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ata\Downloads\shared\Python\Financial-Dashboard\"/>
    </mc:Choice>
  </mc:AlternateContent>
  <xr:revisionPtr revIDLastSave="0" documentId="13_ncr:1_{63B2DDC0-1E11-444C-8F90-BE992235B578}" xr6:coauthVersionLast="47" xr6:coauthVersionMax="47" xr10:uidLastSave="{00000000-0000-0000-0000-000000000000}"/>
  <bookViews>
    <workbookView xWindow="-110" yWindow="-110" windowWidth="38620" windowHeight="21100" activeTab="6" xr2:uid="{00000000-000D-0000-FFFF-FFFF00000000}"/>
  </bookViews>
  <sheets>
    <sheet name="monthly-forecast" sheetId="8" r:id="rId1"/>
    <sheet name="investments" sheetId="2" r:id="rId2"/>
    <sheet name="spend_data" sheetId="1" r:id="rId3"/>
    <sheet name="net-worth" sheetId="3" r:id="rId4"/>
    <sheet name="budget" sheetId="5" r:id="rId5"/>
    <sheet name="tax" sheetId="6" r:id="rId6"/>
    <sheet name="data" sheetId="4" r:id="rId7"/>
  </sheets>
  <externalReferences>
    <externalReference r:id="rId8"/>
  </externalReferences>
  <definedNames>
    <definedName name="_xlnm._FilterDatabase" localSheetId="0" hidden="1">'monthly-forecast'!$A$1:$H$720</definedName>
    <definedName name="CA_Rates" localSheetId="0">'[1]Tax Calculator'!$A$39:$C$48</definedName>
    <definedName name="CA_Rates">#REF!</definedName>
    <definedName name="CapRates" localSheetId="0">'[1]Tax Calculator'!$A$52:$C$54</definedName>
    <definedName name="CapRates">tax!$A$52:$C$54</definedName>
    <definedName name="monthly">Table5[]</definedName>
    <definedName name="monthly_forecast">Table5[]</definedName>
    <definedName name="Rates" localSheetId="0">'[1]Retirement Planning'!$A$102:$C$108</definedName>
    <definedName name="Rates" localSheetId="5">tax!$A$29:$C$35</definedName>
    <definedName name="Rates">#REF!</definedName>
    <definedName name="Table1" localSheetId="5">#REF!</definedName>
    <definedName name="Tabl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0" i="4" l="1"/>
  <c r="C4" i="3"/>
  <c r="C5" i="3"/>
  <c r="C6" i="3"/>
  <c r="C7" i="3"/>
  <c r="C8" i="3"/>
  <c r="B8" i="3" s="1"/>
  <c r="C9" i="3"/>
  <c r="C10" i="3"/>
  <c r="C11" i="3"/>
  <c r="C12" i="3"/>
  <c r="C13" i="3"/>
  <c r="C14" i="3"/>
  <c r="C15" i="3"/>
  <c r="B15" i="3" s="1"/>
  <c r="C16" i="3"/>
  <c r="B16" i="3" s="1"/>
  <c r="C17" i="3"/>
  <c r="B17" i="3" s="1"/>
  <c r="C18" i="3"/>
  <c r="B18" i="3" s="1"/>
  <c r="C19" i="3"/>
  <c r="B19" i="3" s="1"/>
  <c r="C20" i="3"/>
  <c r="C21" i="3"/>
  <c r="C22" i="3"/>
  <c r="C23" i="3"/>
  <c r="C24" i="3"/>
  <c r="B24" i="3" s="1"/>
  <c r="C25" i="3"/>
  <c r="C26" i="3"/>
  <c r="C27" i="3"/>
  <c r="C28" i="3"/>
  <c r="C29" i="3"/>
  <c r="C30" i="3"/>
  <c r="C31" i="3"/>
  <c r="B31" i="3" s="1"/>
  <c r="C32" i="3"/>
  <c r="B32" i="3" s="1"/>
  <c r="C33" i="3"/>
  <c r="B33" i="3" s="1"/>
  <c r="C34" i="3"/>
  <c r="B34" i="3" s="1"/>
  <c r="C35" i="3"/>
  <c r="B35" i="3" s="1"/>
  <c r="C36" i="3"/>
  <c r="C37" i="3"/>
  <c r="C38" i="3"/>
  <c r="C39" i="3"/>
  <c r="C40" i="3"/>
  <c r="B40" i="3" s="1"/>
  <c r="C41" i="3"/>
  <c r="C42" i="3"/>
  <c r="C43" i="3"/>
  <c r="C44" i="3"/>
  <c r="C45" i="3"/>
  <c r="C46" i="3"/>
  <c r="C47" i="3"/>
  <c r="B47" i="3" s="1"/>
  <c r="C48" i="3"/>
  <c r="B48" i="3" s="1"/>
  <c r="C49" i="3"/>
  <c r="B49" i="3" s="1"/>
  <c r="C50" i="3"/>
  <c r="B50" i="3" s="1"/>
  <c r="C51" i="3"/>
  <c r="B51" i="3" s="1"/>
  <c r="C52" i="3"/>
  <c r="C53" i="3"/>
  <c r="C54" i="3"/>
  <c r="C55" i="3"/>
  <c r="C56" i="3"/>
  <c r="B56" i="3" s="1"/>
  <c r="C57" i="3"/>
  <c r="C58" i="3"/>
  <c r="C59" i="3"/>
  <c r="C60" i="3"/>
  <c r="C61" i="3"/>
  <c r="C62" i="3"/>
  <c r="C63" i="3"/>
  <c r="B63" i="3" s="1"/>
  <c r="C64" i="3"/>
  <c r="B64" i="3" s="1"/>
  <c r="C65" i="3"/>
  <c r="B65" i="3" s="1"/>
  <c r="C66" i="3"/>
  <c r="B66" i="3" s="1"/>
  <c r="C67" i="3"/>
  <c r="B67" i="3" s="1"/>
  <c r="C68" i="3"/>
  <c r="C69" i="3"/>
  <c r="C70" i="3"/>
  <c r="C71" i="3"/>
  <c r="C72" i="3"/>
  <c r="B72" i="3" s="1"/>
  <c r="C73" i="3"/>
  <c r="C74" i="3"/>
  <c r="C75" i="3"/>
  <c r="C76" i="3"/>
  <c r="C77" i="3"/>
  <c r="C78" i="3"/>
  <c r="C79" i="3"/>
  <c r="B79" i="3" s="1"/>
  <c r="C80" i="3"/>
  <c r="B80" i="3" s="1"/>
  <c r="C81" i="3"/>
  <c r="B81" i="3" s="1"/>
  <c r="C82" i="3"/>
  <c r="B82" i="3" s="1"/>
  <c r="C83" i="3"/>
  <c r="B83" i="3" s="1"/>
  <c r="C84" i="3"/>
  <c r="C85" i="3"/>
  <c r="C86" i="3"/>
  <c r="C87" i="3"/>
  <c r="C88" i="3"/>
  <c r="B88" i="3" s="1"/>
  <c r="C89" i="3"/>
  <c r="C90" i="3"/>
  <c r="C91" i="3"/>
  <c r="C92" i="3"/>
  <c r="C93" i="3"/>
  <c r="C94" i="3"/>
  <c r="C95" i="3"/>
  <c r="B95" i="3" s="1"/>
  <c r="C96" i="3"/>
  <c r="B96" i="3" s="1"/>
  <c r="C97" i="3"/>
  <c r="B97" i="3" s="1"/>
  <c r="C98" i="3"/>
  <c r="B98" i="3" s="1"/>
  <c r="C99" i="3"/>
  <c r="B99" i="3" s="1"/>
  <c r="C100" i="3"/>
  <c r="C101" i="3"/>
  <c r="C102" i="3"/>
  <c r="C103" i="3"/>
  <c r="C104" i="3"/>
  <c r="B104" i="3" s="1"/>
  <c r="C105" i="3"/>
  <c r="C106" i="3"/>
  <c r="C107" i="3"/>
  <c r="C108" i="3"/>
  <c r="C109" i="3"/>
  <c r="C110" i="3"/>
  <c r="C111" i="3"/>
  <c r="B111" i="3" s="1"/>
  <c r="C112" i="3"/>
  <c r="B112" i="3" s="1"/>
  <c r="C113" i="3"/>
  <c r="B113" i="3" s="1"/>
  <c r="C114" i="3"/>
  <c r="B114" i="3" s="1"/>
  <c r="C115" i="3"/>
  <c r="B115" i="3" s="1"/>
  <c r="C116" i="3"/>
  <c r="C117" i="3"/>
  <c r="C118" i="3"/>
  <c r="C119" i="3"/>
  <c r="C120" i="3"/>
  <c r="B120" i="3" s="1"/>
  <c r="C121" i="3"/>
  <c r="C122" i="3"/>
  <c r="C123" i="3"/>
  <c r="C124" i="3"/>
  <c r="C125" i="3"/>
  <c r="C126" i="3"/>
  <c r="C127" i="3"/>
  <c r="B127" i="3" s="1"/>
  <c r="C128" i="3"/>
  <c r="B128" i="3" s="1"/>
  <c r="C129" i="3"/>
  <c r="B129" i="3" s="1"/>
  <c r="C130" i="3"/>
  <c r="B130" i="3" s="1"/>
  <c r="C131" i="3"/>
  <c r="B131" i="3" s="1"/>
  <c r="C132" i="3"/>
  <c r="C133" i="3"/>
  <c r="C134" i="3"/>
  <c r="C135" i="3"/>
  <c r="C136" i="3"/>
  <c r="B136" i="3" s="1"/>
  <c r="C137" i="3"/>
  <c r="C138" i="3"/>
  <c r="C139" i="3"/>
  <c r="C140" i="3"/>
  <c r="C141" i="3"/>
  <c r="C142" i="3"/>
  <c r="C143" i="3"/>
  <c r="B143" i="3" s="1"/>
  <c r="C144" i="3"/>
  <c r="B144" i="3" s="1"/>
  <c r="C145" i="3"/>
  <c r="B145" i="3" s="1"/>
  <c r="C146" i="3"/>
  <c r="B146" i="3" s="1"/>
  <c r="C147" i="3"/>
  <c r="B147" i="3" s="1"/>
  <c r="C148" i="3"/>
  <c r="C149" i="3"/>
  <c r="C150" i="3"/>
  <c r="C151" i="3"/>
  <c r="B3" i="3"/>
  <c r="B4" i="3"/>
  <c r="B5" i="3"/>
  <c r="B6" i="3"/>
  <c r="B7" i="3"/>
  <c r="B9" i="3"/>
  <c r="B10" i="3"/>
  <c r="B11" i="3"/>
  <c r="B12" i="3"/>
  <c r="B13" i="3"/>
  <c r="B14" i="3"/>
  <c r="B20" i="3"/>
  <c r="B21" i="3"/>
  <c r="B22" i="3"/>
  <c r="B23" i="3"/>
  <c r="B25" i="3"/>
  <c r="B26" i="3"/>
  <c r="B27" i="3"/>
  <c r="B28" i="3"/>
  <c r="B29" i="3"/>
  <c r="B30" i="3"/>
  <c r="B36" i="3"/>
  <c r="B37" i="3"/>
  <c r="B38" i="3"/>
  <c r="B39" i="3"/>
  <c r="B41" i="3"/>
  <c r="B42" i="3"/>
  <c r="B43" i="3"/>
  <c r="B44" i="3"/>
  <c r="B45" i="3"/>
  <c r="B46" i="3"/>
  <c r="B52" i="3"/>
  <c r="B53" i="3"/>
  <c r="B54" i="3"/>
  <c r="B55" i="3"/>
  <c r="B57" i="3"/>
  <c r="B58" i="3"/>
  <c r="B59" i="3"/>
  <c r="B60" i="3"/>
  <c r="B61" i="3"/>
  <c r="B62" i="3"/>
  <c r="B68" i="3"/>
  <c r="B69" i="3"/>
  <c r="B70" i="3"/>
  <c r="B71" i="3"/>
  <c r="B73" i="3"/>
  <c r="B74" i="3"/>
  <c r="B75" i="3"/>
  <c r="B76" i="3"/>
  <c r="B77" i="3"/>
  <c r="B78" i="3"/>
  <c r="B84" i="3"/>
  <c r="B85" i="3"/>
  <c r="B86" i="3"/>
  <c r="B87" i="3"/>
  <c r="B89" i="3"/>
  <c r="B90" i="3"/>
  <c r="B91" i="3"/>
  <c r="B92" i="3"/>
  <c r="B93" i="3"/>
  <c r="B94" i="3"/>
  <c r="B100" i="3"/>
  <c r="B101" i="3"/>
  <c r="B102" i="3"/>
  <c r="B103" i="3"/>
  <c r="B105" i="3"/>
  <c r="B106" i="3"/>
  <c r="B107" i="3"/>
  <c r="B108" i="3"/>
  <c r="B109" i="3"/>
  <c r="B110" i="3"/>
  <c r="B116" i="3"/>
  <c r="B117" i="3"/>
  <c r="B118" i="3"/>
  <c r="B119" i="3"/>
  <c r="B121" i="3"/>
  <c r="B122" i="3"/>
  <c r="B123" i="3"/>
  <c r="B124" i="3"/>
  <c r="B125" i="3"/>
  <c r="B126" i="3"/>
  <c r="B132" i="3"/>
  <c r="B133" i="3"/>
  <c r="B134" i="3"/>
  <c r="B135" i="3"/>
  <c r="B137" i="3"/>
  <c r="B138" i="3"/>
  <c r="B139" i="3"/>
  <c r="B140" i="3"/>
  <c r="B141" i="3"/>
  <c r="B142" i="3"/>
  <c r="B148" i="3"/>
  <c r="B149" i="3"/>
  <c r="B150" i="3"/>
  <c r="B151" i="3"/>
  <c r="B2" i="3"/>
  <c r="H45" i="3"/>
  <c r="H46" i="3" s="1"/>
  <c r="H47" i="3" s="1"/>
  <c r="H48" i="3" s="1"/>
  <c r="H49" i="3" s="1"/>
  <c r="H50" i="3" s="1"/>
  <c r="H51" i="3" s="1"/>
  <c r="H52" i="3" s="1"/>
  <c r="H53" i="3" s="1"/>
  <c r="H54" i="3" s="1"/>
  <c r="H55" i="3" s="1"/>
  <c r="H56" i="3" s="1"/>
  <c r="H57" i="3" s="1"/>
  <c r="H58" i="3" s="1"/>
  <c r="H59" i="3" s="1"/>
  <c r="H60" i="3" s="1"/>
  <c r="H61" i="3" s="1"/>
  <c r="H62" i="3" s="1"/>
  <c r="H63" i="3" s="1"/>
  <c r="H64" i="3" s="1"/>
  <c r="H65" i="3" s="1"/>
  <c r="H66" i="3" s="1"/>
  <c r="H67" i="3" s="1"/>
  <c r="H68" i="3" s="1"/>
  <c r="H69" i="3" s="1"/>
  <c r="H70" i="3" s="1"/>
  <c r="H71" i="3" s="1"/>
  <c r="H72" i="3" s="1"/>
  <c r="H73" i="3" s="1"/>
  <c r="H74" i="3" s="1"/>
  <c r="H75" i="3" s="1"/>
  <c r="H76" i="3" s="1"/>
  <c r="H77" i="3" s="1"/>
  <c r="H78" i="3" s="1"/>
  <c r="H79" i="3" s="1"/>
  <c r="H80" i="3" s="1"/>
  <c r="H81" i="3" s="1"/>
  <c r="H82" i="3" s="1"/>
  <c r="H83" i="3" s="1"/>
  <c r="H84" i="3" s="1"/>
  <c r="H85" i="3" s="1"/>
  <c r="H86" i="3" s="1"/>
  <c r="H87" i="3" s="1"/>
  <c r="H88" i="3" s="1"/>
  <c r="H89" i="3" s="1"/>
  <c r="H90" i="3" s="1"/>
  <c r="H91" i="3" s="1"/>
  <c r="H92" i="3" s="1"/>
  <c r="H93" i="3" s="1"/>
  <c r="H94" i="3" s="1"/>
  <c r="H95" i="3" s="1"/>
  <c r="H96" i="3" s="1"/>
  <c r="H97" i="3" s="1"/>
  <c r="H98" i="3" s="1"/>
  <c r="H99" i="3" s="1"/>
  <c r="H100" i="3" s="1"/>
  <c r="H101" i="3" s="1"/>
  <c r="H102" i="3" s="1"/>
  <c r="H103" i="3" s="1"/>
  <c r="H104" i="3" s="1"/>
  <c r="H105" i="3" s="1"/>
  <c r="H106" i="3" s="1"/>
  <c r="H107" i="3" s="1"/>
  <c r="H108" i="3" s="1"/>
  <c r="H109" i="3" s="1"/>
  <c r="H110" i="3" s="1"/>
  <c r="H111" i="3" s="1"/>
  <c r="H112" i="3" s="1"/>
  <c r="H113" i="3" s="1"/>
  <c r="H114" i="3" s="1"/>
  <c r="H115" i="3" s="1"/>
  <c r="H116" i="3" s="1"/>
  <c r="H117" i="3" s="1"/>
  <c r="H118" i="3" s="1"/>
  <c r="H119" i="3" s="1"/>
  <c r="H120" i="3" s="1"/>
  <c r="H121" i="3" s="1"/>
  <c r="H122" i="3" s="1"/>
  <c r="H123" i="3" s="1"/>
  <c r="H124" i="3" s="1"/>
  <c r="H125" i="3" s="1"/>
  <c r="H126" i="3" s="1"/>
  <c r="H127" i="3" s="1"/>
  <c r="H128" i="3" s="1"/>
  <c r="H129" i="3" s="1"/>
  <c r="H130" i="3" s="1"/>
  <c r="H131" i="3" s="1"/>
  <c r="H132" i="3" s="1"/>
  <c r="H133" i="3" s="1"/>
  <c r="H134" i="3" s="1"/>
  <c r="H135" i="3" s="1"/>
  <c r="H136" i="3" s="1"/>
  <c r="H137" i="3" s="1"/>
  <c r="H138" i="3" s="1"/>
  <c r="H139" i="3" s="1"/>
  <c r="H140" i="3" s="1"/>
  <c r="H141" i="3" s="1"/>
  <c r="H142" i="3" s="1"/>
  <c r="H143" i="3" s="1"/>
  <c r="H144" i="3" s="1"/>
  <c r="H145" i="3" s="1"/>
  <c r="H146" i="3" s="1"/>
  <c r="H147" i="3" s="1"/>
  <c r="H148" i="3" s="1"/>
  <c r="H149" i="3" s="1"/>
  <c r="H150" i="3" s="1"/>
  <c r="H151" i="3" s="1"/>
  <c r="H44"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E7" i="5"/>
  <c r="D7" i="5"/>
  <c r="C7" i="5"/>
  <c r="E10" i="6"/>
  <c r="B158" i="4"/>
  <c r="B159" i="4"/>
  <c r="B162" i="4"/>
  <c r="B163" i="4"/>
  <c r="B164" i="4"/>
  <c r="B157" i="4"/>
  <c r="B110" i="4"/>
  <c r="I24" i="2"/>
  <c r="B86" i="4" s="1"/>
  <c r="B64" i="4"/>
  <c r="B65" i="4"/>
  <c r="B63" i="4"/>
  <c r="B68" i="4" l="1"/>
  <c r="E187" i="8"/>
  <c r="E199" i="8" s="1"/>
  <c r="E211" i="8" s="1"/>
  <c r="E223" i="8" s="1"/>
  <c r="E235" i="8" s="1"/>
  <c r="E247" i="8" s="1"/>
  <c r="E259" i="8" s="1"/>
  <c r="E271" i="8" s="1"/>
  <c r="E283" i="8" s="1"/>
  <c r="E295" i="8" s="1"/>
  <c r="E307" i="8" s="1"/>
  <c r="E319" i="8" s="1"/>
  <c r="E331" i="8" s="1"/>
  <c r="E343" i="8" s="1"/>
  <c r="E355" i="8" s="1"/>
  <c r="E367" i="8" s="1"/>
  <c r="E379" i="8" s="1"/>
  <c r="E391" i="8" s="1"/>
  <c r="E403" i="8" s="1"/>
  <c r="E415" i="8" s="1"/>
  <c r="E427" i="8" s="1"/>
  <c r="E439" i="8" s="1"/>
  <c r="E451" i="8" s="1"/>
  <c r="E463" i="8" s="1"/>
  <c r="E475" i="8" s="1"/>
  <c r="E487" i="8" s="1"/>
  <c r="E499" i="8" s="1"/>
  <c r="E511" i="8" s="1"/>
  <c r="E523" i="8" s="1"/>
  <c r="E535" i="8" s="1"/>
  <c r="E547" i="8" s="1"/>
  <c r="E559" i="8" s="1"/>
  <c r="E571" i="8" s="1"/>
  <c r="E583" i="8" s="1"/>
  <c r="E595" i="8" s="1"/>
  <c r="E607" i="8" s="1"/>
  <c r="E619" i="8" s="1"/>
  <c r="E631" i="8" s="1"/>
  <c r="E643" i="8" s="1"/>
  <c r="E655" i="8" s="1"/>
  <c r="E667" i="8" s="1"/>
  <c r="E679" i="8" s="1"/>
  <c r="E691" i="8" s="1"/>
  <c r="E703" i="8" s="1"/>
  <c r="E715" i="8" s="1"/>
  <c r="E186" i="8"/>
  <c r="E198" i="8" s="1"/>
  <c r="E210" i="8" s="1"/>
  <c r="E222" i="8" s="1"/>
  <c r="E234" i="8" s="1"/>
  <c r="E246" i="8" s="1"/>
  <c r="E258" i="8" s="1"/>
  <c r="E270" i="8" s="1"/>
  <c r="E282" i="8" s="1"/>
  <c r="E294" i="8" s="1"/>
  <c r="E306" i="8" s="1"/>
  <c r="E318" i="8" s="1"/>
  <c r="E330" i="8" s="1"/>
  <c r="E342" i="8" s="1"/>
  <c r="E354" i="8" s="1"/>
  <c r="E366" i="8" s="1"/>
  <c r="E378" i="8" s="1"/>
  <c r="E390" i="8" s="1"/>
  <c r="E402" i="8" s="1"/>
  <c r="E414" i="8" s="1"/>
  <c r="E426" i="8" s="1"/>
  <c r="E438" i="8" s="1"/>
  <c r="E450" i="8" s="1"/>
  <c r="E462" i="8" s="1"/>
  <c r="E474" i="8" s="1"/>
  <c r="E486" i="8" s="1"/>
  <c r="E498" i="8" s="1"/>
  <c r="E510" i="8" s="1"/>
  <c r="E522" i="8" s="1"/>
  <c r="E534" i="8" s="1"/>
  <c r="E546" i="8" s="1"/>
  <c r="E558" i="8" s="1"/>
  <c r="E570" i="8" s="1"/>
  <c r="E582" i="8" s="1"/>
  <c r="E594" i="8" s="1"/>
  <c r="E606" i="8" s="1"/>
  <c r="E618" i="8" s="1"/>
  <c r="E630" i="8" s="1"/>
  <c r="E642" i="8" s="1"/>
  <c r="E654" i="8" s="1"/>
  <c r="E666" i="8" s="1"/>
  <c r="E678" i="8" s="1"/>
  <c r="E690" i="8" s="1"/>
  <c r="E702" i="8" s="1"/>
  <c r="E714" i="8" s="1"/>
  <c r="E185" i="8"/>
  <c r="E197" i="8" s="1"/>
  <c r="E209" i="8" s="1"/>
  <c r="E221" i="8" s="1"/>
  <c r="E233" i="8" s="1"/>
  <c r="E245" i="8" s="1"/>
  <c r="E257" i="8" s="1"/>
  <c r="E269" i="8" s="1"/>
  <c r="E281" i="8" s="1"/>
  <c r="E293" i="8" s="1"/>
  <c r="E305" i="8" s="1"/>
  <c r="E317" i="8" s="1"/>
  <c r="E329" i="8" s="1"/>
  <c r="E341" i="8" s="1"/>
  <c r="E353" i="8" s="1"/>
  <c r="E365" i="8" s="1"/>
  <c r="E377" i="8" s="1"/>
  <c r="E389" i="8" s="1"/>
  <c r="E401" i="8" s="1"/>
  <c r="E413" i="8" s="1"/>
  <c r="E425" i="8" s="1"/>
  <c r="E437" i="8" s="1"/>
  <c r="E449" i="8" s="1"/>
  <c r="E461" i="8" s="1"/>
  <c r="E473" i="8" s="1"/>
  <c r="E485" i="8" s="1"/>
  <c r="E497" i="8" s="1"/>
  <c r="E509" i="8" s="1"/>
  <c r="E521" i="8" s="1"/>
  <c r="E533" i="8" s="1"/>
  <c r="E545" i="8" s="1"/>
  <c r="E557" i="8" s="1"/>
  <c r="E569" i="8" s="1"/>
  <c r="E581" i="8" s="1"/>
  <c r="E593" i="8" s="1"/>
  <c r="E605" i="8" s="1"/>
  <c r="E617" i="8" s="1"/>
  <c r="E629" i="8" s="1"/>
  <c r="E641" i="8" s="1"/>
  <c r="E653" i="8" s="1"/>
  <c r="E665" i="8" s="1"/>
  <c r="E677" i="8" s="1"/>
  <c r="E689" i="8" s="1"/>
  <c r="E701" i="8" s="1"/>
  <c r="E713" i="8" s="1"/>
  <c r="E184" i="8"/>
  <c r="E196" i="8" s="1"/>
  <c r="E208" i="8" s="1"/>
  <c r="E220" i="8" s="1"/>
  <c r="E232" i="8" s="1"/>
  <c r="E244" i="8" s="1"/>
  <c r="E256" i="8" s="1"/>
  <c r="E268" i="8" s="1"/>
  <c r="E280" i="8" s="1"/>
  <c r="E292" i="8" s="1"/>
  <c r="E304" i="8" s="1"/>
  <c r="E316" i="8" s="1"/>
  <c r="E328" i="8" s="1"/>
  <c r="E340" i="8" s="1"/>
  <c r="E352" i="8" s="1"/>
  <c r="E364" i="8" s="1"/>
  <c r="E376" i="8" s="1"/>
  <c r="E388" i="8" s="1"/>
  <c r="E400" i="8" s="1"/>
  <c r="E412" i="8" s="1"/>
  <c r="E424" i="8" s="1"/>
  <c r="E436" i="8" s="1"/>
  <c r="E448" i="8" s="1"/>
  <c r="E460" i="8" s="1"/>
  <c r="E472" i="8" s="1"/>
  <c r="E484" i="8" s="1"/>
  <c r="E496" i="8" s="1"/>
  <c r="E508" i="8" s="1"/>
  <c r="E520" i="8" s="1"/>
  <c r="E532" i="8" s="1"/>
  <c r="E544" i="8" s="1"/>
  <c r="E556" i="8" s="1"/>
  <c r="E568" i="8" s="1"/>
  <c r="E580" i="8" s="1"/>
  <c r="E592" i="8" s="1"/>
  <c r="E604" i="8" s="1"/>
  <c r="E616" i="8" s="1"/>
  <c r="E628" i="8" s="1"/>
  <c r="E640" i="8" s="1"/>
  <c r="E652" i="8" s="1"/>
  <c r="E664" i="8" s="1"/>
  <c r="E676" i="8" s="1"/>
  <c r="E688" i="8" s="1"/>
  <c r="E700" i="8" s="1"/>
  <c r="E712" i="8" s="1"/>
  <c r="E183" i="8"/>
  <c r="E195" i="8" s="1"/>
  <c r="E207" i="8" s="1"/>
  <c r="E219" i="8" s="1"/>
  <c r="E231" i="8" s="1"/>
  <c r="E243" i="8" s="1"/>
  <c r="E255" i="8" s="1"/>
  <c r="E267" i="8" s="1"/>
  <c r="E279" i="8" s="1"/>
  <c r="E291" i="8" s="1"/>
  <c r="E303" i="8" s="1"/>
  <c r="E315" i="8" s="1"/>
  <c r="E327" i="8" s="1"/>
  <c r="E339" i="8" s="1"/>
  <c r="E351" i="8" s="1"/>
  <c r="E363" i="8" s="1"/>
  <c r="E375" i="8" s="1"/>
  <c r="E387" i="8" s="1"/>
  <c r="E399" i="8" s="1"/>
  <c r="E411" i="8" s="1"/>
  <c r="E423" i="8" s="1"/>
  <c r="E435" i="8" s="1"/>
  <c r="E447" i="8" s="1"/>
  <c r="E459" i="8" s="1"/>
  <c r="E471" i="8" s="1"/>
  <c r="E483" i="8" s="1"/>
  <c r="E495" i="8" s="1"/>
  <c r="E507" i="8" s="1"/>
  <c r="E519" i="8" s="1"/>
  <c r="E531" i="8" s="1"/>
  <c r="E543" i="8" s="1"/>
  <c r="E555" i="8" s="1"/>
  <c r="E567" i="8" s="1"/>
  <c r="E579" i="8" s="1"/>
  <c r="E591" i="8" s="1"/>
  <c r="E603" i="8" s="1"/>
  <c r="E615" i="8" s="1"/>
  <c r="E627" i="8" s="1"/>
  <c r="E639" i="8" s="1"/>
  <c r="E651" i="8" s="1"/>
  <c r="E663" i="8" s="1"/>
  <c r="E675" i="8" s="1"/>
  <c r="E687" i="8" s="1"/>
  <c r="E699" i="8" s="1"/>
  <c r="E711" i="8" s="1"/>
  <c r="E182" i="8"/>
  <c r="E194" i="8" s="1"/>
  <c r="E206" i="8" s="1"/>
  <c r="E218" i="8" s="1"/>
  <c r="E230" i="8" s="1"/>
  <c r="E242" i="8" s="1"/>
  <c r="E254" i="8" s="1"/>
  <c r="E266" i="8" s="1"/>
  <c r="E278" i="8" s="1"/>
  <c r="E290" i="8" s="1"/>
  <c r="E302" i="8" s="1"/>
  <c r="E314" i="8" s="1"/>
  <c r="E326" i="8" s="1"/>
  <c r="E338" i="8" s="1"/>
  <c r="E350" i="8" s="1"/>
  <c r="E362" i="8" s="1"/>
  <c r="E374" i="8" s="1"/>
  <c r="E386" i="8" s="1"/>
  <c r="E398" i="8" s="1"/>
  <c r="E410" i="8" s="1"/>
  <c r="E422" i="8" s="1"/>
  <c r="E434" i="8" s="1"/>
  <c r="E446" i="8" s="1"/>
  <c r="E458" i="8" s="1"/>
  <c r="E470" i="8" s="1"/>
  <c r="E482" i="8" s="1"/>
  <c r="E494" i="8" s="1"/>
  <c r="E506" i="8" s="1"/>
  <c r="E518" i="8" s="1"/>
  <c r="E530" i="8" s="1"/>
  <c r="E542" i="8" s="1"/>
  <c r="E554" i="8" s="1"/>
  <c r="E566" i="8" s="1"/>
  <c r="E578" i="8" s="1"/>
  <c r="E590" i="8" s="1"/>
  <c r="E602" i="8" s="1"/>
  <c r="E614" i="8" s="1"/>
  <c r="E626" i="8" s="1"/>
  <c r="E638" i="8" s="1"/>
  <c r="E650" i="8" s="1"/>
  <c r="E662" i="8" s="1"/>
  <c r="E674" i="8" s="1"/>
  <c r="E686" i="8" s="1"/>
  <c r="E698" i="8" s="1"/>
  <c r="E710" i="8" s="1"/>
  <c r="E181" i="8"/>
  <c r="E193" i="8" s="1"/>
  <c r="E205" i="8" s="1"/>
  <c r="E217" i="8" s="1"/>
  <c r="E229" i="8" s="1"/>
  <c r="E241" i="8" s="1"/>
  <c r="E253" i="8" s="1"/>
  <c r="E265" i="8" s="1"/>
  <c r="E277" i="8" s="1"/>
  <c r="E289" i="8" s="1"/>
  <c r="E301" i="8" s="1"/>
  <c r="E313" i="8" s="1"/>
  <c r="E325" i="8" s="1"/>
  <c r="E337" i="8" s="1"/>
  <c r="E349" i="8" s="1"/>
  <c r="E361" i="8" s="1"/>
  <c r="E373" i="8" s="1"/>
  <c r="E385" i="8" s="1"/>
  <c r="E397" i="8" s="1"/>
  <c r="E409" i="8" s="1"/>
  <c r="E421" i="8" s="1"/>
  <c r="E433" i="8" s="1"/>
  <c r="E445" i="8" s="1"/>
  <c r="E457" i="8" s="1"/>
  <c r="E469" i="8" s="1"/>
  <c r="E481" i="8" s="1"/>
  <c r="E493" i="8" s="1"/>
  <c r="E505" i="8" s="1"/>
  <c r="E517" i="8" s="1"/>
  <c r="E529" i="8" s="1"/>
  <c r="E541" i="8" s="1"/>
  <c r="E553" i="8" s="1"/>
  <c r="E565" i="8" s="1"/>
  <c r="E577" i="8" s="1"/>
  <c r="E589" i="8" s="1"/>
  <c r="E601" i="8" s="1"/>
  <c r="E613" i="8" s="1"/>
  <c r="E625" i="8" s="1"/>
  <c r="E637" i="8" s="1"/>
  <c r="E649" i="8" s="1"/>
  <c r="E661" i="8" s="1"/>
  <c r="E673" i="8" s="1"/>
  <c r="E685" i="8" s="1"/>
  <c r="E697" i="8" s="1"/>
  <c r="E709" i="8" s="1"/>
  <c r="E180" i="8"/>
  <c r="E192" i="8" s="1"/>
  <c r="E204" i="8" s="1"/>
  <c r="E216" i="8" s="1"/>
  <c r="E228" i="8" s="1"/>
  <c r="E240" i="8" s="1"/>
  <c r="E252" i="8" s="1"/>
  <c r="E264" i="8" s="1"/>
  <c r="E276" i="8" s="1"/>
  <c r="E288" i="8" s="1"/>
  <c r="E300" i="8" s="1"/>
  <c r="E312" i="8" s="1"/>
  <c r="E324" i="8" s="1"/>
  <c r="E336" i="8" s="1"/>
  <c r="E348" i="8" s="1"/>
  <c r="E360" i="8" s="1"/>
  <c r="E372" i="8" s="1"/>
  <c r="E384" i="8" s="1"/>
  <c r="E396" i="8" s="1"/>
  <c r="E408" i="8" s="1"/>
  <c r="E420" i="8" s="1"/>
  <c r="E432" i="8" s="1"/>
  <c r="E444" i="8" s="1"/>
  <c r="E456" i="8" s="1"/>
  <c r="E468" i="8" s="1"/>
  <c r="E480" i="8" s="1"/>
  <c r="E492" i="8" s="1"/>
  <c r="E504" i="8" s="1"/>
  <c r="E516" i="8" s="1"/>
  <c r="E528" i="8" s="1"/>
  <c r="E540" i="8" s="1"/>
  <c r="E552" i="8" s="1"/>
  <c r="E564" i="8" s="1"/>
  <c r="E576" i="8" s="1"/>
  <c r="E588" i="8" s="1"/>
  <c r="E600" i="8" s="1"/>
  <c r="E612" i="8" s="1"/>
  <c r="E624" i="8" s="1"/>
  <c r="E636" i="8" s="1"/>
  <c r="E648" i="8" s="1"/>
  <c r="E660" i="8" s="1"/>
  <c r="E672" i="8" s="1"/>
  <c r="E684" i="8" s="1"/>
  <c r="E696" i="8" s="1"/>
  <c r="E708" i="8" s="1"/>
  <c r="E720" i="8" s="1"/>
  <c r="E179" i="8"/>
  <c r="E191" i="8" s="1"/>
  <c r="E203" i="8" s="1"/>
  <c r="E215" i="8" s="1"/>
  <c r="E227" i="8" s="1"/>
  <c r="E239" i="8" s="1"/>
  <c r="E251" i="8" s="1"/>
  <c r="E263" i="8" s="1"/>
  <c r="E275" i="8" s="1"/>
  <c r="E287" i="8" s="1"/>
  <c r="E299" i="8" s="1"/>
  <c r="E311" i="8" s="1"/>
  <c r="E323" i="8" s="1"/>
  <c r="E335" i="8" s="1"/>
  <c r="E347" i="8" s="1"/>
  <c r="E359" i="8" s="1"/>
  <c r="E371" i="8" s="1"/>
  <c r="E383" i="8" s="1"/>
  <c r="E395" i="8" s="1"/>
  <c r="E407" i="8" s="1"/>
  <c r="E419" i="8" s="1"/>
  <c r="E431" i="8" s="1"/>
  <c r="E443" i="8" s="1"/>
  <c r="E455" i="8" s="1"/>
  <c r="E467" i="8" s="1"/>
  <c r="E479" i="8" s="1"/>
  <c r="E491" i="8" s="1"/>
  <c r="E503" i="8" s="1"/>
  <c r="E515" i="8" s="1"/>
  <c r="E527" i="8" s="1"/>
  <c r="E539" i="8" s="1"/>
  <c r="E551" i="8" s="1"/>
  <c r="E563" i="8" s="1"/>
  <c r="E575" i="8" s="1"/>
  <c r="E587" i="8" s="1"/>
  <c r="E599" i="8" s="1"/>
  <c r="E611" i="8" s="1"/>
  <c r="E623" i="8" s="1"/>
  <c r="E635" i="8" s="1"/>
  <c r="E647" i="8" s="1"/>
  <c r="E659" i="8" s="1"/>
  <c r="E671" i="8" s="1"/>
  <c r="E683" i="8" s="1"/>
  <c r="E695" i="8" s="1"/>
  <c r="E707" i="8" s="1"/>
  <c r="E719" i="8" s="1"/>
  <c r="E178" i="8"/>
  <c r="E190" i="8" s="1"/>
  <c r="E202" i="8" s="1"/>
  <c r="E214" i="8" s="1"/>
  <c r="E226" i="8" s="1"/>
  <c r="E238" i="8" s="1"/>
  <c r="E250" i="8" s="1"/>
  <c r="E262" i="8" s="1"/>
  <c r="E274" i="8" s="1"/>
  <c r="E286" i="8" s="1"/>
  <c r="E298" i="8" s="1"/>
  <c r="E310" i="8" s="1"/>
  <c r="E322" i="8" s="1"/>
  <c r="E334" i="8" s="1"/>
  <c r="E346" i="8" s="1"/>
  <c r="E358" i="8" s="1"/>
  <c r="E370" i="8" s="1"/>
  <c r="E382" i="8" s="1"/>
  <c r="E394" i="8" s="1"/>
  <c r="E406" i="8" s="1"/>
  <c r="E418" i="8" s="1"/>
  <c r="E430" i="8" s="1"/>
  <c r="E442" i="8" s="1"/>
  <c r="E454" i="8" s="1"/>
  <c r="E466" i="8" s="1"/>
  <c r="E478" i="8" s="1"/>
  <c r="E490" i="8" s="1"/>
  <c r="E502" i="8" s="1"/>
  <c r="E514" i="8" s="1"/>
  <c r="E526" i="8" s="1"/>
  <c r="E538" i="8" s="1"/>
  <c r="E550" i="8" s="1"/>
  <c r="E562" i="8" s="1"/>
  <c r="E574" i="8" s="1"/>
  <c r="E586" i="8" s="1"/>
  <c r="E598" i="8" s="1"/>
  <c r="E610" i="8" s="1"/>
  <c r="E622" i="8" s="1"/>
  <c r="E634" i="8" s="1"/>
  <c r="E646" i="8" s="1"/>
  <c r="E658" i="8" s="1"/>
  <c r="E670" i="8" s="1"/>
  <c r="E682" i="8" s="1"/>
  <c r="E694" i="8" s="1"/>
  <c r="E706" i="8" s="1"/>
  <c r="E718" i="8" s="1"/>
  <c r="E177" i="8"/>
  <c r="E189" i="8" s="1"/>
  <c r="E201" i="8" s="1"/>
  <c r="E213" i="8" s="1"/>
  <c r="E225" i="8" s="1"/>
  <c r="E237" i="8" s="1"/>
  <c r="E249" i="8" s="1"/>
  <c r="E261" i="8" s="1"/>
  <c r="E273" i="8" s="1"/>
  <c r="E285" i="8" s="1"/>
  <c r="E297" i="8" s="1"/>
  <c r="E309" i="8" s="1"/>
  <c r="E321" i="8" s="1"/>
  <c r="E333" i="8" s="1"/>
  <c r="E345" i="8" s="1"/>
  <c r="E357" i="8" s="1"/>
  <c r="E369" i="8" s="1"/>
  <c r="E381" i="8" s="1"/>
  <c r="E393" i="8" s="1"/>
  <c r="E405" i="8" s="1"/>
  <c r="E417" i="8" s="1"/>
  <c r="E429" i="8" s="1"/>
  <c r="E441" i="8" s="1"/>
  <c r="E453" i="8" s="1"/>
  <c r="E465" i="8" s="1"/>
  <c r="E477" i="8" s="1"/>
  <c r="E489" i="8" s="1"/>
  <c r="E501" i="8" s="1"/>
  <c r="E513" i="8" s="1"/>
  <c r="E525" i="8" s="1"/>
  <c r="E537" i="8" s="1"/>
  <c r="E549" i="8" s="1"/>
  <c r="E561" i="8" s="1"/>
  <c r="E573" i="8" s="1"/>
  <c r="E585" i="8" s="1"/>
  <c r="E597" i="8" s="1"/>
  <c r="E609" i="8" s="1"/>
  <c r="E621" i="8" s="1"/>
  <c r="E633" i="8" s="1"/>
  <c r="E645" i="8" s="1"/>
  <c r="E657" i="8" s="1"/>
  <c r="E669" i="8" s="1"/>
  <c r="E681" i="8" s="1"/>
  <c r="E693" i="8" s="1"/>
  <c r="E705" i="8" s="1"/>
  <c r="E717" i="8" s="1"/>
  <c r="E176" i="8"/>
  <c r="E188" i="8" s="1"/>
  <c r="E200" i="8" s="1"/>
  <c r="E212" i="8" s="1"/>
  <c r="E224" i="8" s="1"/>
  <c r="E236" i="8" s="1"/>
  <c r="E248" i="8" s="1"/>
  <c r="E260" i="8" s="1"/>
  <c r="E272" i="8" s="1"/>
  <c r="E284" i="8" s="1"/>
  <c r="E296" i="8" s="1"/>
  <c r="E308" i="8" s="1"/>
  <c r="E320" i="8" s="1"/>
  <c r="E332" i="8" s="1"/>
  <c r="E344" i="8" s="1"/>
  <c r="E356" i="8" s="1"/>
  <c r="E368" i="8" s="1"/>
  <c r="E380" i="8" s="1"/>
  <c r="E392" i="8" s="1"/>
  <c r="E404" i="8" s="1"/>
  <c r="E416" i="8" s="1"/>
  <c r="E428" i="8" s="1"/>
  <c r="E440" i="8" s="1"/>
  <c r="E452" i="8" s="1"/>
  <c r="E464" i="8" s="1"/>
  <c r="E476" i="8" s="1"/>
  <c r="E488" i="8" s="1"/>
  <c r="E500" i="8" s="1"/>
  <c r="E512" i="8" s="1"/>
  <c r="E524" i="8" s="1"/>
  <c r="E536" i="8" s="1"/>
  <c r="E548" i="8" s="1"/>
  <c r="E560" i="8" s="1"/>
  <c r="E572" i="8" s="1"/>
  <c r="E584" i="8" s="1"/>
  <c r="E596" i="8" s="1"/>
  <c r="E608" i="8" s="1"/>
  <c r="E620" i="8" s="1"/>
  <c r="E632" i="8" s="1"/>
  <c r="E644" i="8" s="1"/>
  <c r="E656" i="8" s="1"/>
  <c r="E668" i="8" s="1"/>
  <c r="E680" i="8" s="1"/>
  <c r="E692" i="8" s="1"/>
  <c r="E704" i="8" s="1"/>
  <c r="E716" i="8" s="1"/>
  <c r="F49" i="8"/>
  <c r="F61" i="8" s="1"/>
  <c r="F73" i="8" s="1"/>
  <c r="F85" i="8" s="1"/>
  <c r="F97" i="8" s="1"/>
  <c r="F109" i="8" s="1"/>
  <c r="F121" i="8" s="1"/>
  <c r="F133" i="8" s="1"/>
  <c r="F145" i="8" s="1"/>
  <c r="F157" i="8" s="1"/>
  <c r="F169" i="8" s="1"/>
  <c r="F181" i="8" s="1"/>
  <c r="F193" i="8" s="1"/>
  <c r="F205" i="8" s="1"/>
  <c r="F217" i="8" s="1"/>
  <c r="F229" i="8" s="1"/>
  <c r="F241" i="8" s="1"/>
  <c r="F253" i="8" s="1"/>
  <c r="F265" i="8" s="1"/>
  <c r="F277" i="8" s="1"/>
  <c r="F289" i="8" s="1"/>
  <c r="F301" i="8" s="1"/>
  <c r="F313" i="8" s="1"/>
  <c r="F325" i="8" s="1"/>
  <c r="F337" i="8" s="1"/>
  <c r="F349" i="8" s="1"/>
  <c r="F361" i="8" s="1"/>
  <c r="F373" i="8" s="1"/>
  <c r="F385" i="8" s="1"/>
  <c r="F397" i="8" s="1"/>
  <c r="F409" i="8" s="1"/>
  <c r="F421" i="8" s="1"/>
  <c r="F433" i="8" s="1"/>
  <c r="F445" i="8" s="1"/>
  <c r="F457" i="8" s="1"/>
  <c r="F469" i="8" s="1"/>
  <c r="F481" i="8" s="1"/>
  <c r="F493" i="8" s="1"/>
  <c r="F505" i="8" s="1"/>
  <c r="F517" i="8" s="1"/>
  <c r="F529" i="8" s="1"/>
  <c r="F541" i="8" s="1"/>
  <c r="F553" i="8" s="1"/>
  <c r="F565" i="8" s="1"/>
  <c r="F577" i="8" s="1"/>
  <c r="F589" i="8" s="1"/>
  <c r="F601" i="8" s="1"/>
  <c r="F613" i="8" s="1"/>
  <c r="F625" i="8" s="1"/>
  <c r="F637" i="8" s="1"/>
  <c r="F649" i="8" s="1"/>
  <c r="F661" i="8" s="1"/>
  <c r="F673" i="8" s="1"/>
  <c r="F685" i="8" s="1"/>
  <c r="F697" i="8" s="1"/>
  <c r="F709" i="8" s="1"/>
  <c r="F48" i="8"/>
  <c r="F60" i="8" s="1"/>
  <c r="F72" i="8" s="1"/>
  <c r="F84" i="8" s="1"/>
  <c r="F96" i="8" s="1"/>
  <c r="F108" i="8" s="1"/>
  <c r="F120" i="8" s="1"/>
  <c r="F132" i="8" s="1"/>
  <c r="F144" i="8" s="1"/>
  <c r="F156" i="8" s="1"/>
  <c r="F168" i="8" s="1"/>
  <c r="F180" i="8" s="1"/>
  <c r="F192" i="8" s="1"/>
  <c r="F204" i="8" s="1"/>
  <c r="F216" i="8" s="1"/>
  <c r="F228" i="8" s="1"/>
  <c r="F240" i="8" s="1"/>
  <c r="F252" i="8" s="1"/>
  <c r="F264" i="8" s="1"/>
  <c r="F276" i="8" s="1"/>
  <c r="F288" i="8" s="1"/>
  <c r="F300" i="8" s="1"/>
  <c r="F312" i="8" s="1"/>
  <c r="F324" i="8" s="1"/>
  <c r="F336" i="8" s="1"/>
  <c r="F348" i="8" s="1"/>
  <c r="F360" i="8" s="1"/>
  <c r="F372" i="8" s="1"/>
  <c r="F384" i="8" s="1"/>
  <c r="F396" i="8" s="1"/>
  <c r="F408" i="8" s="1"/>
  <c r="F420" i="8" s="1"/>
  <c r="F432" i="8" s="1"/>
  <c r="F444" i="8" s="1"/>
  <c r="F456" i="8" s="1"/>
  <c r="F468" i="8" s="1"/>
  <c r="F480" i="8" s="1"/>
  <c r="F492" i="8" s="1"/>
  <c r="F504" i="8" s="1"/>
  <c r="F516" i="8" s="1"/>
  <c r="F528" i="8" s="1"/>
  <c r="F540" i="8" s="1"/>
  <c r="F552" i="8" s="1"/>
  <c r="F564" i="8" s="1"/>
  <c r="F576" i="8" s="1"/>
  <c r="F588" i="8" s="1"/>
  <c r="F600" i="8" s="1"/>
  <c r="F612" i="8" s="1"/>
  <c r="F624" i="8" s="1"/>
  <c r="F636" i="8" s="1"/>
  <c r="F648" i="8" s="1"/>
  <c r="F660" i="8" s="1"/>
  <c r="F672" i="8" s="1"/>
  <c r="F684" i="8" s="1"/>
  <c r="F696" i="8" s="1"/>
  <c r="F708" i="8" s="1"/>
  <c r="F720" i="8" s="1"/>
  <c r="F47" i="8"/>
  <c r="F59" i="8" s="1"/>
  <c r="F71" i="8" s="1"/>
  <c r="F83" i="8" s="1"/>
  <c r="F95" i="8" s="1"/>
  <c r="F107" i="8" s="1"/>
  <c r="F119" i="8" s="1"/>
  <c r="F131" i="8" s="1"/>
  <c r="F143" i="8" s="1"/>
  <c r="F155" i="8" s="1"/>
  <c r="F167" i="8" s="1"/>
  <c r="F179" i="8" s="1"/>
  <c r="F191" i="8" s="1"/>
  <c r="F203" i="8" s="1"/>
  <c r="F215" i="8" s="1"/>
  <c r="F227" i="8" s="1"/>
  <c r="F239" i="8" s="1"/>
  <c r="F251" i="8" s="1"/>
  <c r="F263" i="8" s="1"/>
  <c r="F275" i="8" s="1"/>
  <c r="F287" i="8" s="1"/>
  <c r="F299" i="8" s="1"/>
  <c r="F311" i="8" s="1"/>
  <c r="F323" i="8" s="1"/>
  <c r="F335" i="8" s="1"/>
  <c r="F347" i="8" s="1"/>
  <c r="F359" i="8" s="1"/>
  <c r="F371" i="8" s="1"/>
  <c r="F383" i="8" s="1"/>
  <c r="F395" i="8" s="1"/>
  <c r="F407" i="8" s="1"/>
  <c r="F419" i="8" s="1"/>
  <c r="F431" i="8" s="1"/>
  <c r="F443" i="8" s="1"/>
  <c r="F455" i="8" s="1"/>
  <c r="F467" i="8" s="1"/>
  <c r="F479" i="8" s="1"/>
  <c r="F491" i="8" s="1"/>
  <c r="F503" i="8" s="1"/>
  <c r="F515" i="8" s="1"/>
  <c r="F527" i="8" s="1"/>
  <c r="F539" i="8" s="1"/>
  <c r="F551" i="8" s="1"/>
  <c r="F563" i="8" s="1"/>
  <c r="F575" i="8" s="1"/>
  <c r="F587" i="8" s="1"/>
  <c r="F599" i="8" s="1"/>
  <c r="F611" i="8" s="1"/>
  <c r="F623" i="8" s="1"/>
  <c r="F635" i="8" s="1"/>
  <c r="F647" i="8" s="1"/>
  <c r="F659" i="8" s="1"/>
  <c r="F671" i="8" s="1"/>
  <c r="F683" i="8" s="1"/>
  <c r="F695" i="8" s="1"/>
  <c r="F707" i="8" s="1"/>
  <c r="F719" i="8" s="1"/>
  <c r="F46" i="8"/>
  <c r="F58" i="8" s="1"/>
  <c r="F70" i="8" s="1"/>
  <c r="F82" i="8" s="1"/>
  <c r="F94" i="8" s="1"/>
  <c r="F106" i="8" s="1"/>
  <c r="F118" i="8" s="1"/>
  <c r="F130" i="8" s="1"/>
  <c r="F142" i="8" s="1"/>
  <c r="F154" i="8" s="1"/>
  <c r="F166" i="8" s="1"/>
  <c r="F178" i="8" s="1"/>
  <c r="F190" i="8" s="1"/>
  <c r="F202" i="8" s="1"/>
  <c r="F214" i="8" s="1"/>
  <c r="F226" i="8" s="1"/>
  <c r="F238" i="8" s="1"/>
  <c r="F250" i="8" s="1"/>
  <c r="F262" i="8" s="1"/>
  <c r="F274" i="8" s="1"/>
  <c r="F286" i="8" s="1"/>
  <c r="F298" i="8" s="1"/>
  <c r="F310" i="8" s="1"/>
  <c r="F322" i="8" s="1"/>
  <c r="F334" i="8" s="1"/>
  <c r="F346" i="8" s="1"/>
  <c r="F358" i="8" s="1"/>
  <c r="F370" i="8" s="1"/>
  <c r="F382" i="8" s="1"/>
  <c r="F394" i="8" s="1"/>
  <c r="F406" i="8" s="1"/>
  <c r="F418" i="8" s="1"/>
  <c r="F430" i="8" s="1"/>
  <c r="F442" i="8" s="1"/>
  <c r="F454" i="8" s="1"/>
  <c r="F466" i="8" s="1"/>
  <c r="F478" i="8" s="1"/>
  <c r="F490" i="8" s="1"/>
  <c r="F502" i="8" s="1"/>
  <c r="F514" i="8" s="1"/>
  <c r="F526" i="8" s="1"/>
  <c r="F538" i="8" s="1"/>
  <c r="F550" i="8" s="1"/>
  <c r="F562" i="8" s="1"/>
  <c r="F574" i="8" s="1"/>
  <c r="F586" i="8" s="1"/>
  <c r="F598" i="8" s="1"/>
  <c r="F610" i="8" s="1"/>
  <c r="F622" i="8" s="1"/>
  <c r="F634" i="8" s="1"/>
  <c r="F646" i="8" s="1"/>
  <c r="F658" i="8" s="1"/>
  <c r="F670" i="8" s="1"/>
  <c r="F682" i="8" s="1"/>
  <c r="F694" i="8" s="1"/>
  <c r="F706" i="8" s="1"/>
  <c r="F718" i="8" s="1"/>
  <c r="F45" i="8"/>
  <c r="F57" i="8" s="1"/>
  <c r="F69" i="8" s="1"/>
  <c r="F81" i="8" s="1"/>
  <c r="F93" i="8" s="1"/>
  <c r="F105" i="8" s="1"/>
  <c r="F117" i="8" s="1"/>
  <c r="F129" i="8" s="1"/>
  <c r="F141" i="8" s="1"/>
  <c r="F153" i="8" s="1"/>
  <c r="F165" i="8" s="1"/>
  <c r="F177" i="8" s="1"/>
  <c r="F189" i="8" s="1"/>
  <c r="F201" i="8" s="1"/>
  <c r="F213" i="8" s="1"/>
  <c r="F225" i="8" s="1"/>
  <c r="F237" i="8" s="1"/>
  <c r="F249" i="8" s="1"/>
  <c r="F261" i="8" s="1"/>
  <c r="F273" i="8" s="1"/>
  <c r="F285" i="8" s="1"/>
  <c r="F297" i="8" s="1"/>
  <c r="F309" i="8" s="1"/>
  <c r="F321" i="8" s="1"/>
  <c r="F333" i="8" s="1"/>
  <c r="F345" i="8" s="1"/>
  <c r="F357" i="8" s="1"/>
  <c r="F369" i="8" s="1"/>
  <c r="F381" i="8" s="1"/>
  <c r="F393" i="8" s="1"/>
  <c r="F405" i="8" s="1"/>
  <c r="F417" i="8" s="1"/>
  <c r="F429" i="8" s="1"/>
  <c r="F441" i="8" s="1"/>
  <c r="F453" i="8" s="1"/>
  <c r="F465" i="8" s="1"/>
  <c r="F477" i="8" s="1"/>
  <c r="F489" i="8" s="1"/>
  <c r="F501" i="8" s="1"/>
  <c r="F513" i="8" s="1"/>
  <c r="F525" i="8" s="1"/>
  <c r="F537" i="8" s="1"/>
  <c r="F549" i="8" s="1"/>
  <c r="F561" i="8" s="1"/>
  <c r="F573" i="8" s="1"/>
  <c r="F585" i="8" s="1"/>
  <c r="F597" i="8" s="1"/>
  <c r="F609" i="8" s="1"/>
  <c r="F621" i="8" s="1"/>
  <c r="F633" i="8" s="1"/>
  <c r="F645" i="8" s="1"/>
  <c r="F657" i="8" s="1"/>
  <c r="F669" i="8" s="1"/>
  <c r="F681" i="8" s="1"/>
  <c r="F693" i="8" s="1"/>
  <c r="F705" i="8" s="1"/>
  <c r="F717" i="8" s="1"/>
  <c r="F44" i="8"/>
  <c r="F56" i="8" s="1"/>
  <c r="F68" i="8" s="1"/>
  <c r="F80" i="8" s="1"/>
  <c r="F92" i="8" s="1"/>
  <c r="F104" i="8" s="1"/>
  <c r="F116" i="8" s="1"/>
  <c r="F128" i="8" s="1"/>
  <c r="F140" i="8" s="1"/>
  <c r="F152" i="8" s="1"/>
  <c r="F164" i="8" s="1"/>
  <c r="F176" i="8" s="1"/>
  <c r="F188" i="8" s="1"/>
  <c r="F200" i="8" s="1"/>
  <c r="F212" i="8" s="1"/>
  <c r="F224" i="8" s="1"/>
  <c r="F236" i="8" s="1"/>
  <c r="F248" i="8" s="1"/>
  <c r="F260" i="8" s="1"/>
  <c r="F272" i="8" s="1"/>
  <c r="F284" i="8" s="1"/>
  <c r="F296" i="8" s="1"/>
  <c r="F308" i="8" s="1"/>
  <c r="F320" i="8" s="1"/>
  <c r="F332" i="8" s="1"/>
  <c r="F344" i="8" s="1"/>
  <c r="F356" i="8" s="1"/>
  <c r="F368" i="8" s="1"/>
  <c r="F380" i="8" s="1"/>
  <c r="F392" i="8" s="1"/>
  <c r="F404" i="8" s="1"/>
  <c r="F416" i="8" s="1"/>
  <c r="F428" i="8" s="1"/>
  <c r="F440" i="8" s="1"/>
  <c r="F452" i="8" s="1"/>
  <c r="F464" i="8" s="1"/>
  <c r="F476" i="8" s="1"/>
  <c r="F488" i="8" s="1"/>
  <c r="F500" i="8" s="1"/>
  <c r="F512" i="8" s="1"/>
  <c r="F524" i="8" s="1"/>
  <c r="F536" i="8" s="1"/>
  <c r="F548" i="8" s="1"/>
  <c r="F560" i="8" s="1"/>
  <c r="F572" i="8" s="1"/>
  <c r="F584" i="8" s="1"/>
  <c r="F596" i="8" s="1"/>
  <c r="F608" i="8" s="1"/>
  <c r="F620" i="8" s="1"/>
  <c r="F632" i="8" s="1"/>
  <c r="F644" i="8" s="1"/>
  <c r="F656" i="8" s="1"/>
  <c r="F668" i="8" s="1"/>
  <c r="F680" i="8" s="1"/>
  <c r="F692" i="8" s="1"/>
  <c r="F704" i="8" s="1"/>
  <c r="F716" i="8" s="1"/>
  <c r="F42" i="8"/>
  <c r="F54" i="8" s="1"/>
  <c r="F66" i="8" s="1"/>
  <c r="F78" i="8" s="1"/>
  <c r="F90" i="8" s="1"/>
  <c r="F102" i="8" s="1"/>
  <c r="F114" i="8" s="1"/>
  <c r="F126" i="8" s="1"/>
  <c r="F138" i="8" s="1"/>
  <c r="F150" i="8" s="1"/>
  <c r="F162" i="8" s="1"/>
  <c r="F174" i="8" s="1"/>
  <c r="F186" i="8" s="1"/>
  <c r="F198" i="8" s="1"/>
  <c r="F210" i="8" s="1"/>
  <c r="F222" i="8" s="1"/>
  <c r="F234" i="8" s="1"/>
  <c r="F246" i="8" s="1"/>
  <c r="F258" i="8" s="1"/>
  <c r="F270" i="8" s="1"/>
  <c r="F282" i="8" s="1"/>
  <c r="F294" i="8" s="1"/>
  <c r="F306" i="8" s="1"/>
  <c r="F318" i="8" s="1"/>
  <c r="F330" i="8" s="1"/>
  <c r="F342" i="8" s="1"/>
  <c r="F354" i="8" s="1"/>
  <c r="F366" i="8" s="1"/>
  <c r="F378" i="8" s="1"/>
  <c r="F390" i="8" s="1"/>
  <c r="F402" i="8" s="1"/>
  <c r="F414" i="8" s="1"/>
  <c r="F426" i="8" s="1"/>
  <c r="F438" i="8" s="1"/>
  <c r="F450" i="8" s="1"/>
  <c r="F462" i="8" s="1"/>
  <c r="F474" i="8" s="1"/>
  <c r="F486" i="8" s="1"/>
  <c r="F498" i="8" s="1"/>
  <c r="F510" i="8" s="1"/>
  <c r="F522" i="8" s="1"/>
  <c r="F534" i="8" s="1"/>
  <c r="F546" i="8" s="1"/>
  <c r="F558" i="8" s="1"/>
  <c r="F570" i="8" s="1"/>
  <c r="F582" i="8" s="1"/>
  <c r="F594" i="8" s="1"/>
  <c r="F606" i="8" s="1"/>
  <c r="F618" i="8" s="1"/>
  <c r="F630" i="8" s="1"/>
  <c r="F642" i="8" s="1"/>
  <c r="F654" i="8" s="1"/>
  <c r="F666" i="8" s="1"/>
  <c r="F678" i="8" s="1"/>
  <c r="F690" i="8" s="1"/>
  <c r="F702" i="8" s="1"/>
  <c r="F714" i="8" s="1"/>
  <c r="F39" i="8"/>
  <c r="F51" i="8" s="1"/>
  <c r="F63" i="8" s="1"/>
  <c r="F75" i="8" s="1"/>
  <c r="F87" i="8" s="1"/>
  <c r="F99" i="8" s="1"/>
  <c r="F111" i="8" s="1"/>
  <c r="F123" i="8" s="1"/>
  <c r="F135" i="8" s="1"/>
  <c r="F147" i="8" s="1"/>
  <c r="F159" i="8" s="1"/>
  <c r="F171" i="8" s="1"/>
  <c r="F183" i="8" s="1"/>
  <c r="F195" i="8" s="1"/>
  <c r="F207" i="8" s="1"/>
  <c r="F219" i="8" s="1"/>
  <c r="F231" i="8" s="1"/>
  <c r="F243" i="8" s="1"/>
  <c r="F255" i="8" s="1"/>
  <c r="F267" i="8" s="1"/>
  <c r="F279" i="8" s="1"/>
  <c r="F291" i="8" s="1"/>
  <c r="F303" i="8" s="1"/>
  <c r="F315" i="8" s="1"/>
  <c r="F327" i="8" s="1"/>
  <c r="F339" i="8" s="1"/>
  <c r="F351" i="8" s="1"/>
  <c r="F363" i="8" s="1"/>
  <c r="F375" i="8" s="1"/>
  <c r="F387" i="8" s="1"/>
  <c r="F399" i="8" s="1"/>
  <c r="F411" i="8" s="1"/>
  <c r="F423" i="8" s="1"/>
  <c r="F435" i="8" s="1"/>
  <c r="F447" i="8" s="1"/>
  <c r="F459" i="8" s="1"/>
  <c r="F471" i="8" s="1"/>
  <c r="F483" i="8" s="1"/>
  <c r="F495" i="8" s="1"/>
  <c r="F507" i="8" s="1"/>
  <c r="F519" i="8" s="1"/>
  <c r="F531" i="8" s="1"/>
  <c r="F543" i="8" s="1"/>
  <c r="F555" i="8" s="1"/>
  <c r="F567" i="8" s="1"/>
  <c r="F579" i="8" s="1"/>
  <c r="F591" i="8" s="1"/>
  <c r="F603" i="8" s="1"/>
  <c r="F615" i="8" s="1"/>
  <c r="F627" i="8" s="1"/>
  <c r="F639" i="8" s="1"/>
  <c r="F651" i="8" s="1"/>
  <c r="F663" i="8" s="1"/>
  <c r="F675" i="8" s="1"/>
  <c r="F687" i="8" s="1"/>
  <c r="F699" i="8" s="1"/>
  <c r="F711" i="8" s="1"/>
  <c r="D121" i="8"/>
  <c r="D120" i="8"/>
  <c r="D119" i="8"/>
  <c r="D118" i="8"/>
  <c r="D117" i="8"/>
  <c r="D116" i="8"/>
  <c r="D115" i="8"/>
  <c r="D114" i="8"/>
  <c r="D113" i="8"/>
  <c r="D112" i="8"/>
  <c r="D111" i="8"/>
  <c r="D110" i="8"/>
  <c r="D109" i="8"/>
  <c r="D108" i="8"/>
  <c r="D107" i="8"/>
  <c r="D106" i="8"/>
  <c r="D105" i="8"/>
  <c r="D104" i="8"/>
  <c r="D103" i="8"/>
  <c r="D102" i="8"/>
  <c r="D101" i="8"/>
  <c r="D100" i="8"/>
  <c r="D99" i="8"/>
  <c r="D98" i="8"/>
  <c r="D88" i="8"/>
  <c r="D87" i="8"/>
  <c r="D86" i="8"/>
  <c r="D76" i="8"/>
  <c r="D75" i="8"/>
  <c r="D74" i="8"/>
  <c r="D64" i="8"/>
  <c r="D63" i="8"/>
  <c r="D62" i="8"/>
  <c r="D52" i="8"/>
  <c r="D51" i="8"/>
  <c r="D50" i="8"/>
  <c r="D40" i="8"/>
  <c r="D39" i="8"/>
  <c r="D38" i="8"/>
  <c r="G33" i="8"/>
  <c r="F43" i="8"/>
  <c r="F55" i="8" s="1"/>
  <c r="F67" i="8" s="1"/>
  <c r="F79" i="8" s="1"/>
  <c r="F91" i="8" s="1"/>
  <c r="F103" i="8" s="1"/>
  <c r="F115" i="8" s="1"/>
  <c r="F127" i="8" s="1"/>
  <c r="F139" i="8" s="1"/>
  <c r="F151" i="8" s="1"/>
  <c r="F163" i="8" s="1"/>
  <c r="F175" i="8" s="1"/>
  <c r="F187" i="8" s="1"/>
  <c r="F199" i="8" s="1"/>
  <c r="F211" i="8" s="1"/>
  <c r="F223" i="8" s="1"/>
  <c r="F235" i="8" s="1"/>
  <c r="F247" i="8" s="1"/>
  <c r="F259" i="8" s="1"/>
  <c r="F271" i="8" s="1"/>
  <c r="F283" i="8" s="1"/>
  <c r="F295" i="8" s="1"/>
  <c r="F307" i="8" s="1"/>
  <c r="F319" i="8" s="1"/>
  <c r="F331" i="8" s="1"/>
  <c r="F343" i="8" s="1"/>
  <c r="F355" i="8" s="1"/>
  <c r="F367" i="8" s="1"/>
  <c r="F379" i="8" s="1"/>
  <c r="F391" i="8" s="1"/>
  <c r="F403" i="8" s="1"/>
  <c r="F415" i="8" s="1"/>
  <c r="F427" i="8" s="1"/>
  <c r="F439" i="8" s="1"/>
  <c r="F451" i="8" s="1"/>
  <c r="F463" i="8" s="1"/>
  <c r="F475" i="8" s="1"/>
  <c r="F487" i="8" s="1"/>
  <c r="F499" i="8" s="1"/>
  <c r="F511" i="8" s="1"/>
  <c r="F523" i="8" s="1"/>
  <c r="F535" i="8" s="1"/>
  <c r="F547" i="8" s="1"/>
  <c r="F559" i="8" s="1"/>
  <c r="F571" i="8" s="1"/>
  <c r="F583" i="8" s="1"/>
  <c r="F595" i="8" s="1"/>
  <c r="F607" i="8" s="1"/>
  <c r="F619" i="8" s="1"/>
  <c r="F631" i="8" s="1"/>
  <c r="F643" i="8" s="1"/>
  <c r="F655" i="8" s="1"/>
  <c r="F667" i="8" s="1"/>
  <c r="F679" i="8" s="1"/>
  <c r="F691" i="8" s="1"/>
  <c r="F703" i="8" s="1"/>
  <c r="F715" i="8" s="1"/>
  <c r="F41" i="8"/>
  <c r="F53" i="8" s="1"/>
  <c r="F65" i="8" s="1"/>
  <c r="F77" i="8" s="1"/>
  <c r="F89" i="8" s="1"/>
  <c r="F101" i="8" s="1"/>
  <c r="F113" i="8" s="1"/>
  <c r="F125" i="8" s="1"/>
  <c r="F137" i="8" s="1"/>
  <c r="F149" i="8" s="1"/>
  <c r="F161" i="8" s="1"/>
  <c r="F173" i="8" s="1"/>
  <c r="F185" i="8" s="1"/>
  <c r="F197" i="8" s="1"/>
  <c r="F209" i="8" s="1"/>
  <c r="F221" i="8" s="1"/>
  <c r="F233" i="8" s="1"/>
  <c r="F245" i="8" s="1"/>
  <c r="F257" i="8" s="1"/>
  <c r="F269" i="8" s="1"/>
  <c r="F281" i="8" s="1"/>
  <c r="F293" i="8" s="1"/>
  <c r="F305" i="8" s="1"/>
  <c r="F317" i="8" s="1"/>
  <c r="F329" i="8" s="1"/>
  <c r="F341" i="8" s="1"/>
  <c r="F353" i="8" s="1"/>
  <c r="F365" i="8" s="1"/>
  <c r="F377" i="8" s="1"/>
  <c r="F389" i="8" s="1"/>
  <c r="F401" i="8" s="1"/>
  <c r="F413" i="8" s="1"/>
  <c r="F425" i="8" s="1"/>
  <c r="F437" i="8" s="1"/>
  <c r="F449" i="8" s="1"/>
  <c r="F461" i="8" s="1"/>
  <c r="F473" i="8" s="1"/>
  <c r="F485" i="8" s="1"/>
  <c r="F497" i="8" s="1"/>
  <c r="F509" i="8" s="1"/>
  <c r="F521" i="8" s="1"/>
  <c r="F533" i="8" s="1"/>
  <c r="F545" i="8" s="1"/>
  <c r="F557" i="8" s="1"/>
  <c r="F569" i="8" s="1"/>
  <c r="F581" i="8" s="1"/>
  <c r="F593" i="8" s="1"/>
  <c r="F605" i="8" s="1"/>
  <c r="F617" i="8" s="1"/>
  <c r="F629" i="8" s="1"/>
  <c r="F641" i="8" s="1"/>
  <c r="F653" i="8" s="1"/>
  <c r="F665" i="8" s="1"/>
  <c r="F677" i="8" s="1"/>
  <c r="F689" i="8" s="1"/>
  <c r="F701" i="8" s="1"/>
  <c r="F713" i="8" s="1"/>
  <c r="F40" i="8"/>
  <c r="F52" i="8" s="1"/>
  <c r="F64" i="8" s="1"/>
  <c r="F76" i="8" s="1"/>
  <c r="F88" i="8" s="1"/>
  <c r="F100" i="8" s="1"/>
  <c r="F112" i="8" s="1"/>
  <c r="F124" i="8" s="1"/>
  <c r="F136" i="8" s="1"/>
  <c r="F148" i="8" s="1"/>
  <c r="F160" i="8" s="1"/>
  <c r="F172" i="8" s="1"/>
  <c r="F184" i="8" s="1"/>
  <c r="F196" i="8" s="1"/>
  <c r="F208" i="8" s="1"/>
  <c r="F220" i="8" s="1"/>
  <c r="F232" i="8" s="1"/>
  <c r="F244" i="8" s="1"/>
  <c r="F256" i="8" s="1"/>
  <c r="F268" i="8" s="1"/>
  <c r="F280" i="8" s="1"/>
  <c r="F292" i="8" s="1"/>
  <c r="F304" i="8" s="1"/>
  <c r="F316" i="8" s="1"/>
  <c r="F328" i="8" s="1"/>
  <c r="F340" i="8" s="1"/>
  <c r="F352" i="8" s="1"/>
  <c r="F364" i="8" s="1"/>
  <c r="F376" i="8" s="1"/>
  <c r="F388" i="8" s="1"/>
  <c r="F400" i="8" s="1"/>
  <c r="F412" i="8" s="1"/>
  <c r="F424" i="8" s="1"/>
  <c r="F436" i="8" s="1"/>
  <c r="F448" i="8" s="1"/>
  <c r="F460" i="8" s="1"/>
  <c r="F472" i="8" s="1"/>
  <c r="F484" i="8" s="1"/>
  <c r="F496" i="8" s="1"/>
  <c r="F508" i="8" s="1"/>
  <c r="F520" i="8" s="1"/>
  <c r="F532" i="8" s="1"/>
  <c r="F544" i="8" s="1"/>
  <c r="F556" i="8" s="1"/>
  <c r="F568" i="8" s="1"/>
  <c r="F580" i="8" s="1"/>
  <c r="F592" i="8" s="1"/>
  <c r="F604" i="8" s="1"/>
  <c r="F616" i="8" s="1"/>
  <c r="F628" i="8" s="1"/>
  <c r="F640" i="8" s="1"/>
  <c r="F652" i="8" s="1"/>
  <c r="F664" i="8" s="1"/>
  <c r="F676" i="8" s="1"/>
  <c r="F688" i="8" s="1"/>
  <c r="F700" i="8" s="1"/>
  <c r="F712" i="8" s="1"/>
  <c r="D28" i="8"/>
  <c r="D27" i="8"/>
  <c r="F38" i="8"/>
  <c r="F50" i="8" s="1"/>
  <c r="F62" i="8" s="1"/>
  <c r="F74" i="8" s="1"/>
  <c r="F86" i="8" s="1"/>
  <c r="F98" i="8" s="1"/>
  <c r="F110" i="8" s="1"/>
  <c r="F122" i="8" s="1"/>
  <c r="F134" i="8" s="1"/>
  <c r="F146" i="8" s="1"/>
  <c r="F158" i="8" s="1"/>
  <c r="F170" i="8" s="1"/>
  <c r="F182" i="8" s="1"/>
  <c r="F194" i="8" s="1"/>
  <c r="F206" i="8" s="1"/>
  <c r="F218" i="8" s="1"/>
  <c r="F230" i="8" s="1"/>
  <c r="F242" i="8" s="1"/>
  <c r="F254" i="8" s="1"/>
  <c r="F266" i="8" s="1"/>
  <c r="F278" i="8" s="1"/>
  <c r="F290" i="8" s="1"/>
  <c r="F302" i="8" s="1"/>
  <c r="F314" i="8" s="1"/>
  <c r="F326" i="8" s="1"/>
  <c r="F338" i="8" s="1"/>
  <c r="F350" i="8" s="1"/>
  <c r="F362" i="8" s="1"/>
  <c r="F374" i="8" s="1"/>
  <c r="F386" i="8" s="1"/>
  <c r="F398" i="8" s="1"/>
  <c r="F410" i="8" s="1"/>
  <c r="F422" i="8" s="1"/>
  <c r="F434" i="8" s="1"/>
  <c r="F446" i="8" s="1"/>
  <c r="F458" i="8" s="1"/>
  <c r="F470" i="8" s="1"/>
  <c r="F482" i="8" s="1"/>
  <c r="F494" i="8" s="1"/>
  <c r="F506" i="8" s="1"/>
  <c r="F518" i="8" s="1"/>
  <c r="F530" i="8" s="1"/>
  <c r="F542" i="8" s="1"/>
  <c r="F554" i="8" s="1"/>
  <c r="F566" i="8" s="1"/>
  <c r="F578" i="8" s="1"/>
  <c r="F590" i="8" s="1"/>
  <c r="F602" i="8" s="1"/>
  <c r="F614" i="8" s="1"/>
  <c r="F626" i="8" s="1"/>
  <c r="F638" i="8" s="1"/>
  <c r="F650" i="8" s="1"/>
  <c r="F662" i="8" s="1"/>
  <c r="F674" i="8" s="1"/>
  <c r="F686" i="8" s="1"/>
  <c r="F698" i="8" s="1"/>
  <c r="F710" i="8" s="1"/>
  <c r="D26" i="8"/>
  <c r="B67" i="4" s="1"/>
  <c r="B66" i="4"/>
  <c r="A26" i="8"/>
  <c r="A38" i="8" s="1"/>
  <c r="D25" i="8"/>
  <c r="A25" i="8"/>
  <c r="A37" i="8" s="1"/>
  <c r="D24" i="8"/>
  <c r="A24" i="8"/>
  <c r="D23" i="8"/>
  <c r="A23" i="8"/>
  <c r="D22" i="8"/>
  <c r="A22" i="8"/>
  <c r="A34" i="8" s="1"/>
  <c r="D21" i="8"/>
  <c r="A21" i="8"/>
  <c r="D20" i="8"/>
  <c r="A20" i="8"/>
  <c r="A19" i="8"/>
  <c r="A31" i="8" s="1"/>
  <c r="D18" i="8"/>
  <c r="G18" i="8"/>
  <c r="A18" i="8"/>
  <c r="A30" i="8" s="1"/>
  <c r="D17" i="8"/>
  <c r="A17" i="8"/>
  <c r="A29" i="8" s="1"/>
  <c r="D16" i="8"/>
  <c r="A16" i="8"/>
  <c r="A28" i="8" s="1"/>
  <c r="D15" i="8"/>
  <c r="A15" i="8"/>
  <c r="D14" i="8"/>
  <c r="G14" i="8"/>
  <c r="G13" i="8"/>
  <c r="G11" i="8"/>
  <c r="G7" i="8"/>
  <c r="G6" i="8"/>
  <c r="G5" i="8"/>
  <c r="G4" i="8"/>
  <c r="G3" i="8"/>
  <c r="G2" i="8"/>
  <c r="G16" i="8" l="1"/>
  <c r="A40" i="8"/>
  <c r="A52" i="8" s="1"/>
  <c r="A33" i="8"/>
  <c r="A45" i="8" s="1"/>
  <c r="G17" i="8"/>
  <c r="G32" i="8"/>
  <c r="A46" i="8"/>
  <c r="A41" i="8"/>
  <c r="A42" i="8"/>
  <c r="A50" i="8"/>
  <c r="A43" i="8"/>
  <c r="A27" i="8"/>
  <c r="H33" i="8"/>
  <c r="A49" i="8"/>
  <c r="A32" i="8"/>
  <c r="A36" i="8"/>
  <c r="A35" i="8"/>
  <c r="G26" i="8"/>
  <c r="G34" i="8" l="1"/>
  <c r="A64" i="8"/>
  <c r="A61" i="8"/>
  <c r="A44" i="8"/>
  <c r="A39" i="8"/>
  <c r="A55" i="8"/>
  <c r="A53" i="8"/>
  <c r="A48" i="8"/>
  <c r="A57" i="8"/>
  <c r="A54" i="8"/>
  <c r="A58" i="8"/>
  <c r="A47" i="8"/>
  <c r="A62" i="8"/>
  <c r="A51" i="8" l="1"/>
  <c r="A69" i="8"/>
  <c r="A56" i="8"/>
  <c r="A60" i="8"/>
  <c r="A70" i="8"/>
  <c r="A67" i="8"/>
  <c r="A74" i="8"/>
  <c r="A73" i="8"/>
  <c r="A65" i="8"/>
  <c r="A59" i="8"/>
  <c r="A76" i="8"/>
  <c r="A66" i="8"/>
  <c r="H34" i="8"/>
  <c r="A86" i="8" l="1"/>
  <c r="A79" i="8"/>
  <c r="A82" i="8"/>
  <c r="A72" i="8"/>
  <c r="A78" i="8"/>
  <c r="A88" i="8"/>
  <c r="A68" i="8"/>
  <c r="A71" i="8"/>
  <c r="A77" i="8"/>
  <c r="A81" i="8"/>
  <c r="G35" i="8"/>
  <c r="A85" i="8"/>
  <c r="A63" i="8"/>
  <c r="A100" i="8" l="1"/>
  <c r="A75" i="8"/>
  <c r="A90" i="8"/>
  <c r="A97" i="8"/>
  <c r="A84" i="8"/>
  <c r="A94" i="8"/>
  <c r="H35" i="8"/>
  <c r="A93" i="8"/>
  <c r="A91" i="8"/>
  <c r="A89" i="8"/>
  <c r="A80" i="8"/>
  <c r="A83" i="8"/>
  <c r="A98" i="8"/>
  <c r="G36" i="8" l="1"/>
  <c r="A110" i="8"/>
  <c r="A106" i="8"/>
  <c r="A95" i="8"/>
  <c r="A96" i="8"/>
  <c r="A92" i="8"/>
  <c r="A109" i="8"/>
  <c r="A101" i="8"/>
  <c r="A102" i="8"/>
  <c r="A103" i="8"/>
  <c r="A87" i="8"/>
  <c r="A112" i="8"/>
  <c r="A105" i="8"/>
  <c r="A114" i="8" l="1"/>
  <c r="A121" i="8"/>
  <c r="A117" i="8"/>
  <c r="A104" i="8"/>
  <c r="A124" i="8"/>
  <c r="A108" i="8"/>
  <c r="A99" i="8"/>
  <c r="A115" i="8"/>
  <c r="A107" i="8"/>
  <c r="A113" i="8"/>
  <c r="A118" i="8"/>
  <c r="A122" i="8"/>
  <c r="H36" i="8"/>
  <c r="G37" i="8" l="1"/>
  <c r="A126" i="8"/>
  <c r="A127" i="8"/>
  <c r="A120" i="8"/>
  <c r="A111" i="8"/>
  <c r="A134" i="8"/>
  <c r="A136" i="8"/>
  <c r="A130" i="8"/>
  <c r="A116" i="8"/>
  <c r="A125" i="8"/>
  <c r="A129" i="8"/>
  <c r="A119" i="8"/>
  <c r="A133" i="8"/>
  <c r="A145" i="8" l="1"/>
  <c r="A123" i="8"/>
  <c r="A131" i="8"/>
  <c r="A141" i="8"/>
  <c r="A132" i="8"/>
  <c r="A137" i="8"/>
  <c r="A139" i="8"/>
  <c r="A128" i="8"/>
  <c r="A142" i="8"/>
  <c r="A138" i="8"/>
  <c r="A148" i="8"/>
  <c r="A146" i="8"/>
  <c r="H37" i="8"/>
  <c r="G38" i="8" l="1"/>
  <c r="A157" i="8"/>
  <c r="A158" i="8"/>
  <c r="A149" i="8"/>
  <c r="A144" i="8"/>
  <c r="A160" i="8"/>
  <c r="A150" i="8"/>
  <c r="A153" i="8"/>
  <c r="A143" i="8"/>
  <c r="A154" i="8"/>
  <c r="A135" i="8"/>
  <c r="A140" i="8"/>
  <c r="A151" i="8"/>
  <c r="A152" i="8" l="1"/>
  <c r="A161" i="8"/>
  <c r="A156" i="8"/>
  <c r="A147" i="8"/>
  <c r="A166" i="8"/>
  <c r="A170" i="8"/>
  <c r="A155" i="8"/>
  <c r="A165" i="8"/>
  <c r="A162" i="8"/>
  <c r="A169" i="8"/>
  <c r="A172" i="8"/>
  <c r="A163" i="8"/>
  <c r="H38" i="8"/>
  <c r="G39" i="8" l="1"/>
  <c r="A177" i="8"/>
  <c r="A167" i="8"/>
  <c r="A182" i="8"/>
  <c r="A175" i="8"/>
  <c r="A178" i="8"/>
  <c r="A159" i="8"/>
  <c r="A184" i="8"/>
  <c r="A168" i="8"/>
  <c r="A181" i="8"/>
  <c r="A173" i="8"/>
  <c r="A174" i="8"/>
  <c r="A164" i="8"/>
  <c r="A171" i="8" l="1"/>
  <c r="A190" i="8"/>
  <c r="A187" i="8"/>
  <c r="A176" i="8"/>
  <c r="A186" i="8"/>
  <c r="A194" i="8"/>
  <c r="A185" i="8"/>
  <c r="A179" i="8"/>
  <c r="A193" i="8"/>
  <c r="A189" i="8"/>
  <c r="A180" i="8"/>
  <c r="A196" i="8"/>
  <c r="H39" i="8"/>
  <c r="G40" i="8" l="1"/>
  <c r="A191" i="8"/>
  <c r="A197" i="8"/>
  <c r="A206" i="8"/>
  <c r="A208" i="8"/>
  <c r="A198" i="8"/>
  <c r="A192" i="8"/>
  <c r="A188" i="8"/>
  <c r="A199" i="8"/>
  <c r="A201" i="8"/>
  <c r="A202" i="8"/>
  <c r="A183" i="8"/>
  <c r="A205" i="8"/>
  <c r="A210" i="8" l="1"/>
  <c r="A217" i="8"/>
  <c r="A220" i="8"/>
  <c r="A204" i="8"/>
  <c r="A195" i="8"/>
  <c r="A218" i="8"/>
  <c r="A214" i="8"/>
  <c r="A209" i="8"/>
  <c r="A203" i="8"/>
  <c r="A213" i="8"/>
  <c r="A211" i="8"/>
  <c r="A200" i="8"/>
  <c r="H40" i="8"/>
  <c r="G41" i="8" l="1"/>
  <c r="A230" i="8"/>
  <c r="A212" i="8"/>
  <c r="A207" i="8"/>
  <c r="A216" i="8"/>
  <c r="A223" i="8"/>
  <c r="A232" i="8"/>
  <c r="A226" i="8"/>
  <c r="A225" i="8"/>
  <c r="A229" i="8"/>
  <c r="A221" i="8"/>
  <c r="A222" i="8"/>
  <c r="A215" i="8"/>
  <c r="A228" i="8" l="1"/>
  <c r="A219" i="8"/>
  <c r="A234" i="8"/>
  <c r="A235" i="8"/>
  <c r="A233" i="8"/>
  <c r="A224" i="8"/>
  <c r="A241" i="8"/>
  <c r="A242" i="8"/>
  <c r="A237" i="8"/>
  <c r="A244" i="8"/>
  <c r="A227" i="8"/>
  <c r="A238" i="8"/>
  <c r="H41" i="8"/>
  <c r="G42" i="8" l="1"/>
  <c r="A236" i="8"/>
  <c r="A250" i="8"/>
  <c r="A245" i="8"/>
  <c r="A239" i="8"/>
  <c r="A253" i="8"/>
  <c r="A247" i="8"/>
  <c r="A256" i="8"/>
  <c r="A246" i="8"/>
  <c r="A254" i="8"/>
  <c r="A249" i="8"/>
  <c r="A231" i="8"/>
  <c r="A240" i="8"/>
  <c r="A251" i="8" l="1"/>
  <c r="A268" i="8"/>
  <c r="A257" i="8"/>
  <c r="A261" i="8"/>
  <c r="A262" i="8"/>
  <c r="A243" i="8"/>
  <c r="A248" i="8"/>
  <c r="A266" i="8"/>
  <c r="A259" i="8"/>
  <c r="A265" i="8"/>
  <c r="A258" i="8"/>
  <c r="H42" i="8"/>
  <c r="A252" i="8"/>
  <c r="G43" i="8" l="1"/>
  <c r="A260" i="8"/>
  <c r="A274" i="8"/>
  <c r="A270" i="8"/>
  <c r="A264" i="8"/>
  <c r="A273" i="8"/>
  <c r="A278" i="8"/>
  <c r="A277" i="8"/>
  <c r="A269" i="8"/>
  <c r="A255" i="8"/>
  <c r="A280" i="8"/>
  <c r="A271" i="8"/>
  <c r="A263" i="8"/>
  <c r="A285" i="8" l="1"/>
  <c r="A290" i="8"/>
  <c r="A275" i="8"/>
  <c r="A276" i="8"/>
  <c r="A282" i="8"/>
  <c r="A292" i="8"/>
  <c r="A286" i="8"/>
  <c r="A283" i="8"/>
  <c r="A267" i="8"/>
  <c r="A272" i="8"/>
  <c r="A281" i="8"/>
  <c r="A289" i="8"/>
  <c r="H43" i="8"/>
  <c r="G44" i="8" l="1"/>
  <c r="A295" i="8"/>
  <c r="A298" i="8"/>
  <c r="A304" i="8"/>
  <c r="A301" i="8"/>
  <c r="A294" i="8"/>
  <c r="A293" i="8"/>
  <c r="A288" i="8"/>
  <c r="A287" i="8"/>
  <c r="A284" i="8"/>
  <c r="A302" i="8"/>
  <c r="A279" i="8"/>
  <c r="A297" i="8"/>
  <c r="A313" i="8" l="1"/>
  <c r="A300" i="8"/>
  <c r="A309" i="8"/>
  <c r="A291" i="8"/>
  <c r="A316" i="8"/>
  <c r="A310" i="8"/>
  <c r="A314" i="8"/>
  <c r="A305" i="8"/>
  <c r="A306" i="8"/>
  <c r="A296" i="8"/>
  <c r="A307" i="8"/>
  <c r="A299" i="8"/>
  <c r="A317" i="8" l="1"/>
  <c r="A322" i="8"/>
  <c r="A311" i="8"/>
  <c r="A328" i="8"/>
  <c r="A303" i="8"/>
  <c r="A321" i="8"/>
  <c r="A326" i="8"/>
  <c r="A319" i="8"/>
  <c r="A308" i="8"/>
  <c r="A312" i="8"/>
  <c r="A318" i="8"/>
  <c r="A325" i="8"/>
  <c r="A315" i="8" l="1"/>
  <c r="A340" i="8"/>
  <c r="A323" i="8"/>
  <c r="A333" i="8"/>
  <c r="A334" i="8"/>
  <c r="A324" i="8"/>
  <c r="A329" i="8"/>
  <c r="A337" i="8"/>
  <c r="A320" i="8"/>
  <c r="A330" i="8"/>
  <c r="A331" i="8"/>
  <c r="A338" i="8"/>
  <c r="A336" i="8" l="1"/>
  <c r="A346" i="8"/>
  <c r="A341" i="8"/>
  <c r="A345" i="8"/>
  <c r="A343" i="8"/>
  <c r="A342" i="8"/>
  <c r="A335" i="8"/>
  <c r="A349" i="8"/>
  <c r="A350" i="8"/>
  <c r="A352" i="8"/>
  <c r="A332" i="8"/>
  <c r="A327" i="8"/>
  <c r="A354" i="8" l="1"/>
  <c r="A355" i="8"/>
  <c r="A347" i="8"/>
  <c r="A364" i="8"/>
  <c r="A358" i="8"/>
  <c r="A362" i="8"/>
  <c r="A348" i="8"/>
  <c r="A357" i="8"/>
  <c r="A353" i="8"/>
  <c r="A361" i="8"/>
  <c r="A339" i="8"/>
  <c r="A344" i="8"/>
  <c r="A370" i="8" l="1"/>
  <c r="A369" i="8"/>
  <c r="A376" i="8"/>
  <c r="A356" i="8"/>
  <c r="A351" i="8"/>
  <c r="A373" i="8"/>
  <c r="A359" i="8"/>
  <c r="A360" i="8"/>
  <c r="A367" i="8"/>
  <c r="A374" i="8"/>
  <c r="A365" i="8"/>
  <c r="A366" i="8"/>
  <c r="A368" i="8" l="1"/>
  <c r="A363" i="8"/>
  <c r="A388" i="8"/>
  <c r="A385" i="8"/>
  <c r="A378" i="8"/>
  <c r="A386" i="8"/>
  <c r="A381" i="8"/>
  <c r="A382" i="8"/>
  <c r="A379" i="8"/>
  <c r="A371" i="8"/>
  <c r="A372" i="8"/>
  <c r="A377" i="8"/>
  <c r="A394" i="8" l="1"/>
  <c r="A393" i="8"/>
  <c r="A397" i="8"/>
  <c r="A398" i="8"/>
  <c r="A383" i="8"/>
  <c r="A400" i="8"/>
  <c r="A375" i="8"/>
  <c r="A389" i="8"/>
  <c r="A384" i="8"/>
  <c r="A390" i="8"/>
  <c r="A391" i="8"/>
  <c r="A380" i="8"/>
  <c r="A409" i="8" l="1"/>
  <c r="A403" i="8"/>
  <c r="A387" i="8"/>
  <c r="A402" i="8"/>
  <c r="A405" i="8"/>
  <c r="A406" i="8"/>
  <c r="A412" i="8"/>
  <c r="A410" i="8"/>
  <c r="A396" i="8"/>
  <c r="A392" i="8"/>
  <c r="A401" i="8"/>
  <c r="A395" i="8"/>
  <c r="A424" i="8" l="1"/>
  <c r="A418" i="8"/>
  <c r="A417" i="8"/>
  <c r="A407" i="8"/>
  <c r="A414" i="8"/>
  <c r="A422" i="8"/>
  <c r="A413" i="8"/>
  <c r="A399" i="8"/>
  <c r="A404" i="8"/>
  <c r="A415" i="8"/>
  <c r="A421" i="8"/>
  <c r="A408" i="8"/>
  <c r="A419" i="8" l="1"/>
  <c r="A433" i="8"/>
  <c r="A429" i="8"/>
  <c r="A434" i="8"/>
  <c r="A426" i="8"/>
  <c r="A430" i="8"/>
  <c r="A427" i="8"/>
  <c r="A416" i="8"/>
  <c r="A436" i="8"/>
  <c r="A420" i="8"/>
  <c r="A411" i="8"/>
  <c r="A425" i="8"/>
  <c r="A442" i="8" l="1"/>
  <c r="A437" i="8"/>
  <c r="A438" i="8"/>
  <c r="A428" i="8"/>
  <c r="A423" i="8"/>
  <c r="A446" i="8"/>
  <c r="A441" i="8"/>
  <c r="A445" i="8"/>
  <c r="A432" i="8"/>
  <c r="A439" i="8"/>
  <c r="A448" i="8"/>
  <c r="A431" i="8"/>
  <c r="A435" i="8" l="1"/>
  <c r="A443" i="8"/>
  <c r="A440" i="8"/>
  <c r="A450" i="8"/>
  <c r="A458" i="8"/>
  <c r="A451" i="8"/>
  <c r="A449" i="8"/>
  <c r="A453" i="8"/>
  <c r="A460" i="8"/>
  <c r="A444" i="8"/>
  <c r="A454" i="8"/>
  <c r="A457" i="8"/>
  <c r="A465" i="8" l="1"/>
  <c r="A461" i="8"/>
  <c r="A463" i="8"/>
  <c r="A470" i="8"/>
  <c r="A469" i="8"/>
  <c r="A462" i="8"/>
  <c r="A466" i="8"/>
  <c r="A452" i="8"/>
  <c r="A456" i="8"/>
  <c r="A455" i="8"/>
  <c r="A472" i="8"/>
  <c r="A447" i="8"/>
  <c r="A481" i="8" l="1"/>
  <c r="A459" i="8"/>
  <c r="A482" i="8"/>
  <c r="A475" i="8"/>
  <c r="A467" i="8"/>
  <c r="A473" i="8"/>
  <c r="A474" i="8"/>
  <c r="A468" i="8"/>
  <c r="A477" i="8"/>
  <c r="A484" i="8"/>
  <c r="A464" i="8"/>
  <c r="A478" i="8"/>
  <c r="A486" i="8" l="1"/>
  <c r="A485" i="8"/>
  <c r="A490" i="8"/>
  <c r="A479" i="8"/>
  <c r="A480" i="8"/>
  <c r="A487" i="8"/>
  <c r="A476" i="8"/>
  <c r="A494" i="8"/>
  <c r="A471" i="8"/>
  <c r="A496" i="8"/>
  <c r="A489" i="8"/>
  <c r="A493" i="8"/>
  <c r="A499" i="8" l="1"/>
  <c r="A492" i="8"/>
  <c r="A491" i="8"/>
  <c r="A505" i="8"/>
  <c r="A488" i="8"/>
  <c r="A502" i="8"/>
  <c r="A501" i="8"/>
  <c r="A508" i="8"/>
  <c r="A497" i="8"/>
  <c r="A483" i="8"/>
  <c r="A498" i="8"/>
  <c r="A506" i="8"/>
  <c r="A514" i="8" l="1"/>
  <c r="A500" i="8"/>
  <c r="A520" i="8"/>
  <c r="A517" i="8"/>
  <c r="A510" i="8"/>
  <c r="A503" i="8"/>
  <c r="A495" i="8"/>
  <c r="A518" i="8"/>
  <c r="A504" i="8"/>
  <c r="A513" i="8"/>
  <c r="A511" i="8"/>
  <c r="A509" i="8"/>
  <c r="A529" i="8" l="1"/>
  <c r="A523" i="8"/>
  <c r="A532" i="8"/>
  <c r="A522" i="8"/>
  <c r="A525" i="8"/>
  <c r="A512" i="8"/>
  <c r="A521" i="8"/>
  <c r="A526" i="8"/>
  <c r="A516" i="8"/>
  <c r="A515" i="8"/>
  <c r="A530" i="8"/>
  <c r="A507" i="8"/>
  <c r="A524" i="8" l="1"/>
  <c r="A537" i="8"/>
  <c r="A519" i="8"/>
  <c r="A542" i="8"/>
  <c r="A534" i="8"/>
  <c r="A544" i="8"/>
  <c r="A533" i="8"/>
  <c r="A527" i="8"/>
  <c r="A535" i="8"/>
  <c r="A541" i="8"/>
  <c r="A538" i="8"/>
  <c r="A528" i="8"/>
  <c r="A554" i="8" l="1"/>
  <c r="A556" i="8"/>
  <c r="A550" i="8"/>
  <c r="A531" i="8"/>
  <c r="A553" i="8"/>
  <c r="A549" i="8"/>
  <c r="A547" i="8"/>
  <c r="A536" i="8"/>
  <c r="A539" i="8"/>
  <c r="A546" i="8"/>
  <c r="A540" i="8"/>
  <c r="A545" i="8"/>
  <c r="A561" i="8" l="1"/>
  <c r="A565" i="8"/>
  <c r="A552" i="8"/>
  <c r="A543" i="8"/>
  <c r="A557" i="8"/>
  <c r="A558" i="8"/>
  <c r="A562" i="8"/>
  <c r="A568" i="8"/>
  <c r="A548" i="8"/>
  <c r="A551" i="8"/>
  <c r="A559" i="8"/>
  <c r="A566" i="8"/>
  <c r="A574" i="8" l="1"/>
  <c r="A555" i="8"/>
  <c r="A564" i="8"/>
  <c r="A570" i="8"/>
  <c r="A571" i="8"/>
  <c r="A569" i="8"/>
  <c r="A577" i="8"/>
  <c r="A563" i="8"/>
  <c r="A560" i="8"/>
  <c r="A573" i="8"/>
  <c r="A580" i="8"/>
  <c r="A578" i="8"/>
  <c r="A581" i="8" l="1"/>
  <c r="A583" i="8"/>
  <c r="A582" i="8"/>
  <c r="A589" i="8"/>
  <c r="A592" i="8"/>
  <c r="A576" i="8"/>
  <c r="A575" i="8"/>
  <c r="A585" i="8"/>
  <c r="A590" i="8"/>
  <c r="A567" i="8"/>
  <c r="A572" i="8"/>
  <c r="A586" i="8"/>
  <c r="A604" i="8" l="1"/>
  <c r="A601" i="8"/>
  <c r="A587" i="8"/>
  <c r="A598" i="8"/>
  <c r="A579" i="8"/>
  <c r="A594" i="8"/>
  <c r="A602" i="8"/>
  <c r="A588" i="8"/>
  <c r="A584" i="8"/>
  <c r="A595" i="8"/>
  <c r="A597" i="8"/>
  <c r="A593" i="8"/>
  <c r="A600" i="8" l="1"/>
  <c r="A591" i="8"/>
  <c r="A609" i="8"/>
  <c r="A614" i="8"/>
  <c r="A606" i="8"/>
  <c r="A610" i="8"/>
  <c r="A605" i="8"/>
  <c r="A607" i="8"/>
  <c r="A599" i="8"/>
  <c r="A613" i="8"/>
  <c r="A596" i="8"/>
  <c r="A616" i="8"/>
  <c r="A618" i="8" l="1"/>
  <c r="A621" i="8"/>
  <c r="A628" i="8"/>
  <c r="A625" i="8"/>
  <c r="A603" i="8"/>
  <c r="A608" i="8"/>
  <c r="A612" i="8"/>
  <c r="A611" i="8"/>
  <c r="A626" i="8"/>
  <c r="A619" i="8"/>
  <c r="A622" i="8"/>
  <c r="A617" i="8"/>
  <c r="A624" i="8" l="1"/>
  <c r="A629" i="8"/>
  <c r="A615" i="8"/>
  <c r="A637" i="8"/>
  <c r="A634" i="8"/>
  <c r="A640" i="8"/>
  <c r="A631" i="8"/>
  <c r="A633" i="8"/>
  <c r="A638" i="8"/>
  <c r="A620" i="8"/>
  <c r="A623" i="8"/>
  <c r="A630" i="8"/>
  <c r="A643" i="8" l="1"/>
  <c r="A627" i="8"/>
  <c r="A642" i="8"/>
  <c r="A641" i="8"/>
  <c r="A649" i="8"/>
  <c r="A635" i="8"/>
  <c r="A632" i="8"/>
  <c r="A636" i="8"/>
  <c r="A650" i="8"/>
  <c r="A652" i="8"/>
  <c r="A645" i="8"/>
  <c r="A646" i="8"/>
  <c r="A648" i="8" l="1"/>
  <c r="A657" i="8"/>
  <c r="A653" i="8"/>
  <c r="A647" i="8"/>
  <c r="A661" i="8"/>
  <c r="A664" i="8"/>
  <c r="A654" i="8"/>
  <c r="A644" i="8"/>
  <c r="A639" i="8"/>
  <c r="A658" i="8"/>
  <c r="A662" i="8"/>
  <c r="A655" i="8"/>
  <c r="A659" i="8" l="1"/>
  <c r="A665" i="8"/>
  <c r="A666" i="8"/>
  <c r="A674" i="8"/>
  <c r="A669" i="8"/>
  <c r="A670" i="8"/>
  <c r="A660" i="8"/>
  <c r="A651" i="8"/>
  <c r="A673" i="8"/>
  <c r="A667" i="8"/>
  <c r="A676" i="8"/>
  <c r="A656" i="8"/>
  <c r="A681" i="8" l="1"/>
  <c r="A688" i="8"/>
  <c r="A686" i="8"/>
  <c r="A679" i="8"/>
  <c r="A668" i="8"/>
  <c r="A678" i="8"/>
  <c r="A672" i="8"/>
  <c r="A677" i="8"/>
  <c r="A663" i="8"/>
  <c r="A685" i="8"/>
  <c r="A671" i="8"/>
  <c r="A682" i="8"/>
  <c r="A684" i="8" l="1"/>
  <c r="A680" i="8"/>
  <c r="A691" i="8"/>
  <c r="A694" i="8"/>
  <c r="A697" i="8"/>
  <c r="A690" i="8"/>
  <c r="A683" i="8"/>
  <c r="A675" i="8"/>
  <c r="A698" i="8"/>
  <c r="A700" i="8"/>
  <c r="A689" i="8"/>
  <c r="A693" i="8"/>
  <c r="A706" i="8" l="1"/>
  <c r="A709" i="8"/>
  <c r="A701" i="8"/>
  <c r="A703" i="8"/>
  <c r="A687" i="8"/>
  <c r="A695" i="8"/>
  <c r="A712" i="8"/>
  <c r="A692" i="8"/>
  <c r="A702" i="8"/>
  <c r="A705" i="8"/>
  <c r="A696" i="8"/>
  <c r="A710" i="8"/>
  <c r="A715" i="8" l="1"/>
  <c r="A713" i="8"/>
  <c r="A717" i="8"/>
  <c r="A708" i="8"/>
  <c r="A714" i="8"/>
  <c r="A718" i="8"/>
  <c r="A699" i="8"/>
  <c r="A704" i="8"/>
  <c r="A707" i="8"/>
  <c r="A720" i="8" l="1"/>
  <c r="A719" i="8"/>
  <c r="A711" i="8"/>
  <c r="A716" i="8"/>
  <c r="C53" i="6" l="1"/>
  <c r="C54" i="6" s="1"/>
  <c r="C40" i="6"/>
  <c r="C41" i="6" s="1"/>
  <c r="C42" i="6" s="1"/>
  <c r="C43" i="6" s="1"/>
  <c r="C44" i="6" s="1"/>
  <c r="C45" i="6" s="1"/>
  <c r="C46" i="6" s="1"/>
  <c r="C47" i="6" s="1"/>
  <c r="C48" i="6" s="1"/>
  <c r="C30" i="6"/>
  <c r="C31" i="6" s="1"/>
  <c r="C32" i="6" s="1"/>
  <c r="C33" i="6" s="1"/>
  <c r="C34" i="6" s="1"/>
  <c r="C35" i="6" s="1"/>
  <c r="E22" i="6"/>
  <c r="B15" i="6"/>
  <c r="B14" i="6"/>
  <c r="E11" i="6"/>
  <c r="B10" i="6"/>
  <c r="B11" i="6" s="1"/>
  <c r="D31" i="5"/>
  <c r="E31" i="5" s="1"/>
  <c r="C20" i="5"/>
  <c r="E16" i="5"/>
  <c r="D16" i="5"/>
  <c r="C16" i="5"/>
  <c r="B161" i="4" s="1"/>
  <c r="E14" i="5"/>
  <c r="D14" i="5"/>
  <c r="C14" i="5"/>
  <c r="E8" i="5"/>
  <c r="D8" i="5"/>
  <c r="C8" i="5"/>
  <c r="B165" i="4" s="1"/>
  <c r="B1" i="4"/>
  <c r="D44" i="3"/>
  <c r="J55" i="3"/>
  <c r="J56" i="3" s="1"/>
  <c r="G50" i="3"/>
  <c r="G51" i="3" s="1"/>
  <c r="G52" i="3" s="1"/>
  <c r="G53" i="3" s="1"/>
  <c r="G54" i="3" s="1"/>
  <c r="G55" i="3" s="1"/>
  <c r="G56" i="3" s="1"/>
  <c r="G57" i="3" s="1"/>
  <c r="G58" i="3" s="1"/>
  <c r="G59" i="3" s="1"/>
  <c r="G60" i="3" s="1"/>
  <c r="G61" i="3" s="1"/>
  <c r="G62" i="3" s="1"/>
  <c r="G63" i="3" s="1"/>
  <c r="G64" i="3" s="1"/>
  <c r="G65" i="3" s="1"/>
  <c r="G66" i="3" s="1"/>
  <c r="G67" i="3" s="1"/>
  <c r="G68" i="3" s="1"/>
  <c r="G69" i="3" s="1"/>
  <c r="G70" i="3" s="1"/>
  <c r="G71" i="3" s="1"/>
  <c r="G72" i="3" s="1"/>
  <c r="G73" i="3" s="1"/>
  <c r="G74" i="3" s="1"/>
  <c r="G75" i="3" s="1"/>
  <c r="G76" i="3" s="1"/>
  <c r="G77" i="3" s="1"/>
  <c r="G78" i="3" s="1"/>
  <c r="G79" i="3" s="1"/>
  <c r="G80" i="3" s="1"/>
  <c r="G81" i="3" s="1"/>
  <c r="G82" i="3" s="1"/>
  <c r="G83" i="3" s="1"/>
  <c r="G84" i="3" s="1"/>
  <c r="G85" i="3" s="1"/>
  <c r="G86" i="3" s="1"/>
  <c r="G87" i="3" s="1"/>
  <c r="G88" i="3" s="1"/>
  <c r="G89" i="3" s="1"/>
  <c r="G90" i="3" s="1"/>
  <c r="G91" i="3" s="1"/>
  <c r="G92" i="3" s="1"/>
  <c r="G93" i="3" s="1"/>
  <c r="G94" i="3" s="1"/>
  <c r="G95" i="3" s="1"/>
  <c r="G96" i="3" s="1"/>
  <c r="G97" i="3" s="1"/>
  <c r="G98" i="3" s="1"/>
  <c r="G99" i="3" s="1"/>
  <c r="G100" i="3" s="1"/>
  <c r="G101" i="3" s="1"/>
  <c r="G102" i="3" s="1"/>
  <c r="G103" i="3" s="1"/>
  <c r="G104" i="3" s="1"/>
  <c r="G105" i="3" s="1"/>
  <c r="G106" i="3" s="1"/>
  <c r="G107" i="3" s="1"/>
  <c r="G108" i="3" s="1"/>
  <c r="G109" i="3" s="1"/>
  <c r="G110" i="3" s="1"/>
  <c r="G111" i="3" s="1"/>
  <c r="G112" i="3" s="1"/>
  <c r="G113" i="3" s="1"/>
  <c r="G114" i="3" s="1"/>
  <c r="G115" i="3" s="1"/>
  <c r="G116" i="3" s="1"/>
  <c r="G117" i="3" s="1"/>
  <c r="G118" i="3" s="1"/>
  <c r="G119" i="3" s="1"/>
  <c r="G120" i="3" s="1"/>
  <c r="G121" i="3" s="1"/>
  <c r="G122" i="3" s="1"/>
  <c r="G123" i="3" s="1"/>
  <c r="G124" i="3" s="1"/>
  <c r="G125" i="3" s="1"/>
  <c r="G126" i="3" s="1"/>
  <c r="G127" i="3" s="1"/>
  <c r="G128" i="3" s="1"/>
  <c r="G129" i="3" s="1"/>
  <c r="G130" i="3" s="1"/>
  <c r="G131" i="3" s="1"/>
  <c r="G132" i="3" s="1"/>
  <c r="G133" i="3" s="1"/>
  <c r="G134" i="3" s="1"/>
  <c r="G135" i="3" s="1"/>
  <c r="G136" i="3" s="1"/>
  <c r="G137" i="3" s="1"/>
  <c r="G138" i="3" s="1"/>
  <c r="G139" i="3" s="1"/>
  <c r="G140" i="3" s="1"/>
  <c r="G141" i="3" s="1"/>
  <c r="G142" i="3" s="1"/>
  <c r="G143" i="3" s="1"/>
  <c r="G144" i="3" s="1"/>
  <c r="G145" i="3" s="1"/>
  <c r="G146" i="3" s="1"/>
  <c r="G147" i="3" s="1"/>
  <c r="G148" i="3" s="1"/>
  <c r="G149" i="3" s="1"/>
  <c r="G150" i="3" s="1"/>
  <c r="G151" i="3" s="1"/>
  <c r="G48" i="3"/>
  <c r="M48" i="3"/>
  <c r="D38" i="3"/>
  <c r="D37" i="3"/>
  <c r="L36" i="3"/>
  <c r="D36" i="3" s="1"/>
  <c r="L35" i="3"/>
  <c r="D35" i="3"/>
  <c r="L34" i="3"/>
  <c r="J34" i="3"/>
  <c r="H34" i="3"/>
  <c r="G34" i="3"/>
  <c r="L33" i="3"/>
  <c r="D33" i="3" s="1"/>
  <c r="L32" i="3"/>
  <c r="D32" i="3" s="1"/>
  <c r="L31" i="3"/>
  <c r="D31" i="3" s="1"/>
  <c r="H31" i="3"/>
  <c r="L30" i="3"/>
  <c r="D30" i="3" s="1"/>
  <c r="H30" i="3"/>
  <c r="L29" i="3"/>
  <c r="D29" i="3" s="1"/>
  <c r="G29" i="3"/>
  <c r="G30" i="3" s="1"/>
  <c r="J28" i="3"/>
  <c r="H28" i="3"/>
  <c r="G28" i="3"/>
  <c r="H26" i="3"/>
  <c r="G26" i="3"/>
  <c r="H25" i="3"/>
  <c r="L24" i="3"/>
  <c r="J24" i="3"/>
  <c r="H24" i="3"/>
  <c r="G24" i="3"/>
  <c r="L23" i="3"/>
  <c r="D23" i="3" s="1"/>
  <c r="L22" i="3"/>
  <c r="J22" i="3"/>
  <c r="G22" i="3"/>
  <c r="L21" i="3"/>
  <c r="D21" i="3" s="1"/>
  <c r="H21" i="3"/>
  <c r="H22" i="3" s="1"/>
  <c r="L20" i="3"/>
  <c r="D20" i="3" s="1"/>
  <c r="L19" i="3"/>
  <c r="D19" i="3" s="1"/>
  <c r="L18" i="3"/>
  <c r="D18" i="3" s="1"/>
  <c r="H18" i="3"/>
  <c r="L17" i="3"/>
  <c r="D17" i="3" s="1"/>
  <c r="L16" i="3"/>
  <c r="D16" i="3" s="1"/>
  <c r="L15" i="3"/>
  <c r="D15" i="3" s="1"/>
  <c r="L14" i="3"/>
  <c r="D14" i="3" s="1"/>
  <c r="L12" i="3"/>
  <c r="D12" i="3" s="1"/>
  <c r="L11" i="3"/>
  <c r="D11" i="3" s="1"/>
  <c r="H11" i="3"/>
  <c r="L10" i="3"/>
  <c r="D10" i="3" s="1"/>
  <c r="L9" i="3"/>
  <c r="D9" i="3" s="1"/>
  <c r="L8" i="3"/>
  <c r="L7" i="3"/>
  <c r="D7" i="3" s="1"/>
  <c r="L6" i="3"/>
  <c r="G5" i="3"/>
  <c r="L4" i="3"/>
  <c r="D4" i="3" s="1"/>
  <c r="L3" i="3"/>
  <c r="D3" i="3" s="1"/>
  <c r="C3" i="3"/>
  <c r="A3" i="3"/>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27" i="3" s="1"/>
  <c r="A128" i="3" s="1"/>
  <c r="A129" i="3" s="1"/>
  <c r="A130" i="3" s="1"/>
  <c r="A131" i="3" s="1"/>
  <c r="A132" i="3" s="1"/>
  <c r="A133" i="3" s="1"/>
  <c r="A134" i="3" s="1"/>
  <c r="A135" i="3" s="1"/>
  <c r="A136" i="3" s="1"/>
  <c r="A137" i="3" s="1"/>
  <c r="A138" i="3" s="1"/>
  <c r="A139" i="3" s="1"/>
  <c r="A140" i="3" s="1"/>
  <c r="A141" i="3" s="1"/>
  <c r="A142" i="3" s="1"/>
  <c r="A143" i="3" s="1"/>
  <c r="A144" i="3" s="1"/>
  <c r="A145" i="3" s="1"/>
  <c r="A146" i="3" s="1"/>
  <c r="A147" i="3" s="1"/>
  <c r="A148" i="3" s="1"/>
  <c r="A149" i="3" s="1"/>
  <c r="A150" i="3" s="1"/>
  <c r="A151" i="3" s="1"/>
  <c r="L2" i="3"/>
  <c r="D2" i="3" s="1"/>
  <c r="H2" i="3"/>
  <c r="G2" i="3"/>
  <c r="O54" i="2" a="1"/>
  <c r="O54" i="2" s="1"/>
  <c r="N54" i="2" a="1"/>
  <c r="N54" i="2" s="1"/>
  <c r="M54" i="2" a="1"/>
  <c r="M54" i="2" s="1"/>
  <c r="I54" i="2" s="1"/>
  <c r="B105" i="4" s="1"/>
  <c r="B54" i="2" a="1"/>
  <c r="B54" i="2" s="1"/>
  <c r="O53" i="2" a="1"/>
  <c r="O53" i="2" s="1"/>
  <c r="N53" i="2" a="1"/>
  <c r="N53" i="2" s="1"/>
  <c r="M53" i="2" a="1"/>
  <c r="M53" i="2" s="1"/>
  <c r="I53" i="2" s="1"/>
  <c r="B53" i="2" a="1"/>
  <c r="B53" i="2" s="1"/>
  <c r="O52" i="2" a="1"/>
  <c r="O52" i="2" s="1"/>
  <c r="N52" i="2" a="1"/>
  <c r="N52" i="2" s="1"/>
  <c r="M52" i="2" a="1"/>
  <c r="M52" i="2" s="1"/>
  <c r="I52" i="2" s="1"/>
  <c r="B52" i="2" a="1"/>
  <c r="B52" i="2" s="1"/>
  <c r="O51" i="2" a="1"/>
  <c r="O51" i="2" s="1"/>
  <c r="N51" i="2" a="1"/>
  <c r="N51" i="2" s="1"/>
  <c r="M51" i="2" a="1"/>
  <c r="M51" i="2" s="1"/>
  <c r="I51" i="2" s="1"/>
  <c r="B51" i="2" a="1"/>
  <c r="B51" i="2" s="1"/>
  <c r="O50" i="2" a="1"/>
  <c r="O50" i="2" s="1"/>
  <c r="N50" i="2" a="1"/>
  <c r="N50" i="2" s="1"/>
  <c r="M50" i="2" a="1"/>
  <c r="M50" i="2" s="1"/>
  <c r="B50" i="2" a="1"/>
  <c r="B50" i="2" s="1"/>
  <c r="I49" i="2"/>
  <c r="O48" i="2" a="1"/>
  <c r="O48" i="2" s="1"/>
  <c r="N48" i="2" a="1"/>
  <c r="N48" i="2" s="1"/>
  <c r="M48" i="2" a="1"/>
  <c r="M48" i="2" s="1"/>
  <c r="I48" i="2" s="1"/>
  <c r="B48" i="2" a="1"/>
  <c r="B48" i="2" s="1"/>
  <c r="O47" i="2" a="1"/>
  <c r="O47" i="2" s="1"/>
  <c r="N47" i="2" a="1"/>
  <c r="N47" i="2" s="1"/>
  <c r="M47" i="2" a="1"/>
  <c r="M47" i="2" s="1"/>
  <c r="I47" i="2" s="1"/>
  <c r="B47" i="2" a="1"/>
  <c r="B47" i="2" s="1"/>
  <c r="O46" i="2" a="1"/>
  <c r="O46" i="2" s="1"/>
  <c r="N46" i="2" a="1"/>
  <c r="N46" i="2" s="1"/>
  <c r="M46" i="2" a="1"/>
  <c r="M46" i="2" s="1"/>
  <c r="I46" i="2" s="1"/>
  <c r="B46" i="2" a="1"/>
  <c r="B46" i="2" s="1"/>
  <c r="O45" i="2" a="1"/>
  <c r="O45" i="2" s="1"/>
  <c r="N45" i="2" a="1"/>
  <c r="N45" i="2" s="1"/>
  <c r="M45" i="2" a="1"/>
  <c r="M45" i="2" s="1"/>
  <c r="I45" i="2" s="1"/>
  <c r="B45" i="2" a="1"/>
  <c r="B45" i="2" s="1"/>
  <c r="O44" i="2" a="1"/>
  <c r="O44" i="2" s="1"/>
  <c r="N44" i="2" a="1"/>
  <c r="N44" i="2" s="1"/>
  <c r="M44" i="2" a="1"/>
  <c r="M44" i="2" s="1"/>
  <c r="I44" i="2" s="1"/>
  <c r="B44" i="2" a="1"/>
  <c r="B44" i="2" s="1"/>
  <c r="O43" i="2" a="1"/>
  <c r="O43" i="2" s="1"/>
  <c r="N43" i="2" a="1"/>
  <c r="N43" i="2" s="1"/>
  <c r="M43" i="2" a="1"/>
  <c r="M43" i="2" s="1"/>
  <c r="I43" i="2" s="1"/>
  <c r="B43" i="2" a="1"/>
  <c r="B43" i="2" s="1"/>
  <c r="O42" i="2" a="1"/>
  <c r="O42" i="2" s="1"/>
  <c r="N42" i="2" a="1"/>
  <c r="N42" i="2" s="1"/>
  <c r="M42" i="2" a="1"/>
  <c r="M42" i="2" s="1"/>
  <c r="I42" i="2" s="1"/>
  <c r="B42" i="2" a="1"/>
  <c r="B42" i="2" s="1"/>
  <c r="O41" i="2" a="1"/>
  <c r="O41" i="2" s="1"/>
  <c r="N41" i="2" a="1"/>
  <c r="N41" i="2" s="1"/>
  <c r="M41" i="2" a="1"/>
  <c r="M41" i="2" s="1"/>
  <c r="I41" i="2" s="1"/>
  <c r="B41" i="2" a="1"/>
  <c r="B41" i="2" s="1"/>
  <c r="O40" i="2" a="1"/>
  <c r="O40" i="2" s="1"/>
  <c r="N40" i="2" a="1"/>
  <c r="N40" i="2" s="1"/>
  <c r="M40" i="2" a="1"/>
  <c r="M40" i="2" s="1"/>
  <c r="I40" i="2" s="1"/>
  <c r="B40" i="2" a="1"/>
  <c r="B40" i="2" s="1"/>
  <c r="O39" i="2" a="1"/>
  <c r="O39" i="2" s="1"/>
  <c r="N39" i="2" a="1"/>
  <c r="N39" i="2" s="1"/>
  <c r="M39" i="2" a="1"/>
  <c r="M39" i="2" s="1"/>
  <c r="I39" i="2" s="1"/>
  <c r="B104" i="4" s="1"/>
  <c r="O38" i="2" a="1"/>
  <c r="O38" i="2" s="1"/>
  <c r="N38" i="2" a="1"/>
  <c r="N38" i="2" s="1"/>
  <c r="M38" i="2" a="1"/>
  <c r="M38" i="2" s="1"/>
  <c r="I38" i="2" s="1"/>
  <c r="B38" i="2" a="1"/>
  <c r="B38" i="2" s="1"/>
  <c r="O37" i="2" a="1"/>
  <c r="O37" i="2" s="1"/>
  <c r="N37" i="2" a="1"/>
  <c r="N37" i="2" s="1"/>
  <c r="M37" i="2" a="1"/>
  <c r="M37" i="2" s="1"/>
  <c r="I37" i="2" s="1"/>
  <c r="B97" i="4" s="1"/>
  <c r="O36" i="2" a="1"/>
  <c r="O36" i="2" s="1"/>
  <c r="N36" i="2" a="1"/>
  <c r="N36" i="2" s="1"/>
  <c r="M36" i="2" a="1"/>
  <c r="M36" i="2" s="1"/>
  <c r="I36" i="2" s="1"/>
  <c r="B36" i="2" a="1"/>
  <c r="B36" i="2" s="1"/>
  <c r="O35" i="2" a="1"/>
  <c r="O35" i="2" s="1"/>
  <c r="N35" i="2" a="1"/>
  <c r="N35" i="2" s="1"/>
  <c r="M35" i="2" a="1"/>
  <c r="M35" i="2" s="1"/>
  <c r="I35" i="2" s="1"/>
  <c r="B35" i="2" a="1"/>
  <c r="B35" i="2" s="1"/>
  <c r="O34" i="2" a="1"/>
  <c r="O34" i="2" s="1"/>
  <c r="N34" i="2" a="1"/>
  <c r="N34" i="2" s="1"/>
  <c r="M34" i="2" a="1"/>
  <c r="M34" i="2" s="1"/>
  <c r="I34" i="2" s="1"/>
  <c r="B34" i="2" a="1"/>
  <c r="B34" i="2" s="1"/>
  <c r="O33" i="2" a="1"/>
  <c r="O33" i="2" s="1"/>
  <c r="N33" i="2" a="1"/>
  <c r="N33" i="2" s="1"/>
  <c r="M33" i="2" a="1"/>
  <c r="M33" i="2" s="1"/>
  <c r="I33" i="2" s="1"/>
  <c r="B33" i="2" a="1"/>
  <c r="B33" i="2" s="1"/>
  <c r="O32" i="2" a="1"/>
  <c r="O32" i="2" s="1"/>
  <c r="N32" i="2" a="1"/>
  <c r="N32" i="2" s="1"/>
  <c r="M32" i="2" a="1"/>
  <c r="M32" i="2" s="1"/>
  <c r="I32" i="2" s="1"/>
  <c r="B32" i="2" a="1"/>
  <c r="B32" i="2" s="1"/>
  <c r="O31" i="2" a="1"/>
  <c r="O31" i="2" s="1"/>
  <c r="N31" i="2" a="1"/>
  <c r="N31" i="2" s="1"/>
  <c r="M31" i="2" a="1"/>
  <c r="M31" i="2" s="1"/>
  <c r="I31" i="2" s="1"/>
  <c r="B31" i="2" a="1"/>
  <c r="B31" i="2" s="1"/>
  <c r="O30" i="2" a="1"/>
  <c r="O30" i="2" s="1"/>
  <c r="N30" i="2" a="1"/>
  <c r="N30" i="2" s="1"/>
  <c r="M30" i="2" a="1"/>
  <c r="M30" i="2" s="1"/>
  <c r="I30" i="2" s="1"/>
  <c r="B30" i="2" a="1"/>
  <c r="B30" i="2" s="1"/>
  <c r="I29" i="2"/>
  <c r="O28" i="2" a="1"/>
  <c r="O28" i="2" s="1"/>
  <c r="N28" i="2" a="1"/>
  <c r="N28" i="2" s="1"/>
  <c r="M28" i="2" a="1"/>
  <c r="M28" i="2" s="1"/>
  <c r="I28" i="2" s="1"/>
  <c r="B28" i="2" a="1"/>
  <c r="B28" i="2" s="1"/>
  <c r="O27" i="2" a="1"/>
  <c r="O27" i="2" s="1"/>
  <c r="N27" i="2" a="1"/>
  <c r="N27" i="2" s="1"/>
  <c r="M27" i="2" a="1"/>
  <c r="M27" i="2" s="1"/>
  <c r="I27" i="2" s="1"/>
  <c r="B27" i="2" a="1"/>
  <c r="B27" i="2" s="1"/>
  <c r="O26" i="2" a="1"/>
  <c r="O26" i="2" s="1"/>
  <c r="N26" i="2" a="1"/>
  <c r="N26" i="2" s="1"/>
  <c r="M26" i="2" a="1"/>
  <c r="M26" i="2" s="1"/>
  <c r="I26" i="2" s="1"/>
  <c r="B26" i="2" a="1"/>
  <c r="B26" i="2" s="1"/>
  <c r="O25" i="2" a="1"/>
  <c r="O25" i="2" s="1"/>
  <c r="N25" i="2" a="1"/>
  <c r="N25" i="2" s="1"/>
  <c r="M25" i="2" a="1"/>
  <c r="M25" i="2" s="1"/>
  <c r="I25" i="2" s="1"/>
  <c r="B25" i="2" a="1"/>
  <c r="B25" i="2" s="1"/>
  <c r="O23" i="2" a="1"/>
  <c r="O23" i="2" s="1"/>
  <c r="N23" i="2" a="1"/>
  <c r="N23" i="2" s="1"/>
  <c r="M23" i="2" a="1"/>
  <c r="M23" i="2" s="1"/>
  <c r="I23" i="2" s="1"/>
  <c r="B23" i="2" a="1"/>
  <c r="B23" i="2" s="1"/>
  <c r="O22" i="2" a="1"/>
  <c r="O22" i="2" s="1"/>
  <c r="N22" i="2" a="1"/>
  <c r="N22" i="2" s="1"/>
  <c r="M22" i="2" a="1"/>
  <c r="M22" i="2" s="1"/>
  <c r="I22" i="2" s="1"/>
  <c r="B22" i="2" a="1"/>
  <c r="B22" i="2" s="1"/>
  <c r="I21" i="2"/>
  <c r="O20" i="2" a="1"/>
  <c r="O20" i="2" s="1"/>
  <c r="N20" i="2" a="1"/>
  <c r="N20" i="2" s="1"/>
  <c r="M20" i="2" a="1"/>
  <c r="M20" i="2" s="1"/>
  <c r="I20" i="2" s="1"/>
  <c r="B20" i="2" a="1"/>
  <c r="B20" i="2" s="1"/>
  <c r="O19" i="2" a="1"/>
  <c r="O19" i="2" s="1"/>
  <c r="N19" i="2" a="1"/>
  <c r="N19" i="2" s="1"/>
  <c r="M19" i="2" a="1"/>
  <c r="M19" i="2" s="1"/>
  <c r="I19" i="2" s="1"/>
  <c r="B19" i="2" a="1"/>
  <c r="B19" i="2" s="1"/>
  <c r="O18" i="2" a="1"/>
  <c r="O18" i="2" s="1"/>
  <c r="N18" i="2" a="1"/>
  <c r="N18" i="2" s="1"/>
  <c r="M18" i="2" a="1"/>
  <c r="M18" i="2" s="1"/>
  <c r="I18" i="2" s="1"/>
  <c r="B101" i="4" s="1"/>
  <c r="B18" i="2" a="1"/>
  <c r="B18" i="2" s="1"/>
  <c r="O17" i="2" a="1"/>
  <c r="O17" i="2" s="1"/>
  <c r="N17" i="2" a="1"/>
  <c r="N17" i="2" s="1"/>
  <c r="M17" i="2" a="1"/>
  <c r="M17" i="2" s="1"/>
  <c r="I17" i="2" s="1"/>
  <c r="B98" i="4" s="1"/>
  <c r="B17" i="2" a="1"/>
  <c r="B17" i="2" s="1"/>
  <c r="O16" i="2" a="1"/>
  <c r="O16" i="2" s="1"/>
  <c r="N16" i="2" a="1"/>
  <c r="N16" i="2" s="1"/>
  <c r="M16" i="2" a="1"/>
  <c r="M16" i="2" s="1"/>
  <c r="I16" i="2" s="1"/>
  <c r="B100" i="4" s="1"/>
  <c r="B16" i="2" a="1"/>
  <c r="B16" i="2" s="1"/>
  <c r="O15" i="2" a="1"/>
  <c r="O15" i="2" s="1"/>
  <c r="N15" i="2" a="1"/>
  <c r="N15" i="2" s="1"/>
  <c r="M15" i="2" a="1"/>
  <c r="M15" i="2" s="1"/>
  <c r="B15" i="2" a="1"/>
  <c r="B15" i="2" s="1"/>
  <c r="O14" i="2" a="1"/>
  <c r="O14" i="2" s="1"/>
  <c r="N14" i="2" a="1"/>
  <c r="N14" i="2" s="1"/>
  <c r="M14" i="2" a="1"/>
  <c r="M14" i="2" s="1"/>
  <c r="I14" i="2" s="1"/>
  <c r="B99" i="4" s="1"/>
  <c r="B14" i="2" a="1"/>
  <c r="B14" i="2" s="1"/>
  <c r="O13" i="2" a="1"/>
  <c r="O13" i="2" s="1"/>
  <c r="N13" i="2" a="1"/>
  <c r="N13" i="2" s="1"/>
  <c r="M13" i="2" a="1"/>
  <c r="M13" i="2" s="1"/>
  <c r="I13" i="2" s="1"/>
  <c r="B96" i="4" s="1"/>
  <c r="B13" i="2" a="1"/>
  <c r="B13" i="2" s="1"/>
  <c r="O12" i="2" a="1"/>
  <c r="O12" i="2" s="1"/>
  <c r="N12" i="2" a="1"/>
  <c r="N12" i="2" s="1"/>
  <c r="M12" i="2" a="1"/>
  <c r="M12" i="2" s="1"/>
  <c r="I12" i="2" s="1"/>
  <c r="B93" i="4" s="1"/>
  <c r="B12" i="2" a="1"/>
  <c r="B12" i="2" s="1"/>
  <c r="O11" i="2" a="1"/>
  <c r="O11" i="2" s="1"/>
  <c r="N11" i="2" a="1"/>
  <c r="N11" i="2" s="1"/>
  <c r="M11" i="2" a="1"/>
  <c r="M11" i="2" s="1"/>
  <c r="I11" i="2" s="1"/>
  <c r="B11" i="2" a="1"/>
  <c r="B11" i="2" s="1"/>
  <c r="O10" i="2" a="1"/>
  <c r="O10" i="2" s="1"/>
  <c r="N10" i="2" a="1"/>
  <c r="N10" i="2" s="1"/>
  <c r="M10" i="2" a="1"/>
  <c r="M10" i="2" s="1"/>
  <c r="I10" i="2" s="1"/>
  <c r="B90" i="4" s="1"/>
  <c r="B10" i="2" a="1"/>
  <c r="B10" i="2" s="1"/>
  <c r="O9" i="2" a="1"/>
  <c r="O9" i="2" s="1"/>
  <c r="N9" i="2" a="1"/>
  <c r="N9" i="2" s="1"/>
  <c r="M9" i="2" a="1"/>
  <c r="M9" i="2" s="1"/>
  <c r="B9" i="2" a="1"/>
  <c r="B9" i="2" s="1"/>
  <c r="O8" i="2" a="1"/>
  <c r="O8" i="2" s="1"/>
  <c r="N8" i="2" a="1"/>
  <c r="N8" i="2" s="1"/>
  <c r="M8" i="2" a="1"/>
  <c r="M8" i="2" s="1"/>
  <c r="I8" i="2" s="1"/>
  <c r="B8" i="2" a="1"/>
  <c r="B8" i="2" s="1"/>
  <c r="O7" i="2" a="1"/>
  <c r="O7" i="2" s="1"/>
  <c r="N7" i="2" a="1"/>
  <c r="N7" i="2" s="1"/>
  <c r="M7" i="2" a="1"/>
  <c r="M7" i="2" s="1"/>
  <c r="I7" i="2" s="1"/>
  <c r="B87" i="4" s="1"/>
  <c r="B7" i="2" a="1"/>
  <c r="B7" i="2" s="1"/>
  <c r="O6" i="2" a="1"/>
  <c r="O6" i="2" s="1"/>
  <c r="N6" i="2" a="1"/>
  <c r="N6" i="2" s="1"/>
  <c r="M6" i="2" a="1"/>
  <c r="M6" i="2" s="1"/>
  <c r="I6" i="2" s="1"/>
  <c r="B84" i="4" s="1"/>
  <c r="B6" i="2" a="1"/>
  <c r="B6" i="2" s="1"/>
  <c r="O5" i="2" a="1"/>
  <c r="O5" i="2" s="1"/>
  <c r="N5" i="2" a="1"/>
  <c r="N5" i="2" s="1"/>
  <c r="M5" i="2" a="1"/>
  <c r="M5" i="2" s="1"/>
  <c r="I5" i="2" s="1"/>
  <c r="B5" i="2" a="1"/>
  <c r="B5" i="2" s="1"/>
  <c r="O4" i="2" a="1"/>
  <c r="O4" i="2" s="1"/>
  <c r="N4" i="2" a="1"/>
  <c r="N4" i="2" s="1"/>
  <c r="M4" i="2" a="1"/>
  <c r="M4" i="2" s="1"/>
  <c r="I4" i="2" s="1"/>
  <c r="B82" i="4" s="1"/>
  <c r="B4" i="2" a="1"/>
  <c r="B4" i="2" s="1"/>
  <c r="I3" i="2"/>
  <c r="O2" i="2" a="1"/>
  <c r="O2" i="2" s="1"/>
  <c r="N2" i="2" a="1"/>
  <c r="N2" i="2" s="1"/>
  <c r="M2" i="2" a="1"/>
  <c r="M2" i="2" s="1"/>
  <c r="I2" i="2" s="1"/>
  <c r="B81" i="4" l="1"/>
  <c r="B91" i="4"/>
  <c r="B88" i="4"/>
  <c r="B83" i="4"/>
  <c r="B95" i="4"/>
  <c r="B92" i="4"/>
  <c r="B103" i="4"/>
  <c r="I50" i="2"/>
  <c r="B55" i="4" s="1"/>
  <c r="I15" i="2"/>
  <c r="B102" i="4" s="1"/>
  <c r="B94" i="4"/>
  <c r="I9" i="2"/>
  <c r="B89" i="4" s="1"/>
  <c r="B74" i="4"/>
  <c r="B60" i="4"/>
  <c r="B79" i="4"/>
  <c r="B62" i="4"/>
  <c r="B80" i="4"/>
  <c r="B56" i="4"/>
  <c r="B71" i="4"/>
  <c r="B77" i="4"/>
  <c r="B78" i="4"/>
  <c r="B58" i="4"/>
  <c r="B52" i="4"/>
  <c r="B5" i="4"/>
  <c r="B51" i="4"/>
  <c r="B53" i="4"/>
  <c r="B48" i="4"/>
  <c r="B54" i="4"/>
  <c r="A31" i="4"/>
  <c r="A42" i="4"/>
  <c r="A32" i="4"/>
  <c r="A21" i="4"/>
  <c r="A33" i="4"/>
  <c r="A22" i="4"/>
  <c r="A34" i="4"/>
  <c r="A23" i="4"/>
  <c r="A35" i="4"/>
  <c r="A24" i="4"/>
  <c r="A36" i="4"/>
  <c r="A25" i="4"/>
  <c r="A37" i="4"/>
  <c r="A26" i="4"/>
  <c r="A38" i="4"/>
  <c r="A27" i="4"/>
  <c r="A39" i="4"/>
  <c r="A30" i="4"/>
  <c r="A28" i="4"/>
  <c r="A40" i="4"/>
  <c r="A29" i="4"/>
  <c r="A41" i="4"/>
  <c r="A44" i="4"/>
  <c r="A43" i="4"/>
  <c r="B19" i="6"/>
  <c r="B13" i="6"/>
  <c r="E13" i="6"/>
  <c r="E19" i="6"/>
  <c r="E20" i="5"/>
  <c r="D20" i="5"/>
  <c r="D34" i="3"/>
  <c r="B39" i="4"/>
  <c r="B33" i="4"/>
  <c r="D43" i="3"/>
  <c r="B38" i="4" s="1"/>
  <c r="D24" i="3"/>
  <c r="B27" i="4"/>
  <c r="D40" i="3"/>
  <c r="B35" i="4" s="1"/>
  <c r="B24" i="4"/>
  <c r="B28" i="4"/>
  <c r="D8" i="3"/>
  <c r="L13" i="3"/>
  <c r="D13" i="3" s="1"/>
  <c r="C2" i="3"/>
  <c r="L5" i="3"/>
  <c r="D5" i="3" s="1"/>
  <c r="D39" i="3"/>
  <c r="B34" i="4" s="1"/>
  <c r="B25" i="4"/>
  <c r="L25" i="3"/>
  <c r="D25" i="3" s="1"/>
  <c r="D45" i="3"/>
  <c r="B40" i="4" s="1"/>
  <c r="D46" i="3"/>
  <c r="B41" i="4" s="1"/>
  <c r="B26" i="4"/>
  <c r="B30" i="4"/>
  <c r="B31" i="4"/>
  <c r="D47" i="3"/>
  <c r="B42" i="4" s="1"/>
  <c r="D6" i="3"/>
  <c r="D22" i="3"/>
  <c r="L26" i="3"/>
  <c r="D26" i="3" s="1"/>
  <c r="J57" i="3"/>
  <c r="M49" i="3"/>
  <c r="D48" i="3"/>
  <c r="B32" i="4"/>
  <c r="D42" i="3"/>
  <c r="B37" i="4" s="1"/>
  <c r="D41" i="3"/>
  <c r="B36" i="4" s="1"/>
  <c r="B21" i="4" l="1"/>
  <c r="B75" i="4"/>
  <c r="B49" i="4"/>
  <c r="B85" i="4"/>
  <c r="B59" i="4"/>
  <c r="B47" i="4"/>
  <c r="B61" i="4"/>
  <c r="B76" i="4"/>
  <c r="B73" i="4"/>
  <c r="B57" i="4"/>
  <c r="B72" i="4"/>
  <c r="B7" i="4"/>
  <c r="B70" i="4" s="1"/>
  <c r="B46" i="4"/>
  <c r="E17" i="6"/>
  <c r="E21" i="6"/>
  <c r="E20" i="6"/>
  <c r="B17" i="6"/>
  <c r="B18" i="6" s="1"/>
  <c r="B20" i="6"/>
  <c r="C2" i="5"/>
  <c r="D3" i="5"/>
  <c r="B29" i="4"/>
  <c r="B43" i="4"/>
  <c r="L28" i="3"/>
  <c r="D28" i="3" s="1"/>
  <c r="B23" i="4" s="1"/>
  <c r="L27" i="3"/>
  <c r="D27" i="3" s="1"/>
  <c r="B22" i="4" s="1"/>
  <c r="J58" i="3"/>
  <c r="M50" i="3"/>
  <c r="D49" i="3"/>
  <c r="C38" i="5" l="1"/>
  <c r="B16" i="4" s="1"/>
  <c r="B108" i="4" s="1"/>
  <c r="B160" i="4"/>
  <c r="B6" i="4"/>
  <c r="B69" i="4"/>
  <c r="B10" i="4"/>
  <c r="B14" i="4" s="1"/>
  <c r="B15" i="4" s="1"/>
  <c r="B17" i="4" s="1"/>
  <c r="E18" i="6"/>
  <c r="D2" i="5"/>
  <c r="D38" i="5" s="1"/>
  <c r="E3" i="5"/>
  <c r="E2" i="5" s="1"/>
  <c r="E38" i="5" s="1"/>
  <c r="J59" i="3"/>
  <c r="M51" i="3"/>
  <c r="D50" i="3"/>
  <c r="B18" i="4" l="1"/>
  <c r="B19" i="4" s="1"/>
  <c r="B20" i="4" s="1"/>
  <c r="B106" i="4" s="1"/>
  <c r="B45" i="4"/>
  <c r="H44" i="8"/>
  <c r="G45" i="8" s="1"/>
  <c r="H45" i="8" s="1"/>
  <c r="G46" i="8" s="1"/>
  <c r="H46" i="8" s="1"/>
  <c r="G47" i="8" s="1"/>
  <c r="B3" i="4"/>
  <c r="B4" i="4" s="1"/>
  <c r="B44" i="4"/>
  <c r="M52" i="3"/>
  <c r="D51" i="3"/>
  <c r="J60" i="3"/>
  <c r="A112" i="4" l="1"/>
  <c r="B112" i="4" s="1"/>
  <c r="H47" i="8"/>
  <c r="G48" i="8" s="1"/>
  <c r="J61" i="3"/>
  <c r="M53" i="3"/>
  <c r="D52" i="3"/>
  <c r="A113" i="4" l="1"/>
  <c r="A114" i="4" s="1"/>
  <c r="A115" i="4" s="1"/>
  <c r="A116" i="4" s="1"/>
  <c r="A117" i="4" s="1"/>
  <c r="A118" i="4" s="1"/>
  <c r="A119" i="4" s="1"/>
  <c r="A120" i="4" s="1"/>
  <c r="A121" i="4" s="1"/>
  <c r="A122" i="4" s="1"/>
  <c r="A123" i="4" s="1"/>
  <c r="A124" i="4" s="1"/>
  <c r="A125" i="4" s="1"/>
  <c r="A126" i="4" s="1"/>
  <c r="A127" i="4" s="1"/>
  <c r="A128" i="4" s="1"/>
  <c r="A129" i="4" s="1"/>
  <c r="A130" i="4" s="1"/>
  <c r="A131" i="4" s="1"/>
  <c r="A132" i="4" s="1"/>
  <c r="A133" i="4" s="1"/>
  <c r="A134" i="4" s="1"/>
  <c r="A135" i="4" s="1"/>
  <c r="A136" i="4" s="1"/>
  <c r="A137" i="4" s="1"/>
  <c r="A138" i="4" s="1"/>
  <c r="A139" i="4" s="1"/>
  <c r="A140" i="4" s="1"/>
  <c r="A141" i="4" s="1"/>
  <c r="A142" i="4" s="1"/>
  <c r="A143" i="4" s="1"/>
  <c r="A144" i="4" s="1"/>
  <c r="A145" i="4" s="1"/>
  <c r="A146" i="4" s="1"/>
  <c r="A147" i="4" s="1"/>
  <c r="A148" i="4" s="1"/>
  <c r="A149" i="4" s="1"/>
  <c r="A150" i="4" s="1"/>
  <c r="A151" i="4" s="1"/>
  <c r="A152" i="4" s="1"/>
  <c r="A153" i="4" s="1"/>
  <c r="A154" i="4" s="1"/>
  <c r="A155" i="4" s="1"/>
  <c r="A156" i="4" s="1"/>
  <c r="H48" i="8"/>
  <c r="G49" i="8" s="1"/>
  <c r="J62" i="3"/>
  <c r="M54" i="3"/>
  <c r="D53" i="3"/>
  <c r="B113" i="4" l="1"/>
  <c r="B114" i="4" s="1"/>
  <c r="B115" i="4" s="1"/>
  <c r="B116" i="4" s="1"/>
  <c r="B117" i="4" s="1"/>
  <c r="B118" i="4" s="1"/>
  <c r="B119" i="4" s="1"/>
  <c r="B120" i="4" s="1"/>
  <c r="B121" i="4" s="1"/>
  <c r="B122" i="4" s="1"/>
  <c r="B123" i="4" s="1"/>
  <c r="B124" i="4" s="1"/>
  <c r="B125" i="4" s="1"/>
  <c r="B126" i="4" s="1"/>
  <c r="B127" i="4" s="1"/>
  <c r="B128" i="4" s="1"/>
  <c r="B129" i="4" s="1"/>
  <c r="B130" i="4" s="1"/>
  <c r="B131" i="4" s="1"/>
  <c r="B132" i="4" s="1"/>
  <c r="B133" i="4" s="1"/>
  <c r="B134" i="4" s="1"/>
  <c r="B135" i="4" s="1"/>
  <c r="B136" i="4" s="1"/>
  <c r="B137" i="4" s="1"/>
  <c r="B138" i="4" s="1"/>
  <c r="B139" i="4" s="1"/>
  <c r="B140" i="4" s="1"/>
  <c r="B141" i="4" s="1"/>
  <c r="B142" i="4" s="1"/>
  <c r="B143" i="4" s="1"/>
  <c r="B144" i="4" s="1"/>
  <c r="B145" i="4" s="1"/>
  <c r="B146" i="4" s="1"/>
  <c r="B147" i="4" s="1"/>
  <c r="B148" i="4" s="1"/>
  <c r="B149" i="4" s="1"/>
  <c r="B150" i="4" s="1"/>
  <c r="B151" i="4" s="1"/>
  <c r="B152" i="4" s="1"/>
  <c r="B153" i="4" s="1"/>
  <c r="B154" i="4" s="1"/>
  <c r="B155" i="4" s="1"/>
  <c r="B156" i="4" s="1"/>
  <c r="H49" i="8"/>
  <c r="G50" i="8" s="1"/>
  <c r="D54" i="3"/>
  <c r="M55" i="3"/>
  <c r="J63" i="3"/>
  <c r="H50" i="8" l="1"/>
  <c r="G51" i="8" s="1"/>
  <c r="J64" i="3"/>
  <c r="D55" i="3"/>
  <c r="M56" i="3"/>
  <c r="H51" i="8" l="1"/>
  <c r="G52" i="8" s="1"/>
  <c r="M57" i="3"/>
  <c r="D56" i="3"/>
  <c r="J65" i="3"/>
  <c r="H52" i="8" l="1"/>
  <c r="G53" i="8" s="1"/>
  <c r="J66" i="3"/>
  <c r="D57" i="3"/>
  <c r="M58" i="3"/>
  <c r="H53" i="8" l="1"/>
  <c r="G54" i="8" s="1"/>
  <c r="D58" i="3"/>
  <c r="M59" i="3"/>
  <c r="J67" i="3"/>
  <c r="H54" i="8" l="1"/>
  <c r="G55" i="8" s="1"/>
  <c r="J68" i="3"/>
  <c r="D59" i="3"/>
  <c r="M60" i="3"/>
  <c r="H55" i="8" l="1"/>
  <c r="G56" i="8" s="1"/>
  <c r="M61" i="3"/>
  <c r="D60" i="3"/>
  <c r="J69" i="3"/>
  <c r="H56" i="8" l="1"/>
  <c r="G57" i="8" s="1"/>
  <c r="J70" i="3"/>
  <c r="M62" i="3"/>
  <c r="D61" i="3"/>
  <c r="H57" i="8" l="1"/>
  <c r="G58" i="8" s="1"/>
  <c r="M63" i="3"/>
  <c r="D62" i="3"/>
  <c r="J71" i="3"/>
  <c r="H58" i="8" l="1"/>
  <c r="G59" i="8" s="1"/>
  <c r="J72" i="3"/>
  <c r="M64" i="3"/>
  <c r="D63" i="3"/>
  <c r="H59" i="8" l="1"/>
  <c r="G60" i="8" s="1"/>
  <c r="M65" i="3"/>
  <c r="D64" i="3"/>
  <c r="J73" i="3"/>
  <c r="H60" i="8" l="1"/>
  <c r="G61" i="8" s="1"/>
  <c r="J74" i="3"/>
  <c r="M66" i="3"/>
  <c r="D65" i="3"/>
  <c r="H61" i="8" l="1"/>
  <c r="G62" i="8" s="1"/>
  <c r="J75" i="3"/>
  <c r="D66" i="3"/>
  <c r="M67" i="3"/>
  <c r="H62" i="8" l="1"/>
  <c r="G63" i="8" s="1"/>
  <c r="D67" i="3"/>
  <c r="M68" i="3"/>
  <c r="J76" i="3"/>
  <c r="H63" i="8" l="1"/>
  <c r="G64" i="8" s="1"/>
  <c r="J77" i="3"/>
  <c r="M69" i="3"/>
  <c r="D68" i="3"/>
  <c r="H64" i="8" l="1"/>
  <c r="G65" i="8" s="1"/>
  <c r="D69" i="3"/>
  <c r="M70" i="3"/>
  <c r="J78" i="3"/>
  <c r="H65" i="8" l="1"/>
  <c r="G66" i="8" s="1"/>
  <c r="D70" i="3"/>
  <c r="M71" i="3"/>
  <c r="J79" i="3"/>
  <c r="H66" i="8" l="1"/>
  <c r="G67" i="8" s="1"/>
  <c r="J80" i="3"/>
  <c r="M72" i="3"/>
  <c r="D71" i="3"/>
  <c r="H67" i="8" l="1"/>
  <c r="G68" i="8" s="1"/>
  <c r="M73" i="3"/>
  <c r="D72" i="3"/>
  <c r="J81" i="3"/>
  <c r="H68" i="8" l="1"/>
  <c r="G69" i="8" s="1"/>
  <c r="M74" i="3"/>
  <c r="D73" i="3"/>
  <c r="J82" i="3"/>
  <c r="H69" i="8" l="1"/>
  <c r="G70" i="8" s="1"/>
  <c r="J83" i="3"/>
  <c r="M75" i="3"/>
  <c r="D74" i="3"/>
  <c r="H70" i="8" l="1"/>
  <c r="G71" i="8" s="1"/>
  <c r="D75" i="3"/>
  <c r="M76" i="3"/>
  <c r="J84" i="3"/>
  <c r="H71" i="8" l="1"/>
  <c r="G72" i="8" s="1"/>
  <c r="M77" i="3"/>
  <c r="D76" i="3"/>
  <c r="J85" i="3"/>
  <c r="H72" i="8" l="1"/>
  <c r="G73" i="8" s="1"/>
  <c r="J86" i="3"/>
  <c r="M78" i="3"/>
  <c r="D77" i="3"/>
  <c r="H73" i="8" l="1"/>
  <c r="G74" i="8" s="1"/>
  <c r="M79" i="3"/>
  <c r="D78" i="3"/>
  <c r="J87" i="3"/>
  <c r="H74" i="8" l="1"/>
  <c r="G75" i="8" s="1"/>
  <c r="D79" i="3"/>
  <c r="M80" i="3"/>
  <c r="J88" i="3"/>
  <c r="H75" i="8" l="1"/>
  <c r="G76" i="8" s="1"/>
  <c r="J89" i="3"/>
  <c r="D80" i="3"/>
  <c r="M81" i="3"/>
  <c r="H76" i="8" l="1"/>
  <c r="G77" i="8" s="1"/>
  <c r="M82" i="3"/>
  <c r="D81" i="3"/>
  <c r="J90" i="3"/>
  <c r="H77" i="8" l="1"/>
  <c r="G78" i="8" s="1"/>
  <c r="J91" i="3"/>
  <c r="M83" i="3"/>
  <c r="D82" i="3"/>
  <c r="H78" i="8" l="1"/>
  <c r="G79" i="8" s="1"/>
  <c r="M84" i="3"/>
  <c r="D83" i="3"/>
  <c r="J92" i="3"/>
  <c r="H79" i="8" l="1"/>
  <c r="G80" i="8" s="1"/>
  <c r="M85" i="3"/>
  <c r="D84" i="3"/>
  <c r="J93" i="3"/>
  <c r="H80" i="8" l="1"/>
  <c r="G81" i="8" s="1"/>
  <c r="M86" i="3"/>
  <c r="D85" i="3"/>
  <c r="J94" i="3"/>
  <c r="H81" i="8" l="1"/>
  <c r="G82" i="8" s="1"/>
  <c r="J95" i="3"/>
  <c r="M87" i="3"/>
  <c r="D86" i="3"/>
  <c r="H82" i="8" l="1"/>
  <c r="G83" i="8" s="1"/>
  <c r="J96" i="3"/>
  <c r="M88" i="3"/>
  <c r="D87" i="3"/>
  <c r="H83" i="8" l="1"/>
  <c r="G84" i="8" s="1"/>
  <c r="M89" i="3"/>
  <c r="D88" i="3"/>
  <c r="J97" i="3"/>
  <c r="H84" i="8" l="1"/>
  <c r="G85" i="8" s="1"/>
  <c r="J98" i="3"/>
  <c r="M90" i="3"/>
  <c r="D89" i="3"/>
  <c r="H85" i="8" l="1"/>
  <c r="G86" i="8" s="1"/>
  <c r="M91" i="3"/>
  <c r="D90" i="3"/>
  <c r="J99" i="3"/>
  <c r="H86" i="8" l="1"/>
  <c r="G87" i="8" s="1"/>
  <c r="J100" i="3"/>
  <c r="D91" i="3"/>
  <c r="M92" i="3"/>
  <c r="H87" i="8" l="1"/>
  <c r="G88" i="8" s="1"/>
  <c r="D92" i="3"/>
  <c r="M93" i="3"/>
  <c r="J101" i="3"/>
  <c r="H88" i="8" l="1"/>
  <c r="G89" i="8" s="1"/>
  <c r="J102" i="3"/>
  <c r="M94" i="3"/>
  <c r="D93" i="3"/>
  <c r="H89" i="8" l="1"/>
  <c r="G90" i="8" s="1"/>
  <c r="M95" i="3"/>
  <c r="D94" i="3"/>
  <c r="J103" i="3"/>
  <c r="H90" i="8" l="1"/>
  <c r="G91" i="8" s="1"/>
  <c r="J104" i="3"/>
  <c r="M96" i="3"/>
  <c r="D95" i="3"/>
  <c r="H91" i="8" l="1"/>
  <c r="G92" i="8" s="1"/>
  <c r="M97" i="3"/>
  <c r="D96" i="3"/>
  <c r="J105" i="3"/>
  <c r="H92" i="8" l="1"/>
  <c r="G93" i="8" s="1"/>
  <c r="M98" i="3"/>
  <c r="D97" i="3"/>
  <c r="J106" i="3"/>
  <c r="H93" i="8" l="1"/>
  <c r="G94" i="8" s="1"/>
  <c r="J107" i="3"/>
  <c r="M99" i="3"/>
  <c r="D98" i="3"/>
  <c r="H94" i="8" l="1"/>
  <c r="G95" i="8" s="1"/>
  <c r="M100" i="3"/>
  <c r="D99" i="3"/>
  <c r="J108" i="3"/>
  <c r="H95" i="8" l="1"/>
  <c r="G96" i="8" s="1"/>
  <c r="M101" i="3"/>
  <c r="J109" i="3"/>
  <c r="D100" i="3"/>
  <c r="H96" i="8" l="1"/>
  <c r="G97" i="8" s="1"/>
  <c r="J110" i="3"/>
  <c r="M102" i="3"/>
  <c r="D101" i="3"/>
  <c r="H97" i="8" l="1"/>
  <c r="G98" i="8" s="1"/>
  <c r="M103" i="3"/>
  <c r="D102" i="3"/>
  <c r="J111" i="3"/>
  <c r="H98" i="8" l="1"/>
  <c r="G99" i="8" s="1"/>
  <c r="J112" i="3"/>
  <c r="D103" i="3"/>
  <c r="M104" i="3"/>
  <c r="H99" i="8" l="1"/>
  <c r="G100" i="8" s="1"/>
  <c r="J113" i="3"/>
  <c r="D104" i="3"/>
  <c r="M105" i="3"/>
  <c r="H100" i="8" l="1"/>
  <c r="G101" i="8" s="1"/>
  <c r="M106" i="3"/>
  <c r="D105" i="3"/>
  <c r="J114" i="3"/>
  <c r="H101" i="8" l="1"/>
  <c r="G102" i="8" s="1"/>
  <c r="J115" i="3"/>
  <c r="M107" i="3"/>
  <c r="D106" i="3"/>
  <c r="H102" i="8" l="1"/>
  <c r="G103" i="8" s="1"/>
  <c r="M108" i="3"/>
  <c r="D107" i="3"/>
  <c r="J116" i="3"/>
  <c r="H103" i="8" l="1"/>
  <c r="G104" i="8" s="1"/>
  <c r="J117" i="3"/>
  <c r="M109" i="3"/>
  <c r="D108" i="3"/>
  <c r="H104" i="8" l="1"/>
  <c r="G105" i="8" s="1"/>
  <c r="M110" i="3"/>
  <c r="J118" i="3"/>
  <c r="D109" i="3"/>
  <c r="H105" i="8" l="1"/>
  <c r="G106" i="8" s="1"/>
  <c r="J119" i="3"/>
  <c r="M111" i="3"/>
  <c r="D110" i="3"/>
  <c r="H106" i="8" l="1"/>
  <c r="G107" i="8" s="1"/>
  <c r="M112" i="3"/>
  <c r="D111" i="3"/>
  <c r="J120" i="3"/>
  <c r="H107" i="8" l="1"/>
  <c r="G108" i="8" s="1"/>
  <c r="M113" i="3"/>
  <c r="D112" i="3"/>
  <c r="J121" i="3"/>
  <c r="H108" i="8" l="1"/>
  <c r="G109" i="8" s="1"/>
  <c r="M114" i="3"/>
  <c r="D113" i="3"/>
  <c r="J122" i="3"/>
  <c r="H109" i="8" l="1"/>
  <c r="G110" i="8" s="1"/>
  <c r="J123" i="3"/>
  <c r="M115" i="3"/>
  <c r="D114" i="3"/>
  <c r="H110" i="8" l="1"/>
  <c r="G111" i="8" s="1"/>
  <c r="D115" i="3"/>
  <c r="M116" i="3"/>
  <c r="J124" i="3"/>
  <c r="H111" i="8" l="1"/>
  <c r="G112" i="8" s="1"/>
  <c r="J125" i="3"/>
  <c r="M117" i="3"/>
  <c r="D116" i="3"/>
  <c r="H112" i="8" l="1"/>
  <c r="G113" i="8" s="1"/>
  <c r="J126" i="3"/>
  <c r="M118" i="3"/>
  <c r="D117" i="3"/>
  <c r="H113" i="8" l="1"/>
  <c r="G114" i="8" s="1"/>
  <c r="J127" i="3"/>
  <c r="M119" i="3"/>
  <c r="D118" i="3"/>
  <c r="H114" i="8" l="1"/>
  <c r="G115" i="8" s="1"/>
  <c r="M120" i="3"/>
  <c r="J128" i="3"/>
  <c r="D119" i="3"/>
  <c r="H115" i="8" l="1"/>
  <c r="G116" i="8" s="1"/>
  <c r="J129" i="3"/>
  <c r="M121" i="3"/>
  <c r="D120" i="3"/>
  <c r="H116" i="8" l="1"/>
  <c r="G117" i="8" s="1"/>
  <c r="M122" i="3"/>
  <c r="D121" i="3"/>
  <c r="J130" i="3"/>
  <c r="H117" i="8" l="1"/>
  <c r="G118" i="8" s="1"/>
  <c r="J131" i="3"/>
  <c r="M123" i="3"/>
  <c r="D122" i="3"/>
  <c r="H118" i="8" l="1"/>
  <c r="G119" i="8" s="1"/>
  <c r="M124" i="3"/>
  <c r="D123" i="3"/>
  <c r="J132" i="3"/>
  <c r="H119" i="8" l="1"/>
  <c r="G120" i="8" s="1"/>
  <c r="M125" i="3"/>
  <c r="D124" i="3"/>
  <c r="J133" i="3"/>
  <c r="H120" i="8" l="1"/>
  <c r="G121" i="8" s="1"/>
  <c r="J134" i="3"/>
  <c r="M126" i="3"/>
  <c r="D125" i="3"/>
  <c r="H121" i="8" l="1"/>
  <c r="G122" i="8" s="1"/>
  <c r="M127" i="3"/>
  <c r="D126" i="3"/>
  <c r="J135" i="3"/>
  <c r="H122" i="8" l="1"/>
  <c r="G123" i="8" s="1"/>
  <c r="J136" i="3"/>
  <c r="M128" i="3"/>
  <c r="D127" i="3"/>
  <c r="H123" i="8" l="1"/>
  <c r="G124" i="8" s="1"/>
  <c r="J137" i="3"/>
  <c r="D128" i="3"/>
  <c r="M129" i="3"/>
  <c r="H124" i="8" l="1"/>
  <c r="G125" i="8" s="1"/>
  <c r="M130" i="3"/>
  <c r="J138" i="3"/>
  <c r="D129" i="3"/>
  <c r="H125" i="8" l="1"/>
  <c r="G126" i="8" s="1"/>
  <c r="M131" i="3"/>
  <c r="D130" i="3"/>
  <c r="J139" i="3"/>
  <c r="H126" i="8" l="1"/>
  <c r="G127" i="8" s="1"/>
  <c r="J140" i="3"/>
  <c r="M132" i="3"/>
  <c r="D131" i="3"/>
  <c r="H127" i="8" l="1"/>
  <c r="G128" i="8" s="1"/>
  <c r="M133" i="3"/>
  <c r="D132" i="3"/>
  <c r="J141" i="3"/>
  <c r="H128" i="8" l="1"/>
  <c r="G129" i="8" s="1"/>
  <c r="J142" i="3"/>
  <c r="M134" i="3"/>
  <c r="D133" i="3"/>
  <c r="H129" i="8" l="1"/>
  <c r="G130" i="8" s="1"/>
  <c r="J143" i="3"/>
  <c r="M135" i="3"/>
  <c r="D134" i="3"/>
  <c r="H130" i="8" l="1"/>
  <c r="G131" i="8" s="1"/>
  <c r="M136" i="3"/>
  <c r="J144" i="3"/>
  <c r="D135" i="3"/>
  <c r="H131" i="8" l="1"/>
  <c r="G132" i="8" s="1"/>
  <c r="M137" i="3"/>
  <c r="J145" i="3"/>
  <c r="D136" i="3"/>
  <c r="H132" i="8" l="1"/>
  <c r="G133" i="8" s="1"/>
  <c r="J146" i="3"/>
  <c r="M138" i="3"/>
  <c r="D137" i="3"/>
  <c r="H133" i="8" l="1"/>
  <c r="G134" i="8" s="1"/>
  <c r="M139" i="3"/>
  <c r="J147" i="3"/>
  <c r="D138" i="3"/>
  <c r="H134" i="8" l="1"/>
  <c r="G135" i="8" s="1"/>
  <c r="D139" i="3"/>
  <c r="M140" i="3"/>
  <c r="J148" i="3"/>
  <c r="H135" i="8" l="1"/>
  <c r="G136" i="8" s="1"/>
  <c r="M141" i="3"/>
  <c r="J149" i="3"/>
  <c r="D140" i="3"/>
  <c r="H136" i="8" l="1"/>
  <c r="G137" i="8" s="1"/>
  <c r="J150" i="3"/>
  <c r="M142" i="3"/>
  <c r="D141" i="3"/>
  <c r="H137" i="8" l="1"/>
  <c r="G138" i="8" s="1"/>
  <c r="M143" i="3"/>
  <c r="J151" i="3"/>
  <c r="D142" i="3"/>
  <c r="H138" i="8" l="1"/>
  <c r="G139" i="8" s="1"/>
  <c r="M144" i="3"/>
  <c r="D143" i="3"/>
  <c r="H139" i="8" l="1"/>
  <c r="G140" i="8" s="1"/>
  <c r="M145" i="3"/>
  <c r="D144" i="3"/>
  <c r="H140" i="8" l="1"/>
  <c r="G141" i="8" s="1"/>
  <c r="M146" i="3"/>
  <c r="D145" i="3"/>
  <c r="H141" i="8" l="1"/>
  <c r="G142" i="8" s="1"/>
  <c r="M147" i="3"/>
  <c r="D146" i="3"/>
  <c r="H142" i="8" l="1"/>
  <c r="G143" i="8" s="1"/>
  <c r="M148" i="3"/>
  <c r="D147" i="3"/>
  <c r="H143" i="8" l="1"/>
  <c r="G144" i="8" s="1"/>
  <c r="M149" i="3"/>
  <c r="D148" i="3"/>
  <c r="H144" i="8" l="1"/>
  <c r="G145" i="8" s="1"/>
  <c r="M150" i="3"/>
  <c r="D149" i="3"/>
  <c r="H145" i="8" l="1"/>
  <c r="G146" i="8" s="1"/>
  <c r="M151" i="3"/>
  <c r="D151" i="3" s="1"/>
  <c r="D150" i="3"/>
  <c r="H146" i="8" l="1"/>
  <c r="G147" i="8" s="1"/>
  <c r="H147" i="8" l="1"/>
  <c r="G148" i="8" s="1"/>
  <c r="H148" i="8" l="1"/>
  <c r="G149" i="8" s="1"/>
  <c r="H149" i="8" l="1"/>
  <c r="G150" i="8" s="1"/>
  <c r="H150" i="8" l="1"/>
  <c r="G151" i="8" s="1"/>
  <c r="H151" i="8" l="1"/>
  <c r="G152" i="8" s="1"/>
  <c r="H152" i="8" l="1"/>
  <c r="G153" i="8" s="1"/>
  <c r="H153" i="8" l="1"/>
  <c r="G154" i="8" s="1"/>
  <c r="H154" i="8" l="1"/>
  <c r="G155" i="8" s="1"/>
  <c r="H155" i="8" l="1"/>
  <c r="G156" i="8" s="1"/>
  <c r="H156" i="8" l="1"/>
  <c r="G157" i="8" s="1"/>
  <c r="H157" i="8" l="1"/>
  <c r="G158" i="8" s="1"/>
  <c r="H158" i="8" l="1"/>
  <c r="G159" i="8" s="1"/>
  <c r="H159" i="8" l="1"/>
  <c r="G160" i="8" s="1"/>
  <c r="H160" i="8" l="1"/>
  <c r="G161" i="8" s="1"/>
  <c r="H161" i="8" l="1"/>
  <c r="G162" i="8" s="1"/>
  <c r="H162" i="8" l="1"/>
  <c r="G163" i="8" s="1"/>
  <c r="H163" i="8" l="1"/>
  <c r="G164" i="8" s="1"/>
  <c r="H164" i="8" l="1"/>
  <c r="G165" i="8" s="1"/>
  <c r="H165" i="8" l="1"/>
  <c r="G166" i="8" s="1"/>
  <c r="H166" i="8" l="1"/>
  <c r="G167" i="8" s="1"/>
  <c r="H167" i="8" l="1"/>
  <c r="G168" i="8" s="1"/>
  <c r="H168" i="8" l="1"/>
  <c r="G169" i="8" s="1"/>
  <c r="H169" i="8" l="1"/>
  <c r="G170" i="8" s="1"/>
  <c r="H170" i="8" l="1"/>
  <c r="G171" i="8" s="1"/>
  <c r="H171" i="8" l="1"/>
  <c r="G172" i="8" s="1"/>
  <c r="H172" i="8" l="1"/>
  <c r="G173" i="8" s="1"/>
  <c r="H173" i="8" l="1"/>
  <c r="G174" i="8" s="1"/>
  <c r="H174" i="8" l="1"/>
  <c r="G175" i="8" s="1"/>
  <c r="H175" i="8" l="1"/>
  <c r="G176" i="8" s="1"/>
  <c r="H176" i="8" l="1"/>
  <c r="G177" i="8" s="1"/>
  <c r="H177" i="8" l="1"/>
  <c r="G178" i="8" s="1"/>
  <c r="H178" i="8" l="1"/>
  <c r="G179" i="8" s="1"/>
  <c r="H179" i="8" l="1"/>
  <c r="G180" i="8" s="1"/>
  <c r="H180" i="8" l="1"/>
  <c r="G181" i="8" s="1"/>
  <c r="H181" i="8" l="1"/>
  <c r="G182" i="8" s="1"/>
  <c r="H182" i="8" l="1"/>
  <c r="G183" i="8" s="1"/>
  <c r="H183" i="8" l="1"/>
  <c r="G184" i="8" s="1"/>
  <c r="H184" i="8" l="1"/>
  <c r="G185" i="8" s="1"/>
  <c r="H185" i="8" l="1"/>
  <c r="G186" i="8" s="1"/>
  <c r="H186" i="8" l="1"/>
  <c r="G187" i="8" s="1"/>
  <c r="H187" i="8" l="1"/>
  <c r="G188" i="8" s="1"/>
  <c r="H188" i="8" l="1"/>
  <c r="G189" i="8" s="1"/>
  <c r="H189" i="8" l="1"/>
  <c r="G190" i="8" s="1"/>
  <c r="H190" i="8" l="1"/>
  <c r="G191" i="8" s="1"/>
  <c r="H191" i="8" l="1"/>
  <c r="G192" i="8" s="1"/>
  <c r="H192" i="8" l="1"/>
  <c r="G193" i="8" s="1"/>
  <c r="H193" i="8" l="1"/>
  <c r="G194" i="8" s="1"/>
  <c r="H194" i="8" l="1"/>
  <c r="G195" i="8" s="1"/>
  <c r="H195" i="8" l="1"/>
  <c r="G196" i="8" s="1"/>
  <c r="H196" i="8" l="1"/>
  <c r="G197" i="8" s="1"/>
  <c r="H197" i="8" l="1"/>
  <c r="G198" i="8" s="1"/>
  <c r="H198" i="8" l="1"/>
  <c r="G199" i="8" s="1"/>
  <c r="H199" i="8" l="1"/>
  <c r="G200" i="8" s="1"/>
  <c r="H200" i="8" l="1"/>
  <c r="G201" i="8" s="1"/>
  <c r="H201" i="8" l="1"/>
  <c r="G202" i="8" s="1"/>
  <c r="H202" i="8" l="1"/>
  <c r="G203" i="8" s="1"/>
  <c r="H203" i="8" l="1"/>
  <c r="G204" i="8" s="1"/>
  <c r="H204" i="8" l="1"/>
  <c r="G205" i="8" s="1"/>
  <c r="H205" i="8" l="1"/>
  <c r="G206" i="8" s="1"/>
  <c r="H206" i="8" l="1"/>
  <c r="G207" i="8" s="1"/>
  <c r="H207" i="8" l="1"/>
  <c r="G208" i="8" s="1"/>
  <c r="H208" i="8" l="1"/>
  <c r="G209" i="8" s="1"/>
  <c r="H209" i="8" l="1"/>
  <c r="G210" i="8" s="1"/>
  <c r="H210" i="8" l="1"/>
  <c r="G211" i="8" s="1"/>
  <c r="H211" i="8" l="1"/>
  <c r="G212" i="8" s="1"/>
  <c r="H212" i="8" l="1"/>
  <c r="G213" i="8" s="1"/>
  <c r="H213" i="8" l="1"/>
  <c r="G214" i="8" s="1"/>
  <c r="H214" i="8" l="1"/>
  <c r="G215" i="8" s="1"/>
  <c r="H215" i="8" l="1"/>
  <c r="G216" i="8" s="1"/>
  <c r="H216" i="8" l="1"/>
  <c r="G217" i="8" s="1"/>
  <c r="H217" i="8" l="1"/>
  <c r="G218" i="8" s="1"/>
  <c r="H218" i="8" l="1"/>
  <c r="G219" i="8" s="1"/>
  <c r="H219" i="8" l="1"/>
  <c r="G220" i="8" s="1"/>
  <c r="H220" i="8" l="1"/>
  <c r="G221" i="8" s="1"/>
  <c r="H221" i="8" l="1"/>
  <c r="G222" i="8" s="1"/>
  <c r="H222" i="8" l="1"/>
  <c r="G223" i="8" s="1"/>
  <c r="H223" i="8" l="1"/>
  <c r="G224" i="8" s="1"/>
  <c r="H224" i="8" l="1"/>
  <c r="G225" i="8" s="1"/>
  <c r="H225" i="8" l="1"/>
  <c r="G226" i="8" s="1"/>
  <c r="H226" i="8" l="1"/>
  <c r="G227" i="8" s="1"/>
  <c r="H227" i="8" l="1"/>
  <c r="G228" i="8" s="1"/>
  <c r="H228" i="8" l="1"/>
  <c r="G229" i="8" s="1"/>
  <c r="H229" i="8" l="1"/>
  <c r="G230" i="8" s="1"/>
  <c r="H230" i="8" l="1"/>
  <c r="G231" i="8" s="1"/>
  <c r="H231" i="8" l="1"/>
  <c r="G232" i="8" s="1"/>
  <c r="H232" i="8" l="1"/>
  <c r="G233" i="8" s="1"/>
  <c r="H233" i="8" l="1"/>
  <c r="G234" i="8" s="1"/>
  <c r="H234" i="8" l="1"/>
  <c r="G235" i="8" s="1"/>
  <c r="H235" i="8" l="1"/>
  <c r="G236" i="8" s="1"/>
  <c r="H236" i="8" l="1"/>
  <c r="G237" i="8" s="1"/>
  <c r="H237" i="8" l="1"/>
  <c r="G238" i="8" s="1"/>
  <c r="H238" i="8" l="1"/>
  <c r="G239" i="8" s="1"/>
  <c r="H239" i="8" l="1"/>
  <c r="G240" i="8" s="1"/>
  <c r="H240" i="8" l="1"/>
  <c r="G241" i="8" s="1"/>
  <c r="H241" i="8" l="1"/>
  <c r="G242" i="8" s="1"/>
  <c r="H242" i="8" l="1"/>
  <c r="G243" i="8" s="1"/>
  <c r="H243" i="8" l="1"/>
  <c r="G244" i="8" s="1"/>
  <c r="H244" i="8" l="1"/>
  <c r="G245" i="8" s="1"/>
  <c r="H245" i="8" l="1"/>
  <c r="G246" i="8" s="1"/>
  <c r="H246" i="8" l="1"/>
  <c r="G247" i="8" s="1"/>
  <c r="H247" i="8" l="1"/>
  <c r="G248" i="8" s="1"/>
  <c r="H248" i="8" l="1"/>
  <c r="G249" i="8" s="1"/>
  <c r="H249" i="8" l="1"/>
  <c r="G250" i="8" s="1"/>
  <c r="H250" i="8" l="1"/>
  <c r="G251" i="8" s="1"/>
  <c r="H251" i="8" l="1"/>
  <c r="G252" i="8" s="1"/>
  <c r="H252" i="8" l="1"/>
  <c r="G253" i="8" s="1"/>
  <c r="H253" i="8" l="1"/>
  <c r="G254" i="8" s="1"/>
  <c r="H254" i="8" l="1"/>
  <c r="G255" i="8" s="1"/>
  <c r="H255" i="8" l="1"/>
  <c r="G256" i="8" s="1"/>
  <c r="H256" i="8" l="1"/>
  <c r="G257" i="8" s="1"/>
  <c r="H257" i="8" l="1"/>
  <c r="G258" i="8" s="1"/>
  <c r="H258" i="8" l="1"/>
  <c r="G259" i="8" s="1"/>
  <c r="H259" i="8" l="1"/>
  <c r="G260" i="8" s="1"/>
  <c r="H260" i="8" l="1"/>
  <c r="G261" i="8" s="1"/>
  <c r="H261" i="8" l="1"/>
  <c r="G262" i="8" s="1"/>
  <c r="H262" i="8" l="1"/>
  <c r="G263" i="8" s="1"/>
  <c r="H263" i="8" l="1"/>
  <c r="G264" i="8" s="1"/>
  <c r="H264" i="8" l="1"/>
  <c r="G265" i="8" s="1"/>
  <c r="H265" i="8" l="1"/>
  <c r="G266" i="8" s="1"/>
  <c r="H266" i="8" l="1"/>
  <c r="G267" i="8" s="1"/>
  <c r="H267" i="8" l="1"/>
  <c r="G268" i="8" s="1"/>
  <c r="H268" i="8" l="1"/>
  <c r="G269" i="8" s="1"/>
  <c r="H269" i="8" l="1"/>
  <c r="G270" i="8" s="1"/>
  <c r="H270" i="8" l="1"/>
  <c r="G271" i="8" s="1"/>
  <c r="H271" i="8" l="1"/>
  <c r="G272" i="8" s="1"/>
  <c r="H272" i="8" l="1"/>
  <c r="G273" i="8" s="1"/>
  <c r="H273" i="8" l="1"/>
  <c r="G274" i="8" s="1"/>
  <c r="H274" i="8" l="1"/>
  <c r="G275" i="8" s="1"/>
  <c r="H275" i="8" l="1"/>
  <c r="G276" i="8" s="1"/>
  <c r="H276" i="8" l="1"/>
  <c r="G277" i="8" s="1"/>
  <c r="H277" i="8" l="1"/>
  <c r="G278" i="8" s="1"/>
  <c r="H278" i="8" l="1"/>
  <c r="G279" i="8" s="1"/>
  <c r="H279" i="8" l="1"/>
  <c r="G280" i="8" s="1"/>
  <c r="H280" i="8" l="1"/>
  <c r="G281" i="8" s="1"/>
  <c r="H281" i="8" l="1"/>
  <c r="G282" i="8" s="1"/>
  <c r="H282" i="8" l="1"/>
  <c r="G283" i="8" s="1"/>
  <c r="H283" i="8" l="1"/>
  <c r="G284" i="8" s="1"/>
  <c r="H284" i="8" l="1"/>
  <c r="G285" i="8" s="1"/>
  <c r="H285" i="8" l="1"/>
  <c r="G286" i="8" s="1"/>
  <c r="H286" i="8" l="1"/>
  <c r="G287" i="8" s="1"/>
  <c r="H287" i="8" l="1"/>
  <c r="G288" i="8" s="1"/>
  <c r="H288" i="8" l="1"/>
  <c r="G289" i="8" s="1"/>
  <c r="H289" i="8" l="1"/>
  <c r="G290" i="8" s="1"/>
  <c r="H290" i="8" l="1"/>
  <c r="G291" i="8" s="1"/>
  <c r="H291" i="8" l="1"/>
  <c r="G292" i="8" s="1"/>
  <c r="H292" i="8" l="1"/>
  <c r="G293" i="8" s="1"/>
  <c r="H293" i="8" l="1"/>
  <c r="G294" i="8" s="1"/>
  <c r="H294" i="8" l="1"/>
  <c r="G295" i="8" s="1"/>
  <c r="H295" i="8" l="1"/>
  <c r="G296" i="8" s="1"/>
  <c r="H296" i="8" l="1"/>
  <c r="G297" i="8" s="1"/>
  <c r="H297" i="8" l="1"/>
  <c r="G298" i="8" s="1"/>
  <c r="H298" i="8" l="1"/>
  <c r="G299" i="8" s="1"/>
  <c r="H299" i="8" l="1"/>
  <c r="G300" i="8" s="1"/>
  <c r="H300" i="8" l="1"/>
  <c r="G301" i="8" s="1"/>
  <c r="H301" i="8" l="1"/>
  <c r="G302" i="8" s="1"/>
  <c r="H302" i="8" l="1"/>
  <c r="G303" i="8" s="1"/>
  <c r="H303" i="8" l="1"/>
  <c r="G304" i="8" s="1"/>
  <c r="H304" i="8" l="1"/>
  <c r="G305" i="8" s="1"/>
  <c r="H305" i="8" l="1"/>
  <c r="G306" i="8" s="1"/>
  <c r="H306" i="8" l="1"/>
  <c r="G307" i="8" s="1"/>
  <c r="H307" i="8" l="1"/>
  <c r="G308" i="8" s="1"/>
  <c r="H308" i="8" l="1"/>
  <c r="G309" i="8" s="1"/>
  <c r="H309" i="8" l="1"/>
  <c r="G310" i="8" s="1"/>
  <c r="H310" i="8" l="1"/>
  <c r="G311" i="8" s="1"/>
  <c r="H311" i="8" l="1"/>
  <c r="G312" i="8" s="1"/>
  <c r="H312" i="8" l="1"/>
  <c r="G313" i="8" s="1"/>
  <c r="H313" i="8" l="1"/>
  <c r="G314" i="8" s="1"/>
  <c r="H314" i="8" l="1"/>
  <c r="G315" i="8" s="1"/>
  <c r="H315" i="8" l="1"/>
  <c r="G316" i="8" s="1"/>
  <c r="H316" i="8" l="1"/>
  <c r="G317" i="8" s="1"/>
  <c r="H317" i="8" l="1"/>
  <c r="G318" i="8" s="1"/>
  <c r="H318" i="8" l="1"/>
  <c r="G319" i="8" s="1"/>
  <c r="H319" i="8" l="1"/>
  <c r="G320" i="8" s="1"/>
  <c r="H320" i="8" l="1"/>
  <c r="G321" i="8" s="1"/>
  <c r="H321" i="8" l="1"/>
  <c r="G322" i="8" s="1"/>
  <c r="H322" i="8" l="1"/>
  <c r="G323" i="8" s="1"/>
  <c r="H323" i="8" l="1"/>
  <c r="G324" i="8" s="1"/>
  <c r="H324" i="8" l="1"/>
  <c r="G325" i="8" s="1"/>
  <c r="H325" i="8" l="1"/>
  <c r="G326" i="8" s="1"/>
  <c r="H326" i="8" l="1"/>
  <c r="G327" i="8" s="1"/>
  <c r="H327" i="8" l="1"/>
  <c r="G328" i="8" s="1"/>
  <c r="H328" i="8" l="1"/>
  <c r="G329" i="8" s="1"/>
  <c r="H329" i="8" l="1"/>
  <c r="G330" i="8" s="1"/>
  <c r="H330" i="8" l="1"/>
  <c r="G331" i="8" s="1"/>
  <c r="H331" i="8" l="1"/>
  <c r="G332" i="8" s="1"/>
  <c r="H332" i="8" l="1"/>
  <c r="G333" i="8" s="1"/>
  <c r="H333" i="8" l="1"/>
  <c r="G334" i="8" s="1"/>
  <c r="H334" i="8" l="1"/>
  <c r="G335" i="8" s="1"/>
  <c r="H335" i="8" l="1"/>
  <c r="G336" i="8" s="1"/>
  <c r="H336" i="8" l="1"/>
  <c r="G337" i="8" s="1"/>
  <c r="H337" i="8" l="1"/>
  <c r="G338" i="8" s="1"/>
  <c r="H338" i="8" l="1"/>
  <c r="G339" i="8" s="1"/>
  <c r="H339" i="8" l="1"/>
  <c r="G340" i="8" s="1"/>
  <c r="H340" i="8" l="1"/>
  <c r="G341" i="8" s="1"/>
  <c r="H341" i="8" l="1"/>
  <c r="G342" i="8" s="1"/>
  <c r="H342" i="8" l="1"/>
  <c r="G343" i="8" s="1"/>
  <c r="H343" i="8" l="1"/>
  <c r="G344" i="8" s="1"/>
  <c r="H344" i="8" l="1"/>
  <c r="G345" i="8" s="1"/>
  <c r="H345" i="8" l="1"/>
  <c r="G346" i="8" s="1"/>
  <c r="H346" i="8" l="1"/>
  <c r="G347" i="8" s="1"/>
  <c r="H347" i="8" l="1"/>
  <c r="G348" i="8" s="1"/>
  <c r="H348" i="8" l="1"/>
  <c r="G349" i="8" s="1"/>
  <c r="H349" i="8" l="1"/>
  <c r="G350" i="8" s="1"/>
  <c r="H350" i="8" l="1"/>
  <c r="G351" i="8" s="1"/>
  <c r="H351" i="8" l="1"/>
  <c r="G352" i="8" s="1"/>
  <c r="H352" i="8" l="1"/>
  <c r="G353" i="8" s="1"/>
  <c r="H353" i="8" l="1"/>
  <c r="G354" i="8" s="1"/>
  <c r="H354" i="8" l="1"/>
  <c r="G355" i="8" s="1"/>
  <c r="H355" i="8" l="1"/>
  <c r="G356" i="8" s="1"/>
  <c r="H356" i="8" l="1"/>
  <c r="G357" i="8" s="1"/>
  <c r="H357" i="8" l="1"/>
  <c r="G358" i="8" s="1"/>
  <c r="H358" i="8" l="1"/>
  <c r="G359" i="8" s="1"/>
  <c r="H359" i="8" l="1"/>
  <c r="G360" i="8" s="1"/>
  <c r="H360" i="8" l="1"/>
  <c r="G361" i="8" s="1"/>
  <c r="H361" i="8" l="1"/>
  <c r="G362" i="8" s="1"/>
  <c r="H362" i="8" l="1"/>
  <c r="G363" i="8" s="1"/>
  <c r="H363" i="8" l="1"/>
  <c r="G364" i="8" s="1"/>
  <c r="H364" i="8" l="1"/>
  <c r="G365" i="8" s="1"/>
  <c r="H365" i="8" l="1"/>
  <c r="G366" i="8" s="1"/>
  <c r="H366" i="8" l="1"/>
  <c r="G367" i="8" s="1"/>
  <c r="H367" i="8" l="1"/>
  <c r="G368" i="8" s="1"/>
  <c r="H368" i="8" l="1"/>
  <c r="G369" i="8" s="1"/>
  <c r="H369" i="8" l="1"/>
  <c r="G370" i="8" s="1"/>
  <c r="H370" i="8" l="1"/>
  <c r="G371" i="8" s="1"/>
  <c r="H371" i="8" l="1"/>
  <c r="G372" i="8" s="1"/>
  <c r="H372" i="8" l="1"/>
  <c r="G373" i="8" s="1"/>
  <c r="H373" i="8" l="1"/>
  <c r="G374" i="8" s="1"/>
  <c r="H374" i="8" l="1"/>
  <c r="G375" i="8" s="1"/>
  <c r="H375" i="8" l="1"/>
  <c r="G376" i="8" s="1"/>
  <c r="H376" i="8" l="1"/>
  <c r="G377" i="8" s="1"/>
  <c r="H377" i="8" l="1"/>
  <c r="G378" i="8" s="1"/>
  <c r="H378" i="8" l="1"/>
  <c r="G379" i="8" s="1"/>
  <c r="H379" i="8" l="1"/>
  <c r="G380" i="8" s="1"/>
  <c r="H380" i="8" l="1"/>
  <c r="G381" i="8" s="1"/>
  <c r="H381" i="8" l="1"/>
  <c r="G382" i="8" s="1"/>
  <c r="H382" i="8" l="1"/>
  <c r="G383" i="8" s="1"/>
  <c r="H383" i="8" l="1"/>
  <c r="G384" i="8" s="1"/>
  <c r="H384" i="8" l="1"/>
  <c r="G385" i="8" s="1"/>
  <c r="H385" i="8" l="1"/>
  <c r="G386" i="8" s="1"/>
  <c r="H386" i="8" l="1"/>
  <c r="G387" i="8" s="1"/>
  <c r="H387" i="8" l="1"/>
  <c r="G388" i="8" s="1"/>
  <c r="H388" i="8" l="1"/>
  <c r="G389" i="8" s="1"/>
  <c r="H389" i="8" l="1"/>
  <c r="G390" i="8" s="1"/>
  <c r="H390" i="8" l="1"/>
  <c r="G391" i="8" s="1"/>
  <c r="H391" i="8" l="1"/>
  <c r="G392" i="8" s="1"/>
  <c r="H392" i="8" l="1"/>
  <c r="G393" i="8" s="1"/>
  <c r="H393" i="8" l="1"/>
  <c r="G394" i="8" s="1"/>
  <c r="H394" i="8" l="1"/>
  <c r="G395" i="8" s="1"/>
  <c r="H395" i="8" l="1"/>
  <c r="G396" i="8" s="1"/>
  <c r="H396" i="8" l="1"/>
  <c r="G397" i="8" s="1"/>
  <c r="H397" i="8" l="1"/>
  <c r="G398" i="8" s="1"/>
  <c r="H398" i="8" l="1"/>
  <c r="G399" i="8" s="1"/>
  <c r="H399" i="8" l="1"/>
  <c r="G400" i="8" s="1"/>
  <c r="H400" i="8" l="1"/>
  <c r="G401" i="8" s="1"/>
  <c r="H401" i="8" l="1"/>
  <c r="G402" i="8" s="1"/>
  <c r="H402" i="8" l="1"/>
  <c r="G403" i="8" s="1"/>
  <c r="H403" i="8" l="1"/>
  <c r="G404" i="8" s="1"/>
  <c r="H404" i="8" l="1"/>
  <c r="G405" i="8" s="1"/>
  <c r="H405" i="8" l="1"/>
  <c r="G406" i="8" s="1"/>
  <c r="H406" i="8" l="1"/>
  <c r="G407" i="8" s="1"/>
  <c r="H407" i="8" l="1"/>
  <c r="G408" i="8" s="1"/>
  <c r="H408" i="8" l="1"/>
  <c r="G409" i="8" s="1"/>
  <c r="H409" i="8" l="1"/>
  <c r="G410" i="8" s="1"/>
  <c r="H410" i="8" l="1"/>
  <c r="G411" i="8" s="1"/>
  <c r="H411" i="8" l="1"/>
  <c r="G412" i="8" s="1"/>
  <c r="H412" i="8" l="1"/>
  <c r="G413" i="8" s="1"/>
  <c r="H413" i="8" l="1"/>
  <c r="G414" i="8" s="1"/>
  <c r="H414" i="8" l="1"/>
  <c r="G415" i="8" s="1"/>
  <c r="H415" i="8" l="1"/>
  <c r="G416" i="8" s="1"/>
  <c r="H416" i="8" l="1"/>
  <c r="G417" i="8" s="1"/>
  <c r="H417" i="8" l="1"/>
  <c r="G418" i="8" s="1"/>
  <c r="H418" i="8" l="1"/>
  <c r="G419" i="8" s="1"/>
  <c r="H419" i="8" l="1"/>
  <c r="G420" i="8" s="1"/>
  <c r="H420" i="8" l="1"/>
  <c r="G421" i="8" s="1"/>
  <c r="H421" i="8" l="1"/>
  <c r="G422" i="8" s="1"/>
  <c r="H422" i="8" l="1"/>
  <c r="G423" i="8" s="1"/>
  <c r="H423" i="8" l="1"/>
  <c r="G424" i="8" s="1"/>
  <c r="H424" i="8" l="1"/>
  <c r="G425" i="8" s="1"/>
  <c r="H425" i="8" l="1"/>
  <c r="G426" i="8" s="1"/>
  <c r="H426" i="8" l="1"/>
  <c r="G427" i="8" s="1"/>
  <c r="H427" i="8" l="1"/>
  <c r="G428" i="8" s="1"/>
  <c r="H428" i="8" l="1"/>
  <c r="G429" i="8" s="1"/>
  <c r="H429" i="8" l="1"/>
  <c r="G430" i="8" s="1"/>
  <c r="H430" i="8" l="1"/>
  <c r="G431" i="8" s="1"/>
  <c r="H431" i="8" l="1"/>
  <c r="G432" i="8" s="1"/>
  <c r="H432" i="8" l="1"/>
  <c r="G433" i="8" s="1"/>
  <c r="H433" i="8" l="1"/>
  <c r="G434" i="8" s="1"/>
  <c r="H434" i="8" l="1"/>
  <c r="G435" i="8" s="1"/>
  <c r="H435" i="8" l="1"/>
  <c r="G436" i="8" s="1"/>
  <c r="H436" i="8" l="1"/>
  <c r="G437" i="8" s="1"/>
  <c r="H437" i="8" l="1"/>
  <c r="G438" i="8" s="1"/>
  <c r="H438" i="8" l="1"/>
  <c r="G439" i="8" s="1"/>
  <c r="H439" i="8" l="1"/>
  <c r="G440" i="8" s="1"/>
  <c r="H440" i="8" l="1"/>
  <c r="G441" i="8" s="1"/>
  <c r="H441" i="8" l="1"/>
  <c r="G442" i="8" s="1"/>
  <c r="H442" i="8" l="1"/>
  <c r="G443" i="8" s="1"/>
  <c r="H443" i="8" l="1"/>
  <c r="G444" i="8" s="1"/>
  <c r="H444" i="8" l="1"/>
  <c r="G445" i="8" s="1"/>
  <c r="H445" i="8" l="1"/>
  <c r="G446" i="8" s="1"/>
  <c r="H446" i="8" l="1"/>
  <c r="G447" i="8" s="1"/>
  <c r="H447" i="8" l="1"/>
  <c r="G448" i="8" s="1"/>
  <c r="H448" i="8" l="1"/>
  <c r="G449" i="8" s="1"/>
  <c r="H449" i="8" l="1"/>
  <c r="G450" i="8" s="1"/>
  <c r="H450" i="8" l="1"/>
  <c r="G451" i="8" s="1"/>
  <c r="H451" i="8" l="1"/>
  <c r="G452" i="8" s="1"/>
  <c r="H452" i="8" l="1"/>
  <c r="G453" i="8" s="1"/>
  <c r="H453" i="8" l="1"/>
  <c r="G454" i="8" s="1"/>
  <c r="H454" i="8" l="1"/>
  <c r="G455" i="8" s="1"/>
  <c r="H455" i="8" l="1"/>
  <c r="G456" i="8" s="1"/>
  <c r="H456" i="8" l="1"/>
  <c r="G457" i="8" s="1"/>
  <c r="H457" i="8" l="1"/>
  <c r="G458" i="8" s="1"/>
  <c r="H458" i="8" l="1"/>
  <c r="G459" i="8" s="1"/>
  <c r="H459" i="8" l="1"/>
  <c r="G460" i="8" s="1"/>
  <c r="H460" i="8" l="1"/>
  <c r="G461" i="8" s="1"/>
  <c r="H461" i="8" l="1"/>
  <c r="G462" i="8" s="1"/>
  <c r="H462" i="8" l="1"/>
  <c r="G463" i="8" s="1"/>
  <c r="H463" i="8" l="1"/>
  <c r="G464" i="8" s="1"/>
  <c r="H464" i="8" l="1"/>
  <c r="G465" i="8" s="1"/>
  <c r="H465" i="8" l="1"/>
  <c r="G466" i="8" s="1"/>
  <c r="H466" i="8" l="1"/>
  <c r="G467" i="8" s="1"/>
  <c r="H467" i="8" l="1"/>
  <c r="G468" i="8" s="1"/>
  <c r="H468" i="8" l="1"/>
  <c r="G469" i="8" s="1"/>
  <c r="H469" i="8" l="1"/>
  <c r="G470" i="8" s="1"/>
  <c r="H470" i="8" l="1"/>
  <c r="G471" i="8" s="1"/>
  <c r="H471" i="8" l="1"/>
  <c r="G472" i="8" s="1"/>
  <c r="H472" i="8" l="1"/>
  <c r="G473" i="8" s="1"/>
  <c r="H473" i="8" l="1"/>
  <c r="G474" i="8" s="1"/>
  <c r="H474" i="8" l="1"/>
  <c r="G475" i="8" s="1"/>
  <c r="H475" i="8" l="1"/>
  <c r="G476" i="8" s="1"/>
  <c r="H476" i="8" l="1"/>
  <c r="G477" i="8" s="1"/>
  <c r="H477" i="8" l="1"/>
  <c r="G478" i="8" s="1"/>
  <c r="H478" i="8" l="1"/>
  <c r="G479" i="8" s="1"/>
  <c r="H479" i="8" l="1"/>
  <c r="G480" i="8" s="1"/>
  <c r="H480" i="8" l="1"/>
  <c r="G481" i="8" s="1"/>
  <c r="H481" i="8" l="1"/>
  <c r="G482" i="8" s="1"/>
  <c r="H482" i="8" l="1"/>
  <c r="G483" i="8" s="1"/>
  <c r="H483" i="8" l="1"/>
  <c r="G484" i="8" s="1"/>
  <c r="H484" i="8" l="1"/>
  <c r="G485" i="8" s="1"/>
  <c r="H485" i="8" l="1"/>
  <c r="G486" i="8" s="1"/>
  <c r="H486" i="8" l="1"/>
  <c r="G487" i="8" s="1"/>
  <c r="H487" i="8" l="1"/>
  <c r="G488" i="8" s="1"/>
  <c r="H488" i="8" l="1"/>
  <c r="G489" i="8" s="1"/>
  <c r="H489" i="8" l="1"/>
  <c r="G490" i="8" s="1"/>
  <c r="H490" i="8" l="1"/>
  <c r="G491" i="8" s="1"/>
  <c r="H491" i="8" l="1"/>
  <c r="G492" i="8" s="1"/>
  <c r="H492" i="8" l="1"/>
  <c r="G493" i="8" s="1"/>
  <c r="H493" i="8" l="1"/>
  <c r="G494" i="8" s="1"/>
  <c r="H494" i="8" l="1"/>
  <c r="G495" i="8" s="1"/>
  <c r="H495" i="8" l="1"/>
  <c r="G496" i="8" s="1"/>
  <c r="H496" i="8" l="1"/>
  <c r="G497" i="8" s="1"/>
  <c r="H497" i="8" l="1"/>
  <c r="G498" i="8" s="1"/>
  <c r="H498" i="8" l="1"/>
  <c r="G499" i="8" s="1"/>
  <c r="H499" i="8" l="1"/>
  <c r="G500" i="8" s="1"/>
  <c r="H500" i="8" l="1"/>
  <c r="G501" i="8" s="1"/>
  <c r="H501" i="8" l="1"/>
  <c r="G502" i="8" s="1"/>
  <c r="H502" i="8" l="1"/>
  <c r="G503" i="8" s="1"/>
  <c r="H503" i="8" l="1"/>
  <c r="G504" i="8" s="1"/>
  <c r="H504" i="8" l="1"/>
  <c r="G505" i="8" s="1"/>
  <c r="H505" i="8" l="1"/>
  <c r="G506" i="8" s="1"/>
  <c r="H506" i="8" l="1"/>
  <c r="G507" i="8" s="1"/>
  <c r="H507" i="8" l="1"/>
  <c r="G508" i="8" s="1"/>
  <c r="H508" i="8" l="1"/>
  <c r="G509" i="8" s="1"/>
  <c r="H509" i="8" l="1"/>
  <c r="G510" i="8" s="1"/>
  <c r="H510" i="8" l="1"/>
  <c r="G511" i="8" s="1"/>
  <c r="H511" i="8" l="1"/>
  <c r="G512" i="8" s="1"/>
  <c r="H512" i="8" l="1"/>
  <c r="G513" i="8" s="1"/>
  <c r="H513" i="8" l="1"/>
  <c r="G514" i="8" s="1"/>
  <c r="H514" i="8" l="1"/>
  <c r="G515" i="8" s="1"/>
  <c r="H515" i="8" l="1"/>
  <c r="G516" i="8" s="1"/>
  <c r="H516" i="8" l="1"/>
  <c r="G517" i="8" s="1"/>
  <c r="H517" i="8" l="1"/>
  <c r="G518" i="8" s="1"/>
  <c r="H518" i="8" l="1"/>
  <c r="G519" i="8" s="1"/>
  <c r="H519" i="8" l="1"/>
  <c r="G520" i="8" s="1"/>
  <c r="H520" i="8" l="1"/>
  <c r="G521" i="8" s="1"/>
  <c r="H521" i="8" l="1"/>
  <c r="G522" i="8" s="1"/>
  <c r="H522" i="8" l="1"/>
  <c r="G523" i="8" s="1"/>
  <c r="H523" i="8" l="1"/>
  <c r="G524" i="8" s="1"/>
  <c r="H524" i="8" l="1"/>
  <c r="G525" i="8" s="1"/>
  <c r="H525" i="8" l="1"/>
  <c r="G526" i="8" s="1"/>
  <c r="H526" i="8" l="1"/>
  <c r="G527" i="8" s="1"/>
  <c r="H527" i="8" l="1"/>
  <c r="G528" i="8" s="1"/>
  <c r="H528" i="8" l="1"/>
  <c r="G529" i="8" s="1"/>
  <c r="H529" i="8" l="1"/>
  <c r="G530" i="8" s="1"/>
  <c r="H530" i="8" l="1"/>
  <c r="G531" i="8" s="1"/>
  <c r="H531" i="8" l="1"/>
  <c r="G532" i="8" s="1"/>
  <c r="H532" i="8" l="1"/>
  <c r="G533" i="8" s="1"/>
  <c r="H533" i="8" l="1"/>
  <c r="G534" i="8" s="1"/>
  <c r="H534" i="8" l="1"/>
  <c r="G535" i="8" s="1"/>
  <c r="H535" i="8" l="1"/>
  <c r="G536" i="8" s="1"/>
  <c r="H536" i="8" l="1"/>
  <c r="G537" i="8" s="1"/>
  <c r="H537" i="8" l="1"/>
  <c r="G538" i="8" s="1"/>
  <c r="H538" i="8" l="1"/>
  <c r="G539" i="8" s="1"/>
  <c r="H539" i="8" l="1"/>
  <c r="G540" i="8" s="1"/>
  <c r="H540" i="8" l="1"/>
  <c r="G541" i="8" s="1"/>
  <c r="H541" i="8" l="1"/>
  <c r="G542" i="8" s="1"/>
  <c r="H542" i="8" l="1"/>
  <c r="G543" i="8" s="1"/>
  <c r="H543" i="8" l="1"/>
  <c r="G544" i="8" s="1"/>
  <c r="H544" i="8" l="1"/>
  <c r="G545" i="8" s="1"/>
  <c r="H545" i="8" l="1"/>
  <c r="G546" i="8" s="1"/>
  <c r="H546" i="8" l="1"/>
  <c r="G547" i="8" s="1"/>
  <c r="H547" i="8" l="1"/>
  <c r="G548" i="8" s="1"/>
  <c r="H548" i="8" l="1"/>
  <c r="G549" i="8" s="1"/>
  <c r="H549" i="8" l="1"/>
  <c r="G550" i="8" s="1"/>
  <c r="H550" i="8" l="1"/>
  <c r="G551" i="8" s="1"/>
  <c r="H551" i="8" l="1"/>
  <c r="G552" i="8" s="1"/>
  <c r="H552" i="8" l="1"/>
  <c r="G553" i="8" s="1"/>
  <c r="H553" i="8" l="1"/>
  <c r="G554" i="8" s="1"/>
  <c r="H554" i="8" l="1"/>
  <c r="G555" i="8" s="1"/>
  <c r="H555" i="8" l="1"/>
  <c r="G556" i="8" s="1"/>
  <c r="H556" i="8" l="1"/>
  <c r="G557" i="8" s="1"/>
  <c r="H557" i="8" l="1"/>
  <c r="G558" i="8" s="1"/>
  <c r="H558" i="8" l="1"/>
  <c r="G559" i="8" s="1"/>
  <c r="H559" i="8" l="1"/>
  <c r="G560" i="8" s="1"/>
  <c r="H560" i="8" l="1"/>
  <c r="G561" i="8" s="1"/>
  <c r="H561" i="8" l="1"/>
  <c r="G562" i="8" s="1"/>
  <c r="H562" i="8" l="1"/>
  <c r="G563" i="8" s="1"/>
  <c r="H563" i="8" l="1"/>
  <c r="G564" i="8" s="1"/>
  <c r="H564" i="8" l="1"/>
  <c r="G565" i="8" s="1"/>
  <c r="H565" i="8" l="1"/>
  <c r="G566" i="8" s="1"/>
  <c r="H566" i="8" l="1"/>
  <c r="G567" i="8" s="1"/>
  <c r="H567" i="8" l="1"/>
  <c r="G568" i="8" s="1"/>
  <c r="H568" i="8" l="1"/>
  <c r="G569" i="8" s="1"/>
  <c r="H569" i="8" l="1"/>
  <c r="G570" i="8" s="1"/>
  <c r="H570" i="8" l="1"/>
  <c r="G571" i="8" s="1"/>
  <c r="H571" i="8" l="1"/>
  <c r="G572" i="8" s="1"/>
  <c r="H572" i="8" l="1"/>
  <c r="G573" i="8" s="1"/>
  <c r="H573" i="8" l="1"/>
  <c r="G574" i="8" s="1"/>
  <c r="H574" i="8" l="1"/>
  <c r="G575" i="8" s="1"/>
  <c r="H575" i="8" l="1"/>
  <c r="G576" i="8" s="1"/>
  <c r="H576" i="8" l="1"/>
  <c r="G577" i="8" s="1"/>
  <c r="H577" i="8" l="1"/>
  <c r="G578" i="8" s="1"/>
  <c r="H578" i="8" l="1"/>
  <c r="G579" i="8" s="1"/>
  <c r="H579" i="8" l="1"/>
  <c r="G580" i="8" s="1"/>
  <c r="H580" i="8" l="1"/>
  <c r="G581" i="8" s="1"/>
  <c r="H581" i="8" l="1"/>
  <c r="G582" i="8" s="1"/>
  <c r="H582" i="8" l="1"/>
  <c r="G583" i="8" s="1"/>
  <c r="H583" i="8" l="1"/>
  <c r="G584" i="8" s="1"/>
  <c r="H584" i="8" l="1"/>
  <c r="G585" i="8" s="1"/>
  <c r="H585" i="8" l="1"/>
  <c r="G586" i="8" s="1"/>
  <c r="H586" i="8" l="1"/>
  <c r="G587" i="8" s="1"/>
  <c r="H587" i="8" l="1"/>
  <c r="G588" i="8" s="1"/>
  <c r="H588" i="8" l="1"/>
  <c r="G589" i="8" s="1"/>
  <c r="H589" i="8" l="1"/>
  <c r="G590" i="8" s="1"/>
  <c r="H590" i="8" l="1"/>
  <c r="G591" i="8" s="1"/>
  <c r="H591" i="8" l="1"/>
  <c r="G592" i="8" s="1"/>
  <c r="H592" i="8" l="1"/>
  <c r="G593" i="8" s="1"/>
  <c r="H593" i="8" l="1"/>
  <c r="G594" i="8" s="1"/>
  <c r="H594" i="8" l="1"/>
  <c r="G595" i="8" s="1"/>
  <c r="H595" i="8" l="1"/>
  <c r="G596" i="8" s="1"/>
  <c r="H596" i="8" l="1"/>
  <c r="G597" i="8" s="1"/>
  <c r="H597" i="8" l="1"/>
  <c r="G598" i="8" s="1"/>
  <c r="H598" i="8" l="1"/>
  <c r="G599" i="8" s="1"/>
  <c r="H599" i="8" l="1"/>
  <c r="G600" i="8" s="1"/>
  <c r="H600" i="8" l="1"/>
  <c r="G601" i="8" s="1"/>
  <c r="H601" i="8" l="1"/>
  <c r="G602" i="8" s="1"/>
  <c r="H602" i="8" l="1"/>
  <c r="G603" i="8" s="1"/>
  <c r="H603" i="8" l="1"/>
  <c r="G604" i="8" s="1"/>
  <c r="H604" i="8" l="1"/>
  <c r="G605" i="8" s="1"/>
  <c r="H605" i="8" l="1"/>
  <c r="G606" i="8" s="1"/>
  <c r="H606" i="8" l="1"/>
  <c r="G607" i="8" s="1"/>
  <c r="H607" i="8" l="1"/>
  <c r="G608" i="8" s="1"/>
  <c r="H608" i="8" l="1"/>
  <c r="G609" i="8" s="1"/>
  <c r="H609" i="8" l="1"/>
  <c r="G610" i="8" s="1"/>
  <c r="H610" i="8" l="1"/>
  <c r="G611" i="8" s="1"/>
  <c r="H611" i="8" l="1"/>
  <c r="G612" i="8" s="1"/>
  <c r="H612" i="8" l="1"/>
  <c r="G613" i="8" s="1"/>
  <c r="H613" i="8" l="1"/>
  <c r="G614" i="8" s="1"/>
  <c r="H614" i="8" l="1"/>
  <c r="G615" i="8" s="1"/>
  <c r="H615" i="8" l="1"/>
  <c r="G616" i="8" s="1"/>
  <c r="H616" i="8" l="1"/>
  <c r="G617" i="8" s="1"/>
  <c r="H617" i="8" l="1"/>
  <c r="G618" i="8" s="1"/>
  <c r="H618" i="8" l="1"/>
  <c r="G619" i="8" s="1"/>
  <c r="H619" i="8" l="1"/>
  <c r="G620" i="8" s="1"/>
  <c r="H620" i="8" l="1"/>
  <c r="G621" i="8" s="1"/>
  <c r="H621" i="8" l="1"/>
  <c r="G622" i="8" s="1"/>
  <c r="H622" i="8" l="1"/>
  <c r="G623" i="8" s="1"/>
  <c r="H623" i="8" l="1"/>
  <c r="G624" i="8" s="1"/>
  <c r="H624" i="8" l="1"/>
  <c r="G625" i="8" s="1"/>
  <c r="H625" i="8" l="1"/>
  <c r="G626" i="8" s="1"/>
  <c r="H626" i="8" l="1"/>
  <c r="G627" i="8" s="1"/>
  <c r="H627" i="8" l="1"/>
  <c r="G628" i="8" s="1"/>
  <c r="H628" i="8" l="1"/>
  <c r="G629" i="8" s="1"/>
  <c r="H629" i="8" l="1"/>
  <c r="G630" i="8" s="1"/>
  <c r="H630" i="8" l="1"/>
  <c r="G631" i="8" s="1"/>
  <c r="H631" i="8" l="1"/>
  <c r="G632" i="8" s="1"/>
  <c r="H632" i="8" l="1"/>
  <c r="G633" i="8" s="1"/>
  <c r="H633" i="8" l="1"/>
  <c r="G634" i="8" s="1"/>
  <c r="H634" i="8" l="1"/>
  <c r="G635" i="8" s="1"/>
  <c r="H635" i="8" l="1"/>
  <c r="G636" i="8" s="1"/>
  <c r="H636" i="8" l="1"/>
  <c r="G637" i="8" s="1"/>
  <c r="H637" i="8" l="1"/>
  <c r="G638" i="8" s="1"/>
  <c r="H638" i="8" l="1"/>
  <c r="G639" i="8" s="1"/>
  <c r="H639" i="8" l="1"/>
  <c r="G640" i="8" s="1"/>
  <c r="H640" i="8" l="1"/>
  <c r="G641" i="8" s="1"/>
  <c r="H641" i="8" l="1"/>
  <c r="G642" i="8" s="1"/>
  <c r="H642" i="8" l="1"/>
  <c r="G643" i="8" s="1"/>
  <c r="H643" i="8" l="1"/>
  <c r="G644" i="8" s="1"/>
  <c r="H644" i="8" l="1"/>
  <c r="G645" i="8" s="1"/>
  <c r="H645" i="8" l="1"/>
  <c r="G646" i="8" s="1"/>
  <c r="H646" i="8" l="1"/>
  <c r="G647" i="8" s="1"/>
  <c r="H647" i="8" l="1"/>
  <c r="G648" i="8" s="1"/>
  <c r="H648" i="8" l="1"/>
  <c r="G649" i="8" s="1"/>
  <c r="H649" i="8" l="1"/>
  <c r="G650" i="8" s="1"/>
  <c r="H650" i="8" l="1"/>
  <c r="G651" i="8" s="1"/>
  <c r="H651" i="8" l="1"/>
  <c r="G652" i="8" s="1"/>
  <c r="H652" i="8" l="1"/>
  <c r="G653" i="8" s="1"/>
  <c r="H653" i="8" l="1"/>
  <c r="G654" i="8" s="1"/>
  <c r="H654" i="8" l="1"/>
  <c r="G655" i="8" s="1"/>
  <c r="H655" i="8" l="1"/>
  <c r="G656" i="8" s="1"/>
  <c r="H656" i="8" l="1"/>
  <c r="G657" i="8" s="1"/>
  <c r="H657" i="8" l="1"/>
  <c r="G658" i="8" s="1"/>
  <c r="H658" i="8" l="1"/>
  <c r="G659" i="8" s="1"/>
  <c r="H659" i="8" l="1"/>
  <c r="G660" i="8" s="1"/>
  <c r="H660" i="8" l="1"/>
  <c r="G661" i="8" s="1"/>
  <c r="H661" i="8" l="1"/>
  <c r="G662" i="8" s="1"/>
  <c r="H662" i="8" l="1"/>
  <c r="G663" i="8" s="1"/>
  <c r="H663" i="8" l="1"/>
  <c r="G664" i="8" s="1"/>
  <c r="H664" i="8" l="1"/>
  <c r="G665" i="8" s="1"/>
  <c r="H665" i="8" l="1"/>
  <c r="G666" i="8" s="1"/>
  <c r="H666" i="8" l="1"/>
  <c r="G667" i="8" s="1"/>
  <c r="H667" i="8" l="1"/>
  <c r="G668" i="8" s="1"/>
  <c r="H668" i="8" l="1"/>
  <c r="G669" i="8" s="1"/>
  <c r="H669" i="8" l="1"/>
  <c r="G670" i="8" s="1"/>
  <c r="H670" i="8" l="1"/>
  <c r="G671" i="8" s="1"/>
  <c r="H671" i="8" l="1"/>
  <c r="G672" i="8" s="1"/>
  <c r="H672" i="8" l="1"/>
  <c r="G673" i="8" s="1"/>
  <c r="H673" i="8" l="1"/>
  <c r="G674" i="8" s="1"/>
  <c r="H674" i="8" l="1"/>
  <c r="G675" i="8" s="1"/>
  <c r="H675" i="8" l="1"/>
  <c r="G676" i="8" s="1"/>
  <c r="H676" i="8" l="1"/>
  <c r="G677" i="8" s="1"/>
  <c r="H677" i="8" l="1"/>
  <c r="G678" i="8" s="1"/>
  <c r="H678" i="8" l="1"/>
  <c r="G679" i="8" s="1"/>
  <c r="H679" i="8" l="1"/>
  <c r="G680" i="8" s="1"/>
  <c r="H680" i="8" l="1"/>
  <c r="G681" i="8" s="1"/>
  <c r="H681" i="8" l="1"/>
  <c r="G682" i="8" s="1"/>
  <c r="H682" i="8" l="1"/>
  <c r="G683" i="8" s="1"/>
  <c r="H683" i="8" l="1"/>
  <c r="G684" i="8" s="1"/>
  <c r="H684" i="8" l="1"/>
  <c r="G685" i="8" s="1"/>
  <c r="H685" i="8" l="1"/>
  <c r="G686" i="8" s="1"/>
  <c r="H686" i="8" l="1"/>
  <c r="G687" i="8" s="1"/>
  <c r="H687" i="8" l="1"/>
  <c r="G688" i="8" s="1"/>
  <c r="H688" i="8" l="1"/>
  <c r="G689" i="8" s="1"/>
  <c r="H689" i="8" l="1"/>
  <c r="G690" i="8" s="1"/>
  <c r="H690" i="8" l="1"/>
  <c r="G691" i="8" s="1"/>
  <c r="H691" i="8" l="1"/>
  <c r="G692" i="8" s="1"/>
  <c r="H692" i="8" l="1"/>
  <c r="G693" i="8" s="1"/>
  <c r="H693" i="8" l="1"/>
  <c r="G694" i="8" s="1"/>
  <c r="H694" i="8" l="1"/>
  <c r="G695" i="8" s="1"/>
  <c r="H695" i="8" l="1"/>
  <c r="G696" i="8" s="1"/>
  <c r="H696" i="8" l="1"/>
  <c r="G697" i="8" s="1"/>
  <c r="H697" i="8" l="1"/>
  <c r="G698" i="8" s="1"/>
  <c r="H698" i="8" l="1"/>
  <c r="G699" i="8" s="1"/>
  <c r="H699" i="8" l="1"/>
  <c r="G700" i="8" s="1"/>
  <c r="H700" i="8" l="1"/>
  <c r="G701" i="8" s="1"/>
  <c r="H701" i="8" l="1"/>
  <c r="G702" i="8" s="1"/>
  <c r="H702" i="8" l="1"/>
  <c r="G703" i="8" s="1"/>
  <c r="H703" i="8" l="1"/>
  <c r="G704" i="8" s="1"/>
  <c r="H704" i="8" l="1"/>
  <c r="G705" i="8" s="1"/>
  <c r="H705" i="8" l="1"/>
  <c r="G706" i="8" s="1"/>
  <c r="H706" i="8" l="1"/>
  <c r="G707" i="8" s="1"/>
  <c r="H707" i="8" l="1"/>
  <c r="G708" i="8" s="1"/>
  <c r="H708" i="8" l="1"/>
  <c r="G709" i="8" s="1"/>
  <c r="H709" i="8" l="1"/>
  <c r="G710" i="8" s="1"/>
  <c r="H710" i="8" l="1"/>
  <c r="G711" i="8" s="1"/>
  <c r="H711" i="8" l="1"/>
  <c r="G712" i="8" s="1"/>
  <c r="H712" i="8" l="1"/>
  <c r="G713" i="8" s="1"/>
  <c r="H713" i="8" l="1"/>
  <c r="G714" i="8" s="1"/>
  <c r="H714" i="8" l="1"/>
  <c r="G715" i="8" s="1"/>
  <c r="H715" i="8" l="1"/>
  <c r="G716" i="8" s="1"/>
  <c r="H716" i="8" l="1"/>
  <c r="G717" i="8" s="1"/>
  <c r="H717" i="8" l="1"/>
  <c r="G718" i="8" s="1"/>
  <c r="H718" i="8" l="1"/>
  <c r="G719" i="8" s="1"/>
  <c r="H719" i="8" l="1"/>
  <c r="G720" i="8" s="1"/>
  <c r="H720"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valueMetadata>
</metadata>
</file>

<file path=xl/sharedStrings.xml><?xml version="1.0" encoding="utf-8"?>
<sst xmlns="http://schemas.openxmlformats.org/spreadsheetml/2006/main" count="16719" uniqueCount="2074">
  <si>
    <t>Date</t>
  </si>
  <si>
    <t>Month</t>
  </si>
  <si>
    <t>Year</t>
  </si>
  <si>
    <t>Month-Year</t>
  </si>
  <si>
    <t>Account</t>
  </si>
  <si>
    <t>Description</t>
  </si>
  <si>
    <t>Category</t>
  </si>
  <si>
    <t>Tags</t>
  </si>
  <si>
    <t>Amount</t>
  </si>
  <si>
    <t>ATM/Cash</t>
  </si>
  <si>
    <t>Clothing/Shoes</t>
  </si>
  <si>
    <t>Loans</t>
  </si>
  <si>
    <t>Service Charges/Fees</t>
  </si>
  <si>
    <t>Mortgages</t>
  </si>
  <si>
    <t>Utilities</t>
  </si>
  <si>
    <t>San Diego Gas &amp; Electric</t>
  </si>
  <si>
    <t>Insurance</t>
  </si>
  <si>
    <t>General Merchandise</t>
  </si>
  <si>
    <t>Personal Care</t>
  </si>
  <si>
    <t>Restaurants</t>
  </si>
  <si>
    <t>Groceries</t>
  </si>
  <si>
    <t>Hobbies</t>
  </si>
  <si>
    <t>Gifts</t>
  </si>
  <si>
    <t>Healthcare/Medical</t>
  </si>
  <si>
    <t>Checks</t>
  </si>
  <si>
    <t>Electronics</t>
  </si>
  <si>
    <t>Gasoline/Fuel</t>
  </si>
  <si>
    <t>Telephone</t>
  </si>
  <si>
    <t>Entertainment</t>
  </si>
  <si>
    <t>Travel</t>
  </si>
  <si>
    <t>Cable/Satellite</t>
  </si>
  <si>
    <t>Taxes</t>
  </si>
  <si>
    <t>Education</t>
  </si>
  <si>
    <t>Office Maintenance</t>
  </si>
  <si>
    <t>Home Maintenance</t>
  </si>
  <si>
    <t>Home Improvement</t>
  </si>
  <si>
    <t>Online Services</t>
  </si>
  <si>
    <t>Netflix</t>
  </si>
  <si>
    <t>Automotive</t>
  </si>
  <si>
    <t>Other Expenses</t>
  </si>
  <si>
    <t>USPS</t>
  </si>
  <si>
    <t>Postage &amp; Shipping</t>
  </si>
  <si>
    <t>Hulu</t>
  </si>
  <si>
    <t>IHOP</t>
  </si>
  <si>
    <t>Other Bills</t>
  </si>
  <si>
    <t>El Pollo</t>
  </si>
  <si>
    <t>Books</t>
  </si>
  <si>
    <t>Furniture</t>
  </si>
  <si>
    <t>Business Miscellaneous</t>
  </si>
  <si>
    <t>H&amp;m</t>
  </si>
  <si>
    <t>Dues &amp; Subscriptions</t>
  </si>
  <si>
    <t>Office Supplies</t>
  </si>
  <si>
    <t>Photography</t>
  </si>
  <si>
    <t>Advertising</t>
  </si>
  <si>
    <t>Charitable Giving</t>
  </si>
  <si>
    <t>Chase</t>
  </si>
  <si>
    <t>RV Expenses</t>
  </si>
  <si>
    <t>Tax Related, Business</t>
  </si>
  <si>
    <t>Smugmug</t>
  </si>
  <si>
    <t>Investment Fees</t>
  </si>
  <si>
    <t>Pets/Pet Care</t>
  </si>
  <si>
    <t>John's House</t>
  </si>
  <si>
    <t>PNC Visa</t>
  </si>
  <si>
    <t>B&amp;H Payboo</t>
  </si>
  <si>
    <t>Wells Fargo Visa</t>
  </si>
  <si>
    <t>Bank of America Visa</t>
  </si>
  <si>
    <t>Cash</t>
  </si>
  <si>
    <t>Apple Card</t>
  </si>
  <si>
    <t>Reimbursable Expense</t>
  </si>
  <si>
    <t>Charles Schwab High Yield Checking</t>
  </si>
  <si>
    <t>BlockFI Visa</t>
  </si>
  <si>
    <t>Whiskies</t>
  </si>
  <si>
    <t>Ares Strategies LLC</t>
  </si>
  <si>
    <t>Payboo</t>
  </si>
  <si>
    <t>Services</t>
  </si>
  <si>
    <t>PHO QUE HUONG HONOLULU HI</t>
  </si>
  <si>
    <t>SHELL OIL 12578168002 HONOLULU HI</t>
  </si>
  <si>
    <t>LONGS 10621 HONOLULU HI</t>
  </si>
  <si>
    <t>Property Taxes</t>
  </si>
  <si>
    <t>Software</t>
  </si>
  <si>
    <t>Fidelity Individual</t>
  </si>
  <si>
    <t>Fidelity Roth IRA</t>
  </si>
  <si>
    <t>Broker</t>
  </si>
  <si>
    <t>Charles Schwab</t>
  </si>
  <si>
    <t>IBKR Individual</t>
  </si>
  <si>
    <t>Total</t>
  </si>
  <si>
    <t>Gold</t>
  </si>
  <si>
    <t>CPOAX</t>
  </si>
  <si>
    <t>Fidelity</t>
  </si>
  <si>
    <t>Crypto</t>
  </si>
  <si>
    <t>MSFT</t>
  </si>
  <si>
    <t>Bitcoins</t>
  </si>
  <si>
    <t>Symbol</t>
  </si>
  <si>
    <t>Other</t>
  </si>
  <si>
    <t>QQQ</t>
  </si>
  <si>
    <t>IBKR</t>
  </si>
  <si>
    <t>ETFs/Mutual Funds</t>
  </si>
  <si>
    <t>REIT</t>
  </si>
  <si>
    <t>MGGPX</t>
  </si>
  <si>
    <t>Individual Stocks</t>
  </si>
  <si>
    <t>XLE</t>
  </si>
  <si>
    <t>Financials</t>
  </si>
  <si>
    <t>SCHG</t>
  </si>
  <si>
    <t>LT Bonds</t>
  </si>
  <si>
    <t>REM</t>
  </si>
  <si>
    <t>MMM</t>
  </si>
  <si>
    <t>NRZ</t>
  </si>
  <si>
    <t>O</t>
  </si>
  <si>
    <t>GLD</t>
  </si>
  <si>
    <t>UBSI</t>
  </si>
  <si>
    <t>SCHQ</t>
  </si>
  <si>
    <t>CTBI</t>
  </si>
  <si>
    <t>COIN</t>
  </si>
  <si>
    <t>ORI</t>
  </si>
  <si>
    <t>MCY</t>
  </si>
  <si>
    <t>UPRO</t>
  </si>
  <si>
    <t>Taxable Brokerage</t>
  </si>
  <si>
    <t>VXUS</t>
  </si>
  <si>
    <t>TMF</t>
  </si>
  <si>
    <t>Company</t>
  </si>
  <si>
    <t>Quantity</t>
  </si>
  <si>
    <t>Symbol 2</t>
  </si>
  <si>
    <t>Account #</t>
  </si>
  <si>
    <t>Value</t>
  </si>
  <si>
    <t>Industry</t>
  </si>
  <si>
    <t>Sector</t>
  </si>
  <si>
    <t>Company2</t>
  </si>
  <si>
    <t>Price</t>
  </si>
  <si>
    <t>Change</t>
  </si>
  <si>
    <t>Change (%)</t>
  </si>
  <si>
    <t>BTC</t>
  </si>
  <si>
    <t>N/A</t>
  </si>
  <si>
    <t>2050 Bond</t>
  </si>
  <si>
    <t>US Treasury 1.25% 05/15/2050</t>
  </si>
  <si>
    <t>Assets</t>
  </si>
  <si>
    <t>Retirement Account</t>
  </si>
  <si>
    <t>Other Investments</t>
  </si>
  <si>
    <t>Savings</t>
  </si>
  <si>
    <t>House</t>
  </si>
  <si>
    <t>Mortgage</t>
  </si>
  <si>
    <t>Personal Loan</t>
  </si>
  <si>
    <t>Credit Card Debts</t>
  </si>
  <si>
    <t>Citibank</t>
  </si>
  <si>
    <t>Discover</t>
  </si>
  <si>
    <t>Bank of America</t>
  </si>
  <si>
    <t>Net Worth</t>
  </si>
  <si>
    <t>Current Month:</t>
  </si>
  <si>
    <t>Net Worth:</t>
  </si>
  <si>
    <t>Assets:</t>
  </si>
  <si>
    <t>Liabilities:</t>
  </si>
  <si>
    <t>Liabilities</t>
  </si>
  <si>
    <t>Net Worth Change:</t>
  </si>
  <si>
    <t>Retirement Budget - Bare Bones</t>
  </si>
  <si>
    <t>Retirement Budget -  MEDIUM</t>
  </si>
  <si>
    <t>Real Estate</t>
  </si>
  <si>
    <t>Property Tax</t>
  </si>
  <si>
    <t>HOA + Maintenance</t>
  </si>
  <si>
    <t>Property Insurance</t>
  </si>
  <si>
    <t>Bills &amp; Utilities</t>
  </si>
  <si>
    <t>City of San Diego Water &amp; Sewer Fees</t>
  </si>
  <si>
    <t>Wireless Phone (T-Mobile)</t>
  </si>
  <si>
    <t>Internet (Time Warner)</t>
  </si>
  <si>
    <t>Vehicles Loans</t>
  </si>
  <si>
    <t>Car Loan</t>
  </si>
  <si>
    <t>Auto Related</t>
  </si>
  <si>
    <t>Gasoline</t>
  </si>
  <si>
    <t>Clothing</t>
  </si>
  <si>
    <t>Eating Out</t>
  </si>
  <si>
    <t>Electronics &amp; Amazon.com</t>
  </si>
  <si>
    <t>Medical</t>
  </si>
  <si>
    <t>Long Term Care Savings</t>
  </si>
  <si>
    <t>Personal Care (Haircuts, Drycleaning, etc.)</t>
  </si>
  <si>
    <t>Other Spending</t>
  </si>
  <si>
    <t>Retirement Budget:</t>
  </si>
  <si>
    <t>Income Tax Calculator</t>
  </si>
  <si>
    <t>W-2 Income Tax Calculator</t>
  </si>
  <si>
    <t>Retirement Income Tax Calculator</t>
  </si>
  <si>
    <t>Gross Income</t>
  </si>
  <si>
    <t>Deductible 401K Contribution</t>
  </si>
  <si>
    <t>Other Pre-Tax Deductions</t>
  </si>
  <si>
    <t>SALT</t>
  </si>
  <si>
    <t>Mortgage Interest</t>
  </si>
  <si>
    <t>Total Deductions</t>
  </si>
  <si>
    <t>Taxable Income</t>
  </si>
  <si>
    <t>Post Tax Deductions</t>
  </si>
  <si>
    <t>Federal Tax</t>
  </si>
  <si>
    <t>Social Security Tax</t>
  </si>
  <si>
    <t>Medicare Tax</t>
  </si>
  <si>
    <t>State Tax</t>
  </si>
  <si>
    <t>Net Income</t>
  </si>
  <si>
    <t>Monthly Income</t>
  </si>
  <si>
    <t>Marginal Rate</t>
  </si>
  <si>
    <t>Effective Rate</t>
  </si>
  <si>
    <t>Total Tax Rate</t>
  </si>
  <si>
    <t>Taxes (t-401K)</t>
  </si>
  <si>
    <t>Implied Portfolio @ 3.5% SWR</t>
  </si>
  <si>
    <t>Taxes (Roth)</t>
  </si>
  <si>
    <t>Federal Income Tax Brackets</t>
  </si>
  <si>
    <t>Income Tax Brackets (Single)</t>
  </si>
  <si>
    <t>Rate</t>
  </si>
  <si>
    <t>Cumulative Tax</t>
  </si>
  <si>
    <t>Head of Household</t>
  </si>
  <si>
    <t>Married Jointly</t>
  </si>
  <si>
    <t>Married Separately</t>
  </si>
  <si>
    <t>Single</t>
  </si>
  <si>
    <t>California Income Tax Brackets</t>
  </si>
  <si>
    <t>Federal Capital Gains Tax Brackets</t>
  </si>
  <si>
    <t>Total Investments:</t>
  </si>
  <si>
    <t>Safe Withdrawal Rate:</t>
  </si>
  <si>
    <t>Retirement Deductions:</t>
  </si>
  <si>
    <t>Retirement Federal Taxes:</t>
  </si>
  <si>
    <t>Retirement State Taxes:</t>
  </si>
  <si>
    <t>Retirement Gross Income (Annual):</t>
  </si>
  <si>
    <t>Retirement Net Income (Annual):</t>
  </si>
  <si>
    <t>Retirement Net Income (Monthly):</t>
  </si>
  <si>
    <t>Retirement Score:</t>
  </si>
  <si>
    <t>Retirement Fund Needed:</t>
  </si>
  <si>
    <t>Investment Growth Rate:</t>
  </si>
  <si>
    <t>Months Needed to Retire:</t>
  </si>
  <si>
    <t>Retirement Date:</t>
  </si>
  <si>
    <t>Current Budget:</t>
  </si>
  <si>
    <t>Bitcoins:</t>
  </si>
  <si>
    <t>Charles Schwab:</t>
  </si>
  <si>
    <t>Fidelity:</t>
  </si>
  <si>
    <t>IBKR:</t>
  </si>
  <si>
    <t>Fidelity Roth IRA:</t>
  </si>
  <si>
    <t>Schwab Taxable Brokerage:</t>
  </si>
  <si>
    <t>Fidelity Taxable:</t>
  </si>
  <si>
    <t>Age</t>
  </si>
  <si>
    <t>Beginning Balance</t>
  </si>
  <si>
    <t>Withdrawal</t>
  </si>
  <si>
    <t>Earnings</t>
  </si>
  <si>
    <t>Ending Balance</t>
  </si>
  <si>
    <t>Contributions</t>
  </si>
  <si>
    <t>YTD Contributions:</t>
  </si>
  <si>
    <t>Year Start:</t>
  </si>
  <si>
    <t>Year End:</t>
  </si>
  <si>
    <t>YTD Dividends:</t>
  </si>
  <si>
    <t>Dividends</t>
  </si>
  <si>
    <t>Current Date:</t>
  </si>
  <si>
    <t>Year Start Balance:</t>
  </si>
  <si>
    <t>YTD Performance:</t>
  </si>
  <si>
    <t>Large Cap Growth</t>
  </si>
  <si>
    <t>Industrials</t>
  </si>
  <si>
    <t>Energy</t>
  </si>
  <si>
    <t>Non-US Stocks</t>
  </si>
  <si>
    <t>US Stocks</t>
  </si>
  <si>
    <t>Long Term US Treasuries</t>
  </si>
  <si>
    <t>YTD Earnings:</t>
  </si>
  <si>
    <t>Schwab PCRA 2:</t>
  </si>
  <si>
    <t>ONL</t>
  </si>
  <si>
    <t>TLT</t>
  </si>
  <si>
    <t>Retirement Start Year:</t>
  </si>
  <si>
    <t>Estimated Annual Contribution:</t>
  </si>
  <si>
    <t>Estimated Annual Spend:</t>
  </si>
  <si>
    <t>Inflation:</t>
  </si>
  <si>
    <t>Social Security Year:</t>
  </si>
  <si>
    <t>Social Security Amount:</t>
  </si>
  <si>
    <t>Housing</t>
  </si>
  <si>
    <t>Dining Out</t>
  </si>
  <si>
    <t>Column1</t>
  </si>
  <si>
    <t>Retirement Budget - GOOD</t>
  </si>
  <si>
    <t>Primary Home</t>
  </si>
  <si>
    <t>Second Home</t>
  </si>
  <si>
    <t>Car Insurance</t>
  </si>
  <si>
    <t>Life Insurance</t>
  </si>
  <si>
    <t>Education Loan</t>
  </si>
  <si>
    <t>AMEX</t>
  </si>
  <si>
    <t>Checking 1</t>
  </si>
  <si>
    <t>Checking 2</t>
  </si>
  <si>
    <t>Brokerage</t>
  </si>
  <si>
    <t>401K</t>
  </si>
  <si>
    <t>Credit Card 1</t>
  </si>
  <si>
    <t>Credit Card 2</t>
  </si>
  <si>
    <t>Credit Card 3</t>
  </si>
  <si>
    <t>Credit Card 4</t>
  </si>
  <si>
    <t>Credit Card 5</t>
  </si>
  <si>
    <t>Credit Card 6</t>
  </si>
  <si>
    <t>Credit Card 7</t>
  </si>
  <si>
    <t>Credit Card 8</t>
  </si>
  <si>
    <t>Checking 3</t>
  </si>
  <si>
    <t>Roth IRA</t>
  </si>
  <si>
    <t>KokoZo</t>
  </si>
  <si>
    <t>THZIFTY #0089909 HONOLULU HI</t>
  </si>
  <si>
    <t>El GoZPo</t>
  </si>
  <si>
    <t>Hob-lob, LtP</t>
  </si>
  <si>
    <t>ZEZE</t>
  </si>
  <si>
    <t>ZEtp</t>
  </si>
  <si>
    <t>PEypEl</t>
  </si>
  <si>
    <t>ToyotE</t>
  </si>
  <si>
    <t>SpEZ</t>
  </si>
  <si>
    <t>BEZt</t>
  </si>
  <si>
    <t>HEllmEZk</t>
  </si>
  <si>
    <t>TuZbotEx</t>
  </si>
  <si>
    <t>TuZbo TEx</t>
  </si>
  <si>
    <t>vmv</t>
  </si>
  <si>
    <t>SvG&amp;E</t>
  </si>
  <si>
    <t>UNITEv 0169995278668800-932-2732 TX</t>
  </si>
  <si>
    <t>KfY</t>
  </si>
  <si>
    <t>HEutlk ZEYkxxxxxx8438</t>
  </si>
  <si>
    <t>El Pollo LoYo</t>
  </si>
  <si>
    <t>Gwm LlY Utalatypmt Xx0804</t>
  </si>
  <si>
    <t>Gwm LlY Utalatypmt Xx0904</t>
  </si>
  <si>
    <t>Gwm LlY Utalatypmt Xx1006</t>
  </si>
  <si>
    <t>Gwm LlY Utalatypmt Xx1208</t>
  </si>
  <si>
    <t>Gwm LlY Utalatypmt Xx1230</t>
  </si>
  <si>
    <t>Gwm LlY Utalatypmt Xx0129</t>
  </si>
  <si>
    <t>Gwm LlY Utalatypmt Xx0226</t>
  </si>
  <si>
    <t>Gwm LlY Utalatypmt Xx0421</t>
  </si>
  <si>
    <t>Gwm LlY Utalatypmt Xx0623</t>
  </si>
  <si>
    <t>Gwm LlY Utalatypmt Xx0824</t>
  </si>
  <si>
    <t>Gwm LlY Utalatypmt Xx1022</t>
  </si>
  <si>
    <t>Gwm LlY Utalatypmt Xx1221</t>
  </si>
  <si>
    <t>Gwm LlY Utalatypmt Xx0222</t>
  </si>
  <si>
    <t>Gwm LlY Utalatypmt Xx0621</t>
  </si>
  <si>
    <t>PaYYEPally</t>
  </si>
  <si>
    <t>Gwm LlY Utalatypmt Xx1025</t>
  </si>
  <si>
    <t>Gwm LlY Utalatypmt Xx0424</t>
  </si>
  <si>
    <t>Gwm LlY Utalatypmt Xx0620</t>
  </si>
  <si>
    <t>PZamEZk</t>
  </si>
  <si>
    <t>PZamo</t>
  </si>
  <si>
    <t>BlaYkEZt</t>
  </si>
  <si>
    <t>KEbob &amp; GZall</t>
  </si>
  <si>
    <t>Kotobuka</t>
  </si>
  <si>
    <t>Fafty9Fafty</t>
  </si>
  <si>
    <t>EPEmEma</t>
  </si>
  <si>
    <t>Sq *bobboa NEtuZEl LE JollE jE</t>
  </si>
  <si>
    <t>jYball, LlY.</t>
  </si>
  <si>
    <t>FooP jaty jEfé &amp; PazzE</t>
  </si>
  <si>
    <t>NYj TExa</t>
  </si>
  <si>
    <t>lT&amp;T</t>
  </si>
  <si>
    <t>lZYo</t>
  </si>
  <si>
    <t>llatElaE</t>
  </si>
  <si>
    <t>OlympaY laZ Xxxxxx0263 SpEtE GZ</t>
  </si>
  <si>
    <t>lutogZall S.p.E</t>
  </si>
  <si>
    <t>lutoblow 2</t>
  </si>
  <si>
    <t>lll</t>
  </si>
  <si>
    <t>B&amp;H: vJI laZ 2S</t>
  </si>
  <si>
    <t>llPa</t>
  </si>
  <si>
    <t>VIlTOZTZIPlvVISOZ US 702-749-5744 jl</t>
  </si>
  <si>
    <t>jITYSv PlZKING 28881 SlN vIEGO jl</t>
  </si>
  <si>
    <t>SFO PINKBEZZY SlN FZlNjISjOjl</t>
  </si>
  <si>
    <t>STElK SHljK HONOLULU HI</t>
  </si>
  <si>
    <t>jHEF jHlI HONOLULU HI</t>
  </si>
  <si>
    <t>STlZBUjKS STOZE 21063 lIEl HI</t>
  </si>
  <si>
    <t>HILTON STlZBUjKS lLII HONOLULU HI</t>
  </si>
  <si>
    <t>LYFT 1 ZIvE 06-09 855-865-9553 jl</t>
  </si>
  <si>
    <t>vOZlKU SUSHI HONOLULU HI</t>
  </si>
  <si>
    <t>GUlVl &amp; JlVl SFO SlN FZlNSISjOjl</t>
  </si>
  <si>
    <t>HONOLULU lP jlZT ZENTl HONOLULU HI</t>
  </si>
  <si>
    <t>jNP THE LOjlL T2 HNL 808-836-2566 HI</t>
  </si>
  <si>
    <t>8211 GZElT jLIPS lT TIEZZSlN vIEGO jl</t>
  </si>
  <si>
    <t>LYFT 1 ZIvE 06-13 855-865-9553 jl</t>
  </si>
  <si>
    <t>FoZiviZ 21</t>
  </si>
  <si>
    <t>Tommy HalfagiZ</t>
  </si>
  <si>
    <t>Lii</t>
  </si>
  <si>
    <t>TEZgit</t>
  </si>
  <si>
    <t>Bibi</t>
  </si>
  <si>
    <t>Homi vipot</t>
  </si>
  <si>
    <t>Googli</t>
  </si>
  <si>
    <t>Yillow</t>
  </si>
  <si>
    <t>Nitflax</t>
  </si>
  <si>
    <t>85Y BEkiZy jEfi</t>
  </si>
  <si>
    <t>BilizE</t>
  </si>
  <si>
    <t>PElmitto StEti lZmoZy Xxx-xxx-4004 SY</t>
  </si>
  <si>
    <t>TEYo Bill</t>
  </si>
  <si>
    <t>Sitti</t>
  </si>
  <si>
    <t>JEmbE JuaYi</t>
  </si>
  <si>
    <t>T-mobali</t>
  </si>
  <si>
    <t>lppli ajlouP</t>
  </si>
  <si>
    <t>BottigE Louai</t>
  </si>
  <si>
    <t>Zati laP</t>
  </si>
  <si>
    <t>FiPix</t>
  </si>
  <si>
    <t>PaEYiZi</t>
  </si>
  <si>
    <t>Sq *oo TiE</t>
  </si>
  <si>
    <t>jliEZmi.Yom</t>
  </si>
  <si>
    <t>jliEZmi.Yom *xxx-xxx2763 jliEZmi.Yom Ny</t>
  </si>
  <si>
    <t>jEffi NiZo</t>
  </si>
  <si>
    <t>BYE jEZagi ZomE VaE llb ZomE</t>
  </si>
  <si>
    <t>Zomi jEvElaiZa ZomE It</t>
  </si>
  <si>
    <t>Googli: YouTubi TV</t>
  </si>
  <si>
    <t>UbiZ</t>
  </si>
  <si>
    <t>Googli *youtubi Tv Xxx-xxx-3987 jE</t>
  </si>
  <si>
    <t>Bivmo: BiiZ</t>
  </si>
  <si>
    <t>Googli: PSX EmulEtoZ</t>
  </si>
  <si>
    <t>SupiZPZy</t>
  </si>
  <si>
    <t>Sq *l'EZti vil GilE Niw YoZk Ny</t>
  </si>
  <si>
    <t>vil TEYo LlY</t>
  </si>
  <si>
    <t>Googli StoZEgi</t>
  </si>
  <si>
    <t>SpiYtZum 888-twYEbli jE</t>
  </si>
  <si>
    <t>lppli</t>
  </si>
  <si>
    <t>StiEm</t>
  </si>
  <si>
    <t>Bivmo!</t>
  </si>
  <si>
    <t>vil TEYo</t>
  </si>
  <si>
    <t>Bivmo EYommiZYi # Xxx Xxx-xxx-3866 jE</t>
  </si>
  <si>
    <t>BTI lvZ Fii</t>
  </si>
  <si>
    <t>iBEy: Fuja X-T4</t>
  </si>
  <si>
    <t>iBEy: ZoPi VaPiomaYZo</t>
  </si>
  <si>
    <t>vZ. JiZimy FEYtoZ, vvS</t>
  </si>
  <si>
    <t>lppli: ZifEYiZ lpp</t>
  </si>
  <si>
    <t>lppli: VoaYi vZiEm ZiEPiZ</t>
  </si>
  <si>
    <t>UBZiEkIFax: Googli Paxil XL BEttiZy</t>
  </si>
  <si>
    <t>Googli vZavi</t>
  </si>
  <si>
    <t>lYi HEZPwEZi: StuYYo ZipEaZ</t>
  </si>
  <si>
    <t>SpiYtZum</t>
  </si>
  <si>
    <t>SPlZ PaYYEPally: UK TZEvil Plug</t>
  </si>
  <si>
    <t>lTb Fii</t>
  </si>
  <si>
    <t>21bt boZtgEgi</t>
  </si>
  <si>
    <t>GZiEt jlapb</t>
  </si>
  <si>
    <t>TEpaoYE ExpZibb</t>
  </si>
  <si>
    <t>ExpZibb</t>
  </si>
  <si>
    <t>VaYtoZaE'b SiYZit</t>
  </si>
  <si>
    <t>H &amp; b</t>
  </si>
  <si>
    <t>bEYy'b</t>
  </si>
  <si>
    <t>SiEZb</t>
  </si>
  <si>
    <t>UbE X3121 LE bibE</t>
  </si>
  <si>
    <t>StEZbuYkb</t>
  </si>
  <si>
    <t>LEPuZii 567 ViZbEallib, #xx0000</t>
  </si>
  <si>
    <t>jZabtEl 4275pEZab 08, #xx0000</t>
  </si>
  <si>
    <t>TZEPiZ Joi'b</t>
  </si>
  <si>
    <t>jobtYo GEb</t>
  </si>
  <si>
    <t>HEZZoPb LamatiP</t>
  </si>
  <si>
    <t>Lii FooPb</t>
  </si>
  <si>
    <t>Zubao'b</t>
  </si>
  <si>
    <t>OYulub *Zuv5jE6gf2 OYulub.Yom jE</t>
  </si>
  <si>
    <t>FaZbt ZipublaY 8347 LEm LEmibE</t>
  </si>
  <si>
    <t>ZobiZto'b</t>
  </si>
  <si>
    <t>batbuwE bEZkitplEYi</t>
  </si>
  <si>
    <t>UYbP BookbtoZi</t>
  </si>
  <si>
    <t>UbYab Elab N400 Xxx-xxx-5283 vY</t>
  </si>
  <si>
    <t>NEvy FiPiZEl jZ 8796 GZ LE bibE</t>
  </si>
  <si>
    <t>Bag Lotb StoZib</t>
  </si>
  <si>
    <t>FEZmiZb TEbli LE bibE jE</t>
  </si>
  <si>
    <t>ZobEZaob</t>
  </si>
  <si>
    <t>baYZoboft</t>
  </si>
  <si>
    <t>jEZl'b JZ.</t>
  </si>
  <si>
    <t>FooP 4 Libb</t>
  </si>
  <si>
    <t>Lowi'b</t>
  </si>
  <si>
    <t>VaYtoZaEbbiYZit.Yom</t>
  </si>
  <si>
    <t>SpZout'b FEZmiZb bEZkit</t>
  </si>
  <si>
    <t>NoZPbtZom</t>
  </si>
  <si>
    <t>SilfZaPgib</t>
  </si>
  <si>
    <t>LaquoZaYi BEZ b'btiZ b2 1 Gb</t>
  </si>
  <si>
    <t>Liblai'b PoolmEZt</t>
  </si>
  <si>
    <t>lPaPEb</t>
  </si>
  <si>
    <t>KEZl StZEubb</t>
  </si>
  <si>
    <t>jEmpub StoZi</t>
  </si>
  <si>
    <t>NoZPbtZom ZEYk</t>
  </si>
  <si>
    <t>ExpZibb#0601</t>
  </si>
  <si>
    <t>TixtuZi By Nixt Ibbui</t>
  </si>
  <si>
    <t>Zobb vZibb FoZ Libb</t>
  </si>
  <si>
    <t>BobE BEZ &amp; vibbiZtb</t>
  </si>
  <si>
    <t>ExpZibb#0291</t>
  </si>
  <si>
    <t>Ez PEy botoZb</t>
  </si>
  <si>
    <t>ItElaEZEal.Yom Xxxxxx7245 bE</t>
  </si>
  <si>
    <t>LEPuZii 369 PEZab, #xxxxxxx9004</t>
  </si>
  <si>
    <t>LEPuZii 369 PEZab, #xxxxxxx9007</t>
  </si>
  <si>
    <t>TiE Follaib 75pEZab 09, #x0000</t>
  </si>
  <si>
    <t>LEPuZii 279 PEZab, #xxxxxxx9007</t>
  </si>
  <si>
    <t>SYElE botub 75pEZab 09, #xx0000</t>
  </si>
  <si>
    <t>LEPuZii 395 PEZab, #xxxxxxx9006</t>
  </si>
  <si>
    <t>BouZjoab HEvZi 24pEZabxxx0901/, #000</t>
  </si>
  <si>
    <t>T.j. bExx</t>
  </si>
  <si>
    <t>jobtE joffii</t>
  </si>
  <si>
    <t>HollabtiZ jo.</t>
  </si>
  <si>
    <t>jZEagblabt</t>
  </si>
  <si>
    <t>vmE*Zimovi by NEmi Xxx-xxx-1500 Ny</t>
  </si>
  <si>
    <t>Bootb</t>
  </si>
  <si>
    <t>jobtYo: laZPoPb</t>
  </si>
  <si>
    <t>GZigoZy'b joffii</t>
  </si>
  <si>
    <t>jobtYo: StiEk</t>
  </si>
  <si>
    <t>Zibt O jEZPo LabboE Pt</t>
  </si>
  <si>
    <t>lTb: ZV BoPywoZk</t>
  </si>
  <si>
    <t>Popiyib</t>
  </si>
  <si>
    <t>Zubao'b joEbtEl GZall</t>
  </si>
  <si>
    <t>jobtYo: LG 75 TV"</t>
  </si>
  <si>
    <t>lZby'b</t>
  </si>
  <si>
    <t>PEypEl: JEYkitb foZ KaPb</t>
  </si>
  <si>
    <t>PZamEZk: JEYkitb</t>
  </si>
  <si>
    <t>jobtYo</t>
  </si>
  <si>
    <t>Liva StZEubb &amp; jo.</t>
  </si>
  <si>
    <t>jobtYo GEb: 2012 jEmZy</t>
  </si>
  <si>
    <t>LabiZty PublaY bEZkit</t>
  </si>
  <si>
    <t>TEYob El GoZPo</t>
  </si>
  <si>
    <t>lptavi Pibt SiZvaYi</t>
  </si>
  <si>
    <t>Lowi'b: SiYuZaty vooZ</t>
  </si>
  <si>
    <t>ZimEZkEbli Oblo</t>
  </si>
  <si>
    <t>StoZy BloYkbvaPio VaPiobloYkb VE</t>
  </si>
  <si>
    <t>SupiZ Bowl SquEZib</t>
  </si>
  <si>
    <t>JiZbiy baki'b</t>
  </si>
  <si>
    <t>T-bobali</t>
  </si>
  <si>
    <t>Bivbo</t>
  </si>
  <si>
    <t>jobtYo: vill YomputiZ</t>
  </si>
  <si>
    <t>jobtYo: bSI YomputiZ</t>
  </si>
  <si>
    <t>Houbi of Stimmb</t>
  </si>
  <si>
    <t>BElboE FloZabt</t>
  </si>
  <si>
    <t>bZ. BaZZaE</t>
  </si>
  <si>
    <t>B&amp;H: bEYBook laZ b1</t>
  </si>
  <si>
    <t>USPS: jiZtafaiP bEal to SoYaEl SiYuZaty</t>
  </si>
  <si>
    <t>lZupb LEboZEtoZaib</t>
  </si>
  <si>
    <t>Smugbug</t>
  </si>
  <si>
    <t>H-bEZt</t>
  </si>
  <si>
    <t>vil'b HaPiout</t>
  </si>
  <si>
    <t>StoZybloYkb</t>
  </si>
  <si>
    <t>StiEm GEmib: TiZZEZaE</t>
  </si>
  <si>
    <t>US Pobt OffaYi</t>
  </si>
  <si>
    <t>LEYobti.Yom</t>
  </si>
  <si>
    <t>TEZgit: vibk LEmpb</t>
  </si>
  <si>
    <t>bYHEli'b BEZ &amp; GZall</t>
  </si>
  <si>
    <t>bEYy'b HiZElP SquEZi</t>
  </si>
  <si>
    <t>Bivbo: YoYktEal bupplaib</t>
  </si>
  <si>
    <t>jobtYo: GlEbbib</t>
  </si>
  <si>
    <t>jobtYo: Hot vog</t>
  </si>
  <si>
    <t>Puibto</t>
  </si>
  <si>
    <t>TZEPiZ Joi'b: FlowiZb foZ Niw YiEZ</t>
  </si>
  <si>
    <t>KZabpy KZimi</t>
  </si>
  <si>
    <t>bEZk NEyloZ SolEZ SpiYaElabt</t>
  </si>
  <si>
    <t>Hilax vZiEmbYEpib</t>
  </si>
  <si>
    <t>US Pobt OffaYi: StEmpb</t>
  </si>
  <si>
    <t>jobtYo: Hot Pog</t>
  </si>
  <si>
    <t>Piti'b SiEfooP</t>
  </si>
  <si>
    <t>jobtYo Hot vog</t>
  </si>
  <si>
    <t>jobtYo: GZoYiZaib</t>
  </si>
  <si>
    <t>jobtYo: GEZbEgi PabpobEl</t>
  </si>
  <si>
    <t>PEZab: LEfEyitti GouZmit - vZaiP bEubEgib</t>
  </si>
  <si>
    <t>PEZab: GuYYa PuZbi</t>
  </si>
  <si>
    <t>PEZab: jEZZi OpiZE - jovaP Tibt</t>
  </si>
  <si>
    <t>PEZab: laZpoZt vuty FZii</t>
  </si>
  <si>
    <t>PitYo PEZk: Puibto</t>
  </si>
  <si>
    <t>T-boabli</t>
  </si>
  <si>
    <t>Zubaob jobtEl GZall</t>
  </si>
  <si>
    <t>FaPil'b Lattli bixaYo</t>
  </si>
  <si>
    <t>GOOGLE *Googli Nibt 855-836-3987 jl</t>
  </si>
  <si>
    <t>FLEbINGS 1505 SlN vIEGO jl</t>
  </si>
  <si>
    <t>LYFT ZIvE SlT 10Pb 855-865-9553 jl</t>
  </si>
  <si>
    <t>bIjHEL'S lT THE jOLONY SUHONOLULU HI</t>
  </si>
  <si>
    <t>jjH PlZKING bETEZ FEE HONOLULU HI</t>
  </si>
  <si>
    <t>SPEjTZUb 855-707-7328 bO</t>
  </si>
  <si>
    <t>SQ *BENJlbIN TZlN HONOLULU HI</t>
  </si>
  <si>
    <t>ZUBIOS 187 EjOb 858-278-0726 jl</t>
  </si>
  <si>
    <t>oillb FEZgo viEliZ SiZvaYib</t>
  </si>
  <si>
    <t>oElmEZt</t>
  </si>
  <si>
    <t>oEavi oaZi Fii</t>
  </si>
  <si>
    <t>ooZlP FooP SupiZmEZkit</t>
  </si>
  <si>
    <t>oEyfEaZ LlY</t>
  </si>
  <si>
    <t>Hilax oEtiZ vabt Utalaty Xx0819</t>
  </si>
  <si>
    <t>oEl-mEZt: LEmp</t>
  </si>
  <si>
    <t>oillb FEZgo NY: Fuja X100F</t>
  </si>
  <si>
    <t>oElmEZt: VEYuum Zobot</t>
  </si>
  <si>
    <t>Bootb: oEtiZ Et EaZpoZt</t>
  </si>
  <si>
    <t>oEl-mEZt: ZV Supplaib</t>
  </si>
  <si>
    <t>PuZi oEtiZ</t>
  </si>
  <si>
    <t>ooZlP FooPb SupiZmEZkit</t>
  </si>
  <si>
    <t>GualP oEZb 2 Gimb</t>
  </si>
  <si>
    <t>jobtYo: oEtiZ FaltiZb foZ bom</t>
  </si>
  <si>
    <t>lTb: oibiZ Q GZall</t>
  </si>
  <si>
    <t>oEl-mEZt: Pit GEti</t>
  </si>
  <si>
    <t>B&amp;H: ZoPi oaZilibb GO</t>
  </si>
  <si>
    <t>oEl-mEZt: Glui</t>
  </si>
  <si>
    <t>oEl-bEZt</t>
  </si>
  <si>
    <t>Go2 SEli: GualP oEZb 2 GiEZ</t>
  </si>
  <si>
    <t>oEl-bEZt: Flap flopb</t>
  </si>
  <si>
    <t>lbZuzzo EoZ laZpoZt</t>
  </si>
  <si>
    <t>jOSTjO oHSE #0488 SlN vIEGO jl</t>
  </si>
  <si>
    <t>PET HUB 866-795-8440 866-795-8440 ol</t>
  </si>
  <si>
    <t>olL-blZT #2177 SlN vIEGO jl</t>
  </si>
  <si>
    <t>HElLTHY PloS PET INSUZlN TZljIb@HElLTHol</t>
  </si>
  <si>
    <t>lBj #38 HlolII HONOLULU HI</t>
  </si>
  <si>
    <t>lBj #36 HlolII HONOLULU HI</t>
  </si>
  <si>
    <t>PlZKoHIZ, INj. 888-472-7594 IL</t>
  </si>
  <si>
    <t>PUPUKEl FOOvLlNv #27 HlLEIol HI</t>
  </si>
  <si>
    <t>lBj #56 HlolII HONOLULU HI</t>
  </si>
  <si>
    <t>STZIPSTElK olIKIKI HONOLULU HI</t>
  </si>
  <si>
    <t>PESjl olIKIKI BEljH IN 808-3719886 HI</t>
  </si>
  <si>
    <t>HlolII BEljHoElZ lNv FlSHHONOLULU HI</t>
  </si>
  <si>
    <t>HlolIIlN PlZlSlIL HONOLULU HI</t>
  </si>
  <si>
    <t>FH* HlolIIlN PlZlSlIL 185-54955551 HI</t>
  </si>
  <si>
    <t>jJS NEo YOZK STYLE vELI HONOLULU HI</t>
  </si>
  <si>
    <t>HILTON GV Go ZSZT jlPTIVl FL</t>
  </si>
  <si>
    <t>oEl-bEZt:</t>
  </si>
  <si>
    <t>lblZON.jOb*0G0Sj9bO3 lbZNlbZN.jOb/BILLol</t>
  </si>
  <si>
    <t>lblZON.jOb*Kj2S90vT3 lbZNlbZN.jOb/BILLol</t>
  </si>
  <si>
    <t>TWEaixpZibb.</t>
  </si>
  <si>
    <t>SWoppiZb vZug bEZt</t>
  </si>
  <si>
    <t>jWiYk</t>
  </si>
  <si>
    <t>SWEZp HiEltWYEZi</t>
  </si>
  <si>
    <t>jEbW oatWPZEwEl</t>
  </si>
  <si>
    <t>bEZbWEllb</t>
  </si>
  <si>
    <t>Haiu TWuoY So 7 TpWYm</t>
  </si>
  <si>
    <t>NEZatE laZpoZt TiZYWabE, #xxxxxxx9002</t>
  </si>
  <si>
    <t>jWiYkiZb</t>
  </si>
  <si>
    <t>biaja JaPobWE Tokyo, #xxxxxxx9003</t>
  </si>
  <si>
    <t>SiawE JaPobWE jEZPtokyo, #xxxxxxx9002</t>
  </si>
  <si>
    <t>jWEZlotti Zubbi</t>
  </si>
  <si>
    <t>jWiYk PEaP #13</t>
  </si>
  <si>
    <t>jWiYk PEaP #14</t>
  </si>
  <si>
    <t>BEtW &amp; BoPy ooZkb</t>
  </si>
  <si>
    <t>jWiYk PEaP #15</t>
  </si>
  <si>
    <t>jty jp&amp;xP oEbiYo -p Tp.WYm</t>
  </si>
  <si>
    <t>NEZatE laZpoZt TiZYWabE, #xxxxxxx9001</t>
  </si>
  <si>
    <t>NEZatE laZpoZt TiZYWabE, #xxxxxxx9003</t>
  </si>
  <si>
    <t>jEbWaiZb jWiYk Fii</t>
  </si>
  <si>
    <t>jWiYk PEaP #17</t>
  </si>
  <si>
    <t>FZibW BZotWiZb BiviZly</t>
  </si>
  <si>
    <t>jWiYkiZEaZpoZt TExa</t>
  </si>
  <si>
    <t>jZobbZoEPb Of TWi oibt KEybvalli Ut</t>
  </si>
  <si>
    <t>jWopbtax SubWa</t>
  </si>
  <si>
    <t>PWo T jEla</t>
  </si>
  <si>
    <t>jWiYk PEaP #19</t>
  </si>
  <si>
    <t>jWiYk PEaP #20</t>
  </si>
  <si>
    <t>jobtYo oWolibEli</t>
  </si>
  <si>
    <t>jWiYk PEaP #21</t>
  </si>
  <si>
    <t>jWiYk PEaP #22</t>
  </si>
  <si>
    <t>jWiYk PEaP #23</t>
  </si>
  <si>
    <t>ZElpWb</t>
  </si>
  <si>
    <t>jWiYk PEaP #24</t>
  </si>
  <si>
    <t>Bliu BoWimi</t>
  </si>
  <si>
    <t>jvb PWEZmEYy</t>
  </si>
  <si>
    <t>Pb PWo &amp; GZall Xxxxxx0308 jE</t>
  </si>
  <si>
    <t>jWEZgi/fii</t>
  </si>
  <si>
    <t>PWo PEbtiuZ</t>
  </si>
  <si>
    <t>Fat-wil jubtom jlotWib Xxx-xxx-2099 jE</t>
  </si>
  <si>
    <t>TWi Homi vipot</t>
  </si>
  <si>
    <t>jWaYk -fal-E</t>
  </si>
  <si>
    <t>PWo jE vEo</t>
  </si>
  <si>
    <t>bimbiZbWap Fii bEZ 17-fib 18</t>
  </si>
  <si>
    <t>B&amp;W PWoto - vJI bEvaY PZo</t>
  </si>
  <si>
    <t>SWill</t>
  </si>
  <si>
    <t>jobtYo oWbi #0469 LE bibE jE</t>
  </si>
  <si>
    <t>jWiYk PEaP #35</t>
  </si>
  <si>
    <t>jWiYk PEaP #37</t>
  </si>
  <si>
    <t>jWiYk PEaP #38</t>
  </si>
  <si>
    <t>jWiYk PEaP #39</t>
  </si>
  <si>
    <t>jWiYk PEaP #41</t>
  </si>
  <si>
    <t>jWiYk PEaP #xx5246: PEYafaY jWimaYEl</t>
  </si>
  <si>
    <t>oWoli FooPb</t>
  </si>
  <si>
    <t>jWiYk PEaP #xx5249 - Pool biZvaYi</t>
  </si>
  <si>
    <t>B&amp;W PWoto Xxx-xxx-xxxx Xxx-xxx5743 Ny</t>
  </si>
  <si>
    <t>jWiYk PEaP #45: PEYafaY jWimaYEl</t>
  </si>
  <si>
    <t>jWiYk PEaP #: l-lLL SiZvaYib foZ HVlj</t>
  </si>
  <si>
    <t>jWiYk PEaP #xx5256: PEYafaY jWimaYEl</t>
  </si>
  <si>
    <t>jWiYk PEaP #xx5258: PEYafaY jWimaYEl</t>
  </si>
  <si>
    <t>jWiYk PEaP #xx5261: PEYafaY jWimaYEl</t>
  </si>
  <si>
    <t>jWiYk PEaP #xx5265: PEYafaY jWimaYEl pool vEYuum PaEpWZEgm</t>
  </si>
  <si>
    <t>BZaoYWi voZii</t>
  </si>
  <si>
    <t>jWiYk PEaP #xx5263: PEYafaY jWimaYEl</t>
  </si>
  <si>
    <t>PEulE'b jWoaYi.</t>
  </si>
  <si>
    <t>jWiYk PEaP #xx5268: PEYafaY jWimaYEl</t>
  </si>
  <si>
    <t>jWiYk PEaP #xx5271: PEYafaY jWimaYEl</t>
  </si>
  <si>
    <t>bimbiZbWap Fii bEZ 18-fib 19</t>
  </si>
  <si>
    <t>TWi Upb StoZi</t>
  </si>
  <si>
    <t>jWiYk: PEYafaY jWimaYEl</t>
  </si>
  <si>
    <t>PEYafaY jWimaYEl: JEYuzza Pump</t>
  </si>
  <si>
    <t>TWEa BabtZo</t>
  </si>
  <si>
    <t>jWiYk PEaP #xx5283: PEYafaY jWimaYEl</t>
  </si>
  <si>
    <t>bEtYW.Yom</t>
  </si>
  <si>
    <t>B&amp;W PWoto: GoPZo HiZo 6</t>
  </si>
  <si>
    <t>BaZYW lquEZaum lt SYZapp LE JollE jE</t>
  </si>
  <si>
    <t>jWiYk: vZ. Joil S. BiZgiZ</t>
  </si>
  <si>
    <t>jWiYk: PEYafaYEl jWimaYEl</t>
  </si>
  <si>
    <t>NEvy FiPiZEl: lTb jEbW oatWPZEwEl</t>
  </si>
  <si>
    <t>lll bimbiZbWap</t>
  </si>
  <si>
    <t>B&amp;W PWoto: Googli Homi PivaYib</t>
  </si>
  <si>
    <t>B&amp;W PWoto: lppli oEtYW 4</t>
  </si>
  <si>
    <t>TWi Homi vipot: Googli Homi Hub</t>
  </si>
  <si>
    <t>B&amp;W PWoto: aPEP PZo</t>
  </si>
  <si>
    <t>jobtYo: jWZabtmEb TZii</t>
  </si>
  <si>
    <t>B&amp;W PWoto: NvaPaE SWailP TV</t>
  </si>
  <si>
    <t>B&amp;W PWoto: SSv vZavi foZ NvaPaE SWailP TV</t>
  </si>
  <si>
    <t>oatWPZEwEl By jEbW</t>
  </si>
  <si>
    <t>jWEbi</t>
  </si>
  <si>
    <t>OpWilaE Niw YoZk Ny</t>
  </si>
  <si>
    <t>ExpZibb SYZaptb PWZmYy Xxx-xxx4073 bo</t>
  </si>
  <si>
    <t>jWiYk PEaP #58: GEZEgi vooZ jWiYkup</t>
  </si>
  <si>
    <t>SYZabbliZ: jEZP foZ batibW</t>
  </si>
  <si>
    <t>TWi jo-opiZEtavi</t>
  </si>
  <si>
    <t>TWi BEkiZy jEfi</t>
  </si>
  <si>
    <t>TWi Homi vipot: jatZub TZiib</t>
  </si>
  <si>
    <t>jobtYo: SWZamp YoYktEalb</t>
  </si>
  <si>
    <t>jWiYk: PEYafaY jWimaYEl BEZZEYuPE ZipEaZ</t>
  </si>
  <si>
    <t>IkiE: vabWib</t>
  </si>
  <si>
    <t>PEYafaY jWimaYEl</t>
  </si>
  <si>
    <t>jWaYk-fal-E</t>
  </si>
  <si>
    <t>jWiYk: PEYafaY jWimaYEl jEtYW Up</t>
  </si>
  <si>
    <t>SWuttiZfly</t>
  </si>
  <si>
    <t>SWEki SWEYk</t>
  </si>
  <si>
    <t>TWZavi bEZkit: joffii</t>
  </si>
  <si>
    <t>lTb: TobWabE jWZomibook</t>
  </si>
  <si>
    <t>PEZab: NowE oEtYW</t>
  </si>
  <si>
    <t>B&amp;H PWoto: vJI Obmo bobali 3</t>
  </si>
  <si>
    <t>B&amp;H PWoto: lppli laZPoP PZo</t>
  </si>
  <si>
    <t>Bivmo!: oWabky &amp; TiqualE</t>
  </si>
  <si>
    <t>bimbiZbWap Fii bEZ 20-fib 21</t>
  </si>
  <si>
    <t>oEl-mEZt: TootWpEbti</t>
  </si>
  <si>
    <t>jEbW: Bobi Qj35</t>
  </si>
  <si>
    <t>B&amp;H PWoto: 4TB HEZP vZavi</t>
  </si>
  <si>
    <t>jWiwy</t>
  </si>
  <si>
    <t>jEbW: bEttZibb</t>
  </si>
  <si>
    <t>PEaP jWiYk: PEYafaY jWimaYEl</t>
  </si>
  <si>
    <t>SWEZp Ziib StiEly LE bibE</t>
  </si>
  <si>
    <t>Homi vipot: BuYkit watW YoviZ foZ Pog fooP</t>
  </si>
  <si>
    <t>oEl-mEZt: jWZabtmEb YEZPb, tootW pEbti</t>
  </si>
  <si>
    <t>LolatE'b - FooP TZuYk jWulE VabtE jE</t>
  </si>
  <si>
    <t>PEYfaY jWimaYEl</t>
  </si>
  <si>
    <t>SWEZp Ziib StiEly</t>
  </si>
  <si>
    <t>Homi vipot: Toalit flubW EZm ZipEaZ</t>
  </si>
  <si>
    <t>jWiYkb.Yom</t>
  </si>
  <si>
    <t>HollabtiZ: SWoZtb &amp; T-SWaZtb</t>
  </si>
  <si>
    <t>PitbmEZt: FabW Oal</t>
  </si>
  <si>
    <t>SubWa TEPokoZo</t>
  </si>
  <si>
    <t>Homi vipot: OutPooZ bpagot &amp; liEPiZ Wobi</t>
  </si>
  <si>
    <t>jVS: PWoto</t>
  </si>
  <si>
    <t>PWo HoE</t>
  </si>
  <si>
    <t>jobtYo: bEbbEgi jWEaZ</t>
  </si>
  <si>
    <t>HiEltWy PEwb</t>
  </si>
  <si>
    <t>oEl-bEZt PWEZmEYy</t>
  </si>
  <si>
    <t>TWi Homi vipot: Bug SpZEy</t>
  </si>
  <si>
    <t>Homi vipot: oooP jWabil</t>
  </si>
  <si>
    <t>IZab vilagWtb: jWoYolEtib</t>
  </si>
  <si>
    <t>Bivbo: oWabkaib</t>
  </si>
  <si>
    <t>BluiWobt.Yom</t>
  </si>
  <si>
    <t>jWiwy.Yom</t>
  </si>
  <si>
    <t>HEZvibt TEYo SWop</t>
  </si>
  <si>
    <t>PEYafaY jEtYW</t>
  </si>
  <si>
    <t>jEbW oatWPZEwEl: jWEbi Niw YoZk jaty</t>
  </si>
  <si>
    <t>jobtYo: oWabkaib, plubW tWZowb, boPy pallowb</t>
  </si>
  <si>
    <t>jobtYo: oWabkaib</t>
  </si>
  <si>
    <t>SWEZp bimoZaEl HobpatEl jo-PEy</t>
  </si>
  <si>
    <t>TZEPiZ Joi'b: oWabkaib</t>
  </si>
  <si>
    <t>TZEPiZ Joi'b: oWabkaib &amp; GZoYiZaib</t>
  </si>
  <si>
    <t>KEka SubWa</t>
  </si>
  <si>
    <t>SubWa KuYWa III</t>
  </si>
  <si>
    <t>jobtYo: LEmp, fEux oZYWaPb, itY.</t>
  </si>
  <si>
    <t>TWaZP FiPiZEl</t>
  </si>
  <si>
    <t>PEZab: LEfEyitti GouZmit - boYWa</t>
  </si>
  <si>
    <t>PEZab: LEfEyitti GouZmit - jWoYolEtib</t>
  </si>
  <si>
    <t>PEZab: jWEmpb Elybiib Gaftb</t>
  </si>
  <si>
    <t>PEZab: BEYWE joffii</t>
  </si>
  <si>
    <t>TWi OulP SoP</t>
  </si>
  <si>
    <t>Lyft: NoZmEl HiagWtb to Homi</t>
  </si>
  <si>
    <t>SoaYWa SubWa</t>
  </si>
  <si>
    <t>oWabkiy TZEPiZ Niw YoZk</t>
  </si>
  <si>
    <t>oEl-bEZt: TEbli YlotWb</t>
  </si>
  <si>
    <t>Zobb StoZib, IxY.</t>
  </si>
  <si>
    <t>jEZPtZoxaYb</t>
  </si>
  <si>
    <t>BExW ba lxP jWi jEElWEmbZE, jE #xxxx0019</t>
  </si>
  <si>
    <t>LoYEtaox 351 LE bibE</t>
  </si>
  <si>
    <t>ljS LoExb</t>
  </si>
  <si>
    <t>JYpixxiy</t>
  </si>
  <si>
    <t>BExk Of lmiZaYE</t>
  </si>
  <si>
    <t>Hilax oEtiZ PEymixtb Xx0805</t>
  </si>
  <si>
    <t>SEx vaigo GEb &amp; EliYtZaY</t>
  </si>
  <si>
    <t>lmiZapZabi IxbuZExYi</t>
  </si>
  <si>
    <t>oZExgliZ FEmaly BEZbiYui</t>
  </si>
  <si>
    <t>FEZmiZb IxbuZExYi</t>
  </si>
  <si>
    <t>SEagox.</t>
  </si>
  <si>
    <t>ZEmix ZEka ZEka SEx vaigo, jE #xxx0001</t>
  </si>
  <si>
    <t>Tfb-bEx vaigo SEx vaigo, jE #xxx0001</t>
  </si>
  <si>
    <t>Zaox bEZkit</t>
  </si>
  <si>
    <t>EEbt oibt BExk 7320 jlE SEx vaigo</t>
  </si>
  <si>
    <t>GZobbmoxt FEmaly blE bibE, jE #xxxxx0190</t>
  </si>
  <si>
    <t>LE bibE Of SExtE Fi</t>
  </si>
  <si>
    <t>YoguZt LExP</t>
  </si>
  <si>
    <t>Tam HoZtoxb</t>
  </si>
  <si>
    <t>jExEZ Gaftb ToZoxto, Ox #xxxxx0190</t>
  </si>
  <si>
    <t>1005btlEwZixYi StlEwZix ToZoxto</t>
  </si>
  <si>
    <t>7-ilivix</t>
  </si>
  <si>
    <t>BuZlxgtox StoZib351 793 LE bibE</t>
  </si>
  <si>
    <t>Lattli SWiip boxgobEx vaigo, jE #xxx0001</t>
  </si>
  <si>
    <t>llaix FZibW JiZky BEkiZ, jE #xxxxxxx9006</t>
  </si>
  <si>
    <t>bYPoxElP'b</t>
  </si>
  <si>
    <t>Hilax oEtiZ PEymixtb Xx1006</t>
  </si>
  <si>
    <t>ZifliYtaox 557 PEZkwEy El jEjox</t>
  </si>
  <si>
    <t>BExk of KExbEb jaty</t>
  </si>
  <si>
    <t>Kaxg vagatEl Extmt PlY F</t>
  </si>
  <si>
    <t>PEbbpoZt NEtaoxl PEymixt Xxxx23 8~ TZEx:</t>
  </si>
  <si>
    <t>GEp IxY</t>
  </si>
  <si>
    <t>JuPy SWoib jo El jEjox</t>
  </si>
  <si>
    <t>LEYobti #473 LEbEmbEx vaigo, jE #xxx0001</t>
  </si>
  <si>
    <t>NoZPbtZom, IxY.</t>
  </si>
  <si>
    <t>HYo#x0249 415 PEZkwEy P El jEjox</t>
  </si>
  <si>
    <t>EmpaZi BiEuty S/x1885 j SEx vaigo</t>
  </si>
  <si>
    <t>Hilax oEtiZ PEymixtb Xx1202</t>
  </si>
  <si>
    <t>PxY BExk 1400 K StZiit oEbWaxgtox</t>
  </si>
  <si>
    <t>IxtiZxEtaoxEl PiZfil jEjox, jE #xxxx0019</t>
  </si>
  <si>
    <t>BuZlxgtox StoZib351 LE bibE</t>
  </si>
  <si>
    <t>PgP 3/2 HYm Vx HYm V</t>
  </si>
  <si>
    <t>SWaxjuku bEZua HoxbWaxjukuku, #xx0000</t>
  </si>
  <si>
    <t>EEbt JEpEx ZEalwEy jompExy</t>
  </si>
  <si>
    <t>BuZlaxgtox joEt FEYtoZy</t>
  </si>
  <si>
    <t>GZobbmoxt-Yol-b 8800 GZ El jEjox</t>
  </si>
  <si>
    <t>Hilax oEtiZ PEymixtb Xx0203</t>
  </si>
  <si>
    <t>FZExYWabi TEx BoEZP</t>
  </si>
  <si>
    <t>PEZtaYapExt LoEx FuxP - LoEx PZaxYapEl PEymixt</t>
  </si>
  <si>
    <t>BExk Of lmiZaYE *YWaxEt Niw YoZk</t>
  </si>
  <si>
    <t>jouxty Of SEx va SExPaigoYo Xx0215</t>
  </si>
  <si>
    <t>FaZbt jatazixb 175 oibt El jEjox</t>
  </si>
  <si>
    <t>Hilax oEtiZ PEymixtb Xx0405</t>
  </si>
  <si>
    <t>jottoxox-pEZkwEy UbE El jEjox</t>
  </si>
  <si>
    <t>BExk Of lmiZaYE *bipulv Lob lxgilib</t>
  </si>
  <si>
    <t>IYaxg By jlEaZi'b</t>
  </si>
  <si>
    <t>PEZtaYapExt LoEx FuxP</t>
  </si>
  <si>
    <t>SuxglEbb Hut</t>
  </si>
  <si>
    <t>Hilax oEtiZ PEymixtb Xx0602</t>
  </si>
  <si>
    <t>jWoYolEt - HallYZibEx vaigo, jE #xxx0001</t>
  </si>
  <si>
    <t>TZaxatiE TiE SEx vaigo, jE #xxx0001</t>
  </si>
  <si>
    <t>Bxp GWb PEZab Zui o PEZab 8imi</t>
  </si>
  <si>
    <t>SxYf</t>
  </si>
  <si>
    <t>BuZbiZZyb FZExYi PEZab 8, #xxxxx0190</t>
  </si>
  <si>
    <t>balExo</t>
  </si>
  <si>
    <t>BYo PopolEZi jlli LEZgE VixizaE</t>
  </si>
  <si>
    <t>PaEzzE S. GaovExxa 7/8 FaZixzi</t>
  </si>
  <si>
    <t>Towx lxP jouxtZy jil jEjox, jE #xxxx0019</t>
  </si>
  <si>
    <t>TiliYom ItElaE jEZmalExo, #xxxxxx1900</t>
  </si>
  <si>
    <t>GlobEl Blui TEx FZfZExYi, #xxxxxx1900</t>
  </si>
  <si>
    <t>Hilax oEtiZ PEymixtb Xx0804</t>
  </si>
  <si>
    <t>Bloomyb Xxx 8898 Za SEx vaigo</t>
  </si>
  <si>
    <t>Uxaox BExk jaty HiagWtb SEx vaigo</t>
  </si>
  <si>
    <t>vipobat bobali BExkaxg</t>
  </si>
  <si>
    <t>Hilax oEtiZ PEymixtb Xx1005</t>
  </si>
  <si>
    <t>99 jixtb Oxly StoZib</t>
  </si>
  <si>
    <t>BloomaxgPEli'b</t>
  </si>
  <si>
    <t>Polo ZElpW LEuZix</t>
  </si>
  <si>
    <t>viYkiZb OutPooZ joZpoZEtaox</t>
  </si>
  <si>
    <t>Hilax oEtiZ PEymixtb</t>
  </si>
  <si>
    <t>babbaox FYu 3470 jollig SEx vaigo</t>
  </si>
  <si>
    <t>U.b. BExk Ub BExk El jE El jEjox</t>
  </si>
  <si>
    <t>BExk Of jWaxE 42bWExtux Hoxg Koxg</t>
  </si>
  <si>
    <t>jatabExk Hoxg K laZpoZt Hoxg Koxg</t>
  </si>
  <si>
    <t>HbbY 4582 HEbi/wExYWEa Hoxg Koxg</t>
  </si>
  <si>
    <t>BExk Of jWaxE 608xEtWEx Hoxg Koxg</t>
  </si>
  <si>
    <t>Hillo Katty jWa. jWoxg Koxg, #xxx0001</t>
  </si>
  <si>
    <t>bEbb TZExbat ZEalwWoxg Koxg, #xxx0001</t>
  </si>
  <si>
    <t>1577 PgP PWo QuExg HYmY</t>
  </si>
  <si>
    <t>jty jp&amp;xP oEbiYo - T Ho jWa baxW</t>
  </si>
  <si>
    <t>PgP Ngo vuY Ki Ho jWa baxW</t>
  </si>
  <si>
    <t>oaZiP FuxPb Fii</t>
  </si>
  <si>
    <t>SouvixaZ EtY. Sioul, #xxxxxxx9004</t>
  </si>
  <si>
    <t>SEmbioxgmoolbEx(jobioul, #xxxxxxx9004</t>
  </si>
  <si>
    <t>Olaviyouxg Sioul, #xxxxxxx9007</t>
  </si>
  <si>
    <t>Lotti vuty FZii IxaxYWiox, #xxxxx0190</t>
  </si>
  <si>
    <t>UxatiP BExk 1001 G StZi oEbWaxgtox</t>
  </si>
  <si>
    <t>oillb FEZgo BEx jlEaZmo SEx vaigo</t>
  </si>
  <si>
    <t>OviZxagWt bEalaxg Fii</t>
  </si>
  <si>
    <t>jbY FailP OffaYi PEymixt Xxxxx1 16</t>
  </si>
  <si>
    <t>jouxty Of SEx va SExPaigoYo Xx3116</t>
  </si>
  <si>
    <t>LEti PEymixt Fii</t>
  </si>
  <si>
    <t>FaZbt HEwEaaEx 2201 KEl Hoxolulu</t>
  </si>
  <si>
    <t>jixtZEl PEYafaY 2522 KE Hoxolulu</t>
  </si>
  <si>
    <t>lmEzox.Yom</t>
  </si>
  <si>
    <t>Hbbl/tbx laZpoZt IxtiZ HYmY</t>
  </si>
  <si>
    <t>KZabpy KZimi vougWxut joZpoZEtaox</t>
  </si>
  <si>
    <t>TWi PazzE StuPao - vwEbWaxgtox Xxxxxxxxxxx Xxxxxx5250</t>
  </si>
  <si>
    <t>LoEx lPvExYi lPj ZiviZbi LEti PEymixt Fii</t>
  </si>
  <si>
    <t>Hbbl/batixYo BualPaxg v HoYWamaxWYaty</t>
  </si>
  <si>
    <t>SombZiZo 12 - bEax Sil jEjox Xxxxxxxxxxx Xxxxxx1506</t>
  </si>
  <si>
    <t>99 ZExYW bEZkit</t>
  </si>
  <si>
    <t>PiEZbox EPuYEtaox bylEb.mEbti Iixxxxx7050 oib SubbYZap</t>
  </si>
  <si>
    <t>Oo TiE SEx vaigo Pvuvt4 SquEZiup.Yom/ZiYiaptb</t>
  </si>
  <si>
    <t>PiEZbox EPuYEtaox</t>
  </si>
  <si>
    <t>jatabExk VaitxE Bix TWE Ho jWa baxW</t>
  </si>
  <si>
    <t>SEa Gox SquEZi 1 TpWYm</t>
  </si>
  <si>
    <t>Vtb vabtZaYt jEb/xox oEbWaxgtox vY</t>
  </si>
  <si>
    <t>JEl laZlaxi Xxxxxxxxx6742</t>
  </si>
  <si>
    <t>GZoupox IxY.</t>
  </si>
  <si>
    <t>Vtb SEx FZEx TExa Loxg Ib jaty Ny</t>
  </si>
  <si>
    <t>UbiZ TiYWxologaib LtP</t>
  </si>
  <si>
    <t>jmt (uk) LtP - GlEbgow LoxPox o1b Gb</t>
  </si>
  <si>
    <t>Otg bExEgimixt</t>
  </si>
  <si>
    <t>HEozWEx LoxPox oaP Gb</t>
  </si>
  <si>
    <t>LoxPox UxPiZgZouxP LtP</t>
  </si>
  <si>
    <t>Exxxxxxxxxx0000 OEbab, LoxPox</t>
  </si>
  <si>
    <t>lppli IxY</t>
  </si>
  <si>
    <t>TWEa SquEZi TZEfElgEZ LoxPox Gb</t>
  </si>
  <si>
    <t>Li GEZZaYk LoxPox oY2i Gb</t>
  </si>
  <si>
    <t>BabambEp ZibtEuZExt LoxPox o1P Gb</t>
  </si>
  <si>
    <t>jWExil LtP LoxPox Gb</t>
  </si>
  <si>
    <t>Il PEPZaxo LoxPox oY2W Gb</t>
  </si>
  <si>
    <t>lxxuEl bimbiZbWap Fii</t>
  </si>
  <si>
    <t>jZoYkitt &amp; Joxib JiZmy LoxPox Gb</t>
  </si>
  <si>
    <t>TWi TZEfElgEZ Hoti LoxPox Sw1E Gb</t>
  </si>
  <si>
    <t>oww.PaElEYEb.Yo.uk LoxPox Gb</t>
  </si>
  <si>
    <t>TWi TZEfElgEZ Hoti LoxPox Sw1E</t>
  </si>
  <si>
    <t>Sq *oo TiE SEx vaigo jE</t>
  </si>
  <si>
    <t>jZEb Hut Ia SEx vaigo jE</t>
  </si>
  <si>
    <t>jox jommuxaYEtaoxb</t>
  </si>
  <si>
    <t>GZobbmoxt-YuyE PEZkaxg Xxx-xxx-3000 jE</t>
  </si>
  <si>
    <t>OpY*gZobbmoxt-YuyEmEYEYYPxxx-xxx-4567 jE</t>
  </si>
  <si>
    <t>ZuPyb TEYo SWop SolExE BiEYW jE</t>
  </si>
  <si>
    <t>PWuoxg TZExg ZibtEuZEx SEx vaigo jE</t>
  </si>
  <si>
    <t>vikZE Smog Tibt jixtiZ LE bibE jE</t>
  </si>
  <si>
    <t>jElafoZxaE vipEZtmixt Of botoZ ViWaYlib</t>
  </si>
  <si>
    <t>Towx lxP jouxtZy jliExiZbil jEjox jE</t>
  </si>
  <si>
    <t>FoZiagx TZExbEYtaox Fii</t>
  </si>
  <si>
    <t>I - TiE KiEZxy Sf SEx FZExYabYoYE</t>
  </si>
  <si>
    <t>GolPix FlowiZ VaitxEmibi SEx FZExYabYoYE</t>
  </si>
  <si>
    <t>jYbf btE Ipb PZkxg bitiZ SEx FZExYabYoYE</t>
  </si>
  <si>
    <t>Xx - Xx Xxxx7517 SEx FZExYabYoYE</t>
  </si>
  <si>
    <t>GZiEt EEbtiZx ZibtEuZExt</t>
  </si>
  <si>
    <t>PZaYilaxi.Yom</t>
  </si>
  <si>
    <t>bubaY joxYouZbi GEZEgi Xxxxxx4651 jE</t>
  </si>
  <si>
    <t>JEpExibi TiE GEZPi SEx FZExYabYoYE</t>
  </si>
  <si>
    <t>Sf ZiYZiEtaox &amp; PEZkb SEx FZExYabYoYE</t>
  </si>
  <si>
    <t>FEZmWoubi KatYWix TWEa jubEx FZExYabYoYE</t>
  </si>
  <si>
    <t>jZEb Pub SEx vaigo jE</t>
  </si>
  <si>
    <t>vaga TiliYommuxaYEtaoxb</t>
  </si>
  <si>
    <t>babb babbaox BiEYW SEx vaigo jE</t>
  </si>
  <si>
    <t>lquE jliEx</t>
  </si>
  <si>
    <t>ZEmix ZEka ZEka SEx vaigo jE</t>
  </si>
  <si>
    <t>jWEbi 4440 oagWtmEx St SEx vaigo</t>
  </si>
  <si>
    <t>oElgZiixb</t>
  </si>
  <si>
    <t>Hui ZibtEuZExt</t>
  </si>
  <si>
    <t>Falappab PazzE GZot SEx vaigo jE</t>
  </si>
  <si>
    <t>GolPix lYoZx TZEvil jixt jEmpo jE</t>
  </si>
  <si>
    <t>IPibbiZt SEx vaigo jE</t>
  </si>
  <si>
    <t>SEmbuxg</t>
  </si>
  <si>
    <t>BExbu SubWa BEZ GZal LE bibE jE</t>
  </si>
  <si>
    <t>GoPEPPy.Yom, IxY</t>
  </si>
  <si>
    <t>SubWa Ox TWi ZoYk LE JollE jE</t>
  </si>
  <si>
    <t>boxtilomE HOl</t>
  </si>
  <si>
    <t>bmt*plEyox/plEylEtiZ Xxx-xxx4773 oE</t>
  </si>
  <si>
    <t>BuffElo oalP oaxgb</t>
  </si>
  <si>
    <t>TYP*YixgEgi LiEZxaxg Xxx-xxx-9706 Ky</t>
  </si>
  <si>
    <t>Faxi FaZiEZmb LE bibE jE</t>
  </si>
  <si>
    <t>vipEZtmixt Of JubtaYi/fb SEYZEmixto jE</t>
  </si>
  <si>
    <t>Bb *maxgia SEx vaigo jE</t>
  </si>
  <si>
    <t>PEmplimoubbi GZall SolExE BiEYW jE</t>
  </si>
  <si>
    <t>P2k ZExgi El jEjox jE</t>
  </si>
  <si>
    <t>vabYouxt Gux bEZt SEx vaigo jE</t>
  </si>
  <si>
    <t>GlExobmatWklaxi PlY FEPZ 1 lPZ Zipb 2 OZP SWb</t>
  </si>
  <si>
    <t>KulE Zivolvaxg SubWa BEZ SEx vaigo jE</t>
  </si>
  <si>
    <t>Vtb SEx vaigo vZaviZ SEx Jobi jE</t>
  </si>
  <si>
    <t>PZavEti IxtiZxit lYYibb</t>
  </si>
  <si>
    <t>jEZ luPao Oxi SEx vaigo jE</t>
  </si>
  <si>
    <t>PWo vuyix bEa SEx vaigo jE</t>
  </si>
  <si>
    <t>Sq *YEfi Hui SEx vaigo jE</t>
  </si>
  <si>
    <t>SEx vaigo BobE TiE jEfi NEtaoxEl jatyYE</t>
  </si>
  <si>
    <t>BlazzEZP ExtiZtEaxmixt</t>
  </si>
  <si>
    <t>PExPE ExpZibb</t>
  </si>
  <si>
    <t>Sq *YZiEtiE SEx vaigo jE</t>
  </si>
  <si>
    <t>lvxgEti*YopiZxaY.Yom Xxx-xxx1614 jE</t>
  </si>
  <si>
    <t>jZiEtavi bobalxxxx0019 Loxg IblExP Ny</t>
  </si>
  <si>
    <t>Sq *pZaxkapaE FZozix YoguxEtaoxEl jatyYE</t>
  </si>
  <si>
    <t>liZopobtEli, IxY.</t>
  </si>
  <si>
    <t>Gk GZall NEtaoxEl jatyYE</t>
  </si>
  <si>
    <t>llbiZtboxb</t>
  </si>
  <si>
    <t>JEl laZlaxi 1xxxxxxxx1086il SiguxPo jE</t>
  </si>
  <si>
    <t>SZb jlaxaY ZExYWo BiZx SEx vaigo jE</t>
  </si>
  <si>
    <t>SEx vaigo jbu Xxx-xxx1537 jE</t>
  </si>
  <si>
    <t>Sq *lExPaxa'b Pazzi SEx vaigo jE</t>
  </si>
  <si>
    <t>Eba bEal PWEZmEYy SiZvaYi, IxY</t>
  </si>
  <si>
    <t>Gtm vabYouxt GixiZEl StoZib</t>
  </si>
  <si>
    <t>jouxty Of SEx va SExPaigoYo Xx1016</t>
  </si>
  <si>
    <t>LobbtiZ oibt ExYaxatEb jE</t>
  </si>
  <si>
    <t>ZigEl jaximEb</t>
  </si>
  <si>
    <t>VEpaExo</t>
  </si>
  <si>
    <t>Sliip TZEax bEttZibb jixtiZ</t>
  </si>
  <si>
    <t>vabYouxt-taZi-Yo jEb-03 LE bibE jE</t>
  </si>
  <si>
    <t>NfYu lYW PEymixt Xx0106</t>
  </si>
  <si>
    <t>vaoZ oEbWaxgtox v.Y. oEbWaxgtox vY</t>
  </si>
  <si>
    <t>GlExobmatWklaxi PlY FuxbpoxboZiP lPZ 1 lPZ Zipb 2 OZP SWb</t>
  </si>
  <si>
    <t>BZiEkfEbt ZipublaY SEx vaigo jE</t>
  </si>
  <si>
    <t>PEZtxiZb UY GZobbmoxt LE bibE jE</t>
  </si>
  <si>
    <t>SombZiZo 12 - bEax StZiitil jEjox jE</t>
  </si>
  <si>
    <t>U.b. BExk Ubb LE bibE l LE bibE</t>
  </si>
  <si>
    <t>SZb jlaxaY LEmibE Gmp LE bibE jE</t>
  </si>
  <si>
    <t>Sq *bquEZi BEZ jEfi SEx vaigo jE</t>
  </si>
  <si>
    <t>SupiZxEtuZEl SExPwWaYWib SEx vaigo jE</t>
  </si>
  <si>
    <t>Sq *'litti bEYEZoxb SEx vaigo jE</t>
  </si>
  <si>
    <t>jolP Stoxi</t>
  </si>
  <si>
    <t>jWaxE 1968 El jEjox jE</t>
  </si>
  <si>
    <t>NfYu lYW PEymixt Xx0207</t>
  </si>
  <si>
    <t>Hilax oEtiZ vabt Utalaty Xx0208~ TZEx: l</t>
  </si>
  <si>
    <t>TWi SEx vaigo jouxty ZigaoxEl laZpoZt lutWoZaty</t>
  </si>
  <si>
    <t>PZaxkapaE El jEjox jE</t>
  </si>
  <si>
    <t>Sq *gobq.Yom TiklbZ El jEjox jE</t>
  </si>
  <si>
    <t>Ixtuat TuZbotEx</t>
  </si>
  <si>
    <t>bEZtaxazaxg vZy jliExaxg</t>
  </si>
  <si>
    <t>jomi Ox Ix jEfi</t>
  </si>
  <si>
    <t>OpY*gZobbmoxt-YuyEmEYEYYPil jEjox jE</t>
  </si>
  <si>
    <t>U.b. BExk Ub BExk PowEy PowEy - aPEP PZo</t>
  </si>
  <si>
    <t>NfYu lYW PEymixt Xx0307</t>
  </si>
  <si>
    <t>TWEa PippiZ juabaxi SEx vaigo jE</t>
  </si>
  <si>
    <t>ExpExPZavi, IxY. Httpbwww.ixpEmE</t>
  </si>
  <si>
    <t>bitE-ballaxg.Yom</t>
  </si>
  <si>
    <t>Ituxib</t>
  </si>
  <si>
    <t>PoZt Of SP Pkg N EmbEZYE SEx vaigo jE</t>
  </si>
  <si>
    <t>Niw YoZk GaExt PazzE</t>
  </si>
  <si>
    <t>FZaixPb Houbi SEx vaigo jE</t>
  </si>
  <si>
    <t>Pxx0556 1549 El PZEPo SEx vaigo</t>
  </si>
  <si>
    <t>lmEzox.Yom - SoYkb &amp; juabaxEZt pEx</t>
  </si>
  <si>
    <t>Hilax oEtiZ vabt Utalaty Xx0406~ TZEx: l</t>
  </si>
  <si>
    <t>lmEzox.Yom - jompZibbaox SoYkb</t>
  </si>
  <si>
    <t>jouxty Of SEx va SExPaigoYo Xx0817</t>
  </si>
  <si>
    <t>NfYu lYW PEymixt Xx0407</t>
  </si>
  <si>
    <t>GlExobmatWklaxi PlY FbpoxboZiP lPZ 1 lPZ Zipb 2 OZP SWb</t>
  </si>
  <si>
    <t>lmEzox.Yom - lxkiZ YWEZgiZ ExP tZEbW bEgb</t>
  </si>
  <si>
    <t>PWo jowYEla SEx vaigo jE</t>
  </si>
  <si>
    <t>SEx vaigo StEti UxaviZbaty</t>
  </si>
  <si>
    <t>jolligi TZExbYZapt Xxx-xxx-3000 Il</t>
  </si>
  <si>
    <t>IxbpiYt-at 1bt SEx vai Xxx-xxx0110 jE</t>
  </si>
  <si>
    <t>JouZxEl FuxPb FZom IxvibtoZ jWiYkaxg -7489</t>
  </si>
  <si>
    <t>lmEzox bEZkitplEYi</t>
  </si>
  <si>
    <t>SZb jlaxaY Gixibii SEx vaigo jE</t>
  </si>
  <si>
    <t>IxtiZibt jWEZgiP To StExPEZP PuZYW</t>
  </si>
  <si>
    <t>TWi Homi vipot #1848 El jEjox jE</t>
  </si>
  <si>
    <t>Suxxy vEy Piopli SEx vaigo jE</t>
  </si>
  <si>
    <t>jWiYk PEaP #xx5244: oillb FEZgo Lixub loEx pEyoff</t>
  </si>
  <si>
    <t>SubmEZaxi jZEb - jE SEx vaigo jE</t>
  </si>
  <si>
    <t>Hilax oEtiZ vabt Utalaty Xx0602~ TZEx: l</t>
  </si>
  <si>
    <t>jWaxE bEx ZibtEuZExt</t>
  </si>
  <si>
    <t>LobbtiZ oibt joZox joZoxEPo jE</t>
  </si>
  <si>
    <t>U.b. BExk Ub BExk KiEZx SEx vaigo</t>
  </si>
  <si>
    <t>Exxoxmobal</t>
  </si>
  <si>
    <t>jWiYk PEaP #34 - lZtabEx HEZPwooP FlooZb</t>
  </si>
  <si>
    <t>lquE jliEx jEZwEbW</t>
  </si>
  <si>
    <t>SPbu PEZkaxg bitiZb SEx vaigo jE</t>
  </si>
  <si>
    <t>Sq *movaxg SiZvaYib LE bibE jE</t>
  </si>
  <si>
    <t>lquE jliEx jEZwEbW - Lixub Oal jWExgi</t>
  </si>
  <si>
    <t>Tami oEZxiZ jEbli</t>
  </si>
  <si>
    <t>jWiYk PEaP #36 - lZtabEx HEZPwooP FlooZb</t>
  </si>
  <si>
    <t>NoZtW PEZk PZoPuYi El jEjox jE</t>
  </si>
  <si>
    <t>jWiYk PEaP #40 - lZtabEx HEZPwooP FlooZb</t>
  </si>
  <si>
    <t>lbm PEZkaxg SiZvaYib</t>
  </si>
  <si>
    <t>76 - UxatiP Oal 44 OYiExbaPi jE</t>
  </si>
  <si>
    <t>VuE KWo Bo oibtmaxbtiZ jE</t>
  </si>
  <si>
    <t>jom TEm TWuEx Kaiu</t>
  </si>
  <si>
    <t>Sq *fagEZo vibbiZt jEfi SEx vaigo jE</t>
  </si>
  <si>
    <t>BottliYZEft NoZtW PEZk SEx vaigo jE</t>
  </si>
  <si>
    <t>SmEZt &amp; FaxEl</t>
  </si>
  <si>
    <t>lYi HEZPwEZi joZpoZEtaox</t>
  </si>
  <si>
    <t>Ix *EffoZPEbli GlEbb lxP Xxx-xxx1373 jE</t>
  </si>
  <si>
    <t>Stivi BEaliy joxtZEYtaxg Xxx-xxx-6467 jE</t>
  </si>
  <si>
    <t>Sq *'litti bEYEZoxb - UtYbEx vaigo jE</t>
  </si>
  <si>
    <t>KEzExoZa Poki lxP oZEpb SEx vaigo jE</t>
  </si>
  <si>
    <t>vEvi OlavaiZa Oxlaxi Pmt Xx0711~ TZEx: l</t>
  </si>
  <si>
    <t>PEZEPabi Pibt Solutaox Xxx-xxx-2847 jE</t>
  </si>
  <si>
    <t>lmEzox.Yom - Poly &amp; BEZk tulap baPi tEbli</t>
  </si>
  <si>
    <t>SEx vaigo jWaYkix Pai SEx vaigo jE</t>
  </si>
  <si>
    <t>lquE jliEx jEZ oEbW LE bilE bibE jE</t>
  </si>
  <si>
    <t>BiP BEtW &amp; BiyoxP IxY</t>
  </si>
  <si>
    <t>lTb jEbW oatWPZEwEl: bEx T2 LbE 1 bExYWibtiZ</t>
  </si>
  <si>
    <t>BEWx TWEa ZibtEuZExt</t>
  </si>
  <si>
    <t>bEYyb GZobbmoxt</t>
  </si>
  <si>
    <t>Suxxy vEy Piopli HEaZ SElox</t>
  </si>
  <si>
    <t>To LoEx 70</t>
  </si>
  <si>
    <t>SolEZ TiYW IxtiZxEtaoxEl,xxx-xxx9193 jE</t>
  </si>
  <si>
    <t>HEEgix-PEzb</t>
  </si>
  <si>
    <t>bEYyb StEmfoZP Tx jtZ</t>
  </si>
  <si>
    <t>Utalaty PEymixt oww.gwZibouZYEz</t>
  </si>
  <si>
    <t>PZit l bExgiZ</t>
  </si>
  <si>
    <t>U.b. jubtomb lxP BoZPiZ PZotiYtaox</t>
  </si>
  <si>
    <t>jExtiix VixPaxg</t>
  </si>
  <si>
    <t>SiYoxP jup</t>
  </si>
  <si>
    <t>TWi lxgliZb Zibt Xxxxxxx9317 Gb</t>
  </si>
  <si>
    <t>jWiYk PEaP #xx5250: Huxg'b LExPbYEpaxg</t>
  </si>
  <si>
    <t>Ixtuat - vagaSpoZtb</t>
  </si>
  <si>
    <t>TuZxbull &amp; lbbiZ LoxPox Gb</t>
  </si>
  <si>
    <t>SolEZ TiYW IxtiZ SEli Xx0825</t>
  </si>
  <si>
    <t>jaty of SEx vaigo oEtiZ Ball</t>
  </si>
  <si>
    <t>SolEZ TiYW IxtiZ SEli Xx0827</t>
  </si>
  <si>
    <t>jExEl botoZboEtb B.v. lmbtiZPEm Nl</t>
  </si>
  <si>
    <t>jWiYk PEaP #xx5251: Huxg'b LExPbYEpaxg</t>
  </si>
  <si>
    <t>P.f. jWExg'b</t>
  </si>
  <si>
    <t>QuaYkix LoExb</t>
  </si>
  <si>
    <t>lmEzox.Yom - FloZixYi Kxoll lovi biEt</t>
  </si>
  <si>
    <t>bYgZEw-Wall EPuYEtaox</t>
  </si>
  <si>
    <t>lmEzox.Yom - laZwaYk EaZ fZibWixiZb</t>
  </si>
  <si>
    <t>LixmoP Xxx-xxx-8888 Nj - Tulap Paxaxg tEbli</t>
  </si>
  <si>
    <t>lmEzox.Yom - Poly &amp; BEZk Tulap SaPi TEbli</t>
  </si>
  <si>
    <t>jobtYo oWolibEli - YEmEWE bouxP bEZ</t>
  </si>
  <si>
    <t>LEz jE Stxxxxxx-xx0334 SEx vaigo jE - PEZkaxg Et biEYW watW Bix</t>
  </si>
  <si>
    <t>lmEzox bEZkitplEYi - HEZboZ BZiizi fEx Zimotib</t>
  </si>
  <si>
    <t>lmEzox bEZkitplEYi - Nibt jEm OutPooZ</t>
  </si>
  <si>
    <t>lmEzox bEZkitplEYi - SmEZt lagWt bulbb</t>
  </si>
  <si>
    <t>Voxb - PExPE ExpZibb</t>
  </si>
  <si>
    <t>SolEZ TiYW ExiZg SEli Xx0912</t>
  </si>
  <si>
    <t>lmEzox bEZkitplEYi - joZvub bEPoxxE jWEaZ</t>
  </si>
  <si>
    <t>jWiYk PEaP #46 - BZallaExt EliYtZaY fEx &amp; outlit axbtEllEtaox</t>
  </si>
  <si>
    <t>lmEzox bEZkitplEYi - Nibt LiEZxaxg TWiZmobtEt</t>
  </si>
  <si>
    <t>TaiZZE Towx vixtEl jtZ SEx vaigo jE</t>
  </si>
  <si>
    <t>lmEzox bEZkitplEYi - jExPilEbZE LEv lagWtb foZ fEx</t>
  </si>
  <si>
    <t>lmEzox.Yom - lbub SiYuZaty jomputiZ</t>
  </si>
  <si>
    <t>lmEzox.Yom - Ixtil NUj foZ mom</t>
  </si>
  <si>
    <t>Toxyb JEYEl SolExE BiEYW jE</t>
  </si>
  <si>
    <t>lmEzox FZibW</t>
  </si>
  <si>
    <t>vZa*blui IZab Full OZPiZfaxP.Yommx</t>
  </si>
  <si>
    <t>PEbbpoZtbiZvaYib PEymixt Xxxxxx 0044</t>
  </si>
  <si>
    <t>jWiYk PEaP #43: FaZbt lmiZaYEx jo-pEy LiabuZi Tami oEtiZ</t>
  </si>
  <si>
    <t>bEYyb FEbWx VElliy</t>
  </si>
  <si>
    <t>lmEzox bEZkitplEYi: joZvub wElxut liEtWiZ YWEaZ</t>
  </si>
  <si>
    <t>lmEzox.Yom lmzx.Yom/ballwE</t>
  </si>
  <si>
    <t>BixaWExE</t>
  </si>
  <si>
    <t>jWiYk PEaP #xx5253: Huxg'b LExPbYEpaxg</t>
  </si>
  <si>
    <t>lmEzox.Yom: lbaY SWaZt</t>
  </si>
  <si>
    <t>BZat lmiZ TobEYYo FbpoxboZiP lPZ 1 lPZ Zipb 1 OZP SWb</t>
  </si>
  <si>
    <t>lmEzox.Yom: NiutZogixE SuxYZiix</t>
  </si>
  <si>
    <t>lmEzox.Yom: vovi boPy wEbW</t>
  </si>
  <si>
    <t>oillb FEZgo BEx TaiZZEb SEx vaigo: PEymixt foZ Huxg'b LExPbYEpaxg TZii TZam</t>
  </si>
  <si>
    <t>lmEzox.Yom: FaZi Hv 10</t>
  </si>
  <si>
    <t>BEl TZExb Fii</t>
  </si>
  <si>
    <t>lmiZaYEx EEgli OutfattiZb</t>
  </si>
  <si>
    <t>HamElEyEx juabaxi LE bibE jE</t>
  </si>
  <si>
    <t>JEbjiit vWallox IxY. SEx vaigo jE: Oal foZ bama'b YEZ</t>
  </si>
  <si>
    <t>lllix EPmoxPb</t>
  </si>
  <si>
    <t>PWo SEagox</t>
  </si>
  <si>
    <t>EmbEbby Suatib By Haltox</t>
  </si>
  <si>
    <t>Voxb</t>
  </si>
  <si>
    <t>vbw IxY</t>
  </si>
  <si>
    <t>jZobb StZiit jWaYkix lxP SEx vaigo jE</t>
  </si>
  <si>
    <t>Sq *YEki vi PEZtai SEx vaigo jE</t>
  </si>
  <si>
    <t>GoPavE jWoYolEtaiZ IxY</t>
  </si>
  <si>
    <t>vbw oibtfaliP SWoppaxg</t>
  </si>
  <si>
    <t>jWiYk PEaP #xx5257: Huxg?¢¬Ä¬ôb?Ç¬Ä?Ç¬ô LExPbYEpaxg</t>
  </si>
  <si>
    <t>lmEzox bEZkitplEYi: BEby twiiziZ foZ mom</t>
  </si>
  <si>
    <t>JEbjiit vWallox IxY.: VEliZo SExto ZoEP</t>
  </si>
  <si>
    <t>LE FEmalaE: lppli Pix fZom iBEy</t>
  </si>
  <si>
    <t>lquE jliEx HExP jEZ oEbW</t>
  </si>
  <si>
    <t>BExyEx BEZ lxP KatYWix bExYWibtiZ Gb</t>
  </si>
  <si>
    <t>PWo vuyix bEa</t>
  </si>
  <si>
    <t>Vaix voxg SupiZmEZkit SEx vaigo jE</t>
  </si>
  <si>
    <t>jElafoZxaE BuZZatob SEx vaigo jE</t>
  </si>
  <si>
    <t>FaZbt lmiZaYEx Homi BuyiZb PZotiYtaox</t>
  </si>
  <si>
    <t>KlEbbaY KliExiZb #2 SEx vaigo jE</t>
  </si>
  <si>
    <t>UxatiP Xxxxxxxxxxxxxxxx-xxx-2732 Tx NEmi: PWEm/tZExtWakWExW vipEZt: 12/16/2017 SEx To IEP : UE: jlEbb: j : Stop: X To ltW : LW: jlEbb: j : Stop: O To buY : UE: jlEbb: j : Stop: O</t>
  </si>
  <si>
    <t>jWivZox</t>
  </si>
  <si>
    <t>Ixtuat</t>
  </si>
  <si>
    <t>lmiZaYEx lutomobali lbboYaEtaox</t>
  </si>
  <si>
    <t>Vixmo IxY</t>
  </si>
  <si>
    <t>jWiYk PEaP #49: BZallaExt EliYtZaY</t>
  </si>
  <si>
    <t>oww.vuilaxg jom BEZYiloxE Eb</t>
  </si>
  <si>
    <t>ZyExEaZ</t>
  </si>
  <si>
    <t>TaiZZE Towx vixtEl jtZ</t>
  </si>
  <si>
    <t>ExpiPaE IxY</t>
  </si>
  <si>
    <t>jElvax Kliax</t>
  </si>
  <si>
    <t>UxPiZ lZmouZ</t>
  </si>
  <si>
    <t>VEx Hiubix</t>
  </si>
  <si>
    <t>TiE PZoffibboZ IxY SEx vaigo jE</t>
  </si>
  <si>
    <t>Sq *bq *'litti bEYEZox</t>
  </si>
  <si>
    <t>BottigE ItElaExE joffii SWop</t>
  </si>
  <si>
    <t>JEbjiit vWallox IxY.</t>
  </si>
  <si>
    <t>LoxPox TExa JouZxi LoxPox Gb</t>
  </si>
  <si>
    <t>SElE TWEa ZibtEuZExt</t>
  </si>
  <si>
    <t>lmEzox.Yom: SEmbuxg 360 YEmiZE</t>
  </si>
  <si>
    <t>jWiYk PEaP #xx5260: Huxg'b LExPbYEpaxg</t>
  </si>
  <si>
    <t>lmEzox.Yom: ZoombE</t>
  </si>
  <si>
    <t>GZiEtiZ lxglaE</t>
  </si>
  <si>
    <t>lpi &amp; lppli bExYWibtiZ Gb</t>
  </si>
  <si>
    <t>llpWE BExk SpEtE</t>
  </si>
  <si>
    <t>llpWE BExk ltWixb</t>
  </si>
  <si>
    <t>Haltox Hotilb</t>
  </si>
  <si>
    <t>lPZaExob TZEvil ltWaxE, #xxxxxx1900</t>
  </si>
  <si>
    <t>ByzExtaxo ltWaxE, #xxxxxx1900</t>
  </si>
  <si>
    <t>vobaZEk ltWaxE, #xxxxxx1900</t>
  </si>
  <si>
    <t>IxtibEbpEox3063 PaEzzEl ZomE Zm</t>
  </si>
  <si>
    <t>jWExil jb 110 75pEZab 8, #xxx0001</t>
  </si>
  <si>
    <t>Sq *WEPPubW FibbiWE SEx vaigo jE</t>
  </si>
  <si>
    <t>jWiYk PEaP #xx5264: Huxg'b LExPbYEpaxg</t>
  </si>
  <si>
    <t>GouZmit HEubbmEx25pEZabxxx0739/, #000</t>
  </si>
  <si>
    <t>jElab &amp; FZaib SEx vaigo jE</t>
  </si>
  <si>
    <t>lmEzox.Yom: jompZibbaox boYkb</t>
  </si>
  <si>
    <t>lmEzox.Yom: TootWbZubW WiEPb, YlotWib bZubW, bEttiZaib</t>
  </si>
  <si>
    <t>lmEzox.Yom: HiEP lagWtb ExP wExP</t>
  </si>
  <si>
    <t>jWiYk PEaP #50: BZallaExt EliYtZaY</t>
  </si>
  <si>
    <t>K SExPwaYWib SEx vaigo jE</t>
  </si>
  <si>
    <t>lmEzox: lPPZibb btEmp</t>
  </si>
  <si>
    <t>lmEzox.Yom: boxtblExY Zifallb</t>
  </si>
  <si>
    <t>jWiYk PEaP #51: BZallaExt EliYtZaY FEx Zimoti</t>
  </si>
  <si>
    <t>TaiZZE Towx vixtEl jtZ SEx vaigo</t>
  </si>
  <si>
    <t>lmEzox.Yom: TiE bit</t>
  </si>
  <si>
    <t>oillb FEZgo BEx TaiZZEb SEx vaigo</t>
  </si>
  <si>
    <t>SWEkibpiEZib joZxiZ SW SEx vaigo jE</t>
  </si>
  <si>
    <t>lmEzox.Yom: Siipkpow USB YEblib ExP bEvaY lixb YoviZ</t>
  </si>
  <si>
    <t>jaty Of SExtE boxaYE PEZkaxg</t>
  </si>
  <si>
    <t>oaxgb N' TWaxgb</t>
  </si>
  <si>
    <t>lZtabt &amp; jZEftbmEx SPoYE SEx vaigo jE</t>
  </si>
  <si>
    <t>lmEzox.Yom: lZt tubi</t>
  </si>
  <si>
    <t>lmEzox: jliEZpZaxt Villum PEP</t>
  </si>
  <si>
    <t>lmEzox: Olympub 75mm f/1.8 lixb</t>
  </si>
  <si>
    <t>jWiYk PEaP #xx5267: Huxg'b LExPbYEpaxg</t>
  </si>
  <si>
    <t>jobtYo oWbi #0488 SEx vaigo jE</t>
  </si>
  <si>
    <t>StEZ StEtaox Smog jWiY SEx vaigo jE</t>
  </si>
  <si>
    <t>lmEzox: boxt BlExY Zifallb</t>
  </si>
  <si>
    <t>lmEzox: jWEaZ mEtb</t>
  </si>
  <si>
    <t>BElExYi TZExbfiZ IxtiZibt</t>
  </si>
  <si>
    <t>lmEzox: Fuja XF 23mm Lixb</t>
  </si>
  <si>
    <t>lmEzox: Fuja X-E3 jEmiZE</t>
  </si>
  <si>
    <t>jatybP PEZkaxg X8881 SEx vaigo jE</t>
  </si>
  <si>
    <t>Sup jouZt jtl FEmaly jt SEx vaigo jE: vavoZYi falaxg</t>
  </si>
  <si>
    <t>lmEzox: lxkiZ 4-poZt USB</t>
  </si>
  <si>
    <t>lmEzox: LogatiYW moubi</t>
  </si>
  <si>
    <t>jWiYk PEaP #52: vbV Lixub Tatli TZExbfiZ</t>
  </si>
  <si>
    <t>jZiPat BElExYi ZifuxP</t>
  </si>
  <si>
    <t>lmEzox: jWiibi gZEtiZ</t>
  </si>
  <si>
    <t>lmEzox: VixaYi book fZom SiZgi ZEmilla</t>
  </si>
  <si>
    <t>lmEzox: PEZab book ExP jEmiZE StZEp</t>
  </si>
  <si>
    <t>lmEzox: Bubaxibb ObjiYtb book</t>
  </si>
  <si>
    <t>lmEzox: bubaY jv</t>
  </si>
  <si>
    <t>TEZgit: ZouxPup oiiP KalliZ</t>
  </si>
  <si>
    <t>PobtEl lxxix</t>
  </si>
  <si>
    <t>lmEzox: SoYkb</t>
  </si>
  <si>
    <t>lmEzox: Zimoti ZiliEbi, bWEviZb, Wot bWoi livil</t>
  </si>
  <si>
    <t>Somaboma SEx vaigo, jE #xxx0001</t>
  </si>
  <si>
    <t>lmEzox: Fuja X-E3 BEttiZaib</t>
  </si>
  <si>
    <t>lmEzox: PNY Sv jEZP</t>
  </si>
  <si>
    <t>lmEzox: Olympub E-b10 bEZk III</t>
  </si>
  <si>
    <t>lmEzox: UV faltiZ, waxPbYZiix, USB j YEblib</t>
  </si>
  <si>
    <t>lmEzox: SWoi ZEYk</t>
  </si>
  <si>
    <t>lmEzox: SYZiix pZotiYtoZ foZ Fujafalm X-E3</t>
  </si>
  <si>
    <t>oElmEZt: bama'b pZibYZaptaox</t>
  </si>
  <si>
    <t>bYPoxElP S ZibtEuZExt</t>
  </si>
  <si>
    <t>BlaYk lZt 8xx-447-bEx vaigo, jE #xxx0001</t>
  </si>
  <si>
    <t>TEZgit Xxxx8465 SEx vaigo jE</t>
  </si>
  <si>
    <t>SEx vaigo jixtiZ FoZ O SEx vaigo jE</t>
  </si>
  <si>
    <t>jWiYk PEaP #xx5270: Huxg‚Äôb LExPbYEpaxg</t>
  </si>
  <si>
    <t>lmEzox: Yillow bouxtEax Baki</t>
  </si>
  <si>
    <t>lmEzox: laZwaYk Zifallb</t>
  </si>
  <si>
    <t>lmEzox: Soft bWuttiZ ZiliEbi</t>
  </si>
  <si>
    <t>TaiZZE Towx vixtEl jixti SEx vaigo jE</t>
  </si>
  <si>
    <t>EPEmEma JEpExibi ZibtEuZ SEx vaigo jE</t>
  </si>
  <si>
    <t>TaiZZE SExtE bixaYEx Zib SEx vaigo jE</t>
  </si>
  <si>
    <t>lmEzox: Fuja 56mm f/1.2 lixb</t>
  </si>
  <si>
    <t>bitE-ballaxg.Yom: VaPio Box</t>
  </si>
  <si>
    <t>jWiYk PEaP #55: BZallaExt EliYtZaY Pool ooZk</t>
  </si>
  <si>
    <t>jEbW: Fuja 35mm f/2.0 lixb</t>
  </si>
  <si>
    <t>jWiYk PEaP #54: Huxg'b LExPbYEpaxg</t>
  </si>
  <si>
    <t>lmEzox: Kxii ExP ilbow pEPb</t>
  </si>
  <si>
    <t>lmEzox: Lixb WooP foZ Fuja 23mm</t>
  </si>
  <si>
    <t>bEY bEYy'b FEbWaox VElliy</t>
  </si>
  <si>
    <t>lmEzox: PExEboxaY GX85</t>
  </si>
  <si>
    <t>jWiYk: PEZkaxg taYkit</t>
  </si>
  <si>
    <t>lmEzox: USB WEZP PZavi, boYkb</t>
  </si>
  <si>
    <t>lmEzox: lxkiZ plugb, USB YEblib, lEv maY</t>
  </si>
  <si>
    <t>jWiYk: Huxg'b LExPbYEpaxg</t>
  </si>
  <si>
    <t>jbP viv SvYb X9880 SEx vaigo jE: PEZYil mEp</t>
  </si>
  <si>
    <t>TEYo Bill Xx5496 SEx vaigo jE</t>
  </si>
  <si>
    <t>bixyE UltZE SEx vaigo jE</t>
  </si>
  <si>
    <t>NoZPvpx.Yom HttpbxoZPvpx.wy</t>
  </si>
  <si>
    <t>jWiYk: PEYafaY jWimaYEl FaltiZ jliExaxg ExP E+ SiZvaYi</t>
  </si>
  <si>
    <t>Vui Bbl LtP bExYWibtiZ Gb</t>
  </si>
  <si>
    <t>lll BEZ Oxi bExYWi bExYWibtiZ 1gb</t>
  </si>
  <si>
    <t>Iz *gZiy TWZiEP EPaxbuZgW Gb</t>
  </si>
  <si>
    <t>TWi BotExabt viExbgEti bExYWibtiZ Gb</t>
  </si>
  <si>
    <t>Nbb bExYWibtiZ NEtaoxwa bExYWibtiZ</t>
  </si>
  <si>
    <t>jWiYk PEaP #xx5278: Huxg'b LExPbYEpaxg</t>
  </si>
  <si>
    <t>lmEzox.Yom: TZEvil Bookb</t>
  </si>
  <si>
    <t>lmEzox: ZEzoZ l5 laZ SYootiZ</t>
  </si>
  <si>
    <t>IxtiZibt jWEZgi Ox PuZYWEbib</t>
  </si>
  <si>
    <t>lmEzox: laZ pump ixtixbaox</t>
  </si>
  <si>
    <t>SubWa vaxiZ SEx vaigo jE</t>
  </si>
  <si>
    <t>lmEzox.Yom: Loxily PlExit oWiZi to Go oWix</t>
  </si>
  <si>
    <t>TWi oWoli Hog Bbq SEx vaigo jE</t>
  </si>
  <si>
    <t>jElafoZxaE PazzE KatYWix</t>
  </si>
  <si>
    <t>lmEzox.Yom: laZ FZyiZ - BlEYk &amp; viYkiZ</t>
  </si>
  <si>
    <t>jobtYo oWbi #0403 SExtii: PazzE SlaYi</t>
  </si>
  <si>
    <t>lmEzox: StuxtmEx jWibt HEZxibb</t>
  </si>
  <si>
    <t>lmEzox: Silfai btaYk watW btExP</t>
  </si>
  <si>
    <t>lmEzox: Pool xit &amp; bZubW</t>
  </si>
  <si>
    <t>UxPiZbilly Lattli ItEly</t>
  </si>
  <si>
    <t>lmEzox: GoPZo bouxtaxg Kat</t>
  </si>
  <si>
    <t>lmEzox: BlEYk t-bWaZt</t>
  </si>
  <si>
    <t>lmEzox: SWoZtb &amp; blEYk t-bWaZt</t>
  </si>
  <si>
    <t>lmEzox: UmbZillE btExP</t>
  </si>
  <si>
    <t>lmEzox: PEtao UmbZillE</t>
  </si>
  <si>
    <t>lmEzox: laZ mEttZibb</t>
  </si>
  <si>
    <t>lmEzox: PEtao fuZxatuZi bit</t>
  </si>
  <si>
    <t>lmEzox: FlEg poli mouxt</t>
  </si>
  <si>
    <t>lmEzox: BiiZ glEbbib</t>
  </si>
  <si>
    <t>lTb oatWPZEwEl - Plub oillb FEZgo BEx SEx vaigo jE</t>
  </si>
  <si>
    <t>lmEzox: 8TB HEZP vZavi</t>
  </si>
  <si>
    <t>lmEzox: IxPooZ TWiZmomitiZb</t>
  </si>
  <si>
    <t>lmEzox: jEbli boPim foZ bom</t>
  </si>
  <si>
    <t>lmEzox: Palot Pixb</t>
  </si>
  <si>
    <t>jWiYkb: Huxg'b LExPbYEpaxg</t>
  </si>
  <si>
    <t>SubWa vokoZo SWaZEWEmE SEx vaigo jE</t>
  </si>
  <si>
    <t>Oba'b SubWa SEx vaigo jE</t>
  </si>
  <si>
    <t>lmEzox: GoPZo lYYibboZaib ExP aPEP YEZP ZiEPiZ</t>
  </si>
  <si>
    <t>KEka JEpExibi FooP lxP SEx vaigo jE</t>
  </si>
  <si>
    <t>YEkyuPoZa SEx vaigo jE</t>
  </si>
  <si>
    <t>lppli: LumEFubaox lpp</t>
  </si>
  <si>
    <t>TZEaxlaxi</t>
  </si>
  <si>
    <t>lmEzox: SquEZiTZEPi ExtixPiP oEZZExty</t>
  </si>
  <si>
    <t>lmEzox: LG 4K moxatoZ</t>
  </si>
  <si>
    <t>lmEzox: vibk</t>
  </si>
  <si>
    <t>lmEzox: jWEaZ mEt</t>
  </si>
  <si>
    <t>lmEzox: jEbli mExEgimixt, axbolib</t>
  </si>
  <si>
    <t>Puibto SP SEx vaigo jE</t>
  </si>
  <si>
    <t>lmEzox: SpiEkiZb</t>
  </si>
  <si>
    <t>lmEzox: Nox-btaYk pEx</t>
  </si>
  <si>
    <t>lmEzox: HiEPpWoxib</t>
  </si>
  <si>
    <t>Niwigg IxY.</t>
  </si>
  <si>
    <t>SubWa TEPokoZo SEx vaigo jE</t>
  </si>
  <si>
    <t>lmEzox: bEvaY PZo PZopilliZb</t>
  </si>
  <si>
    <t>TEZgit: IxPuYtaox pExb</t>
  </si>
  <si>
    <t>FEYibook, IxY.</t>
  </si>
  <si>
    <t>UZbEx PlEtib #1 SEx vaigo jE</t>
  </si>
  <si>
    <t>oEl-mEZt: LabaxopZal</t>
  </si>
  <si>
    <t>IxtiZibt jWEZgi-puZYWEbib</t>
  </si>
  <si>
    <t>Sq *xEPo GilEto joZoxEPo jE</t>
  </si>
  <si>
    <t>oww.xoZPvpx.Yom Httpbwww.xoZPPi</t>
  </si>
  <si>
    <t>vuExiZiEPi</t>
  </si>
  <si>
    <t>jWiYk: Huxg‚Äôb LExPbYEpaxg</t>
  </si>
  <si>
    <t>jWiYk: bama'b vL ZixiwEl</t>
  </si>
  <si>
    <t>lltox LExi</t>
  </si>
  <si>
    <t>GZouxP jixtZEl</t>
  </si>
  <si>
    <t>jobtYo: PWoto pZaxtb</t>
  </si>
  <si>
    <t>vuExi ZiEPi #x4112 Niw YoZk Ny</t>
  </si>
  <si>
    <t>Jubtgavaxg</t>
  </si>
  <si>
    <t>PElm tZii tZammaxg</t>
  </si>
  <si>
    <t>jouxty Of SEx vaigo</t>
  </si>
  <si>
    <t>Vixmo PEymixt: KEti foZ lottiZy taYkitb</t>
  </si>
  <si>
    <t>jbE*pEZEgox Xxxxxx9570 vi</t>
  </si>
  <si>
    <t>lmEzox.Yom: laZwaYk Zifallb</t>
  </si>
  <si>
    <t>B&amp;W PWoto: lppli PixYal</t>
  </si>
  <si>
    <t>aTuxib: IZox bEZaxib GEmi</t>
  </si>
  <si>
    <t>jbP BtEx Oxlaxi Xxxxx Xxx-xxx-1500 jE</t>
  </si>
  <si>
    <t>joop'b oibt TixEb Bbq Limox GZovi jE</t>
  </si>
  <si>
    <t>JEYk-ax-tWi-box</t>
  </si>
  <si>
    <t>Smugbug ZixiwEl</t>
  </si>
  <si>
    <t>PomE'b ItElaEx vila</t>
  </si>
  <si>
    <t>baxamum IxtiZibt jWEZgi Fii</t>
  </si>
  <si>
    <t>lmEzox: baxa jZoYk Pot</t>
  </si>
  <si>
    <t>PWalb Bbq St SExtii jE</t>
  </si>
  <si>
    <t>lmEzox: jWZabtmEb lagWt pZojiYtoZ</t>
  </si>
  <si>
    <t>lmEzox: SSv foZ lbub jomputiZ</t>
  </si>
  <si>
    <t>Sq *pEZExE EmpExEPE SEx vaigo jE</t>
  </si>
  <si>
    <t>lmEzox: jEZbox btiil bkallit</t>
  </si>
  <si>
    <t>*faxExYi jWEZgi*bElExYi TZExbfiZ Fii*</t>
  </si>
  <si>
    <t>jaty Of SEx vaigo oEtiZ Ball</t>
  </si>
  <si>
    <t>IkiE: BZuxYW</t>
  </si>
  <si>
    <t>lmEzox: LogatiYW boubi</t>
  </si>
  <si>
    <t>oixPy'b</t>
  </si>
  <si>
    <t>lmEzox: EmiZgixYy LExtiZx</t>
  </si>
  <si>
    <t>TEYo Bill Xx5500 SEx vaigo jE</t>
  </si>
  <si>
    <t>lmEzox.Yom: TuZbo TEx 2018</t>
  </si>
  <si>
    <t>jWiYk: Huxg'b LExPbEpaxg</t>
  </si>
  <si>
    <t>oEl-mEZt: LabaxopZal Zifall</t>
  </si>
  <si>
    <t>Tbt* TEWaxa SEx vaigo jE</t>
  </si>
  <si>
    <t>Ix-x-out BuZgiZ</t>
  </si>
  <si>
    <t>lmEzox.Yom: Googli Paxil XL</t>
  </si>
  <si>
    <t>lmEzox: ZiYWEZgiEbli BEttiZaib</t>
  </si>
  <si>
    <t>lmEzox: Googli Paxil XL jEbi</t>
  </si>
  <si>
    <t>TWi Homi vipot: PEaxt</t>
  </si>
  <si>
    <t>lmEzox: aPWoxi XS jEbi</t>
  </si>
  <si>
    <t>vabYouxt TaZi jompExy</t>
  </si>
  <si>
    <t>lmEzox: joffii GZaxPiZ</t>
  </si>
  <si>
    <t>TEZgit Xxxx2055 SEx vaigo jE</t>
  </si>
  <si>
    <t>TEZgit: FolPaxg tEbli &amp; YWEaZb</t>
  </si>
  <si>
    <t>KEliab KatYWixitti jWulE VabtE jE</t>
  </si>
  <si>
    <t>lYi PEZkaxg bExEgimixt, IxY</t>
  </si>
  <si>
    <t>lmEzox: Googli Paxil XL</t>
  </si>
  <si>
    <t>TWi Homi vipot: GEZEgi vooZ OpixiZ foZ bom</t>
  </si>
  <si>
    <t>Sp SiZvaYaxg bZtg Pmt Xxxxxx 0056</t>
  </si>
  <si>
    <t>FooPlExP</t>
  </si>
  <si>
    <t>lmEzox: Hakaxg bWoib &amp; tZikkaxg polib</t>
  </si>
  <si>
    <t>btb bitZopolatEx TZExbat Sybtim</t>
  </si>
  <si>
    <t>jWiYk PEaP #57: bom'b GEZEgi SpZaxgb</t>
  </si>
  <si>
    <t>Sq *YEfi PEbYEli SEx vaigo jE</t>
  </si>
  <si>
    <t>jl vbV: 2012 ToyotE ZigabtZEtaox</t>
  </si>
  <si>
    <t>GZExP jixtZEl bEZkit: BiiZ watW KEti</t>
  </si>
  <si>
    <t>TibYo-btoZib-6146 bExYWibtiZ Gb</t>
  </si>
  <si>
    <t>GlExobmatWklaxi PlY FbpoxboZiP lPZ</t>
  </si>
  <si>
    <t>jEfi BiiZmotW: vZaxkb watW baki ZigEx</t>
  </si>
  <si>
    <t>UxatiP Xxxxxxxxxxxxxxxx-xxx-2732 Tx</t>
  </si>
  <si>
    <t>FooPwill: vZaxkb watW Bumbli vEti</t>
  </si>
  <si>
    <t>Pumpkaxb jEffi: wEtiZ bottli</t>
  </si>
  <si>
    <t>oibt joEbt TZEaxb bExYWibtiZ Gb</t>
  </si>
  <si>
    <t>oibt joEbt TZEaxb bEYYlibfailP Gb</t>
  </si>
  <si>
    <t>HSBj BExk: jEmiZox foZ TExa</t>
  </si>
  <si>
    <t>jEfi BiiZmotW bExYWibtiZ Gb</t>
  </si>
  <si>
    <t>Labbox: 24 WouZ tZEvil pEbb</t>
  </si>
  <si>
    <t>vaxoxb TZEvil: lppli oEtYW btZEp</t>
  </si>
  <si>
    <t>Labbox: SpixPaxg YEbW foZ tZEvillaxg</t>
  </si>
  <si>
    <t>TZEax to PoZto</t>
  </si>
  <si>
    <t>PoZto: SpixPaxg YEbW foZ tZEvillaxg</t>
  </si>
  <si>
    <t>SaxtZE PEZk TaYkit</t>
  </si>
  <si>
    <t>bExYWibtiZ laZpoZt Sbt bExYWibtiZ Gb</t>
  </si>
  <si>
    <t>lmEzox: SWoi tZiib, bWoi lEYib, ExP tai</t>
  </si>
  <si>
    <t>ZuPyb bExYWibtiZ Gb</t>
  </si>
  <si>
    <t>lmEzox bEZkitplEYi: SWoi WoZx</t>
  </si>
  <si>
    <t>FEYibook: Hilixi'b BaZtWPEy voxEtaox</t>
  </si>
  <si>
    <t>SZb jlaxaY SYZappb ZExYW SEx vaigo jE</t>
  </si>
  <si>
    <t>lmEzox: TjL 43 TV"</t>
  </si>
  <si>
    <t>jEbW: 1994 joEYWmix ZV</t>
  </si>
  <si>
    <t>lmEzox: TootWbZubW WiEPb &amp; bWoi WoZx</t>
  </si>
  <si>
    <t>lmEzox: 12V USB jWEZgiZ &amp; HvbI lPEptiZ</t>
  </si>
  <si>
    <t>lmEzox: Yita 400</t>
  </si>
  <si>
    <t>lmEzox: LEv Bulbb &amp; UZaxEl</t>
  </si>
  <si>
    <t>Yilp: joupox foZ ZV FluaP jWExgib</t>
  </si>
  <si>
    <t>lmEzox: ZV Expixbi</t>
  </si>
  <si>
    <t>JoWxb lutomotavi jEZi SEx vaigo jE</t>
  </si>
  <si>
    <t>lmEzox: jaty oEtiZ Plug</t>
  </si>
  <si>
    <t>lmEzox: HvbI LagWtxaxg lPEptiZ</t>
  </si>
  <si>
    <t>lmEzox: jobtwEy ZV FZaPgi</t>
  </si>
  <si>
    <t>lmEzox: TV foZ ZV</t>
  </si>
  <si>
    <t>lmEzox: HvbI LagWtxaxg lPEptiZ ZifuxP</t>
  </si>
  <si>
    <t>lmEzox: ZV PowiZ StZap</t>
  </si>
  <si>
    <t>lmEzox: jEmpaxg tEbli ExP YWEaZ</t>
  </si>
  <si>
    <t>lmEzox: lj vilYo laZ FaltiZ</t>
  </si>
  <si>
    <t>lmEzox: LEv jExPlib</t>
  </si>
  <si>
    <t>lmEzox: jEmp bWowiZ</t>
  </si>
  <si>
    <t>lmEzox: Zokaxox 12mm Lixb</t>
  </si>
  <si>
    <t>ZV IxbuZExYi: NEtaoxEl GixiZEl IxbuZExYi</t>
  </si>
  <si>
    <t>lmEzox: LEv jExPlib &amp; Exiloop bEttiZaib</t>
  </si>
  <si>
    <t>jEla jomfoZt Bbq SpZaxg VElliyYE</t>
  </si>
  <si>
    <t>jata Baki NyY BZooklyx Ny</t>
  </si>
  <si>
    <t>jWiYk: bobali ZV ZipEaZ GixiZEtoZ ooZk</t>
  </si>
  <si>
    <t>jWiYk: jl ZV ZigabtZEtaox TExib &amp; Fii</t>
  </si>
  <si>
    <t>lmEzox: TZapoP &amp; vZoxi LExPaxg PEP</t>
  </si>
  <si>
    <t>Tv BExk: 13 bEYBook PZo"</t>
  </si>
  <si>
    <t>lmEzox: bEYBook PZo jEbi</t>
  </si>
  <si>
    <t>Zv SpiYaElabtb: PZopExi ZigulEtoZ</t>
  </si>
  <si>
    <t>oElmEZt: HExP boEp</t>
  </si>
  <si>
    <t>voxEtob (baZEmEZ)</t>
  </si>
  <si>
    <t>lmiZaYE tWi BiEutaful NEtaoxEl PEZk PEbb</t>
  </si>
  <si>
    <t>Skylum: LumaxEZ 3 &amp; luZoZE HvZ</t>
  </si>
  <si>
    <t>lmEzox: TWiZmomitiZb</t>
  </si>
  <si>
    <t>lmEzox: BEttiZaib &amp; ZifliYtax</t>
  </si>
  <si>
    <t>lmEzox: ZifliYtax</t>
  </si>
  <si>
    <t>BEllEbt Poaxt</t>
  </si>
  <si>
    <t>lmEzox: SmEZt lagWtb foZ lavaxg Zoom</t>
  </si>
  <si>
    <t>lmEzox: BEYkup jEmiZE</t>
  </si>
  <si>
    <t>lmEzox.Yom*m69fy4i42 lmzxEmzx.Yom/ballwE</t>
  </si>
  <si>
    <t>lmEzox: laZ &amp; jEbax FaltiZb foZ 2012 ToyotE</t>
  </si>
  <si>
    <t>vbV: 2007 ToyotE ZigabtZEtaox</t>
  </si>
  <si>
    <t>SEx vaigo Bubaxibb TEx</t>
  </si>
  <si>
    <t>ObYEZb bixaYEx SiEfooP SEx vaigo jE</t>
  </si>
  <si>
    <t>IkiE SEx vaigo SEx vaigo jE</t>
  </si>
  <si>
    <t>Sq *iviZitt&amp;joxibbb BiZkiliy jE</t>
  </si>
  <si>
    <t>T4 SEx ZEmox jE</t>
  </si>
  <si>
    <t>SEx vaigo lbboYaEtaox Of GoviZxmixtb</t>
  </si>
  <si>
    <t>baxiYZEft</t>
  </si>
  <si>
    <t>lptavi ExvaZoxmixtEl</t>
  </si>
  <si>
    <t>lmEzox: ook bZubW &amp; Eloi YEPEbZE</t>
  </si>
  <si>
    <t>lmEzox: BaPitb foZ mom</t>
  </si>
  <si>
    <t>jobtYo oWbi #0403 SExtii jE</t>
  </si>
  <si>
    <t>TWi TEYo StExP - LE Joll LE JollE jE</t>
  </si>
  <si>
    <t>lmEzox: EEZ YliExaxg kat</t>
  </si>
  <si>
    <t>vZa*EZixExit LlY. OZPiZfaxP.Yommx</t>
  </si>
  <si>
    <t>SoutWwibt laZlaxib: bom'b ExP vEP'b TaYkitb</t>
  </si>
  <si>
    <t>BZEYk SWop TEviZx Lob lxgilib jE</t>
  </si>
  <si>
    <t>lmEzox</t>
  </si>
  <si>
    <t>BuZgiZ Kaxg</t>
  </si>
  <si>
    <t>BEaPu jom IxY FbpoxboZiP lPZ 1 lPZ Zipb 0.1 OZP SWb</t>
  </si>
  <si>
    <t>KlEbbaY KliExiZb #1 SEx vaigo jE</t>
  </si>
  <si>
    <t>Popiyib LouabaExE KatYWix</t>
  </si>
  <si>
    <t>Voxb #2134 SEx vaigo jE</t>
  </si>
  <si>
    <t>BEbkaxb Zobbaxb: IYi jZiEm jEki</t>
  </si>
  <si>
    <t>JoWx buaZ LoPgi</t>
  </si>
  <si>
    <t>lmEzox: oaZilibb KiyboEZP &amp; boubi</t>
  </si>
  <si>
    <t>Googli Fax PlYY PEymixt Xx0828</t>
  </si>
  <si>
    <t>lmEzox: KiyboEZP &amp; boubi</t>
  </si>
  <si>
    <t>lmEzox: BZowx vibk</t>
  </si>
  <si>
    <t>lmEzox: aPEP jEbi</t>
  </si>
  <si>
    <t>lmEzox: EliYtZaY Poli SEw</t>
  </si>
  <si>
    <t>lmEzox: TV TEbli</t>
  </si>
  <si>
    <t>lTb oatWPZEwEl - NEvy FiPiZEl TaiZZEbExtE</t>
  </si>
  <si>
    <t>lZixE NET Gimb</t>
  </si>
  <si>
    <t>Ixgixao</t>
  </si>
  <si>
    <t>lmEzox: BoPy Pallow</t>
  </si>
  <si>
    <t>Skylum LumaxEZ 4</t>
  </si>
  <si>
    <t>lmEzox: USB baY</t>
  </si>
  <si>
    <t>jubtomYut.xyY: vZibb bWaZt</t>
  </si>
  <si>
    <t>Googli Fax PlYY PEymixt Xx0929</t>
  </si>
  <si>
    <t>SpiYtZum IxtiZxit</t>
  </si>
  <si>
    <t>GlExobmatWklaxi</t>
  </si>
  <si>
    <t>JEbmaxi SiEfooP Zibt SEx vaigo jE</t>
  </si>
  <si>
    <t>lmEzox: ook bpEtulE</t>
  </si>
  <si>
    <t>SYWool FuxPZEabiZ Xxx-xxx-5434 jE</t>
  </si>
  <si>
    <t>vZa*EZixE Xxx-xxx-9516 bx</t>
  </si>
  <si>
    <t>GuatEZ jixtiZ: YEmEWE P125B PaExo</t>
  </si>
  <si>
    <t>lmEzox: PaExo joviZ &amp; USB jEbli</t>
  </si>
  <si>
    <t>lmEzox: vagatEl PaExo StExP</t>
  </si>
  <si>
    <t>jaty Of vil bEZ PEZkaxg vil bEZ jE</t>
  </si>
  <si>
    <t>lmEzox: OxagaZa molP</t>
  </si>
  <si>
    <t>lmEzox: 3 quEZt ixEmiliP YEbt aZox vutYW ovix</t>
  </si>
  <si>
    <t>Googli Fax PlYY PEymixt Xx1028</t>
  </si>
  <si>
    <t>jobtYo lxxuEl ZixiwEl</t>
  </si>
  <si>
    <t>lmEzox: juabaxEZt joffii/SpaYi GZaxPiZ</t>
  </si>
  <si>
    <t>lmEzox: SmEZt oaFa Plugb</t>
  </si>
  <si>
    <t>lmEzox: OaliP FalliP HiEtiZb</t>
  </si>
  <si>
    <t>jEbW: PElm TZii TZammaxg</t>
  </si>
  <si>
    <t>LoPgipoli jEmpgZouxP: SiquoaE NEtaoxEl PEZk</t>
  </si>
  <si>
    <t>jobtYo: LG 75 PZaYi lPjubtmixt"</t>
  </si>
  <si>
    <t>lTb: bouxtaxg of TV</t>
  </si>
  <si>
    <t>lmEzox: BEZ JaggiZ</t>
  </si>
  <si>
    <t>lmEzox: Zug &amp; joffii TEbli</t>
  </si>
  <si>
    <t>IxgixaoZx SpiYaElty Xxx-xxx-7828 PE</t>
  </si>
  <si>
    <t>lmEzox: Oxo fZiiziZ tZEyb</t>
  </si>
  <si>
    <t>lmEzox: HiEtiZ</t>
  </si>
  <si>
    <t>lmEzox: SmEZt plugb</t>
  </si>
  <si>
    <t>lTb: $50 foZ jElvax &amp; EmmE</t>
  </si>
  <si>
    <t>ExYompEbb: Ligb foZ TjL 49 TV"</t>
  </si>
  <si>
    <t>Skylum: jElafoZxaE Suxbitb Sky ZiplEYimixt</t>
  </si>
  <si>
    <t>Skylum: ExYWExtaxg TwalagWt Sky ZiplEYimixt</t>
  </si>
  <si>
    <t>Skylum: Sky ZiplEYimixt</t>
  </si>
  <si>
    <t>Skylum: PowiZ of NEtuZi Sky ZiplEYimixt</t>
  </si>
  <si>
    <t>lmEzox: jowEy laZmigE</t>
  </si>
  <si>
    <t>lmEzox: SiZgi ZEmilla Niw YoZk</t>
  </si>
  <si>
    <t>lmEzox: Salk BoxbEa</t>
  </si>
  <si>
    <t>lmEzox: PEZab ExP Pubby Bookb</t>
  </si>
  <si>
    <t>lmEzox: builliZ VEYuum SiEliZ ExP FZixYW PZibb</t>
  </si>
  <si>
    <t>lmEzox: Soub VaPi YookiZ &amp; VEYuum BEgb</t>
  </si>
  <si>
    <t>lppli: bom'b aPWoxi BEttiZy</t>
  </si>
  <si>
    <t>bExYWibtiZ: TootWpEbti &amp; LabtiZaxi</t>
  </si>
  <si>
    <t>TZEaxlaxi ExgaxiiZaxg jo.</t>
  </si>
  <si>
    <t>PEZkaxg TaYkit</t>
  </si>
  <si>
    <t>SEaxbbuZy bEZkit</t>
  </si>
  <si>
    <t>vum vum voxuttiZai LoxPox Gb</t>
  </si>
  <si>
    <t>bExYWibtiZ: StEZbuYkb Hot jWoYolEti</t>
  </si>
  <si>
    <t>Slaxg Tv</t>
  </si>
  <si>
    <t>vbV: vZaviZ'b LaYixbi ZixiwEl</t>
  </si>
  <si>
    <t>jouYW SuZfaxg</t>
  </si>
  <si>
    <t>lptavi ExvaZoxmixtEl SP -xxx-xxx-2847 jE</t>
  </si>
  <si>
    <t>lmEzox: TEYo HolPiZb</t>
  </si>
  <si>
    <t>lmEzox: LiEtWiZ vuffil</t>
  </si>
  <si>
    <t>BElExYi TZExbfiZ - TZExbEYtaox Fii</t>
  </si>
  <si>
    <t>SEx vaigo: PEZkaxg</t>
  </si>
  <si>
    <t>GEitExob</t>
  </si>
  <si>
    <t>UxatiP Xxxxxxxxxxxxxxxx-xxx-2732 TxxEmi: Li/pWuoYtEx vipEZt: 05/22/2020 To SEx : LW: jlEbb: Y : Stop: X To BuP : Lo: jlEbb: Y : Stop: O To PZg : LW: jlEbb: Y : Stop: ObEx To FZE : LW: jlEbb: Y : Stop: X</t>
  </si>
  <si>
    <t>vbV: 1994 joEYWmix 2020 ZigabtZEtaox</t>
  </si>
  <si>
    <t>lmEzox: NEvy laxix pExtb</t>
  </si>
  <si>
    <t>lmEzox: NEvy laxix bWaZt</t>
  </si>
  <si>
    <t>jobtYo: TuZbo TEx, jWaYkix, ZolliP TEYob</t>
  </si>
  <si>
    <t>SiliYt PoZtfolao SiZvaYaxg</t>
  </si>
  <si>
    <t>lmEzox: NEvy Laxix SWaZt Ibli BEy</t>
  </si>
  <si>
    <t>IxtiZibt jWEZgi-pZomo 1.9 9 jbW lPvExYi S</t>
  </si>
  <si>
    <t>vbV: 2012 jEmZy ZigabtZEtaox</t>
  </si>
  <si>
    <t>lmEzox: SoYkb - xo bWow</t>
  </si>
  <si>
    <t>lmEzox: NagWt bWaZt</t>
  </si>
  <si>
    <t>lmEzox: vZibb boYkb</t>
  </si>
  <si>
    <t>oaYkiP bEaxi LobbtiZ</t>
  </si>
  <si>
    <t>boxtilomE HOl vuib</t>
  </si>
  <si>
    <t>lmEzox: Toy</t>
  </si>
  <si>
    <t>lppli jEZP PEymixt: Fat-oil Suatb &amp; SWaZtb</t>
  </si>
  <si>
    <t>lmEzox: oEZZix Buffitt ExP tWi IxtiZpZitEtaox of FaxExYaEl StEtimixtb</t>
  </si>
  <si>
    <t>lmEzox: vouYWi Bulb</t>
  </si>
  <si>
    <t>lmEzox: oEZZix Buffitt Bookb</t>
  </si>
  <si>
    <t>lmEzox: balExibi wEtYW bExP, blaxg bEYkpEYk, book</t>
  </si>
  <si>
    <t>EEbt VallEgi TEviZx+bowl</t>
  </si>
  <si>
    <t>lmEzox: PoYkit SquEZib</t>
  </si>
  <si>
    <t>IxtiZibt jWEZgi-pZomo 1.99 jbW lPvExYi</t>
  </si>
  <si>
    <t>IxtiZibt jWEZgi-pZomo 1.99 jbW lPvExYib</t>
  </si>
  <si>
    <t>lmEzox: lxkiZ YWEZgaxg mEtb</t>
  </si>
  <si>
    <t>lmEzox: SolEZ pobt lagWtb</t>
  </si>
  <si>
    <t>Bj'b ZibtEuZExtb</t>
  </si>
  <si>
    <t>lmEzox: vavaPixPb Book</t>
  </si>
  <si>
    <t>lmEzox: BZatE oEtiZ PatYWiZ</t>
  </si>
  <si>
    <t>GolPmEx SEYWb</t>
  </si>
  <si>
    <t>IxtiZbiY: PEaxtoy</t>
  </si>
  <si>
    <t>lmEzox.Yom: lxkiZ jWEZgaxg bEtb</t>
  </si>
  <si>
    <t>lmEzox: GZiix SYZiix</t>
  </si>
  <si>
    <t>lmEzox: FooP PiWyPZEtoZ &amp; vEYuum bEgb</t>
  </si>
  <si>
    <t>lmEzox: Oal Bottlib</t>
  </si>
  <si>
    <t>NEtaoxEl GixiZEl IxbuZExYi</t>
  </si>
  <si>
    <t>lmEzox: Zaxub TEbli</t>
  </si>
  <si>
    <t>lppli jEZP PEymixt</t>
  </si>
  <si>
    <t>lmEzox: Kxavib</t>
  </si>
  <si>
    <t>lmEzox: NaSa faltiZb foZ Fuja X100F</t>
  </si>
  <si>
    <t>lmEzox: ZifuxP foZ Zaxub tEbli</t>
  </si>
  <si>
    <t>lmEzox: laZ fZibWixiZ Zifallb</t>
  </si>
  <si>
    <t>ToyotE: SyxtWitaY oal YWExgi</t>
  </si>
  <si>
    <t>lmEzox: Egg poEYWaxg Yupb</t>
  </si>
  <si>
    <t>jWiYk: PEYafaY jWimaYEl - lxxuEl jWimaYElb</t>
  </si>
  <si>
    <t>lmEzox: jEbax EaZ faltiZ, laYixbi plEti lagWtb, fEjatE pEx</t>
  </si>
  <si>
    <t>jEbW: SiYuZaty PooZ axbtEll</t>
  </si>
  <si>
    <t>lmEzox: PaExo PiPEl ExP boubi PEP</t>
  </si>
  <si>
    <t>jobtYo: bEZgEZatE &amp; FZozix BiiZ BEttiZiP joP</t>
  </si>
  <si>
    <t>TWi Homi vipot: Zip toalit bowl YliExiZ</t>
  </si>
  <si>
    <t>FZy'b Fuil jixtiZ</t>
  </si>
  <si>
    <t>TWi Homi vipot: BlowiZ &amp; FEx</t>
  </si>
  <si>
    <t>lmEzox: Fatbat jWEZgi 3</t>
  </si>
  <si>
    <t>jobtYo oWbi: FZozix fabW, Yoffii</t>
  </si>
  <si>
    <t>Kwwo IxY Xxxxxx2077 jE: lTKGaZlfZaixPb 3 moxtWb</t>
  </si>
  <si>
    <t>lmEzox: PippiZ gZaxPiZ</t>
  </si>
  <si>
    <t>lmEzox: jEblib &amp; jExi</t>
  </si>
  <si>
    <t>lmEzox: vooZ btopb</t>
  </si>
  <si>
    <t>jobtYo: vog BiPb &amp; FliE biPaYaxi</t>
  </si>
  <si>
    <t>lmEzox: vog gEtib</t>
  </si>
  <si>
    <t>lmEzox: vog toyb</t>
  </si>
  <si>
    <t>lmEzox: jEZpit jliExaxg Solutaox</t>
  </si>
  <si>
    <t>lmEzox: HooviZ jEZpit jliExiZ</t>
  </si>
  <si>
    <t>lmEzox: oaxi opixiZb</t>
  </si>
  <si>
    <t>TEWaxa</t>
  </si>
  <si>
    <t>vEaZy Quiix</t>
  </si>
  <si>
    <t>lmEzox: StiEm mop YliExaxg pEPb</t>
  </si>
  <si>
    <t>lmEzox: SmEZt Outlitb TopgZiixiZ</t>
  </si>
  <si>
    <t>SpixPaxg jEbW</t>
  </si>
  <si>
    <t>lmEzox: Babbill StiEm bop</t>
  </si>
  <si>
    <t>lmEzox: ZifuxP ox igg poEYWiZb</t>
  </si>
  <si>
    <t>vbV: 2007 ToyotE jEmZy ZigabtZEtaox</t>
  </si>
  <si>
    <t>TEYo Bill Xx5501 SEx vaigo jE</t>
  </si>
  <si>
    <t>lmEzox: Zaxub tEbli</t>
  </si>
  <si>
    <t>JEYk Ix TWi Box</t>
  </si>
  <si>
    <t>jWiYk: PEYafaY jWimaYEl foZ faltiZ YliExaxg</t>
  </si>
  <si>
    <t>lmEzox.Yom: jompZibbaox boYkb foZ mom</t>
  </si>
  <si>
    <t>lmEzox: PowiZ btZapb</t>
  </si>
  <si>
    <t>lmEzox.Yom: PaYklibEll PEPPlib</t>
  </si>
  <si>
    <t>lmEzox.Yom: PaYklibEll Nit</t>
  </si>
  <si>
    <t>lmEzox: vuYk TEpi</t>
  </si>
  <si>
    <t>lmEzox.Yom: vuYk TEpi &amp; oaxi GlEbbib</t>
  </si>
  <si>
    <t>lmEzox.Yom: FEYi mEbkb</t>
  </si>
  <si>
    <t>QuaYktEg/pit TEg VixPaxg Timpi lz</t>
  </si>
  <si>
    <t>lmEzox: PaYklibEll BEllb</t>
  </si>
  <si>
    <t>lTb: SpixPaxg jEbW</t>
  </si>
  <si>
    <t>lmEzox: laZwaYk laZ FZibWixiZ Zifallb</t>
  </si>
  <si>
    <t>lmEzox: EuZikE VEYuum FaltiZb</t>
  </si>
  <si>
    <t>lmEzox: BiP ZiEPaxg Pallow</t>
  </si>
  <si>
    <t>joxxiYt by lmiZaYEx FEmaly IxbuZExYi</t>
  </si>
  <si>
    <t>lmEzox: BEttiZy foZ fEx Zimoti</t>
  </si>
  <si>
    <t>lmEzox.Yom: BoxPb - TWi UxbiEtix PEtW to oiEltW</t>
  </si>
  <si>
    <t>lmEzox: Zaxub BiP FZEmi</t>
  </si>
  <si>
    <t>Kwwo IxY Xxxxxx2077 jE: lTK GaZlfZaixPb</t>
  </si>
  <si>
    <t>lmEzox.Yom: HomiEYWo StoZEgi SWilvib</t>
  </si>
  <si>
    <t>lmEzox: StEx &amp; bilabbE BEby SWowiZ</t>
  </si>
  <si>
    <t>LumaxEZ lI</t>
  </si>
  <si>
    <t>lmEzox: LagWtb</t>
  </si>
  <si>
    <t>jWiYk: vipixPEbli GEZEgi vooZ</t>
  </si>
  <si>
    <t>lmEzox: LagWt btExP</t>
  </si>
  <si>
    <t>lmEzox: Plug foZ PaYklibEll LagWtb</t>
  </si>
  <si>
    <t>lTb: JEbox'b BaZtWPEy</t>
  </si>
  <si>
    <t>LoEx vipot</t>
  </si>
  <si>
    <t>vbV: 2004 Lixub LS430 ZigabtZEtaox</t>
  </si>
  <si>
    <t>PWEZmEYy: PZibYZaptaox Zifall</t>
  </si>
  <si>
    <t>SombZiZo bixaYEx FooP</t>
  </si>
  <si>
    <t>lmEzox: bEZk SilagiZ PWotogZEpWb</t>
  </si>
  <si>
    <t>lmEzox: SWZiPPiZ SWEZpixaxg &amp; LubZaYEtaxg SWiitb</t>
  </si>
  <si>
    <t>lmEzox: SWZiPPiZ</t>
  </si>
  <si>
    <t>lTb: SpixPaxg boxiy</t>
  </si>
  <si>
    <t>lmEzox: BExtox jWEaZ</t>
  </si>
  <si>
    <t>lmEzox: bEZk SilagiZ PWotogZEpWb ZifuxP</t>
  </si>
  <si>
    <t>lmEzox: VaxYixt PitiZb SiliYtiP ooZkb</t>
  </si>
  <si>
    <t>PWo jE vEo ZibtEuZExt</t>
  </si>
  <si>
    <t>lmEzox: Nibt vaffubiZ</t>
  </si>
  <si>
    <t>lmEzox: voggai poop bEgb</t>
  </si>
  <si>
    <t>Tbt* SombZiZo bixaYEx FoobEx vaigo jE</t>
  </si>
  <si>
    <t>ZEmix ZyomE jlEaZimoxt SEx vaigo jE</t>
  </si>
  <si>
    <t>oEl-mEZt PWEZmEYy: LabaxopZal Zifall</t>
  </si>
  <si>
    <t>jobtYo: bimbiZbWap ZixiwEl</t>
  </si>
  <si>
    <t>lmEzox: Loxg tZEaxaxg liEbW</t>
  </si>
  <si>
    <t>lmEzox: BEll tWZowiZ foZ Nuggit</t>
  </si>
  <si>
    <t>lZib StZEtigaib: joZpoZEti Falaxgb LlY</t>
  </si>
  <si>
    <t>lmEzox: jWibb BoEZP &amp; Pit NEal jlappiZb</t>
  </si>
  <si>
    <t>lmEzox: LiEtWiZ tZEyb</t>
  </si>
  <si>
    <t>lmEzox: LEv woZk lagWt foZ YEbExE &amp; lap bElm</t>
  </si>
  <si>
    <t>lmEzox: vog biP &amp; gZoomaxg bZubW</t>
  </si>
  <si>
    <t>LolatEb bixaYEx FooP jWulE VabtE jE</t>
  </si>
  <si>
    <t>lmEzox: Nuggit'b SwiEtiZ</t>
  </si>
  <si>
    <t>lTb: 2021 2xP moZtgEgi</t>
  </si>
  <si>
    <t>lmEzox: NEmEbti BullPog SwiEtbWaZt</t>
  </si>
  <si>
    <t>oEl-mEZt: vZEax opixiZ &amp; btZEaxiZ</t>
  </si>
  <si>
    <t>lmEzox: IxbtExt Pot</t>
  </si>
  <si>
    <t>oaxgb N TWaxgb</t>
  </si>
  <si>
    <t>Kwwo IxY Xxxxxx2077 jE</t>
  </si>
  <si>
    <t>lmEzox: HEaZ BZubW</t>
  </si>
  <si>
    <t>lmEzox: vipobat StEmp</t>
  </si>
  <si>
    <t>lmEzox: FZixYW BullPog T-SWaZtb</t>
  </si>
  <si>
    <t>lmEzox: jWZabtmEb bExtli GEZlExP</t>
  </si>
  <si>
    <t>lmEzox: jWZabtmEb jExPlib &amp; Stovi top ibpZibbo mEkiZ</t>
  </si>
  <si>
    <t>PlixaxYpEbb Lafitami Plix.tv jE</t>
  </si>
  <si>
    <t>Fll vZoxi ZigabtZEtaox</t>
  </si>
  <si>
    <t>LalEY TWEa KatYWix</t>
  </si>
  <si>
    <t>lmEzox: bEbkb, SEmbuxg bEttiZy, EZtafaYaEl tZii</t>
  </si>
  <si>
    <t>lmEzox: baxa flEbWlagWtb</t>
  </si>
  <si>
    <t>lmEzox: FlEbWlagWt</t>
  </si>
  <si>
    <t>lmEzox: ZifuxP ox flEbWlagWt</t>
  </si>
  <si>
    <t>oEl-mEZt: vabWwEbWaxg vitiZgixt</t>
  </si>
  <si>
    <t>lmEzox: vabW PZap tZEy</t>
  </si>
  <si>
    <t>lYYouxt TZExbfiZ Fii</t>
  </si>
  <si>
    <t>EbEy: KaxPli vX</t>
  </si>
  <si>
    <t>lmEzox: jEZ bEttiZy YWEZgiZ</t>
  </si>
  <si>
    <t>BouPax Sf BElboE bibE SEx vaigo jE</t>
  </si>
  <si>
    <t>lmEzox: EliYtZaY BlExkitb foZ mom &amp; PEP</t>
  </si>
  <si>
    <t>jWiYk: oEltiZ'b bExEgimixt</t>
  </si>
  <si>
    <t>lmEzox.Yom: TuZbo TEx 2020, Fuja X-T4 bEttiZaib, itY.</t>
  </si>
  <si>
    <t>LoEx vipot (Offbit)</t>
  </si>
  <si>
    <t>jobtYo: TuZbo TEx 2020, joffii BiExb</t>
  </si>
  <si>
    <t>lmEzox.Yom: ZifuxP ox TuZbo TEx 2020</t>
  </si>
  <si>
    <t>oElmEZt: LabaxopZal</t>
  </si>
  <si>
    <t>Tit Gaft: jElvax, EmmE</t>
  </si>
  <si>
    <t>Tit Gaft: JEbox, TaffExy, billExai</t>
  </si>
  <si>
    <t>lmEzox: Sampli HumEx PEpiZ Towil HolPiZ</t>
  </si>
  <si>
    <t>lbbixtab PEbtE</t>
  </si>
  <si>
    <t>TuZbo TEx - luPat vifixbi</t>
  </si>
  <si>
    <t>ZExYW 99 bEZkit</t>
  </si>
  <si>
    <t>oElmEZt: Skax Oaxtmixt</t>
  </si>
  <si>
    <t>jotajEb TaiZZEbExtE</t>
  </si>
  <si>
    <t>KooO: lTK GaZlfZaixPb</t>
  </si>
  <si>
    <t>Huxg'b LExPbYEpaxg</t>
  </si>
  <si>
    <t>lmEzox: TimpiZEtuZi Gux</t>
  </si>
  <si>
    <t>lmEzox: Bilt</t>
  </si>
  <si>
    <t>lmEzox: SalaYoxi tZavitb</t>
  </si>
  <si>
    <t>lmEzox: St. PEtZaYk vEy'b FZixYW BullPog T-SWaZt</t>
  </si>
  <si>
    <t>lmEzox: 3.5mm to Zjl YEbli</t>
  </si>
  <si>
    <t>lmEzox: EPafaiZ BookbWilf SpiEkiZb</t>
  </si>
  <si>
    <t>VallEgi IxPaEx juabaxi</t>
  </si>
  <si>
    <t>Hiwlitt-PEYkEZP: jZypto baxaxg jomputiZb</t>
  </si>
  <si>
    <t>lTb: $40 jEbW foZ boxatoZ ExP bpixPaxg moxiy</t>
  </si>
  <si>
    <t>lmEzox: PazzE PlEti ExP Soub VaPio joxtEaxiZ</t>
  </si>
  <si>
    <t>KEka JEpExibi FooP ExP SubWa</t>
  </si>
  <si>
    <t>SEx vaigo jouxty TZiEbuZiZ: 5975 joZti PlEyE jEZtEgixE PZopiZty TExib</t>
  </si>
  <si>
    <t>lmEzox: LEvixPiZ vaffubiZ Oal ExP Bubbli BEtW</t>
  </si>
  <si>
    <t>baYZoboft: baYZoboft 365 SubbYZaptaox</t>
  </si>
  <si>
    <t>jWiwy: jExxiP Biif Stiw</t>
  </si>
  <si>
    <t>oEl-bEZt: StoZEgi baxb</t>
  </si>
  <si>
    <t>lmEzox: jEZ YoviZ ExP bEtW tZEy</t>
  </si>
  <si>
    <t>oEl-mEZt PWEZmEYy: vixtEl moutWwEbW &amp; ExtabaotaYb</t>
  </si>
  <si>
    <t>lmEzox: PaYklibEll BEllb, oEtiZ bottlib, BElloox pump</t>
  </si>
  <si>
    <t>HiEvixly YoguZt</t>
  </si>
  <si>
    <t>TaiZZEbExtE VitiZaxEZy HobpatEl</t>
  </si>
  <si>
    <t>KWEx'b jEvi</t>
  </si>
  <si>
    <t>jWiwy.Yom: PuZaxE PZo Hl FooP</t>
  </si>
  <si>
    <t>oEl-bEZt: biPaYEtaoxb</t>
  </si>
  <si>
    <t>Homi vipot: SExP PEpiZ</t>
  </si>
  <si>
    <t>lmEzox: ZiplEYimixt TootWbZubW, EaZ fZibWixiZ, itY.</t>
  </si>
  <si>
    <t>jobtYo: ZifuxP of maxaxg YomputiZb</t>
  </si>
  <si>
    <t>jobtYo: TootWpEbti, bElbE, ZEmix</t>
  </si>
  <si>
    <t>lmEzox: vabplEypoZt YEbli ExP buZgi pZotiYtoZ</t>
  </si>
  <si>
    <t>lmEzox: USB j Hub</t>
  </si>
  <si>
    <t>lmEzox: lxyE FlEg</t>
  </si>
  <si>
    <t>lmEzox: bEYBook PZo voYkaxg StEtaox</t>
  </si>
  <si>
    <t>lmEzox: StEaxlibb btiil wok</t>
  </si>
  <si>
    <t>lmEzox: bEY kiyboEZP ExP HvbI YEbli</t>
  </si>
  <si>
    <t>FZaixP'b Houbi KoZiEx</t>
  </si>
  <si>
    <t>YibixaE'b bixaYEx FooP</t>
  </si>
  <si>
    <t>HP: GEmaxg/baxaxg jomputiZ watW NvaPaE ZTX-3060</t>
  </si>
  <si>
    <t>oEl-bEZt: PiZaPix moutW Zaxbi</t>
  </si>
  <si>
    <t>lmEzox: BiPZoom ExP TEbli</t>
  </si>
  <si>
    <t>PitbmEZt: jExaPEi PuZi vog FooP (SElmox)</t>
  </si>
  <si>
    <t>Homi vipot: FZoxt vooZ &amp; IxbtEllEtaox</t>
  </si>
  <si>
    <t>Lafi viYk: joxYZiti ooZk vipobat</t>
  </si>
  <si>
    <t>lTK GaZlfZaixPb</t>
  </si>
  <si>
    <t>oEl-bEZt: UmbZillE, UmbZillE StExP, jubWaox</t>
  </si>
  <si>
    <t>TaiZZE SExtE bixaYEx</t>
  </si>
  <si>
    <t>Homi vipot: Zap taib ExP bliPgi WEmmiZ</t>
  </si>
  <si>
    <t>lmEzox: LEptop StExP</t>
  </si>
  <si>
    <t>jaty of SEx vaigo Bubaxibb TEx</t>
  </si>
  <si>
    <t>lYi HEZPwEZi: PaYklibEll jouZt PEaxt</t>
  </si>
  <si>
    <t>TuZmiZaY TWEa: vZuxkix NooPlib LuxYW SpiYaEl</t>
  </si>
  <si>
    <t>bEbbEgi &amp; SpixPaxg jEbW</t>
  </si>
  <si>
    <t>lmEzox: PExb ExP katYWix bupplaib</t>
  </si>
  <si>
    <t>jl vbV: 2007 ToyotE jEmZy ZigabtZEtaox</t>
  </si>
  <si>
    <t>lmEzox: boubi pEPb</t>
  </si>
  <si>
    <t>lmEzox: viip Tabbui FoEm ZolliZ</t>
  </si>
  <si>
    <t>lmEzox: HEmaltox BiEYW Saxgli SiZvi joffi bEkiZ</t>
  </si>
  <si>
    <t>lmEzox: oigxiZ SWill jWEaZ</t>
  </si>
  <si>
    <t>lmEzox: EEmib Louxgi jWEaZ</t>
  </si>
  <si>
    <t>lmEzox: USB-l to USB-j Poxgli</t>
  </si>
  <si>
    <t>lmEzox: BlEYk PZibb bilt &amp; offaYi YWEaZ</t>
  </si>
  <si>
    <t>lmEzox: Pallow foZ mom</t>
  </si>
  <si>
    <t>K SExPwaYWib</t>
  </si>
  <si>
    <t>lmEzox: vog poop bEgb</t>
  </si>
  <si>
    <t>lmEzox: Swam tZuxkb</t>
  </si>
  <si>
    <t>jaty of SEx vaigo</t>
  </si>
  <si>
    <t>oEl-bEZt: BlExkit</t>
  </si>
  <si>
    <t>Jixkaxb &amp; Jixkaxb LLP: viiP ZiYoZPaxg fiib foZ tZubtb</t>
  </si>
  <si>
    <t>jElafoZxaE FlIZ PlEx - 5975 joZti PlEyE jEZtEgixE PZimaum</t>
  </si>
  <si>
    <t>GZiEt Bag jExvEb</t>
  </si>
  <si>
    <t>lmEzox: Pool xit &amp; btZitYW bExPb</t>
  </si>
  <si>
    <t>TuZmiZaY TWEa: LuxYW SpiYaEl</t>
  </si>
  <si>
    <t>SEx vaigo jEZ jEZi</t>
  </si>
  <si>
    <t>lmEzox: jExox PZaxtiZ</t>
  </si>
  <si>
    <t>lutozoxi</t>
  </si>
  <si>
    <t>jWala'b jlEaZimoxt Towx jixtiZ</t>
  </si>
  <si>
    <t>jWiwy.Yom: jExaPEi vog FooP</t>
  </si>
  <si>
    <t>lmEzox: SEmbuxg GElExy l7 Lati jEbi joviZ</t>
  </si>
  <si>
    <t>jobtYo: jilEPZax foZ mom</t>
  </si>
  <si>
    <t>B&amp;H: SEmbuxg GElExy l7 Lati</t>
  </si>
  <si>
    <t>lmEzox: baYZo Sv jEZP ExP USB-j jEbli</t>
  </si>
  <si>
    <t>jobtYo: l5 oEgyu, jookaxg tEbli, itY.</t>
  </si>
  <si>
    <t>lmEzox: BEby gEti</t>
  </si>
  <si>
    <t>lmEzox: EPafaiZ bpiEkiZb ExP OBv II SYExxiZ</t>
  </si>
  <si>
    <t>lmEzox.Yom: SExPiZ</t>
  </si>
  <si>
    <t>GualP oEZb 2: ExP of vZEgoxb</t>
  </si>
  <si>
    <t>FaPil'b bixaYEx ZibtEuZExt</t>
  </si>
  <si>
    <t>oiPPaxg Gaft foZ ExZaqui &amp; SoxaE</t>
  </si>
  <si>
    <t>lmEzox: baxa Pj</t>
  </si>
  <si>
    <t>joZpoZEti Falaxgb: lZib StZEtigaib LLj</t>
  </si>
  <si>
    <t>jobtYo: oaxi, kaxg YZEb</t>
  </si>
  <si>
    <t>Suxxy voxutb</t>
  </si>
  <si>
    <t>PEPEPEk jWaYkix</t>
  </si>
  <si>
    <t>jobtYo: vyxETZEp bobquato TZEp</t>
  </si>
  <si>
    <t>lmEzox: oWabky GlEbbib</t>
  </si>
  <si>
    <t>vabxiyPlub</t>
  </si>
  <si>
    <t>Lowi'b: vooZ IxbtEll Situp</t>
  </si>
  <si>
    <t>Lowi'b: GEZPix Toolb</t>
  </si>
  <si>
    <t>lmEzox: PaYklibEll PEPPli</t>
  </si>
  <si>
    <t>Googli vomEaxb: PHUOj.jOb</t>
  </si>
  <si>
    <t>Googli vomEaxb: TZUSTEvIbbIGZlTION.jOb</t>
  </si>
  <si>
    <t>Googli vomEaxb: jHIjPHOTOGZlPHY.jOb</t>
  </si>
  <si>
    <t>Googli vomEaxb: PHUOjLE.jOb</t>
  </si>
  <si>
    <t>Googli vomEaxb: PHUjLE.jOb</t>
  </si>
  <si>
    <t>Googli vomEaxb: PHUOj.bE</t>
  </si>
  <si>
    <t>jaty of SEx vaigo: oEtiZ Ball</t>
  </si>
  <si>
    <t>Lowi'b: ExtZy vooZ</t>
  </si>
  <si>
    <t>Huxg'b LExPbYEpaxg: PElm tZiib tZammaxg</t>
  </si>
  <si>
    <t>KZabpy KZimi voxutb</t>
  </si>
  <si>
    <t>lmEzox: T-SWaZtb</t>
  </si>
  <si>
    <t>TWi PazzE StExPEZP</t>
  </si>
  <si>
    <t>Huxg'b LExPbYEpaxg: PElm tZiib ZimovEl</t>
  </si>
  <si>
    <t>lmEzox: jExPlib</t>
  </si>
  <si>
    <t>lmEzox: vEbW jEm</t>
  </si>
  <si>
    <t>Googli vomEaxb: SYott PitiZb</t>
  </si>
  <si>
    <t>LE Boxxi TEbli</t>
  </si>
  <si>
    <t>lmEzox: vabWib</t>
  </si>
  <si>
    <t>SWEx Xa bEgaY KatYWix</t>
  </si>
  <si>
    <t>Blaxkabt</t>
  </si>
  <si>
    <t>lmEzox: LagWtiZb</t>
  </si>
  <si>
    <t>lmEzox: bugb</t>
  </si>
  <si>
    <t>lmEzox: Loxg lagWtiZb</t>
  </si>
  <si>
    <t>lmEzox: joffii mugb</t>
  </si>
  <si>
    <t>UTj PEZkaxg</t>
  </si>
  <si>
    <t>lllix EPmoxPb: jWilbiE Bootb ZiYZEft</t>
  </si>
  <si>
    <t>lmEzox: Toxgui bYZEpiZ</t>
  </si>
  <si>
    <t>lmEzox: USB 3-ax-1 YEblib</t>
  </si>
  <si>
    <t>lmEzox: TV jEbaxit</t>
  </si>
  <si>
    <t>jEbW oatWPZEwEl: lxyE'b Pog battaxg</t>
  </si>
  <si>
    <t>HamElEyEx juZZy GZall</t>
  </si>
  <si>
    <t>lmEzox: baYZo Sv jEZP foZ PZoxi</t>
  </si>
  <si>
    <t>lllix EPmoxPb: Bootb</t>
  </si>
  <si>
    <t>Sol PEYafaY Pool PlEbtiZaxg IxY.</t>
  </si>
  <si>
    <t>iBEy: BatYoax baxaxg jomputiZ</t>
  </si>
  <si>
    <t>76 GEbolaxi SEx jlimixti</t>
  </si>
  <si>
    <t>Loxg IblExP baki'b PazzE</t>
  </si>
  <si>
    <t>TuZmiZaY KatYWix</t>
  </si>
  <si>
    <t>HokkEaPo ZEmix SExtoukE</t>
  </si>
  <si>
    <t>lll ZixiwEl</t>
  </si>
  <si>
    <t>PExaxa KEbob GZall</t>
  </si>
  <si>
    <t>lmEzox: SWoib, katYWix toxgb, itY.</t>
  </si>
  <si>
    <t>lmEzox: Nuggit SwiEtiZ</t>
  </si>
  <si>
    <t>lmEzox: UxPiZwiEZ &amp; Nuggit SwiEtiZ</t>
  </si>
  <si>
    <t>lmEzox: IxPooZ PooZ mEtb</t>
  </si>
  <si>
    <t>lmEzox: OutPooZ PooZ mEtb</t>
  </si>
  <si>
    <t>lmEzox: KaxPli PEpiZwWati joviZ</t>
  </si>
  <si>
    <t>lmEzox: jElvax Kliax UxPiZwiEZ</t>
  </si>
  <si>
    <t>jobtYo: oWabkaib, oaxib foZ gaftb, YoEtb</t>
  </si>
  <si>
    <t>lmEzox: oWabkiy viYExtiZb</t>
  </si>
  <si>
    <t>lmEzox: vZEgox GlEbbwEZi oWabkiy viYExtiZ</t>
  </si>
  <si>
    <t>SEx vaigo jaty</t>
  </si>
  <si>
    <t>lmEzox: SYabboZb</t>
  </si>
  <si>
    <t>lmEzox: LiEtWiZ vibk PEP</t>
  </si>
  <si>
    <t>lmEzox: ZifuxP ox vZEgox GlEbbwEZi</t>
  </si>
  <si>
    <t>BXL jEfé: vZaxkb watW tWi guyb</t>
  </si>
  <si>
    <t>bitZopolatEx TZExbat lutWoZaty: NYj SubwEy TaYkit</t>
  </si>
  <si>
    <t>vuxkax voxutb</t>
  </si>
  <si>
    <t>Bluibtoxi LExi - HuPbox YEZP</t>
  </si>
  <si>
    <t>Haltox jEfé NYj</t>
  </si>
  <si>
    <t>UZbExbpEYi (787 7tW lvixui)</t>
  </si>
  <si>
    <t>lmEzox: oWabkiy SxaftiZb ExP lxkiZ PowiZ StZap</t>
  </si>
  <si>
    <t>lmEzox: oWabkiy btoxib</t>
  </si>
  <si>
    <t>lmEzox: KaxPli PEpiZwWati</t>
  </si>
  <si>
    <t>USPS PO Box ZixiwEl</t>
  </si>
  <si>
    <t>lmEzox: lll BEttiZaib</t>
  </si>
  <si>
    <t>lYi PEZkaxg</t>
  </si>
  <si>
    <t>lmEzox: OlP FEbWaox SyZup</t>
  </si>
  <si>
    <t>jWiYk: GEy jZuaYkbWExk - Nuggit oElkaxgb</t>
  </si>
  <si>
    <t>lmEzox: T-SWaZt foZ PEtZaYk</t>
  </si>
  <si>
    <t>lmEzox: lppli oEtYW StZEp</t>
  </si>
  <si>
    <t>StiEm GEmib: lgi of EmpaZib 4 ExP vavaxaty 2</t>
  </si>
  <si>
    <t>lmEzox: N95 bEbkb</t>
  </si>
  <si>
    <t>lYi PEZkaxg GZobbmoxt HobpatEl</t>
  </si>
  <si>
    <t>oElgZiixb: vEP pWotob</t>
  </si>
  <si>
    <t>lmEzox: KaxPli PEpiZwWati jWEZgiZ</t>
  </si>
  <si>
    <t>lmEzox: Uj SEx vaigo SwiEtbWaZt</t>
  </si>
  <si>
    <t>lmEzox: HagW bEll glEbbib</t>
  </si>
  <si>
    <t>lmEzox: LiEtWiZ plEYimEtb</t>
  </si>
  <si>
    <t>lmEzox: FoEm tEpi ExP Uj SEx vaigo T-SWaZt</t>
  </si>
  <si>
    <t>jobtYo: jWEmpEgxi &amp; oWabkaib</t>
  </si>
  <si>
    <t>El IxPao</t>
  </si>
  <si>
    <t>Liva'b: JiExb</t>
  </si>
  <si>
    <t>lmEzox: Towilb</t>
  </si>
  <si>
    <t>vZ. Zobyx SlakkiZ</t>
  </si>
  <si>
    <t>jobtYo: oWabkaib - JoWxxy oElkiZ Blui</t>
  </si>
  <si>
    <t>lmEzox: SaPi tEblib</t>
  </si>
  <si>
    <t>JoWx ExP Piti'b Faxi oaxib &amp; SpaZatb: JoWxai oElkiZ GolP x3</t>
  </si>
  <si>
    <t>lmEzox: GlixYEaZx glEbbib</t>
  </si>
  <si>
    <t>Towx &amp; jouxtZy oaxi &amp; SpaZatb</t>
  </si>
  <si>
    <t>jobtYo: LEgEvulax 16 ExP SEki</t>
  </si>
  <si>
    <t>lmEzox: TiE Yupb, laxt ZolliZb</t>
  </si>
  <si>
    <t>luYwaxi: SpiybuZx 1975 jlEx jEbk oWabky SWappaxg</t>
  </si>
  <si>
    <t>OlP Towx TiqualE: lZZEx, GlixfaPPaYW 18, ExP KalYWomix oWabkaib</t>
  </si>
  <si>
    <t>luYwaxi: SpiybuZx 1975 jlEx jEbk oWabky</t>
  </si>
  <si>
    <t>lmEzox: IxPooZ wEtiZaxg YEx</t>
  </si>
  <si>
    <t>lmEzox: Laxt ZolliZb</t>
  </si>
  <si>
    <t>lmEzox: OutPooZ wEtiZaxg YEx</t>
  </si>
  <si>
    <t>OlP Towx TiqualE: oWabkaib</t>
  </si>
  <si>
    <t>oElmEZt: SYZubbaxg bZubW ExP YWiibi bEllb</t>
  </si>
  <si>
    <t>lmEzox: FaZipat</t>
  </si>
  <si>
    <t>lmEzox: StZaxg lagWtb</t>
  </si>
  <si>
    <t>lmEzox: jEbli taib</t>
  </si>
  <si>
    <t>Homi vipot: ExtiZaoZ PEaxt</t>
  </si>
  <si>
    <t>HoZtox PlEzE PEZkaxg</t>
  </si>
  <si>
    <t>jEla Homi FuxiZEl SiZvaYib</t>
  </si>
  <si>
    <t>lmEzox: OutPooZ ixtixbaox YoZP ExP bwatYW</t>
  </si>
  <si>
    <t>vaEmoxP PEZkaxg</t>
  </si>
  <si>
    <t>JEbmaxi SiEfooP ZibtEuZExt</t>
  </si>
  <si>
    <t>lmEzox: Pool vEYuum WiEP</t>
  </si>
  <si>
    <t>lmEzox: Pool ixtixbaox poli</t>
  </si>
  <si>
    <t>TWaZP FiPiZEl BExk</t>
  </si>
  <si>
    <t>jobtYo: GZoYiZaib ExP 1965 llixExPiZ buZZEy &amp; jo. oWabky</t>
  </si>
  <si>
    <t>jobtYo: ZifuxP foZ BuZxt Tapb BZabkit</t>
  </si>
  <si>
    <t>Lowi'b: lPaZoxPEYk jWEaZb</t>
  </si>
  <si>
    <t>Lowi'b: ZEt ZipillExt ExP FiZtalaziZ</t>
  </si>
  <si>
    <t>oEl-bEZt: jWEaZ YubWaoxb</t>
  </si>
  <si>
    <t>Lowi'b: ZifuxP ox LEv toZYW lagWtb</t>
  </si>
  <si>
    <t>HEZlExP jlEZki: jWiYkb foZ lZib StZEtigaib LLj</t>
  </si>
  <si>
    <t>lmEzox: UmbZillE</t>
  </si>
  <si>
    <t>lmEzox: UmbZillE StExP ExP jExPli</t>
  </si>
  <si>
    <t>Vixmo: SupiZ Bowl SquEZib</t>
  </si>
  <si>
    <t>lmEzox: IxbtExt Pot VoZtix laZ FZyiZ</t>
  </si>
  <si>
    <t>lTb: TuZf IxbtElliZ Tapb</t>
  </si>
  <si>
    <t>FaxiStEtaoxiZy.Yom: jEZPb ExP EPPZibb lEbilb</t>
  </si>
  <si>
    <t>SmEZt &amp; FaxEl: vog fooP</t>
  </si>
  <si>
    <t>lTb: Niw YiEZ'b boxiy</t>
  </si>
  <si>
    <t>StiEm: jZubEPiZ Kaxgb III</t>
  </si>
  <si>
    <t>BuZZob ExP FZaib</t>
  </si>
  <si>
    <t>joxxiYt luto IxbuZExYi</t>
  </si>
  <si>
    <t>EmbEZYEPiZo PEZkaxg</t>
  </si>
  <si>
    <t>lmEzox: PowiZ btZapb ExP wWabky papitti</t>
  </si>
  <si>
    <t>TotEl oaxi: oWabkaib</t>
  </si>
  <si>
    <t>lmEzox: jExPli ZifuxP</t>
  </si>
  <si>
    <t>FEZmiZb IxbuZExYi (Lafi IxbuZExYi)</t>
  </si>
  <si>
    <t>OlP Towx TiqualE: bEYWaZ BEy Gaft Sit ExP lbiZlouZ l'BuxEPW</t>
  </si>
  <si>
    <t>jElafoZxaE SiYZitEZy of StEti: FoZiagx LLj ZigabtZEtaox</t>
  </si>
  <si>
    <t>TaiZZEbExtE bixaYEx FooP</t>
  </si>
  <si>
    <t>lmEzox: Oal bpZEyiZ, lEvE ZoYkb, ExP imbiZ wool</t>
  </si>
  <si>
    <t>lmEzox: FaZiplEYi logb ExP GlixYEaZx YoviZb</t>
  </si>
  <si>
    <t>vabxiy+</t>
  </si>
  <si>
    <t>lmEzox: ZEt poabaox</t>
  </si>
  <si>
    <t>TaiZZEbExtE VitiZaxEZy</t>
  </si>
  <si>
    <t>babbaox TZEalb oaxi &amp; SpaZatb</t>
  </si>
  <si>
    <t>Pit Hub: SEx vaigo vog LaYixbi</t>
  </si>
  <si>
    <t>TaiZZEbExtE VitiZaxEZy: jytopoaxt bWot</t>
  </si>
  <si>
    <t>lmEzox: TZEbW GZEbbiZ</t>
  </si>
  <si>
    <t>jobtYo: joffii, fZozix fooPb</t>
  </si>
  <si>
    <t>jobtYo: TWi Glixlavit IllaYat Stall ExP LEpWZoEag 10 Gaft PEYk</t>
  </si>
  <si>
    <t>TotEl oaxib ExP SpaZatb</t>
  </si>
  <si>
    <t>SEx vaigo jEZ jEZi: 2012 ToyotE jEmZy Smog Tibt</t>
  </si>
  <si>
    <t>lmEzox: jZiEm ExP lubi</t>
  </si>
  <si>
    <t>lmEzox: Fuja X100F/X-E3 BEttiZy &amp; jWEZgiZ</t>
  </si>
  <si>
    <t>jl vbV: 2021 ToyotE ZigabtZEtaox</t>
  </si>
  <si>
    <t>lmEzox: Siako PZibEgi oEtYW</t>
  </si>
  <si>
    <t>lmEzox: GlixYEaZx jopatE GlEbb</t>
  </si>
  <si>
    <t>lmEzox: KEZEoki bEYWaxi</t>
  </si>
  <si>
    <t>bYvoxElP'b</t>
  </si>
  <si>
    <t>lmEzox: HExP bZoom &amp; Pubt pEx</t>
  </si>
  <si>
    <t>lmEzox: BZoom</t>
  </si>
  <si>
    <t>lmEzox: Babbill Spot jliExiZ</t>
  </si>
  <si>
    <t>Fafty Naxi Fafty</t>
  </si>
  <si>
    <t>babbaox TZEalb oaxib &amp; SpaZatb: OYtomoZi 12.3/itY.</t>
  </si>
  <si>
    <t>jobtYo: LoYW LomoxP 17</t>
  </si>
  <si>
    <t>TEYo StExP</t>
  </si>
  <si>
    <t>Bivbo: SpZaxgbExk 18, LEpWZoEag SWiZZy jEbk, BowmoZi 15</t>
  </si>
  <si>
    <t>vabxiy Plub</t>
  </si>
  <si>
    <t>PEYafaY jWimaYEl: Pool jliExaxg</t>
  </si>
  <si>
    <t>TotEl oaxib ExP SpaZatb: Glixgoyxi, lbiZlouZ l'buxEPW BEtYW 70</t>
  </si>
  <si>
    <t>jobtYo: ZifuxP of YWEaZ</t>
  </si>
  <si>
    <t>lmEzox: HvbI vummy plugb</t>
  </si>
  <si>
    <t>TagZab biPatiZZExiEx GZall</t>
  </si>
  <si>
    <t>EbEy: 1920'b BlixPiZ oWabky GlEbb</t>
  </si>
  <si>
    <t>babbaox TZEalb oaxib &amp; SpaZatb: OYtomoZi 12.3/GlixlllEYWai</t>
  </si>
  <si>
    <t>jYL vZEgox TZubt</t>
  </si>
  <si>
    <t>EYL vZEgox TZubt</t>
  </si>
  <si>
    <t>JHv vZEgox TZubt</t>
  </si>
  <si>
    <t>TL vZEgox TZubt</t>
  </si>
  <si>
    <t>bL vZEgox TZubt</t>
  </si>
  <si>
    <t>lmEzox: ZubbaEx oEZbWap Go FuYk YouZbilf T-SWaZt</t>
  </si>
  <si>
    <t>SEx vaigo GEb &amp; EliYtZaY (GEb)</t>
  </si>
  <si>
    <t>TotEl oaxib ExP SpaZatb: Glixlavit IllaYat Stall, GlixEllEYWai, BuxxEWEbWEax StuaPEZEaZ, itY.</t>
  </si>
  <si>
    <t>lmEzox: PEgExa vibagx wEtYWib</t>
  </si>
  <si>
    <t>SEx vaigo jouxty PZopiZty TEx</t>
  </si>
  <si>
    <t>lmEzox: PEgExa vibagx wEtYWib ZifuxP</t>
  </si>
  <si>
    <t>lmEzox: ZubbaEx oEZbWap Go FuYk YouZbilf T-SWaZt ZifuxP</t>
  </si>
  <si>
    <t>lmEzox: Gum IxtiZPixtEl BZubW Zifallb</t>
  </si>
  <si>
    <t>lmEzox: OZaixt Pipba vavi oEtYW</t>
  </si>
  <si>
    <t>GEitExo'b PazzE</t>
  </si>
  <si>
    <t>lmEzox: SWowiZ juZtEax</t>
  </si>
  <si>
    <t>babbaox TZEalb oaxi &amp; SpaZatb: PoZt jWEZlotti bjZ:10, ZiPbZiEbt jEbk StZigxtW</t>
  </si>
  <si>
    <t>jEbW: jSZ Plumbaxg foZ bWowiZ</t>
  </si>
  <si>
    <t>GZiggb bExYWibtiZ</t>
  </si>
  <si>
    <t>TWi oWabky JEZ bExYWibtiZ</t>
  </si>
  <si>
    <t>PEZab: ZlTP PEZab TZEaxb</t>
  </si>
  <si>
    <t>PEZab: BabtZot SEaxt LEzEZi</t>
  </si>
  <si>
    <t>bExYWibtiZ vuty FZii: BuxxEWEbWEax SYotYW</t>
  </si>
  <si>
    <t>PEZab: Li bEPZagEl - vZaxkb ox jWEmpb Elybiib</t>
  </si>
  <si>
    <t>PEZab: bEabox TZufflib</t>
  </si>
  <si>
    <t>PEZab: LEfEyitti GouZmit - JEmox IbiZaYo</t>
  </si>
  <si>
    <t>PEZab: bEabox vZaxkb &amp; jo.</t>
  </si>
  <si>
    <t>PEZab: GEZxaiZ ZibtEuZExt</t>
  </si>
  <si>
    <t>PEZab: GuiZlEax EpaYib Voliib</t>
  </si>
  <si>
    <t>PEZab: GuiZlEax - BiZgEmoti jElEbZaE ax Bii Bottli</t>
  </si>
  <si>
    <t>PEZab: Louab Vuattox HoZazox 55 ZolliZ BEg</t>
  </si>
  <si>
    <t>lmEzox: LiEtWiZ ToalitZy BEg</t>
  </si>
  <si>
    <t>PEZab: TWi Hotil Zatz - BEZ VixPomi</t>
  </si>
  <si>
    <t>PEZab: Li ZiYZutimixt BabtZo</t>
  </si>
  <si>
    <t>PEZab: TExa PEZabaix</t>
  </si>
  <si>
    <t>lllix EPmoxPb - UpgZEPiP jEZlyli SWoib to jombaxEtaox Soli</t>
  </si>
  <si>
    <t>lmEzox: oEtiZpak</t>
  </si>
  <si>
    <t>lmEzox: Bug lagWt bulbb foZ mom</t>
  </si>
  <si>
    <t>UxatiP: lwEZP TZEvil to HEwEaa</t>
  </si>
  <si>
    <t>Lyft: Homi to SWiZmEx HiagWtb</t>
  </si>
  <si>
    <t>oEl-bEZt PWEZmEYy: LabaxopZal Zifallb</t>
  </si>
  <si>
    <t>jotajE'b TaiZZEbExtE</t>
  </si>
  <si>
    <t>TZEPiZ Joi'b: FlowiZb foZ lxyE</t>
  </si>
  <si>
    <t>PitYo PEZk: vZaxkb Et Lixub Homi PlEti jlub</t>
  </si>
  <si>
    <t>PZoxto: TZolliy TaYkitb LoEP</t>
  </si>
  <si>
    <t>lmEzox: FEux oZYWaP</t>
  </si>
  <si>
    <t>lmEzox: Pallow YEbib</t>
  </si>
  <si>
    <t>jWiwy: jExaPEi LEmb Kabblib</t>
  </si>
  <si>
    <t>lmEzox: vowx Pallowb</t>
  </si>
  <si>
    <t>GolPix jaty: botWiZ'b vEy</t>
  </si>
  <si>
    <t>Skylum: lPPataoxEl SiEt foZ LumaxEZ lI</t>
  </si>
  <si>
    <t>TEx ZifuxP: GuYYa</t>
  </si>
  <si>
    <t>lmEzox: Pool axflEtEblib</t>
  </si>
  <si>
    <t>Homibtyli HEwEaaEx</t>
  </si>
  <si>
    <t>USl Towaxg</t>
  </si>
  <si>
    <t>PWuoxg TZExg</t>
  </si>
  <si>
    <t>lmEzox: HEbExiZo Hot SEuYi</t>
  </si>
  <si>
    <t>lmEzox: TWi PippiZ PlExt Hot SEuYi</t>
  </si>
  <si>
    <t>lmEzox: StZiEm bEYWaxi Pool oEtiZ Gux</t>
  </si>
  <si>
    <t>Skylum: LumaxEZ Nio</t>
  </si>
  <si>
    <t>baYZoboft OffaYi 365 ZixiwEl</t>
  </si>
  <si>
    <t>Lattli SWiip boxgolaEx Hot Pot</t>
  </si>
  <si>
    <t>lquE jliEx: SyxtWitaY Oal jWExgi</t>
  </si>
  <si>
    <t>lmEzox: oEtiZ SWoib</t>
  </si>
  <si>
    <t>lmEzox: PExEboxaY SWEviZ pEZtb</t>
  </si>
  <si>
    <t>lmEzox: SxoZkil bEbk &amp; Faxb</t>
  </si>
  <si>
    <t>jobtYo: l'buxEPW llbE</t>
  </si>
  <si>
    <t>HotwaZi: jEZ ZixtEl HEwEaa</t>
  </si>
  <si>
    <t>Jula SpZoulib oiPPaxg</t>
  </si>
  <si>
    <t>lltox LExi: Suat, TuxiPo, SWaZtb</t>
  </si>
  <si>
    <t>PEZEgox lPFS vZaviZ foZ oaxPowb</t>
  </si>
  <si>
    <t>lmEzox: baYZo Sv jEZP ExP jEbi foZ SEmbuxg S7 FE TEblit</t>
  </si>
  <si>
    <t>lmEzox: StoZEgi/oZgExazEtaox baxb</t>
  </si>
  <si>
    <t>Lowi'b: SalaYoxi gZout ExP plExtb</t>
  </si>
  <si>
    <t>lTb: jEbW foZ SEmbuxg S7 FE TEblit</t>
  </si>
  <si>
    <t>lbZN bktp US*1X51Q2Pl2 lmzx.Yom/ballol</t>
  </si>
  <si>
    <t>lbZN bktp US*El5114063 lmzx.Yom/ballol</t>
  </si>
  <si>
    <t>lbZN bktp US*OB7vB2vO3 lmzx.Yom/ballol</t>
  </si>
  <si>
    <t>SQ *SlNKlKU SEx FZExYabYojl</t>
  </si>
  <si>
    <t>SQ *bISSION BlZ &amp; GZILL SEx FZExbabYojl</t>
  </si>
  <si>
    <t>SQ *Ll jUjINl Hoxolulu HI</t>
  </si>
  <si>
    <t>lmEzox: HEmaltox BiEYW BZiwmEbtiZ</t>
  </si>
  <si>
    <t>TotEl oaxi &amp; boZi: HagWlExP PEZk jEbk StZixgtW ExP KalYWomEx SExEag</t>
  </si>
  <si>
    <t>Voxb: jEki ExP bElbE</t>
  </si>
  <si>
    <t>jWiwy.Yom: Hallb SYaixYi Z/v</t>
  </si>
  <si>
    <t>lmEzox.Yom: ZifuxP ox NoZpZo biEbuZaxg jup</t>
  </si>
  <si>
    <t>oEl-bEZt: jlobibtEbol oaxtmixt</t>
  </si>
  <si>
    <t>jWali PippiZb TaiZZEbExtE</t>
  </si>
  <si>
    <t>jElafoZxaE FlIZ PlEx</t>
  </si>
  <si>
    <t>KaxP SYaixYi jZiEm foZ KEti</t>
  </si>
  <si>
    <t>jl vbV: 2007 ToyotE jEmZy HybZaP ZigabtZEtaox</t>
  </si>
  <si>
    <t>joZoxEPo YEYWt jlub</t>
  </si>
  <si>
    <t>lmEzox.Yom: UmbZillE StExP</t>
  </si>
  <si>
    <t>lmEzox.Yom: lZomE Oal vaffubiZ</t>
  </si>
  <si>
    <t>lmEzox.Yom: PuZpli LiEf 12' jExtaliviZ UmbZillE</t>
  </si>
  <si>
    <t>lmEzox.Yom: StEaxlibb Stiil bWilvib foZ Ylobit</t>
  </si>
  <si>
    <t>oEl-bEZt: Zugb, GZExati jliExiZ, StEaxlibb Stiil jliExiZ</t>
  </si>
  <si>
    <t>lbZN bktp US*U33FY6BQ3 lmzx.Yom/ballol</t>
  </si>
  <si>
    <t>lbZN bktp US*2S3650GE3 lmzx.Yom/ballol</t>
  </si>
  <si>
    <t>SQ *TS jHILE PEPPEZS SEx vaigo jl</t>
  </si>
  <si>
    <t>lbZN bktp US*IQ5O088K3 lmzx.Yom/ballol</t>
  </si>
  <si>
    <t>lbZN bktp US*Kj7bT0Z53 lmzx.Yom/ballol</t>
  </si>
  <si>
    <t>lbZN bktp US*UB4bV3713 lmzx.Yom/ballol</t>
  </si>
  <si>
    <t>lbZN bktp US*BG0oG7B73 lmzx.Yom/ballol</t>
  </si>
  <si>
    <t>lbZN bktp US*EI7VJ0l83 lmzx.Yom/ballol</t>
  </si>
  <si>
    <t>lbZN bktp US*XB7Jo0G63 lmzx.Yom/ballol</t>
  </si>
  <si>
    <t>lmEzox.Yom*Y30Y43JB3 lmzx.Yom/ballol</t>
  </si>
  <si>
    <t>9959-9959</t>
  </si>
  <si>
    <t>9799-9999</t>
  </si>
  <si>
    <t>9797-9899</t>
  </si>
  <si>
    <t>X99998099</t>
  </si>
  <si>
    <t>U9595999</t>
  </si>
  <si>
    <t>Schwab 401K: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</si>
</sst>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4" formatCode="_(&quot;$&quot;* #,##0.00_);_(&quot;$&quot;* \(#,##0.00\);_(&quot;$&quot;* &quot;-&quot;??_);_(@_)"/>
    <numFmt numFmtId="43" formatCode="_(* #,##0.00_);_(* \(#,##0.00\);_(* &quot;-&quot;??_);_(@_)"/>
    <numFmt numFmtId="164" formatCode="#,##0.00000"/>
    <numFmt numFmtId="165" formatCode="#,##0.00000000"/>
    <numFmt numFmtId="166" formatCode="_([$$-409]* #,##0.00_);_([$$-409]* \(#,##0.00\);_([$$-409]* &quot;-&quot;??_);_(@_)"/>
    <numFmt numFmtId="167" formatCode="m/d/yyyy;@"/>
    <numFmt numFmtId="168" formatCode="&quot;$&quot;#,##0.00"/>
    <numFmt numFmtId="169" formatCode="0.0%"/>
    <numFmt numFmtId="170" formatCode="0.000%"/>
    <numFmt numFmtId="171" formatCode="0_);\(0\)"/>
  </numFmts>
  <fonts count="5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0"/>
      <color theme="0"/>
      <name val="Arial"/>
      <family val="2"/>
    </font>
    <font>
      <b/>
      <sz val="10"/>
      <color theme="1"/>
      <name val="Arial"/>
      <family val="2"/>
    </font>
    <font>
      <sz val="10"/>
      <color theme="1"/>
      <name val="Arial"/>
      <family val="2"/>
    </font>
    <font>
      <b/>
      <sz val="10"/>
      <color rgb="FFFF0000"/>
      <name val="Arial"/>
      <family val="2"/>
    </font>
    <font>
      <b/>
      <sz val="14"/>
      <color theme="4" tint="-0.499984740745262"/>
      <name val="Arial"/>
      <family val="2"/>
    </font>
    <font>
      <sz val="11"/>
      <color theme="1"/>
      <name val="Arial"/>
      <family val="2"/>
    </font>
    <font>
      <b/>
      <sz val="10"/>
      <color rgb="FFFFFFFF"/>
      <name val="Calibri"/>
      <family val="2"/>
      <scheme val="minor"/>
    </font>
    <font>
      <b/>
      <sz val="10"/>
      <color rgb="FF92D050"/>
      <name val="Calibri"/>
      <family val="2"/>
      <scheme val="minor"/>
    </font>
    <font>
      <sz val="10"/>
      <color theme="1"/>
      <name val="Calibri"/>
      <family val="2"/>
      <scheme val="minor"/>
    </font>
    <font>
      <sz val="14"/>
      <color theme="1"/>
      <name val="Calibri"/>
      <family val="2"/>
      <scheme val="minor"/>
    </font>
    <font>
      <b/>
      <sz val="10"/>
      <color theme="1"/>
      <name val="Calibri"/>
      <family val="2"/>
      <scheme val="minor"/>
    </font>
    <font>
      <b/>
      <sz val="14"/>
      <color theme="1"/>
      <name val="Calibri"/>
      <family val="2"/>
      <scheme val="minor"/>
    </font>
    <font>
      <sz val="14"/>
      <color rgb="FF00B050"/>
      <name val="Calibri"/>
      <family val="2"/>
      <scheme val="minor"/>
    </font>
    <font>
      <b/>
      <sz val="14"/>
      <color rgb="FF00B050"/>
      <name val="Calibri"/>
      <family val="2"/>
      <scheme val="minor"/>
    </font>
    <font>
      <sz val="14"/>
      <color rgb="FFFF0000"/>
      <name val="Calibri"/>
      <family val="2"/>
      <scheme val="minor"/>
    </font>
    <font>
      <b/>
      <sz val="14"/>
      <color rgb="FFFF0000"/>
      <name val="Calibri"/>
      <family val="2"/>
      <scheme val="minor"/>
    </font>
    <font>
      <sz val="10"/>
      <color rgb="FF000000"/>
      <name val="Calibri"/>
      <family val="2"/>
      <scheme val="minor"/>
    </font>
    <font>
      <sz val="14"/>
      <color rgb="FF000000"/>
      <name val="Calibri"/>
      <family val="2"/>
      <scheme val="minor"/>
    </font>
    <font>
      <sz val="11"/>
      <color rgb="FF000000"/>
      <name val="Calibri"/>
      <family val="2"/>
      <scheme val="minor"/>
    </font>
    <font>
      <b/>
      <i/>
      <sz val="11"/>
      <color theme="1"/>
      <name val="Calibri"/>
      <family val="2"/>
      <scheme val="minor"/>
    </font>
    <font>
      <b/>
      <i/>
      <sz val="11"/>
      <color rgb="FF76923C"/>
      <name val="Calibri"/>
      <family val="2"/>
      <scheme val="minor"/>
    </font>
    <font>
      <b/>
      <i/>
      <sz val="14"/>
      <color rgb="FF76923C"/>
      <name val="Calibri"/>
      <family val="2"/>
      <scheme val="minor"/>
    </font>
    <font>
      <b/>
      <sz val="12"/>
      <color theme="4" tint="-0.499984740745262"/>
      <name val="Arial"/>
      <family val="2"/>
    </font>
    <font>
      <sz val="10"/>
      <color rgb="FFC00000"/>
      <name val="Arial"/>
      <family val="2"/>
    </font>
    <font>
      <b/>
      <sz val="10"/>
      <color rgb="FFC00000"/>
      <name val="Arial"/>
      <family val="2"/>
    </font>
    <font>
      <b/>
      <sz val="10"/>
      <color theme="9" tint="-0.499984740745262"/>
      <name val="Arial"/>
      <family val="2"/>
    </font>
    <font>
      <b/>
      <sz val="12"/>
      <color theme="3"/>
      <name val="Arial"/>
      <family val="2"/>
    </font>
    <font>
      <sz val="10"/>
      <color rgb="FF000000"/>
      <name val="Arial"/>
      <family val="2"/>
    </font>
    <font>
      <b/>
      <sz val="10"/>
      <color rgb="FFFFFFFF"/>
      <name val="Arial"/>
      <family val="2"/>
    </font>
    <font>
      <sz val="10"/>
      <color rgb="FFFF0000"/>
      <name val="Arial"/>
      <family val="2"/>
    </font>
    <font>
      <b/>
      <sz val="10"/>
      <color rgb="FF548235"/>
      <name val="Arial"/>
      <family val="2"/>
    </font>
    <font>
      <sz val="10"/>
      <color rgb="FF00B050"/>
      <name val="Arial"/>
      <family val="2"/>
    </font>
    <font>
      <sz val="10"/>
      <color rgb="FFFFFFFF"/>
      <name val="Arial"/>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8" tint="-0.49998474074526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E1E1"/>
        <bgColor indexed="64"/>
      </patternFill>
    </fill>
    <fill>
      <patternFill patternType="solid">
        <fgColor theme="2"/>
        <bgColor indexed="64"/>
      </patternFill>
    </fill>
    <fill>
      <patternFill patternType="solid">
        <fgColor rgb="FF000000"/>
        <bgColor indexed="64"/>
      </patternFill>
    </fill>
    <fill>
      <patternFill patternType="solid">
        <fgColor theme="0"/>
        <bgColor indexed="64"/>
      </patternFill>
    </fill>
    <fill>
      <patternFill patternType="solid">
        <fgColor theme="3" tint="0.79998168889431442"/>
        <bgColor indexed="64"/>
      </patternFill>
    </fill>
    <fill>
      <patternFill patternType="solid">
        <fgColor rgb="FF636363"/>
        <bgColor indexed="64"/>
      </patternFill>
    </fill>
    <fill>
      <patternFill patternType="solid">
        <fgColor theme="0" tint="-0.14999847407452621"/>
        <bgColor indexed="64"/>
      </patternFill>
    </fill>
    <fill>
      <patternFill patternType="solid">
        <fgColor theme="3"/>
        <bgColor indexed="64"/>
      </patternFill>
    </fill>
    <fill>
      <patternFill patternType="solid">
        <fgColor rgb="FF00B050"/>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rgb="FFFFF2CC"/>
        <bgColor indexed="64"/>
      </patternFill>
    </fill>
    <fill>
      <patternFill patternType="solid">
        <fgColor theme="9"/>
        <bgColor indexed="64"/>
      </patternFill>
    </fill>
    <fill>
      <patternFill patternType="solid">
        <fgColor theme="8"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auto="1"/>
      </left>
      <right style="thin">
        <color auto="1"/>
      </right>
      <top style="thin">
        <color auto="1"/>
      </top>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8" fillId="0" borderId="0"/>
    <xf numFmtId="44" fontId="18" fillId="0" borderId="0" applyFont="0" applyFill="0" applyBorder="0" applyAlignment="0" applyProtection="0"/>
    <xf numFmtId="9" fontId="18"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43" fontId="18" fillId="0" borderId="0" applyFont="0" applyFill="0" applyBorder="0" applyAlignment="0" applyProtection="0"/>
    <xf numFmtId="0" fontId="46" fillId="0" borderId="0"/>
  </cellStyleXfs>
  <cellXfs count="165">
    <xf numFmtId="0" fontId="0" fillId="0" borderId="0" xfId="0"/>
    <xf numFmtId="14" fontId="0" fillId="0" borderId="0" xfId="0" applyNumberFormat="1"/>
    <xf numFmtId="16" fontId="0" fillId="0" borderId="0" xfId="0" applyNumberFormat="1"/>
    <xf numFmtId="8" fontId="0" fillId="0" borderId="0" xfId="0" applyNumberFormat="1"/>
    <xf numFmtId="0" fontId="18" fillId="0" borderId="0" xfId="44"/>
    <xf numFmtId="49" fontId="18" fillId="33" borderId="0" xfId="44" applyNumberFormat="1" applyFill="1"/>
    <xf numFmtId="0" fontId="18" fillId="0" borderId="0" xfId="44" applyAlignment="1">
      <alignment horizontal="left"/>
    </xf>
    <xf numFmtId="0" fontId="18" fillId="0" borderId="0" xfId="44" applyAlignment="1">
      <alignment wrapText="1"/>
    </xf>
    <xf numFmtId="164" fontId="18" fillId="0" borderId="0" xfId="44" applyNumberFormat="1"/>
    <xf numFmtId="0" fontId="19" fillId="34" borderId="0" xfId="44" applyFont="1" applyFill="1"/>
    <xf numFmtId="165" fontId="18" fillId="0" borderId="0" xfId="44" applyNumberFormat="1"/>
    <xf numFmtId="166" fontId="18" fillId="0" borderId="0" xfId="44" applyNumberFormat="1"/>
    <xf numFmtId="10" fontId="18" fillId="0" borderId="0" xfId="44" applyNumberFormat="1"/>
    <xf numFmtId="0" fontId="22" fillId="0" borderId="0" xfId="44" applyFont="1"/>
    <xf numFmtId="164" fontId="22" fillId="0" borderId="0" xfId="44" applyNumberFormat="1" applyFont="1"/>
    <xf numFmtId="166" fontId="22" fillId="0" borderId="0" xfId="44" applyNumberFormat="1" applyFont="1"/>
    <xf numFmtId="49" fontId="23" fillId="0" borderId="0" xfId="44" applyNumberFormat="1" applyFont="1"/>
    <xf numFmtId="0" fontId="24" fillId="0" borderId="0" xfId="47" applyFont="1"/>
    <xf numFmtId="49" fontId="19" fillId="33" borderId="0" xfId="47" applyNumberFormat="1" applyFont="1" applyFill="1"/>
    <xf numFmtId="0" fontId="19" fillId="33" borderId="0" xfId="47" applyFont="1" applyFill="1"/>
    <xf numFmtId="0" fontId="19" fillId="33" borderId="0" xfId="44" applyFont="1" applyFill="1"/>
    <xf numFmtId="44" fontId="19" fillId="36" borderId="0" xfId="48" applyFont="1" applyFill="1"/>
    <xf numFmtId="168" fontId="20" fillId="35" borderId="0" xfId="47" applyNumberFormat="1" applyFont="1" applyFill="1"/>
    <xf numFmtId="168" fontId="20" fillId="37" borderId="0" xfId="47" applyNumberFormat="1" applyFont="1" applyFill="1"/>
    <xf numFmtId="168" fontId="21" fillId="0" borderId="0" xfId="47" applyNumberFormat="1" applyFont="1"/>
    <xf numFmtId="168" fontId="21" fillId="35" borderId="0" xfId="47" applyNumberFormat="1" applyFont="1" applyFill="1"/>
    <xf numFmtId="168" fontId="21" fillId="37" borderId="0" xfId="47" applyNumberFormat="1" applyFont="1" applyFill="1"/>
    <xf numFmtId="168" fontId="21" fillId="38" borderId="0" xfId="47" applyNumberFormat="1" applyFont="1" applyFill="1"/>
    <xf numFmtId="168" fontId="18" fillId="0" borderId="0" xfId="44" applyNumberFormat="1"/>
    <xf numFmtId="168" fontId="21" fillId="38" borderId="0" xfId="44" applyNumberFormat="1" applyFont="1" applyFill="1"/>
    <xf numFmtId="168" fontId="21" fillId="0" borderId="0" xfId="44" applyNumberFormat="1" applyFont="1"/>
    <xf numFmtId="168" fontId="21" fillId="35" borderId="0" xfId="44" applyNumberFormat="1" applyFont="1" applyFill="1"/>
    <xf numFmtId="167" fontId="18" fillId="0" borderId="0" xfId="47" applyNumberFormat="1" applyFont="1"/>
    <xf numFmtId="167" fontId="18" fillId="0" borderId="0" xfId="47" applyNumberFormat="1" applyFont="1" applyFill="1"/>
    <xf numFmtId="167" fontId="0" fillId="0" borderId="0" xfId="47" applyNumberFormat="1" applyFont="1" applyFill="1"/>
    <xf numFmtId="44" fontId="0" fillId="0" borderId="0" xfId="42" applyFont="1"/>
    <xf numFmtId="8" fontId="25" fillId="39" borderId="0" xfId="49" applyNumberFormat="1" applyFont="1" applyFill="1"/>
    <xf numFmtId="0" fontId="25" fillId="39" borderId="0" xfId="49" applyFont="1" applyFill="1"/>
    <xf numFmtId="0" fontId="26" fillId="39" borderId="0" xfId="49" applyFont="1" applyFill="1"/>
    <xf numFmtId="0" fontId="27" fillId="0" borderId="0" xfId="49" applyFont="1"/>
    <xf numFmtId="0" fontId="28" fillId="0" borderId="0" xfId="49" applyFont="1"/>
    <xf numFmtId="0" fontId="28" fillId="0" borderId="0" xfId="49" applyFont="1" applyAlignment="1">
      <alignment horizontal="right"/>
    </xf>
    <xf numFmtId="0" fontId="1" fillId="0" borderId="0" xfId="49"/>
    <xf numFmtId="0" fontId="29" fillId="0" borderId="10" xfId="49" applyFont="1" applyBorder="1"/>
    <xf numFmtId="44" fontId="29" fillId="35" borderId="10" xfId="49" applyNumberFormat="1" applyFont="1" applyFill="1" applyBorder="1"/>
    <xf numFmtId="44" fontId="29" fillId="0" borderId="10" xfId="49" applyNumberFormat="1" applyFont="1" applyBorder="1"/>
    <xf numFmtId="0" fontId="29" fillId="0" borderId="0" xfId="49" applyFont="1"/>
    <xf numFmtId="0" fontId="30" fillId="0" borderId="0" xfId="49" applyFont="1"/>
    <xf numFmtId="44" fontId="31" fillId="0" borderId="0" xfId="45" applyFont="1"/>
    <xf numFmtId="44" fontId="32" fillId="0" borderId="0" xfId="49" applyNumberFormat="1" applyFont="1"/>
    <xf numFmtId="44" fontId="30" fillId="0" borderId="0" xfId="45" applyFont="1"/>
    <xf numFmtId="0" fontId="16" fillId="0" borderId="0" xfId="49" applyFont="1"/>
    <xf numFmtId="0" fontId="27" fillId="0" borderId="10" xfId="49" applyFont="1" applyBorder="1" applyAlignment="1">
      <alignment horizontal="left" indent="2"/>
    </xf>
    <xf numFmtId="44" fontId="27" fillId="40" borderId="10" xfId="49" applyNumberFormat="1" applyFont="1" applyFill="1" applyBorder="1"/>
    <xf numFmtId="44" fontId="27" fillId="35" borderId="10" xfId="49" applyNumberFormat="1" applyFont="1" applyFill="1" applyBorder="1"/>
    <xf numFmtId="44" fontId="27" fillId="0" borderId="10" xfId="49" applyNumberFormat="1" applyFont="1" applyBorder="1"/>
    <xf numFmtId="44" fontId="33" fillId="0" borderId="0" xfId="45" applyFont="1"/>
    <xf numFmtId="44" fontId="34" fillId="0" borderId="0" xfId="49" applyNumberFormat="1" applyFont="1"/>
    <xf numFmtId="44" fontId="28" fillId="0" borderId="0" xfId="45" applyFont="1"/>
    <xf numFmtId="44" fontId="32" fillId="0" borderId="0" xfId="45" applyFont="1"/>
    <xf numFmtId="0" fontId="35" fillId="0" borderId="10" xfId="49" applyFont="1" applyBorder="1" applyAlignment="1">
      <alignment horizontal="left" indent="2"/>
    </xf>
    <xf numFmtId="44" fontId="35" fillId="35" borderId="10" xfId="49" applyNumberFormat="1" applyFont="1" applyFill="1" applyBorder="1"/>
    <xf numFmtId="44" fontId="35" fillId="0" borderId="10" xfId="49" applyNumberFormat="1" applyFont="1" applyBorder="1"/>
    <xf numFmtId="0" fontId="35" fillId="0" borderId="0" xfId="49" applyFont="1"/>
    <xf numFmtId="0" fontId="36" fillId="0" borderId="0" xfId="49" applyFont="1"/>
    <xf numFmtId="44" fontId="36" fillId="0" borderId="0" xfId="45" applyFont="1"/>
    <xf numFmtId="0" fontId="37" fillId="0" borderId="0" xfId="49" applyFont="1"/>
    <xf numFmtId="44" fontId="34" fillId="0" borderId="0" xfId="45" applyFont="1"/>
    <xf numFmtId="169" fontId="36" fillId="0" borderId="0" xfId="46" applyNumberFormat="1" applyFont="1"/>
    <xf numFmtId="44" fontId="36" fillId="0" borderId="0" xfId="49" applyNumberFormat="1" applyFont="1"/>
    <xf numFmtId="44" fontId="27" fillId="0" borderId="10" xfId="49" applyNumberFormat="1" applyFont="1" applyBorder="1" applyAlignment="1">
      <alignment horizontal="center"/>
    </xf>
    <xf numFmtId="0" fontId="29" fillId="0" borderId="10" xfId="49" applyFont="1" applyBorder="1" applyAlignment="1">
      <alignment horizontal="left"/>
    </xf>
    <xf numFmtId="44" fontId="30" fillId="0" borderId="0" xfId="49" applyNumberFormat="1" applyFont="1"/>
    <xf numFmtId="0" fontId="39" fillId="0" borderId="0" xfId="49" applyFont="1"/>
    <xf numFmtId="0" fontId="40" fillId="0" borderId="0" xfId="49" applyFont="1"/>
    <xf numFmtId="44" fontId="0" fillId="0" borderId="0" xfId="0" applyNumberFormat="1"/>
    <xf numFmtId="49" fontId="41" fillId="0" borderId="0" xfId="44" applyNumberFormat="1" applyFont="1"/>
    <xf numFmtId="0" fontId="1" fillId="0" borderId="0" xfId="50"/>
    <xf numFmtId="0" fontId="1" fillId="0" borderId="0" xfId="50" applyAlignment="1">
      <alignment horizontal="left"/>
    </xf>
    <xf numFmtId="0" fontId="16" fillId="41" borderId="10" xfId="50" applyFont="1" applyFill="1" applyBorder="1"/>
    <xf numFmtId="44" fontId="0" fillId="0" borderId="10" xfId="51" applyFont="1" applyBorder="1"/>
    <xf numFmtId="8" fontId="0" fillId="0" borderId="10" xfId="51" applyNumberFormat="1" applyFont="1" applyBorder="1"/>
    <xf numFmtId="170" fontId="1" fillId="0" borderId="0" xfId="46" applyNumberFormat="1" applyFont="1"/>
    <xf numFmtId="43" fontId="1" fillId="0" borderId="0" xfId="52" applyFont="1"/>
    <xf numFmtId="44" fontId="1" fillId="0" borderId="0" xfId="45" applyFont="1"/>
    <xf numFmtId="44" fontId="42" fillId="0" borderId="10" xfId="51" applyFont="1" applyFill="1" applyBorder="1"/>
    <xf numFmtId="0" fontId="1" fillId="0" borderId="0" xfId="50" applyAlignment="1">
      <alignment horizontal="right"/>
    </xf>
    <xf numFmtId="44" fontId="1" fillId="0" borderId="0" xfId="50" applyNumberFormat="1"/>
    <xf numFmtId="166" fontId="1" fillId="0" borderId="0" xfId="50" applyNumberFormat="1"/>
    <xf numFmtId="44" fontId="43" fillId="37" borderId="10" xfId="51" applyFont="1" applyFill="1" applyBorder="1"/>
    <xf numFmtId="0" fontId="16" fillId="42" borderId="10" xfId="50" applyFont="1" applyFill="1" applyBorder="1"/>
    <xf numFmtId="44" fontId="0" fillId="42" borderId="10" xfId="51" applyFont="1" applyFill="1" applyBorder="1"/>
    <xf numFmtId="44" fontId="1" fillId="0" borderId="0" xfId="50" applyNumberFormat="1" applyAlignment="1">
      <alignment horizontal="right"/>
    </xf>
    <xf numFmtId="44" fontId="44" fillId="35" borderId="10" xfId="51" applyFont="1" applyFill="1" applyBorder="1"/>
    <xf numFmtId="10" fontId="1" fillId="0" borderId="10" xfId="46" applyNumberFormat="1" applyFont="1" applyBorder="1"/>
    <xf numFmtId="10" fontId="1" fillId="0" borderId="0" xfId="46" applyNumberFormat="1" applyFont="1"/>
    <xf numFmtId="49" fontId="18" fillId="0" borderId="0" xfId="44" applyNumberFormat="1"/>
    <xf numFmtId="49" fontId="19" fillId="33" borderId="0" xfId="44" applyNumberFormat="1" applyFont="1" applyFill="1"/>
    <xf numFmtId="9" fontId="0" fillId="0" borderId="10" xfId="46" applyFont="1" applyBorder="1"/>
    <xf numFmtId="44" fontId="0" fillId="43" borderId="10" xfId="51" applyFont="1" applyFill="1" applyBorder="1"/>
    <xf numFmtId="49" fontId="45" fillId="0" borderId="0" xfId="44" applyNumberFormat="1" applyFont="1"/>
    <xf numFmtId="49" fontId="19" fillId="44" borderId="0" xfId="44" applyNumberFormat="1" applyFont="1" applyFill="1"/>
    <xf numFmtId="0" fontId="19" fillId="44" borderId="0" xfId="44" applyFont="1" applyFill="1"/>
    <xf numFmtId="9" fontId="1" fillId="0" borderId="0" xfId="46" applyFont="1"/>
    <xf numFmtId="8" fontId="1" fillId="0" borderId="0" xfId="50" applyNumberFormat="1"/>
    <xf numFmtId="166" fontId="0" fillId="0" borderId="0" xfId="0" applyNumberFormat="1"/>
    <xf numFmtId="9" fontId="0" fillId="35" borderId="0" xfId="43" applyFont="1" applyFill="1"/>
    <xf numFmtId="0" fontId="0" fillId="0" borderId="0" xfId="0" applyAlignment="1">
      <alignment horizontal="left"/>
    </xf>
    <xf numFmtId="0" fontId="46" fillId="0" borderId="0" xfId="53"/>
    <xf numFmtId="14" fontId="46" fillId="0" borderId="0" xfId="53" applyNumberFormat="1"/>
    <xf numFmtId="44" fontId="0" fillId="0" borderId="0" xfId="45" applyFont="1" applyAlignment="1"/>
    <xf numFmtId="0" fontId="19" fillId="34" borderId="0" xfId="53" applyFont="1" applyFill="1"/>
    <xf numFmtId="0" fontId="46" fillId="48" borderId="0" xfId="53" applyFill="1" applyAlignment="1">
      <alignment horizontal="center"/>
    </xf>
    <xf numFmtId="14" fontId="46" fillId="46" borderId="0" xfId="53" applyNumberFormat="1" applyFill="1"/>
    <xf numFmtId="44" fontId="0" fillId="46" borderId="0" xfId="45" applyFont="1" applyFill="1" applyAlignment="1"/>
    <xf numFmtId="44" fontId="48" fillId="46" borderId="0" xfId="45" applyFont="1" applyFill="1" applyAlignment="1"/>
    <xf numFmtId="44" fontId="49" fillId="46" borderId="11" xfId="45" applyFont="1" applyFill="1" applyBorder="1" applyAlignment="1"/>
    <xf numFmtId="44" fontId="49" fillId="46" borderId="12" xfId="45" applyFont="1" applyFill="1" applyBorder="1" applyAlignment="1"/>
    <xf numFmtId="44" fontId="50" fillId="46" borderId="0" xfId="45" applyFont="1" applyFill="1" applyAlignment="1"/>
    <xf numFmtId="14" fontId="46" fillId="37" borderId="0" xfId="53" applyNumberFormat="1" applyFill="1"/>
    <xf numFmtId="44" fontId="0" fillId="37" borderId="0" xfId="45" applyFont="1" applyFill="1" applyAlignment="1"/>
    <xf numFmtId="44" fontId="49" fillId="46" borderId="0" xfId="45" applyFont="1" applyFill="1" applyAlignment="1"/>
    <xf numFmtId="14" fontId="46" fillId="48" borderId="0" xfId="53" applyNumberFormat="1" applyFill="1"/>
    <xf numFmtId="44" fontId="0" fillId="48" borderId="0" xfId="45" applyFont="1" applyFill="1" applyAlignment="1"/>
    <xf numFmtId="44" fontId="49" fillId="48" borderId="12" xfId="45" applyFont="1" applyFill="1" applyBorder="1" applyAlignment="1"/>
    <xf numFmtId="44" fontId="48" fillId="48" borderId="0" xfId="45" applyFont="1" applyFill="1" applyAlignment="1"/>
    <xf numFmtId="0" fontId="46" fillId="0" borderId="0" xfId="53" applyAlignment="1">
      <alignment horizontal="center"/>
    </xf>
    <xf numFmtId="44" fontId="49" fillId="35" borderId="12" xfId="45" applyFont="1" applyFill="1" applyBorder="1" applyAlignment="1"/>
    <xf numFmtId="0" fontId="46" fillId="37" borderId="0" xfId="53" applyFill="1" applyAlignment="1">
      <alignment horizontal="center"/>
    </xf>
    <xf numFmtId="166" fontId="49" fillId="37" borderId="12" xfId="45" applyNumberFormat="1" applyFont="1" applyFill="1" applyBorder="1" applyAlignment="1"/>
    <xf numFmtId="0" fontId="19" fillId="45" borderId="0" xfId="53" applyFont="1" applyFill="1" applyAlignment="1">
      <alignment horizontal="center"/>
    </xf>
    <xf numFmtId="14" fontId="19" fillId="45" borderId="0" xfId="53" applyNumberFormat="1" applyFont="1" applyFill="1"/>
    <xf numFmtId="44" fontId="19" fillId="45" borderId="0" xfId="45" applyFont="1" applyFill="1" applyAlignment="1"/>
    <xf numFmtId="44" fontId="19" fillId="45" borderId="12" xfId="45" applyFont="1" applyFill="1" applyBorder="1" applyAlignment="1"/>
    <xf numFmtId="0" fontId="19" fillId="47" borderId="0" xfId="53" applyFont="1" applyFill="1" applyAlignment="1">
      <alignment horizontal="center"/>
    </xf>
    <xf numFmtId="14" fontId="19" fillId="47" borderId="0" xfId="53" applyNumberFormat="1" applyFont="1" applyFill="1"/>
    <xf numFmtId="44" fontId="19" fillId="47" borderId="0" xfId="45" applyFont="1" applyFill="1" applyAlignment="1"/>
    <xf numFmtId="44" fontId="19" fillId="47" borderId="12" xfId="45" applyFont="1" applyFill="1" applyBorder="1" applyAlignment="1"/>
    <xf numFmtId="44" fontId="49" fillId="0" borderId="12" xfId="45" applyFont="1" applyBorder="1" applyAlignment="1"/>
    <xf numFmtId="0" fontId="51" fillId="45" borderId="0" xfId="53" applyFont="1" applyFill="1" applyAlignment="1">
      <alignment horizontal="center"/>
    </xf>
    <xf numFmtId="14" fontId="51" fillId="45" borderId="0" xfId="53" applyNumberFormat="1" applyFont="1" applyFill="1"/>
    <xf numFmtId="44" fontId="51" fillId="45" borderId="0" xfId="45" applyFont="1" applyFill="1" applyAlignment="1"/>
    <xf numFmtId="44" fontId="47" fillId="45" borderId="12" xfId="45" applyFont="1" applyFill="1" applyBorder="1" applyAlignment="1"/>
    <xf numFmtId="44" fontId="49" fillId="37" borderId="13" xfId="45" applyFont="1" applyFill="1" applyBorder="1" applyAlignment="1"/>
    <xf numFmtId="44" fontId="49" fillId="0" borderId="0" xfId="45" applyFont="1" applyBorder="1" applyAlignment="1"/>
    <xf numFmtId="44" fontId="49" fillId="37" borderId="0" xfId="45" applyFont="1" applyFill="1" applyBorder="1" applyAlignment="1"/>
    <xf numFmtId="0" fontId="19" fillId="49" borderId="0" xfId="53" applyFont="1" applyFill="1" applyAlignment="1">
      <alignment horizontal="center"/>
    </xf>
    <xf numFmtId="14" fontId="19" fillId="49" borderId="0" xfId="53" applyNumberFormat="1" applyFont="1" applyFill="1"/>
    <xf numFmtId="44" fontId="19" fillId="49" borderId="0" xfId="45" applyFont="1" applyFill="1" applyAlignment="1"/>
    <xf numFmtId="44" fontId="19" fillId="49" borderId="0" xfId="45" applyFont="1" applyFill="1" applyBorder="1" applyAlignment="1"/>
    <xf numFmtId="10" fontId="0" fillId="0" borderId="0" xfId="43" applyNumberFormat="1" applyFont="1"/>
    <xf numFmtId="0" fontId="0" fillId="46" borderId="0" xfId="0" applyFill="1" applyAlignment="1">
      <alignment horizontal="left"/>
    </xf>
    <xf numFmtId="44" fontId="0" fillId="46" borderId="0" xfId="42" applyFont="1" applyFill="1"/>
    <xf numFmtId="0" fontId="0" fillId="50" borderId="0" xfId="0" applyFill="1" applyAlignment="1">
      <alignment horizontal="left"/>
    </xf>
    <xf numFmtId="44" fontId="0" fillId="50" borderId="0" xfId="42" applyFont="1" applyFill="1"/>
    <xf numFmtId="0" fontId="0" fillId="50" borderId="0" xfId="0" applyFill="1"/>
    <xf numFmtId="171" fontId="0" fillId="0" borderId="0" xfId="0" applyNumberFormat="1"/>
    <xf numFmtId="44" fontId="0" fillId="35" borderId="0" xfId="42" applyFont="1" applyFill="1"/>
    <xf numFmtId="1" fontId="0" fillId="35" borderId="0" xfId="43" applyNumberFormat="1" applyFont="1" applyFill="1"/>
    <xf numFmtId="0" fontId="38" fillId="0" borderId="14" xfId="49" applyFont="1" applyBorder="1" applyAlignment="1">
      <alignment horizontal="right"/>
    </xf>
    <xf numFmtId="44" fontId="38" fillId="35" borderId="14" xfId="49" applyNumberFormat="1" applyFont="1" applyFill="1" applyBorder="1"/>
    <xf numFmtId="44" fontId="38" fillId="0" borderId="14" xfId="49" applyNumberFormat="1" applyFont="1" applyBorder="1"/>
    <xf numFmtId="8" fontId="0" fillId="50" borderId="0" xfId="0" applyNumberFormat="1" applyFill="1"/>
    <xf numFmtId="169" fontId="0" fillId="0" borderId="0" xfId="43" applyNumberFormat="1" applyFont="1"/>
    <xf numFmtId="168" fontId="24" fillId="0" borderId="0" xfId="47" applyNumberFormat="1" applyFont="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52" xr:uid="{00000000-0005-0000-0000-00001B000000}"/>
    <cellStyle name="Currency" xfId="42" builtinId="4"/>
    <cellStyle name="Currency 2" xfId="45" xr:uid="{00000000-0005-0000-0000-00001D000000}"/>
    <cellStyle name="Currency 3" xfId="48" xr:uid="{00000000-0005-0000-0000-00001E000000}"/>
    <cellStyle name="Currency 3 2" xfId="51" xr:uid="{00000000-0005-0000-0000-00001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2A000000}"/>
    <cellStyle name="Normal 3" xfId="53" xr:uid="{00000000-0005-0000-0000-00002B000000}"/>
    <cellStyle name="Normal 4" xfId="47" xr:uid="{00000000-0005-0000-0000-00002C000000}"/>
    <cellStyle name="Normal 4 2" xfId="50" xr:uid="{00000000-0005-0000-0000-00002D000000}"/>
    <cellStyle name="Normal 6" xfId="49" xr:uid="{00000000-0005-0000-0000-00002E000000}"/>
    <cellStyle name="Note" xfId="15" builtinId="10" customBuiltin="1"/>
    <cellStyle name="Output" xfId="10" builtinId="21" customBuiltin="1"/>
    <cellStyle name="Percent" xfId="43" builtinId="5"/>
    <cellStyle name="Percent 2" xfId="46" xr:uid="{00000000-0005-0000-0000-000032000000}"/>
    <cellStyle name="Title" xfId="1" builtinId="15" customBuiltin="1"/>
    <cellStyle name="Total" xfId="17" builtinId="25" customBuiltin="1"/>
    <cellStyle name="Warning Text" xfId="14" builtinId="11" customBuiltin="1"/>
  </cellStyles>
  <dxfs count="57">
    <dxf>
      <font>
        <b val="0"/>
        <i val="0"/>
        <strike val="0"/>
        <condense val="0"/>
        <extend val="0"/>
        <outline val="0"/>
        <shadow val="0"/>
        <u val="none"/>
        <vertAlign val="baseline"/>
        <sz val="10"/>
        <color theme="1"/>
        <name val="Calibri"/>
        <family val="2"/>
        <scheme val="minor"/>
      </font>
      <numFmt numFmtId="34" formatCode="_(&quot;$&quot;* #,##0.00_);_(&quot;$&quot;* \(#,##0.00\);_(&quot;$&quot;*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numFmt numFmtId="34" formatCode="_(&quot;$&quot;* #,##0.00_);_(&quot;$&quot;* \(#,##0.00\);_(&quot;$&quot;*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theme="9" tint="0.79998168889431442"/>
        </patternFill>
      </fill>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2"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2"/>
        </patternFill>
      </fill>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rgb="FFFFE1E1"/>
        </patternFill>
      </fill>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fill>
        <patternFill patternType="solid">
          <fgColor indexed="64"/>
          <bgColor theme="9" tint="0.79998168889431442"/>
        </patternFill>
      </fill>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dxf>
    <dxf>
      <font>
        <b val="0"/>
        <i val="0"/>
        <strike val="0"/>
        <condense val="0"/>
        <extend val="0"/>
        <outline val="0"/>
        <shadow val="0"/>
        <u val="none"/>
        <vertAlign val="baseline"/>
        <sz val="10"/>
        <color theme="1"/>
        <name val="Arial"/>
        <scheme val="none"/>
      </font>
      <numFmt numFmtId="168" formatCode="&quot;$&quot;#,##0.00"/>
    </dxf>
    <dxf>
      <font>
        <b/>
        <i val="0"/>
        <strike val="0"/>
        <condense val="0"/>
        <extend val="0"/>
        <outline val="0"/>
        <shadow val="0"/>
        <u val="none"/>
        <vertAlign val="baseline"/>
        <sz val="10"/>
        <color theme="1"/>
        <name val="Arial"/>
        <scheme val="none"/>
      </font>
      <numFmt numFmtId="168" formatCode="&quot;$&quot;#,##0.00"/>
      <fill>
        <patternFill patternType="solid">
          <fgColor indexed="64"/>
          <bgColor rgb="FFFFE1E1"/>
        </patternFill>
      </fill>
    </dxf>
    <dxf>
      <font>
        <b/>
        <i val="0"/>
        <strike val="0"/>
        <condense val="0"/>
        <extend val="0"/>
        <outline val="0"/>
        <shadow val="0"/>
        <u val="none"/>
        <vertAlign val="baseline"/>
        <sz val="10"/>
        <color theme="1"/>
        <name val="Arial"/>
        <scheme val="none"/>
      </font>
      <numFmt numFmtId="168" formatCode="&quot;$&quot;#,##0.00"/>
      <fill>
        <patternFill patternType="solid">
          <fgColor indexed="64"/>
          <bgColor theme="9" tint="0.79998168889431442"/>
        </patternFill>
      </fill>
    </dxf>
    <dxf>
      <font>
        <b/>
        <i val="0"/>
        <strike val="0"/>
        <condense val="0"/>
        <extend val="0"/>
        <outline val="0"/>
        <shadow val="0"/>
        <u val="none"/>
        <vertAlign val="baseline"/>
        <sz val="10"/>
        <color theme="0"/>
        <name val="Arial"/>
        <scheme val="none"/>
      </font>
      <fill>
        <patternFill patternType="solid">
          <fgColor indexed="64"/>
          <bgColor theme="9" tint="-0.249977111117893"/>
        </patternFill>
      </fill>
    </dxf>
    <dxf>
      <font>
        <b val="0"/>
        <i val="0"/>
        <strike val="0"/>
        <condense val="0"/>
        <extend val="0"/>
        <outline val="0"/>
        <shadow val="0"/>
        <u val="none"/>
        <vertAlign val="baseline"/>
        <sz val="10"/>
        <color rgb="FF000000"/>
        <name val="Arial"/>
        <scheme val="none"/>
      </font>
      <numFmt numFmtId="167" formatCode="m/d/yyyy;@"/>
    </dxf>
    <dxf>
      <font>
        <b val="0"/>
        <i val="0"/>
        <strike val="0"/>
        <condense val="0"/>
        <extend val="0"/>
        <outline val="0"/>
        <shadow val="0"/>
        <u val="none"/>
        <vertAlign val="baseline"/>
        <sz val="10"/>
        <color theme="1"/>
        <name val="Arial"/>
        <scheme val="none"/>
      </font>
      <fill>
        <patternFill patternType="solid">
          <fgColor indexed="64"/>
          <bgColor theme="2"/>
        </patternFill>
      </fill>
    </dxf>
    <dxf>
      <font>
        <b/>
        <i val="0"/>
        <strike val="0"/>
        <condense val="0"/>
        <extend val="0"/>
        <outline val="0"/>
        <shadow val="0"/>
        <u val="none"/>
        <vertAlign val="baseline"/>
        <sz val="10"/>
        <color theme="0"/>
        <name val="Arial"/>
        <scheme val="none"/>
      </font>
      <fill>
        <patternFill patternType="solid">
          <fgColor indexed="64"/>
          <bgColor theme="4" tint="-0.499984740745262"/>
        </patternFill>
      </fill>
    </dxf>
    <dxf>
      <numFmt numFmtId="12" formatCode="&quot;$&quot;#,##0.00_);[Red]\(&quot;$&quot;#,##0.00\)"/>
    </dxf>
    <dxf>
      <numFmt numFmtId="21" formatCode="d\-mmm"/>
    </dxf>
    <dxf>
      <numFmt numFmtId="19" formatCode="m/d/yyyy"/>
    </dxf>
    <dxf>
      <numFmt numFmtId="14" formatCode="0.00%"/>
      <alignment horizontal="general" vertical="bottom" textRotation="0" wrapText="0" indent="0" justifyLastLine="0" shrinkToFit="0" readingOrder="0"/>
    </dxf>
    <dxf>
      <numFmt numFmtId="166" formatCode="_([$$-409]* #,##0.00_);_([$$-409]* \(#,##0.00\);_([$$-409]* &quot;-&quot;??_);_(@_)"/>
      <alignment horizontal="general" vertical="bottom" textRotation="0" wrapText="0" indent="0" justifyLastLine="0" shrinkToFit="0" readingOrder="0"/>
    </dxf>
    <dxf>
      <numFmt numFmtId="166" formatCode="_([$$-409]* #,##0.00_);_([$$-409]* \(#,##0.00\);_([$$-409]* &quot;-&quot;??_);_(@_)"/>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6" formatCode="_([$$-409]* #,##0.00_);_([$$-409]* \(#,##0.00\);_([$$-409]* &quot;-&quot;??_);_(@_)"/>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6" formatCode="_([$$-409]* #,##0.00_);_([$$-409]* \(#,##0.00\);_([$$-409]* &quot;-&quot;??_);_(@_)"/>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6" formatCode="_([$$-409]* #,##0.00_);_([$$-409]* \(#,##0.00\);_([$$-409]* &quot;-&quot;??_);_(@_)"/>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4" formatCode="#,##0.00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vertical="bottom" textRotation="0" wrapText="0" justifyLastLine="0" shrinkToFit="0" readingOrder="0"/>
    </dxf>
    <dxf>
      <font>
        <b/>
        <i val="0"/>
        <strike val="0"/>
        <condense val="0"/>
        <extend val="0"/>
        <outline val="0"/>
        <shadow val="0"/>
        <u val="none"/>
        <vertAlign val="baseline"/>
        <sz val="10"/>
        <color theme="0"/>
        <name val="Arial"/>
        <scheme val="none"/>
      </font>
      <fill>
        <patternFill patternType="solid">
          <fgColor indexed="64"/>
          <bgColor theme="8" tint="-0.499984740745262"/>
        </patternFill>
      </fill>
      <alignment horizontal="general" vertical="bottom" textRotation="0" wrapText="0" indent="0" justifyLastLine="0" shrinkToFit="0" readingOrder="0"/>
    </dxf>
    <dxf>
      <font>
        <b/>
        <i val="0"/>
        <strike val="0"/>
        <condense val="0"/>
        <extend val="0"/>
        <outline val="0"/>
        <shadow val="0"/>
        <u val="none"/>
        <vertAlign val="baseline"/>
        <sz val="10"/>
        <color rgb="FF548235"/>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numFmt numFmtId="19" formatCode="m/d/yyyy"/>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i val="0"/>
        <strike val="0"/>
        <condense val="0"/>
        <extend val="0"/>
        <outline val="0"/>
        <shadow val="0"/>
        <u val="none"/>
        <vertAlign val="baseline"/>
        <sz val="10"/>
        <color theme="0"/>
        <name val="Arial"/>
        <scheme val="none"/>
      </font>
      <fill>
        <patternFill patternType="solid">
          <fgColor indexed="64"/>
          <bgColor theme="8"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p-gaming-3060\shared\Python\Phuoc-Financial-Dashboard\!%20Investment%20Portfolio%20Bal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LOG"/>
      <sheetName val="Dashboard"/>
      <sheetName val="Dashboard (Old)"/>
      <sheetName val="Retirement"/>
      <sheetName val="Retirement Cashflow"/>
      <sheetName val="Monthly Forecast"/>
      <sheetName val="Daily Balance"/>
      <sheetName val="Investments"/>
      <sheetName val="Shares Buy"/>
      <sheetName val="Watchlist"/>
      <sheetName val="Monthly Forecast (51 - $3.5M)"/>
      <sheetName val="Dividends"/>
      <sheetName val="Net Worth Tracker (Weekly)"/>
      <sheetName val="Net Worth Tracker (Monthly)"/>
      <sheetName val="Spend Data"/>
      <sheetName val="Budget"/>
      <sheetName val="Tax Calculator"/>
      <sheetName val="John's Money"/>
      <sheetName val="Crypto"/>
      <sheetName val="Options Trades"/>
      <sheetName val="Thoughts"/>
      <sheetName val="Amortization Sch (LoanDepot)"/>
      <sheetName val="Projected Cash Flow"/>
      <sheetName val="Monthly Forecast (50 - $3.0M)"/>
      <sheetName val="Monthly Forecast (49 - $2.5M)"/>
      <sheetName val="Rental Property Evaluator"/>
      <sheetName val="Retirement Taxes"/>
      <sheetName val="Withdrawal Strategies"/>
      <sheetName val="Retirement Planning"/>
      <sheetName val="Major Projects"/>
      <sheetName val="401K Long Term Forecast"/>
      <sheetName val="General Information"/>
      <sheetName val="Withdrawal What-If"/>
      <sheetName val="IRA Contributions"/>
      <sheetName val="Post-Retirement"/>
      <sheetName val="FIRE Budget"/>
      <sheetName val="Stocks Watch"/>
      <sheetName val="Crash Model"/>
      <sheetName val="Geo Arbitrage"/>
      <sheetName val="Portfolio Return Model"/>
      <sheetName val="Dividend by Year"/>
      <sheetName val="Withdrawal Model"/>
      <sheetName val="401K Balance by Quarter"/>
      <sheetName val="vs. S&amp;P 500"/>
      <sheetName val="SEPP Letter"/>
      <sheetName val="Pre-Retirement"/>
      <sheetName val="Early Retirement"/>
      <sheetName val="Withdrawal 50"/>
      <sheetName val="Withdrawal 55"/>
      <sheetName val="Roth Conversion"/>
      <sheetName val="Retirement FROZEN"/>
      <sheetName val="Amortization Schedule - What If"/>
      <sheetName val="Portfolio Yield"/>
      <sheetName val="Allocation by Age"/>
      <sheetName val="Amortization Sch (Quicken)"/>
      <sheetName val="Amortization Sch (Fast Payoff)"/>
      <sheetName val="Social Security Incomes"/>
      <sheetName val="S&amp;P 500 Returns 1926-2020"/>
      <sheetName val="Groceries Costs"/>
      <sheetName val="DCF"/>
      <sheetName val="ZHVI"/>
      <sheetName val="ZORI"/>
      <sheetName val="IRS Life 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39">
          <cell r="A39">
            <v>0</v>
          </cell>
          <cell r="B39">
            <v>0.01</v>
          </cell>
          <cell r="C39">
            <v>0</v>
          </cell>
        </row>
        <row r="40">
          <cell r="A40">
            <v>8809</v>
          </cell>
          <cell r="B40">
            <v>0.02</v>
          </cell>
          <cell r="C40">
            <v>88.09</v>
          </cell>
        </row>
        <row r="41">
          <cell r="A41">
            <v>20883</v>
          </cell>
          <cell r="B41">
            <v>0.04</v>
          </cell>
          <cell r="C41">
            <v>329.57000000000005</v>
          </cell>
        </row>
        <row r="42">
          <cell r="A42">
            <v>32960</v>
          </cell>
          <cell r="B42">
            <v>0.06</v>
          </cell>
          <cell r="C42">
            <v>812.65000000000009</v>
          </cell>
        </row>
        <row r="43">
          <cell r="A43">
            <v>45753</v>
          </cell>
          <cell r="B43">
            <v>0.08</v>
          </cell>
          <cell r="C43">
            <v>1580.23</v>
          </cell>
        </row>
        <row r="44">
          <cell r="A44">
            <v>57824</v>
          </cell>
          <cell r="B44">
            <v>9.2999999999999999E-2</v>
          </cell>
          <cell r="C44">
            <v>2545.91</v>
          </cell>
        </row>
        <row r="45">
          <cell r="A45">
            <v>295373</v>
          </cell>
          <cell r="B45">
            <v>0.10299999999999999</v>
          </cell>
          <cell r="C45">
            <v>24637.967000000001</v>
          </cell>
        </row>
        <row r="46">
          <cell r="A46">
            <v>354445</v>
          </cell>
          <cell r="B46">
            <v>0.113</v>
          </cell>
          <cell r="C46">
            <v>30722.383000000002</v>
          </cell>
        </row>
        <row r="47">
          <cell r="A47">
            <v>590742</v>
          </cell>
          <cell r="B47">
            <v>0.123</v>
          </cell>
          <cell r="C47">
            <v>57423.944000000003</v>
          </cell>
        </row>
        <row r="48">
          <cell r="A48">
            <v>1000000</v>
          </cell>
          <cell r="B48">
            <v>0.13300000000000001</v>
          </cell>
          <cell r="C48">
            <v>107762.678</v>
          </cell>
        </row>
        <row r="52">
          <cell r="A52">
            <v>0</v>
          </cell>
          <cell r="B52">
            <v>0</v>
          </cell>
          <cell r="C52">
            <v>0</v>
          </cell>
        </row>
        <row r="53">
          <cell r="A53">
            <v>40000</v>
          </cell>
          <cell r="B53">
            <v>0.15</v>
          </cell>
          <cell r="C53">
            <v>0</v>
          </cell>
        </row>
        <row r="54">
          <cell r="A54">
            <v>441450</v>
          </cell>
          <cell r="B54">
            <v>0.2</v>
          </cell>
          <cell r="C54">
            <v>60217.5</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ow r="102">
          <cell r="A102">
            <v>0</v>
          </cell>
          <cell r="B102">
            <v>0.1</v>
          </cell>
          <cell r="C102">
            <v>0</v>
          </cell>
        </row>
        <row r="103">
          <cell r="A103">
            <v>9700</v>
          </cell>
          <cell r="B103">
            <v>0.12</v>
          </cell>
          <cell r="C103">
            <v>970</v>
          </cell>
        </row>
        <row r="104">
          <cell r="A104">
            <v>39475</v>
          </cell>
          <cell r="B104">
            <v>0.22</v>
          </cell>
          <cell r="C104">
            <v>4543</v>
          </cell>
        </row>
        <row r="105">
          <cell r="A105">
            <v>84200</v>
          </cell>
          <cell r="B105">
            <v>0.24</v>
          </cell>
          <cell r="C105">
            <v>14382.5</v>
          </cell>
        </row>
        <row r="106">
          <cell r="A106">
            <v>160725</v>
          </cell>
          <cell r="B106">
            <v>0.32</v>
          </cell>
          <cell r="C106">
            <v>32748.5</v>
          </cell>
        </row>
        <row r="107">
          <cell r="A107">
            <v>204100</v>
          </cell>
          <cell r="B107">
            <v>0.35</v>
          </cell>
          <cell r="C107">
            <v>46628.5</v>
          </cell>
        </row>
        <row r="108">
          <cell r="A108">
            <v>510300</v>
          </cell>
          <cell r="B108">
            <v>0.37</v>
          </cell>
          <cell r="C108">
            <v>153798.5</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en-US</v>
    <v>bo8l6h</v>
    <v>268435456</v>
    <v>1</v>
    <v>Powered by Refinitiv</v>
    <v>0</v>
    <v>BTC/USD</v>
    <v>2</v>
    <v>3</v>
    <v>Finance</v>
    <v>4</v>
    <v>68999.990000000005</v>
    <v>17705.87</v>
    <v>1001.47</v>
    <v>4.3963999999999996E-2</v>
    <v>USD</v>
    <v>BTC</v>
    <v>24096</v>
    <v>Currency Pair</v>
    <v>44770.803078703706</v>
    <v>22593.64</v>
    <v>Bitcoin/US Dollar FX Spot Rate</v>
    <v>22787.5</v>
    <v>22779.31</v>
    <v>23780.78</v>
    <v>BTCUSD</v>
    <v>BTC/USD</v>
  </rv>
  <rv s="1">
    <v>0</v>
  </rv>
  <rv s="2">
    <v>https://www.bing.com/financeapi/forcetrigger?t=bzu86h&amp;q=XNAS%3aCOIN&amp;form=skydnc</v>
    <v>Learn more on Bing</v>
  </rv>
  <rv s="3">
    <v>en-US</v>
    <v>bzu86h</v>
    <v>268435456</v>
    <v>1</v>
    <v>Powered by Refinitiv</v>
    <v>5</v>
    <v>COINBASE GLOBAL, INC. (XNAS:COIN)</v>
    <v>6</v>
    <v>7</v>
    <v>Finance</v>
    <v>8</v>
    <v>368.9</v>
    <v>40.83</v>
    <v>3.24</v>
    <v>5.5073999999999998E-2</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62.95</v>
    <v>Financial Technology (Fintech) &amp; Infrastructure</v>
    <v>Stock</v>
    <v>44770.79265668906</v>
    <v>2</v>
    <v>55.59</v>
    <v>13780576569</v>
    <v>COINBASE GLOBAL, INC.</v>
    <v>COINBASE GLOBAL, INC.</v>
    <v>58.234999999999999</v>
    <v>6.0004</v>
    <v>58.83</v>
    <v>62.07</v>
    <v>222016700</v>
    <v>COIN</v>
    <v>COINBASE GLOBAL, INC. (XNAS:COIN)</v>
    <v>11990917</v>
    <v>15116812</v>
    <v>2014</v>
  </rv>
  <rv s="1">
    <v>3</v>
  </rv>
  <rv s="2">
    <v>https://www.bing.com/financeapi/forcetrigger?t=a7841h&amp;q=Morgan+Stanley+Insight+Fund%3bA&amp;form=skydnc</v>
    <v>Learn more on Bing</v>
  </rv>
  <rv s="4">
    <v>en-US</v>
    <v>a7841h</v>
    <v>268435456</v>
    <v>1</v>
    <v>Powered by Refinitiv</v>
    <v>9</v>
    <v>Morgan Stanley Insight Fund;A</v>
    <v>10</v>
    <v>11</v>
    <v>Finance</v>
    <v>12</v>
    <v>1.63</v>
    <v>5.4808000000000003E-2</v>
    <v>US</v>
    <v>USD</v>
    <v>1.1000000000000001E-2</v>
    <v>Mutual Fund</v>
    <v>44769.947916666664</v>
    <v>44770.468966350003</v>
    <v>5</v>
    <v>Morgan Stanley Insight Fund;A</v>
    <v>890622050</v>
    <v>29.74</v>
    <v>31.37</v>
    <v>3.7254999999999998</v>
    <v>1.4226000000000001E-2</v>
    <v>-4.5343999999999995E-2</v>
    <v>-0.59640300000000002</v>
    <v>-0.163244</v>
    <v>-3.8373999999999998E-2</v>
    <v>9.7501000000000004E-2</v>
    <v>-0.52383099999999994</v>
    <v>CPOAX</v>
    <v>Morgan Stanley Insight Fund;A</v>
  </rv>
  <rv s="1">
    <v>6</v>
  </rv>
  <rv s="2">
    <v>https://www.bing.com/financeapi/forcetrigger?t=a1qgim&amp;q=XNAS%3aCTBI&amp;form=skydnc</v>
    <v>Learn more on Bing</v>
  </rv>
  <rv s="5">
    <v>en-US</v>
    <v>a1qgim</v>
    <v>268435456</v>
    <v>1</v>
    <v>Powered by Refinitiv</v>
    <v>13</v>
    <v>COMMUNITY TRUST BANCORP, INC. (XNAS:CTBI)</v>
    <v>6</v>
    <v>14</v>
    <v>Finance</v>
    <v>15</v>
    <v>46.3</v>
    <v>38.203800000000001</v>
    <v>0.76119999999999999</v>
    <v>-0.45500000000000002</v>
    <v>-1.0537000000000001E-2</v>
    <v>USD</v>
    <v>Community Trust Bancorp, Inc. (CTBI) is a bank holding company. CTBI owns all the capital stock of one commercial bank and one trust company, serving small and mid-sized communities in eastern, northeastern, central, and south-central Kentucky, southern West Virginia, and northeastern Tennessee. The commercial bank is Community Trust Bank, Inc., Pikeville, Kentucky (CTB) and the trust company is Community Trust and Investment Company, Lexington, Kentucky. CTBI is engaged in a range of commercial and personal banking, and trust and wealth management activities, which include accepting time and demand deposits; making secured and unsecured loans to corporations, individuals, and others; providing cash management services to corporate and individual customers; issuing letters of credit; renting safe deposit boxes; and providing funds transfer services. The lending activities of CTB include making commercial, construction, mortgage and personal loans.</v>
    <v>974</v>
    <v>Nasdaq Stock Market</v>
    <v>XNAS</v>
    <v>XNAS</v>
    <v>P.O. BOX 2947, 346 NORTH MAYO TRAIL, PIKEVILLE, KY, 41502-2947 US</v>
    <v>43.31</v>
    <v>Banking Services</v>
    <v>Stock</v>
    <v>44770.802694976563</v>
    <v>8</v>
    <v>42.51</v>
    <v>764563875</v>
    <v>COMMUNITY TRUST BANCORP, INC.</v>
    <v>COMMUNITY TRUST BANCORP, INC.</v>
    <v>43.31</v>
    <v>9.5749999999999993</v>
    <v>43.18</v>
    <v>42.725000000000001</v>
    <v>17895000</v>
    <v>CTBI</v>
    <v>COMMUNITY TRUST BANCORP, INC. (XNAS:CTBI)</v>
    <v>26487</v>
    <v>41208</v>
    <v>1980</v>
  </rv>
  <rv s="1">
    <v>9</v>
  </rv>
  <rv s="2">
    <v>https://www.bing.com/financeapi/forcetrigger?t=a1xeur&amp;q=XNYS%3aMCY&amp;form=skydnc</v>
    <v>Learn more on Bing</v>
  </rv>
  <rv s="5">
    <v>en-US</v>
    <v>a1xeur</v>
    <v>268435456</v>
    <v>1</v>
    <v>Powered by Refinitiv</v>
    <v>13</v>
    <v>MERCURY GENERAL CORPORATION (XNYS:MCY)</v>
    <v>6</v>
    <v>14</v>
    <v>Finance</v>
    <v>15</v>
    <v>61.99</v>
    <v>40.475000000000001</v>
    <v>0.435</v>
    <v>0.1875</v>
    <v>4.4949999999999999E-3</v>
    <v>USD</v>
    <v>Mercury General Corporation is an insurance holding company engaged in writing personal automobile insurance business. The Company writes homeowners, commercial automobile, commercial property, mechanical protection, and umbrella insurance. The Company’s automobile coverages include property damage, bodily injury, personal injury protection, underinsured, and uninsured motorist and other hazards. Its homeowners’ coverage includes dwelling, liability, personal property, fire, and other hazards. The Company offers standard, non-standard, and preferred private passenger automobile insurance. The Company also offers homeowners insurance in approximately 10 states, commercial automobile insurance in approximately four states, and mechanical protection insurance in various states. The Company’s subsidiaries include Mercury Casualty Company, California Automobile Insurance Company, Orion Indemnity Company, American Mercury Insurance Company and Mercury Insurance Company of Illinois.</v>
    <v>4300</v>
    <v>New York Stock Exchange</v>
    <v>XNYS</v>
    <v>XNYS</v>
    <v>4484 WILSHIRE BLVD, LOS ANGELES, CA, 90010 US</v>
    <v>41.94</v>
    <v>Insurance</v>
    <v>Stock</v>
    <v>44770.802939085159</v>
    <v>11</v>
    <v>40.475000000000001</v>
    <v>2319911919</v>
    <v>MERCURY GENERAL CORPORATION</v>
    <v>MERCURY GENERAL CORPORATION</v>
    <v>41.53</v>
    <v>11.760999999999999</v>
    <v>41.71</v>
    <v>41.897500000000001</v>
    <v>55371130</v>
    <v>MCY</v>
    <v>MERCURY GENERAL CORPORATION (XNYS:MCY)</v>
    <v>173916</v>
    <v>485563</v>
    <v>1961</v>
  </rv>
  <rv s="1">
    <v>12</v>
  </rv>
  <rv s="2">
    <v>https://www.bing.com/financeapi/forcetrigger?t=a8nkmw&amp;q=Morgan+Stanley+Institutional+Global+Oppty+Port%3bA&amp;form=skydnc</v>
    <v>Learn more on Bing</v>
  </rv>
  <rv s="4">
    <v>en-US</v>
    <v>a8nkmw</v>
    <v>268435456</v>
    <v>1</v>
    <v>Powered by Refinitiv</v>
    <v>9</v>
    <v>Morgan Stanley Institutional Global Oppty Port;A</v>
    <v>10</v>
    <v>11</v>
    <v>Finance</v>
    <v>12</v>
    <v>1</v>
    <v>4.0305999999999995E-2</v>
    <v>US</v>
    <v>USD</v>
    <v>1.2E-2</v>
    <v>Mutual Fund</v>
    <v>44769.947916666664</v>
    <v>44770.469528632035</v>
    <v>14</v>
    <v>Morgan Stanley Institutional Global Oppty Port;A</v>
    <v>779938204</v>
    <v>24.81</v>
    <v>25.81</v>
    <v>4.5045000000000002</v>
    <v>3.3227E-2</v>
    <v>-1.3002E-2</v>
    <v>-0.39562700000000001</v>
    <v>-5.8715999999999997E-2</v>
    <v>1.1046E-2</v>
    <v>6.5812999999999997E-2</v>
    <v>-0.36833100000000002</v>
    <v>MGGPX</v>
    <v>Morgan Stanley Institutional Global Oppty Port;A</v>
  </rv>
  <rv s="1">
    <v>15</v>
  </rv>
  <rv s="2">
    <v>https://www.bing.com/financeapi/forcetrigger?t=a1xroc&amp;q=XNYS%3aMMM&amp;form=skydnc</v>
    <v>Learn more on Bing</v>
  </rv>
  <rv s="5">
    <v>en-US</v>
    <v>a1xroc</v>
    <v>268435456</v>
    <v>1</v>
    <v>Powered by Refinitiv</v>
    <v>13</v>
    <v>3M COMPANY (XNYS:MMM)</v>
    <v>6</v>
    <v>14</v>
    <v>Finance</v>
    <v>15</v>
    <v>202.77</v>
    <v>125.6</v>
    <v>0.95779999999999998</v>
    <v>1.43</v>
    <v>1.0298E-2</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food safety,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140.58000000000001</v>
    <v>Consumer Goods Conglomerates</v>
    <v>Stock</v>
    <v>44770.803070392969</v>
    <v>17</v>
    <v>138.30000000000001</v>
    <v>79909731131</v>
    <v>3M COMPANY</v>
    <v>3M COMPANY</v>
    <v>139.69</v>
    <v>19.420400000000001</v>
    <v>138.86000000000001</v>
    <v>140.29</v>
    <v>569603900</v>
    <v>MMM</v>
    <v>3M COMPANY (XNYS:MMM)</v>
    <v>2069063</v>
    <v>3190890</v>
    <v>1929</v>
  </rv>
  <rv s="1">
    <v>18</v>
  </rv>
  <rv s="2">
    <v>http://en.wikipedia.org/wiki/Public_domain</v>
    <v>Public domain</v>
  </rv>
  <rv s="2">
    <v>https://en.wikipedia.org/wiki/Microsoft</v>
    <v>Wikipedia</v>
  </rv>
  <rv s="6">
    <v>20</v>
    <v>21</v>
  </rv>
  <rv s="7">
    <v>20</v>
    <v>https://www.bing.com/th?id=AMMS_e6e837c7bf3a77408619758b7447855a&amp;qlt=95</v>
    <v>22</v>
    <v>0</v>
    <v>https://www.bing.com/images/search?form=xlimg&amp;q=microsoft</v>
    <v>Image of MICROSOFT CORPORATION</v>
  </rv>
  <rv s="2">
    <v>https://www.bing.com/financeapi/forcetrigger?t=a1xzim&amp;q=XNAS%3aMSFT&amp;form=skydnc</v>
    <v>Learn more on Bing</v>
  </rv>
  <rv s="8">
    <v>en-US</v>
    <v>a1xzim</v>
    <v>268435456</v>
    <v>1</v>
    <v>Powered by Refinitiv</v>
    <v>16</v>
    <v>MICROSOFT CORPORATION (XNAS:MSFT)</v>
    <v>18</v>
    <v>19</v>
    <v>Finance</v>
    <v>15</v>
    <v>349.67</v>
    <v>241.51</v>
    <v>0.9204</v>
    <v>8.3249999999999993</v>
    <v>3.0977999999999999E-2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One Microsoft Way, REDMOND, WA, 98052-6399 US</v>
    <v>277.83999999999997</v>
    <v>23</v>
    <v>Software &amp; IT Services</v>
    <v>Stock</v>
    <v>44770.803071955466</v>
    <v>24</v>
    <v>267.87</v>
    <v>2068013160000</v>
    <v>MICROSOFT CORPORATION</v>
    <v>MICROSOFT CORPORATION</v>
    <v>269.85000000000002</v>
    <v>27.8657</v>
    <v>268.74</v>
    <v>277.065</v>
    <v>7464000000</v>
    <v>MSFT</v>
    <v>MICROSOFT CORPORATION (XNAS:MSFT)</v>
    <v>25519665</v>
    <v>26356641</v>
    <v>1993</v>
  </rv>
  <rv s="1">
    <v>25</v>
  </rv>
  <rv s="2">
    <v>https://www.bing.com/financeapi/forcetrigger?t=a1yptc&amp;q=XNYS%3aNRZ&amp;form=skydnc</v>
    <v>Learn more on Bing</v>
  </rv>
  <rv s="5">
    <v>en-US</v>
    <v>a1yptc</v>
    <v>268435456</v>
    <v>1</v>
    <v>Powered by Refinitiv</v>
    <v>13</v>
    <v>NEW RESIDENTIAL INVESTMENT CORP. (XNYS:NRZ)</v>
    <v>6</v>
    <v>14</v>
    <v>Finance</v>
    <v>8</v>
    <v>11.81</v>
    <v>8.18</v>
    <v>1.6786000000000001</v>
    <v>0.17</v>
    <v>1.6008000000000001E-2</v>
    <v>USD</v>
    <v>New Residential Investment Corp. is a provider of capital and services to the mortgage and financial services industry. Its portfolio is composed of mortgage servicing rights, mortgage origination and servicing companies (including ancillary mortgage services businesses), residential mortgage-backed securities, properties and loans, consumer loans, and other opportunistic investments. The Company’s segments include Origination, Servicing, MSR Related Investments, Residential Securities, Properties and Loans, Consumer Loans, and Mortgage Loans. The Company's investment portfolio includes servicing related investments, which includes operating entities, servicing related businesses, mortgage servicing rights (MSRs) and MSR financing receivables, excess MSRs; residential securities, properties, and loans, which includes real estate securities (RMBS), call rights, single-family rental properties, residential mortgage loans; consumer loans, and mortgage loans receivable.</v>
    <v>11324</v>
    <v>New York Stock Exchange</v>
    <v>XNYS</v>
    <v>XNYS</v>
    <v>1345 Avenue of the Americas, NEW YORK, NY, 10105 US</v>
    <v>10.84</v>
    <v>Residential &amp; Commercial REIT</v>
    <v>Stock</v>
    <v>44770.792587731252</v>
    <v>27</v>
    <v>10.56</v>
    <v>5036626335</v>
    <v>NEW RESIDENTIAL INVESTMENT CORP.</v>
    <v>NEW RESIDENTIAL INVESTMENT CORP.</v>
    <v>10.62</v>
    <v>4.7066999999999997</v>
    <v>10.62</v>
    <v>10.79</v>
    <v>466786500</v>
    <v>NRZ</v>
    <v>NEW RESIDENTIAL INVESTMENT CORP. (XNYS:NRZ)</v>
    <v>2983302</v>
    <v>5060140</v>
    <v>2011</v>
  </rv>
  <rv s="1">
    <v>28</v>
  </rv>
  <rv s="2">
    <v>https://www.bing.com/financeapi/forcetrigger?t=a1zbmw&amp;q=XNYS%3aORI&amp;form=skydnc</v>
    <v>Learn more on Bing</v>
  </rv>
  <rv s="5">
    <v>en-US</v>
    <v>a1zbmw</v>
    <v>268435456</v>
    <v>1</v>
    <v>Powered by Refinitiv</v>
    <v>13</v>
    <v>OLD REPUBLIC INTERNATIONAL CORPORATION (XNYS:ORI)</v>
    <v>6</v>
    <v>14</v>
    <v>Finance</v>
    <v>15</v>
    <v>27.19</v>
    <v>20.93</v>
    <v>0.84370000000000001</v>
    <v>0.12</v>
    <v>5.2610000000000001E-3</v>
    <v>USD</v>
    <v>Old Republic International Corporation is a holding company. The Company is engaged in the business of insurance underwriting and related services. The Company operates through three segments: General Insurance (property and liability insurance), Title Insurance, and RFIG Run-off. General Insurance provides property and liability insurance primarily to commercial clients. Title Insurance consists of the issuance of policies to real estate purchasers and investors based upon searches of the public records which contain information concerning interests in real property. The policies insure against losses arising out of defects, liens, and encumbrances. RFIG Run-off segment offers private mortgage insurance, which protects mortgage lenders and investors from default-related losses on residential mortgage loans made primarily to homebuyers. The RFIG Run-off mortgage guaranty operations insures only first mortgage loans, primarily on residential properties.</v>
    <v>9600</v>
    <v>New York Stock Exchange</v>
    <v>XNYS</v>
    <v>XNYS</v>
    <v>307 N MICHIGAN AVE, CHICAGO, IL, 60601 US</v>
    <v>22.99</v>
    <v>Insurance</v>
    <v>Stock</v>
    <v>44770.802946087497</v>
    <v>30</v>
    <v>22.57</v>
    <v>7069392376</v>
    <v>OLD REPUBLIC INTERNATIONAL CORPORATION</v>
    <v>OLD REPUBLIC INTERNATIONAL CORPORATION</v>
    <v>22.74</v>
    <v>5.1951000000000001</v>
    <v>22.81</v>
    <v>22.93</v>
    <v>308303200</v>
    <v>ORI</v>
    <v>OLD REPUBLIC INTERNATIONAL CORPORATION (XNYS:ORI)</v>
    <v>1072014</v>
    <v>1549919</v>
    <v>1969</v>
  </rv>
  <rv s="1">
    <v>31</v>
  </rv>
  <rv s="2">
    <v>https://www.bing.com/financeapi/forcetrigger?t=a21v6h&amp;q=BATS%3aREM&amp;form=skydnc</v>
    <v>Learn more on Bing</v>
  </rv>
  <rv s="9">
    <v>en-US</v>
    <v>a21v6h</v>
    <v>268435456</v>
    <v>1</v>
    <v>Powered by Refinitiv</v>
    <v>21</v>
    <v>iShares:Mtge RE (BATS:REM)</v>
    <v>22</v>
    <v>23</v>
    <v>Finance</v>
    <v>24</v>
    <v>38.49</v>
    <v>23.9</v>
    <v>1.9695</v>
    <v>0.79500000000000004</v>
    <v>2.6867000000000002E-2</v>
    <v>USD</v>
    <v>CBOE BZX Exchange</v>
    <v>BATS</v>
    <v>4.7999999999999996E-3</v>
    <v>30.42</v>
    <v>ETF</v>
    <v>44770.79257262656</v>
    <v>33</v>
    <v>29.67</v>
    <v>714070560.97000003</v>
    <v>iShares:Mtge RE</v>
    <v>29.69</v>
    <v>29.59</v>
    <v>30.385000000000002</v>
    <v>REM</v>
    <v>iShares:Mtge RE (BATS:REM)</v>
    <v>1208319</v>
    <v>1265398</v>
  </rv>
  <rv s="1">
    <v>34</v>
  </rv>
  <rv s="2">
    <v>https://www.bing.com/financeapi/forcetrigger?t=a24sdm&amp;q=XNAS%3aUBSI&amp;form=skydnc</v>
    <v>Learn more on Bing</v>
  </rv>
  <rv s="5">
    <v>en-US</v>
    <v>a24sdm</v>
    <v>268435456</v>
    <v>1</v>
    <v>Powered by Refinitiv</v>
    <v>13</v>
    <v>UNITED BANKSHARES, INC. (XNAS:UBSI)</v>
    <v>6</v>
    <v>14</v>
    <v>Finance</v>
    <v>15</v>
    <v>39.795000000000002</v>
    <v>31.74</v>
    <v>1.1292</v>
    <v>2.5000000000000001E-2</v>
    <v>6.5390000000000001E-4</v>
    <v>USD</v>
    <v>United Bankshares, Inc. is a financial holding company. The Company, through its subsidiaries, engages primarily in community banking and mortgage banking. The banking services offered are the acceptance of deposits in checking, savings, time and money market accounts; the making and servicing of personal, commercial, and floor plan loans; and the making of construction and real estate loans. Its segments include community banking and mortgage banking. The community banking segment includes both commercial and consumer lending and provides customers with such products as commercial loans, real estate loans, business financing and consumer loans. This segment also provides various deposit products. The mortgage banking segment engages primarily in the origination and acquisition of residential mortgages for sale into the secondary market, through the Company's mortgage banking subsidiaries, George Mason Mortgage, LLC (George Mason) and Crescent Mortgage Company (Crescent).</v>
    <v>2966</v>
    <v>Nasdaq Stock Market</v>
    <v>XNAS</v>
    <v>XNAS</v>
    <v>901 East Main Street, LINCOLNTON, NC, 28092 US</v>
    <v>38.520000000000003</v>
    <v>Banking Services</v>
    <v>Stock</v>
    <v>44770.802989687501</v>
    <v>36</v>
    <v>37.92</v>
    <v>5175599285</v>
    <v>UNITED BANKSHARES, INC.</v>
    <v>UNITED BANKSHARES, INC.</v>
    <v>38.229999999999997</v>
    <v>14.643000000000001</v>
    <v>38.229999999999997</v>
    <v>38.255000000000003</v>
    <v>135292100</v>
    <v>UBSI</v>
    <v>UNITED BANKSHARES, INC. (XNAS:UBSI)</v>
    <v>668445</v>
    <v>553528</v>
    <v>1982</v>
  </rv>
  <rv s="1">
    <v>37</v>
  </rv>
  <rv s="2">
    <v>https://www.bing.com/financeapi/forcetrigger?t=a267oc&amp;q=ARCX%3aXLE&amp;form=skydnc</v>
    <v>Learn more on Bing</v>
  </rv>
  <rv s="9">
    <v>en-US</v>
    <v>a267oc</v>
    <v>268435456</v>
    <v>1</v>
    <v>Powered by Refinitiv</v>
    <v>21</v>
    <v>Sel Sector:Energy SPDR (ARCX:XLE)</v>
    <v>22</v>
    <v>23</v>
    <v>Finance</v>
    <v>25</v>
    <v>93.31</v>
    <v>45.14</v>
    <v>1.1787000000000001</v>
    <v>0.25</v>
    <v>3.3450000000000003E-3</v>
    <v>USD</v>
    <v>NYSE Arca</v>
    <v>ARCX</v>
    <v>1.1000000000000001E-3</v>
    <v>75.92</v>
    <v>ETF</v>
    <v>44770.803028402341</v>
    <v>39</v>
    <v>73.77</v>
    <v>33914365770.299999</v>
    <v>Sel Sector:Energy SPDR</v>
    <v>75.47</v>
    <v>74.739999999999995</v>
    <v>74.989999999999995</v>
    <v>XLE</v>
    <v>Sel Sector:Energy SPDR (ARCX:XLE)</v>
    <v>17698866</v>
    <v>32039101</v>
  </rv>
  <rv s="1">
    <v>40</v>
  </rv>
  <rv s="2">
    <v>https://www.bing.com/financeapi/forcetrigger?t=a24ykr&amp;q=ARCX%3aUPRO&amp;form=skydnc</v>
    <v>Learn more on Bing</v>
  </rv>
  <rv s="9">
    <v>en-US</v>
    <v>a24ykr</v>
    <v>268435456</v>
    <v>1</v>
    <v>Powered by Refinitiv</v>
    <v>21</v>
    <v>ProShares:UltPro S&amp;P500 (ARCX:UPRO)</v>
    <v>22</v>
    <v>23</v>
    <v>Finance</v>
    <v>25</v>
    <v>78.715000000000003</v>
    <v>31.12</v>
    <v>3.2118000000000002</v>
    <v>1.49</v>
    <v>3.5998999999999996E-2</v>
    <v>USD</v>
    <v>NYSE Arca</v>
    <v>ARCX</v>
    <v>9.1000000000000004E-3</v>
    <v>43.16</v>
    <v>ETF</v>
    <v>44770.803063691405</v>
    <v>42</v>
    <v>40.494999999999997</v>
    <v>1990935666.78</v>
    <v>ProShares:UltPro S&amp;P500</v>
    <v>41.64</v>
    <v>41.39</v>
    <v>42.88</v>
    <v>UPRO</v>
    <v>ProShares:UltPro S&amp;P500 (ARCX:UPRO)</v>
    <v>8473500</v>
    <v>10565256</v>
  </rv>
  <rv s="1">
    <v>43</v>
  </rv>
  <rv s="2">
    <v>https://www.bing.com/financeapi/forcetrigger?t=a24bk2&amp;q=ARCX%3aTMF&amp;form=skydnc</v>
    <v>Learn more on Bing</v>
  </rv>
  <rv s="9">
    <v>en-US</v>
    <v>a24bk2</v>
    <v>268435456</v>
    <v>1</v>
    <v>Powered by Refinitiv</v>
    <v>21</v>
    <v>Direxion:20+Y Trs Bl 3X (ARCX:TMF)</v>
    <v>22</v>
    <v>23</v>
    <v>Finance</v>
    <v>25</v>
    <v>32.435000000000002</v>
    <v>10.5</v>
    <v>3.1</v>
    <v>0.24</v>
    <v>1.8251E-2</v>
    <v>USD</v>
    <v>NYSE Arca</v>
    <v>ARCX</v>
    <v>8.8000000000000005E-3</v>
    <v>13.8</v>
    <v>ETF</v>
    <v>44770.803080520309</v>
    <v>45</v>
    <v>13.27</v>
    <v>292455150.02999997</v>
    <v>Direxion:20+Y Trs Bl 3X</v>
    <v>13.5</v>
    <v>13.15</v>
    <v>13.39</v>
    <v>TMF</v>
    <v>Direxion:20+Y Trs Bl 3X (ARCX:TMF)</v>
    <v>3678425</v>
    <v>3188868</v>
  </rv>
  <rv s="1">
    <v>46</v>
  </rv>
  <rv s="2">
    <v>https://www.bing.com/financeapi/forcetrigger?t=a25ntc&amp;q=XNAS%3aVXUS&amp;form=skydnc</v>
    <v>Learn more on Bing</v>
  </rv>
  <rv s="9">
    <v>en-US</v>
    <v>a25ntc</v>
    <v>268435456</v>
    <v>1</v>
    <v>Powered by Refinitiv</v>
    <v>21</v>
    <v>Vanguard Tot I S;ETF (XNAS:VXUS)</v>
    <v>22</v>
    <v>23</v>
    <v>Finance</v>
    <v>26</v>
    <v>67.125</v>
    <v>49.015000000000001</v>
    <v>0.96350000000000002</v>
    <v>0.28499999999999998</v>
    <v>5.4100000000000007E-3</v>
    <v>USD</v>
    <v>Nasdaq Stock Market</v>
    <v>XNAS</v>
    <v>7.000000000000001E-4</v>
    <v>52.97</v>
    <v>ETF</v>
    <v>44770.792624374997</v>
    <v>48</v>
    <v>52.305</v>
    <v>46011544299</v>
    <v>Vanguard Tot I S;ETF</v>
    <v>52.68</v>
    <v>52.68</v>
    <v>52.965000000000003</v>
    <v>VXUS</v>
    <v>Vanguard Tot I S;ETF (XNAS:VXUS)</v>
    <v>2739629</v>
    <v>4951898</v>
  </rv>
  <rv s="1">
    <v>49</v>
  </rv>
  <rv s="2">
    <v>https://www.bing.com/financeapi/forcetrigger?t=a1twnm&amp;q=ARCX%3aGLD&amp;form=skydnc</v>
    <v>Learn more on Bing</v>
  </rv>
  <rv s="9">
    <v>en-US</v>
    <v>a1twnm</v>
    <v>268435456</v>
    <v>1</v>
    <v>Powered by Refinitiv</v>
    <v>21</v>
    <v>SPDR Gold (ARCX:GLD)</v>
    <v>22</v>
    <v>23</v>
    <v>Finance</v>
    <v>25</v>
    <v>193.3</v>
    <v>158.02500000000001</v>
    <v>0.80169999999999997</v>
    <v>1.825</v>
    <v>1.1287999999999999E-2</v>
    <v>USD</v>
    <v>NYSE Arca</v>
    <v>ARCX</v>
    <v>4.0000000000000001E-3</v>
    <v>163.76</v>
    <v>ETF</v>
    <v>44770.803061527346</v>
    <v>51</v>
    <v>162.88999999999999</v>
    <v>61336555691.800003</v>
    <v>SPDR Gold</v>
    <v>163.34</v>
    <v>161.66999999999999</v>
    <v>163.495</v>
    <v>GLD</v>
    <v>SPDR Gold (ARCX:GLD)</v>
    <v>4560338</v>
    <v>6279551</v>
  </rv>
  <rv s="1">
    <v>52</v>
  </rv>
  <rv s="2">
    <v>https://www.bing.com/financeapi/forcetrigger?t=a1z11h&amp;q=XNYS%3aO&amp;form=skydnc</v>
    <v>Learn more on Bing</v>
  </rv>
  <rv s="5">
    <v>en-US</v>
    <v>a1z11h</v>
    <v>268435456</v>
    <v>1</v>
    <v>Powered by Refinitiv</v>
    <v>13</v>
    <v>REALTY INCOME CORPORATION (XNYS:O)</v>
    <v>6</v>
    <v>14</v>
    <v>Finance</v>
    <v>15</v>
    <v>75.400000000000006</v>
    <v>62.284999999999997</v>
    <v>0.70250000000000001</v>
    <v>1.33</v>
    <v>1.8506000000000002E-2</v>
    <v>USD</v>
    <v>Realty Income Corporation is a real estate investment trust (REIT). The Company is focused on acquiring and managing freestanding commercial properties under a long-term net lease agreement. The Company owns and operates diversified portfolio of over 11,000 commercial properties. The Company's properties are leased to clients, operating across 60 industries, and located in 50 United States (U.S) states, Puerto Rico, the United Kingdom and Spain. The majority of its properties are leased to retail clients that have a service, non-discretionary, and/or low price point component to their business. The Company’s property types include Retail, Industrial, and Agriculture.</v>
    <v>367</v>
    <v>New York Stock Exchange</v>
    <v>XNYS</v>
    <v>XNYS</v>
    <v>11995 El Camino Real, SAN DIEGO, CA, 92130 US</v>
    <v>73.489999999999995</v>
    <v>Residential &amp; Commercial REIT</v>
    <v>Stock</v>
    <v>44770.802999548439</v>
    <v>54</v>
    <v>72.08</v>
    <v>44036995560</v>
    <v>REALTY INCOME CORPORATION</v>
    <v>REALTY INCOME CORPORATION</v>
    <v>72.135000000000005</v>
    <v>70.444199999999995</v>
    <v>71.87</v>
    <v>73.2</v>
    <v>601598300</v>
    <v>O</v>
    <v>REALTY INCOME CORPORATION (XNYS:O)</v>
    <v>1950147</v>
    <v>3101632</v>
    <v>1997</v>
  </rv>
  <rv s="1">
    <v>55</v>
  </rv>
  <rv s="2">
    <v>https://www.bing.com/financeapi/forcetrigger?t=a21mim&amp;q=XNAS%3aQQQ&amp;form=skydnc</v>
    <v>Learn more on Bing</v>
  </rv>
  <rv s="9">
    <v>en-US</v>
    <v>a21mim</v>
    <v>268435456</v>
    <v>1</v>
    <v>Powered by Refinitiv</v>
    <v>21</v>
    <v>Invesco QQQ Trust 1 (XNAS:QQQ)</v>
    <v>22</v>
    <v>23</v>
    <v>Finance</v>
    <v>25</v>
    <v>408.71</v>
    <v>269.27999999999997</v>
    <v>1.0092000000000001</v>
    <v>2.74</v>
    <v>8.9309999999999997E-3</v>
    <v>USD</v>
    <v>Nasdaq Stock Market</v>
    <v>XNAS</v>
    <v>2E-3</v>
    <v>310.39600000000002</v>
    <v>ETF</v>
    <v>44770.803063726562</v>
    <v>57</v>
    <v>302.745</v>
    <v>153160986463.62799</v>
    <v>Invesco QQQ Trust 1</v>
    <v>306.58999999999997</v>
    <v>306.81</v>
    <v>309.55</v>
    <v>QQQ</v>
    <v>Invesco QQQ Trust 1 (XNAS:QQQ)</v>
    <v>44134361</v>
    <v>60054900</v>
  </rv>
  <rv s="1">
    <v>58</v>
  </rv>
  <rv s="2">
    <v>https://www.bing.com/financeapi/forcetrigger?t=a24b5r&amp;q=XNAS%3aTLT&amp;form=skydnc</v>
    <v>Learn more on Bing</v>
  </rv>
  <rv s="9">
    <v>en-US</v>
    <v>a24b5r</v>
    <v>268435456</v>
    <v>1</v>
    <v>Powered by Refinitiv</v>
    <v>21</v>
    <v>iShares:20+ Trs Bd ETF (XNAS:TLT)</v>
    <v>22</v>
    <v>23</v>
    <v>Finance</v>
    <v>25</v>
    <v>155.12</v>
    <v>108.11499999999999</v>
    <v>1.0568</v>
    <v>0.86499999999999999</v>
    <v>7.4050000000000001E-3</v>
    <v>USD</v>
    <v>Nasdaq Stock Market</v>
    <v>XNAS</v>
    <v>1.5E-3</v>
    <v>118.92</v>
    <v>ETF</v>
    <v>44770.803036249999</v>
    <v>60</v>
    <v>117.32</v>
    <v>20173877913.549999</v>
    <v>iShares:20+ Trs Bd ETF</v>
    <v>118.07</v>
    <v>116.82</v>
    <v>117.685</v>
    <v>TLT</v>
    <v>iShares:20+ Trs Bd ETF (XNAS:TLT)</v>
    <v>12899024</v>
    <v>16779469</v>
  </rv>
  <rv s="1">
    <v>61</v>
  </rv>
  <rv s="2">
    <v>https://www.bing.com/financeapi/forcetrigger?t=a25nhw&amp;q=ARCX%3aVWO&amp;form=skydnc</v>
    <v>Learn more on Bing</v>
  </rv>
  <rv s="9">
    <v>en-US</v>
    <v>a25nhw</v>
    <v>268435456</v>
    <v>1</v>
    <v>Powered by Refinitiv</v>
    <v>21</v>
    <v>Vanguard EM St I;ETF (ARCX:VWO)</v>
    <v>22</v>
    <v>23</v>
    <v>Finance</v>
    <v>25</v>
    <v>53.445</v>
    <v>39.572200000000002</v>
    <v>0.97340000000000004</v>
    <v>0.105</v>
    <v>2.5369999999999998E-3</v>
    <v>USD</v>
    <v>NYSE Arca</v>
    <v>ARCX</v>
    <v>8.0000000000000004E-4</v>
    <v>41.53</v>
    <v>ETF</v>
    <v>44770.803064814063</v>
    <v>63</v>
    <v>40.951099999999997</v>
    <v>71161726262</v>
    <v>Vanguard EM St I;ETF</v>
    <v>41.42</v>
    <v>41.38</v>
    <v>41.484999999999999</v>
    <v>VWO</v>
    <v>Vanguard EM St I;ETF (ARCX:VWO)</v>
    <v>10144819</v>
    <v>13664780</v>
  </rv>
  <rv s="1">
    <v>64</v>
  </rv>
  <rv s="2">
    <v>https://www.bing.com/financeapi/forcetrigger?t=b1o8hw&amp;q=ARCX%3aGLDM&amp;form=skydnc</v>
    <v>Learn more on Bing</v>
  </rv>
  <rv s="9">
    <v>en-US</v>
    <v>b1o8hw</v>
    <v>268435456</v>
    <v>1</v>
    <v>Powered by Refinitiv</v>
    <v>21</v>
    <v>SPDR Gold MiniShares Tr (ARCX:GLDM)</v>
    <v>22</v>
    <v>23</v>
    <v>Finance</v>
    <v>25</v>
    <v>41.14</v>
    <v>33.674999999999997</v>
    <v>0.80149999999999999</v>
    <v>0.39</v>
    <v>1.1316999999999999E-2</v>
    <v>USD</v>
    <v>NYSE Arca</v>
    <v>ARCX</v>
    <v>1.8E-3</v>
    <v>34.89</v>
    <v>ETF</v>
    <v>44770.803032325784</v>
    <v>66</v>
    <v>34.715000000000003</v>
    <v>5094107241.21</v>
    <v>SPDR Gold MiniShares Tr</v>
    <v>34.784999999999997</v>
    <v>34.46</v>
    <v>34.85</v>
    <v>GLDM</v>
    <v>SPDR Gold MiniShares Tr (ARCX:GLDM)</v>
    <v>1178751</v>
    <v>1750976</v>
  </rv>
  <rv s="1">
    <v>67</v>
  </rv>
  <rv s="2">
    <v>https://www.bing.com/financeapi/forcetrigger?t=a22mar&amp;q=ARCX%3aSCHG&amp;form=skydnc</v>
    <v>Learn more on Bing</v>
  </rv>
  <rv s="9">
    <v>en-US</v>
    <v>a22mar</v>
    <v>268435456</v>
    <v>1</v>
    <v>Powered by Refinitiv</v>
    <v>21</v>
    <v>Schwab Str:US LC Gro ETF (ARCX:SCHG)</v>
    <v>22</v>
    <v>23</v>
    <v>Finance</v>
    <v>25</v>
    <v>84.11</v>
    <v>55.23</v>
    <v>1.018</v>
    <v>0.9</v>
    <v>1.4250000000000001E-2</v>
    <v>USD</v>
    <v>NYSE Arca</v>
    <v>ARCX</v>
    <v>4.0000000000000002E-4</v>
    <v>64.245000000000005</v>
    <v>ETF</v>
    <v>44770.803025960158</v>
    <v>69</v>
    <v>62.58</v>
    <v>13072407166.620001</v>
    <v>Schwab Str:US LC Gro ETF</v>
    <v>63.26</v>
    <v>63.16</v>
    <v>64.06</v>
    <v>SCHG</v>
    <v>Schwab Str:US LC Gro ETF (ARCX:SCHG)</v>
    <v>693281</v>
    <v>1247022</v>
  </rv>
  <rv s="1">
    <v>70</v>
  </rv>
  <rv s="2">
    <v>https://www.bing.com/financeapi/forcetrigger?t=a92ayc&amp;q=Fidelity+Government+Money+Market+Fund&amp;form=skydnc</v>
    <v>Learn more on Bing</v>
  </rv>
  <rv s="4">
    <v>en-US</v>
    <v>a92ayc</v>
    <v>268435456</v>
    <v>1</v>
    <v>Powered by Refinitiv</v>
    <v>9</v>
    <v>Fidelity Government Money Market Fund</v>
    <v>10</v>
    <v>27</v>
    <v>Finance</v>
    <v>12</v>
    <v>0</v>
    <v>0</v>
    <v>US</v>
    <v>USD</v>
    <v>1.5E-3</v>
    <v>Mutual Fund</v>
    <v>44343</v>
    <v>44769.400199392185</v>
    <v>72</v>
    <v>Fidelity Government Money Market Fund</v>
    <v>229648453063.14001</v>
    <v>1</v>
    <v>1</v>
    <v>0</v>
    <v>8.8199999999999997E-4</v>
    <v>1.9180000000000001E-6</v>
    <v>1E-4</v>
    <v>2.4390000000000002E-5</v>
    <v>3.6749999999999999E-3</v>
    <v>8.0870000000000004E-3</v>
    <v>1.6669999999999999E-3</v>
    <v>SPAXX</v>
    <v>Fidelity Government Money Market Fund</v>
  </rv>
  <rv s="1">
    <v>73</v>
  </rv>
  <rv s="2">
    <v>https://www.bing.com/financeapi/forcetrigger?t=bsfxbh&amp;q=ARCX%3aSCHQ&amp;form=skydnc</v>
    <v>Learn more on Bing</v>
  </rv>
  <rv s="10">
    <v>en-US</v>
    <v>bsfxbh</v>
    <v>268435456</v>
    <v>1</v>
    <v>Powered by Refinitiv</v>
    <v>28</v>
    <v>Schwab Str:LT US Trsry (ARCX:SCHQ)</v>
    <v>22</v>
    <v>29</v>
    <v>Finance</v>
    <v>26</v>
    <v>53.37</v>
    <v>38</v>
    <v>0.26</v>
    <v>6.3629999999999997E-3</v>
    <v>USD</v>
    <v>NYSE Arca</v>
    <v>ARCX</v>
    <v>5.0000000000000001E-4</v>
    <v>41.538600000000002</v>
    <v>ETF</v>
    <v>44770.783484351559</v>
    <v>75</v>
    <v>41.12</v>
    <v>84336063.810000002</v>
    <v>Schwab Str:LT US Trsry</v>
    <v>41.39</v>
    <v>40.86</v>
    <v>41.12</v>
    <v>SCHQ</v>
    <v>Schwab Str:LT US Trsry (ARCX:SCHQ)</v>
    <v>10448</v>
    <v>31182</v>
  </rv>
  <rv s="1">
    <v>76</v>
  </rv>
  <rv s="2">
    <v>https://www.bing.com/financeapi/forcetrigger?t=a1mou2&amp;q=XNAS%3aAAPL&amp;form=skydnc</v>
    <v>Learn more on Bing</v>
  </rv>
  <rv s="5">
    <v>en-US</v>
    <v>a1mou2</v>
    <v>268435456</v>
    <v>1</v>
    <v>Powered by Refinitiv</v>
    <v>13</v>
    <v>APPLE INC. (XNAS:AAPL)</v>
    <v>6</v>
    <v>14</v>
    <v>Finance</v>
    <v>15</v>
    <v>182.94</v>
    <v>129.04</v>
    <v>1.2156</v>
    <v>0.32219999999999999</v>
    <v>2.055E-3</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One Apple Park Way, CUPERTINO, CA, 95014 US</v>
    <v>157.63999999999999</v>
    <v>Computers, Phones &amp; Household Electronics</v>
    <v>Stock</v>
    <v>44770.803056585159</v>
    <v>78</v>
    <v>154.41</v>
    <v>2542889237196</v>
    <v>APPLE INC.</v>
    <v>APPLE INC.</v>
    <v>156.91999999999999</v>
    <v>25.485499999999998</v>
    <v>156.79</v>
    <v>157.1122</v>
    <v>16185180000</v>
    <v>AAPL</v>
    <v>APPLE INC. (XNAS:AAPL)</v>
    <v>51010876</v>
    <v>72075561</v>
    <v>1977</v>
  </rv>
  <rv s="1">
    <v>79</v>
  </rv>
  <rv s="2">
    <v>https://www.bing.com/financeapi/forcetrigger?t=a1nhlh&amp;q=XNAS%3aAMZN&amp;form=skydnc</v>
    <v>Learn more on Bing</v>
  </rv>
  <rv s="5">
    <v>en-US</v>
    <v>a1nhlh</v>
    <v>268435456</v>
    <v>1</v>
    <v>Powered by Refinitiv</v>
    <v>13</v>
    <v>AMAZON.COM, INC. (XNAS:AMZN)</v>
    <v>6</v>
    <v>14</v>
    <v>Finance</v>
    <v>8</v>
    <v>188.10730000000001</v>
    <v>101.26</v>
    <v>1.2670999999999999</v>
    <v>1.45</v>
    <v>1.1986000000000002E-2</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122.48</v>
    <v>Diversified Retail</v>
    <v>Stock</v>
    <v>44770.792623772657</v>
    <v>81</v>
    <v>118.08</v>
    <v>1245551272200</v>
    <v>AMAZON.COM, INC.</v>
    <v>AMAZON.COM, INC.</v>
    <v>121.57</v>
    <v>58.497599999999998</v>
    <v>120.97</v>
    <v>122.42</v>
    <v>10174410000</v>
    <v>AMZN</v>
    <v>AMAZON.COM, INC. (XNAS:AMZN)</v>
    <v>43142219</v>
    <v>64099216</v>
    <v>1996</v>
  </rv>
  <rv s="1">
    <v>82</v>
  </rv>
  <rv s="2">
    <v>https://www.bing.com/financeapi/forcetrigger?t=a1slm7&amp;q=XNAS%3aMETA&amp;form=skydnc</v>
    <v>Learn more on Bing</v>
  </rv>
  <rv s="5">
    <v>en-US</v>
    <v>a1slm7</v>
    <v>268435456</v>
    <v>1</v>
    <v>Powered by Refinitiv</v>
    <v>13</v>
    <v>Meta Platforms, Inc. (XNAS:META)</v>
    <v>6</v>
    <v>14</v>
    <v>Finance</v>
    <v>15</v>
    <v>384.33</v>
    <v>154.25</v>
    <v>1.3875999999999999</v>
    <v>-10.29</v>
    <v>-6.0678999999999997E-2</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77805</v>
    <v>Nasdaq Stock Market</v>
    <v>XNAS</v>
    <v>XNAS</v>
    <v>1601 Willow Rd, MENLO PARK, CA, 94025 US</v>
    <v>161.51</v>
    <v>Software &amp; IT Services</v>
    <v>Stock</v>
    <v>44770.803079189063</v>
    <v>84</v>
    <v>154.85</v>
    <v>431090190670</v>
    <v>Meta Platforms, Inc.</v>
    <v>Meta Platforms, Inc.</v>
    <v>160.62</v>
    <v>12.8346</v>
    <v>169.58</v>
    <v>159.29</v>
    <v>2706323000</v>
    <v>META</v>
    <v>Meta Platforms, Inc. (XNAS:META)</v>
    <v>62566739</v>
    <v>29956386</v>
    <v>2004</v>
  </rv>
  <rv s="1">
    <v>85</v>
  </rv>
  <rv s="2">
    <v>https://www.bing.com/financeapi/forcetrigger?t=a1u3rw&amp;q=XNAS%3aGOOGL&amp;form=skydnc</v>
    <v>Learn more on Bing</v>
  </rv>
  <rv s="5">
    <v>en-US</v>
    <v>a1u3rw</v>
    <v>268435456</v>
    <v>1</v>
    <v>Powered by Refinitiv</v>
    <v>13</v>
    <v>ALPHABET INC. (XNAS:GOOGL)</v>
    <v>6</v>
    <v>14</v>
    <v>Finance</v>
    <v>15</v>
    <v>151.54660000000001</v>
    <v>101.8847</v>
    <v>1.0858000000000001</v>
    <v>0.84</v>
    <v>7.43E-3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114.3</v>
    <v>Software &amp; IT Services</v>
    <v>Stock</v>
    <v>44770.803058738282</v>
    <v>87</v>
    <v>111.46</v>
    <v>1492384000000</v>
    <v>ALPHABET INC.</v>
    <v>ALPHABET INC.</v>
    <v>112.37</v>
    <v>21.0365</v>
    <v>113.06</v>
    <v>113.9</v>
    <v>13170000000</v>
    <v>GOOGL</v>
    <v>ALPHABET INC. (XNAS:GOOGL)</v>
    <v>24543553</v>
    <v>38403172</v>
    <v>2015</v>
  </rv>
  <rv s="1">
    <v>88</v>
  </rv>
  <rv s="2">
    <v>https://www.bing.com/financeapi/forcetrigger?t=c3wsbh&amp;q=XNYS%3aONL&amp;form=skydnc</v>
    <v>Learn more on Bing</v>
  </rv>
  <rv s="11">
    <v>en-US</v>
    <v>c3wsbh</v>
    <v>268435456</v>
    <v>1</v>
    <v>Powered by Refinitiv</v>
    <v>30</v>
    <v>ORION OFFICE REIT INC. (XNYS:ONL)</v>
    <v>6</v>
    <v>31</v>
    <v>Finance</v>
    <v>8</v>
    <v>32.25</v>
    <v>10.039999999999999</v>
    <v>6.5000000000000002E-2</v>
    <v>6.149E-3</v>
    <v>USD</v>
    <v>Orion Office REIT Inc. is an internally-managed real estate investment trust (REIT). The Company is engaged in the acquisition and management of a diversified portfolio of mission-critical and corporate headquarters office buildings in high-quality suburban markets across the United States. The Company's portfolio is leased primarily on a single-tenant net lease basis to creditworthy tenants. The Company's portfolio consists of approximately 92 office properties totaling approximately 10.5 million total leasable square feet located within 29 states and Puerto Rico. The Company operates across various industries, including financial services, health care, government services and telecommunications.</v>
    <v>New York Stock Exchange</v>
    <v>XNYS</v>
    <v>XNYS</v>
    <v>2325 Camelback Road, Suite 850, Suite 820, PHOENIX, AZ, 85016 US</v>
    <v>10.71</v>
    <v>Residential &amp; Commercial REIT</v>
    <v>Stock</v>
    <v>44770.792578622655</v>
    <v>90</v>
    <v>10.54</v>
    <v>602213787</v>
    <v>ORION OFFICE REIT INC.</v>
    <v>ORION OFFICE REIT INC.</v>
    <v>10.56</v>
    <v>0</v>
    <v>10.57</v>
    <v>10.635</v>
    <v>56625650</v>
    <v>ONL</v>
    <v>ORION OFFICE REIT INC. (XNYS:ONL)</v>
    <v>165334</v>
    <v>935284</v>
    <v>2021</v>
  </rv>
  <rv s="1">
    <v>91</v>
  </rv>
</rvData>
</file>

<file path=xl/richData/rdrichvaluestructure.xml><?xml version="1.0" encoding="utf-8"?>
<rvStructures xmlns="http://schemas.microsoft.com/office/spreadsheetml/2017/richdata" count="1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8">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spbArrays>
  <spbData count="32">
    <spb s="0">
      <v>0</v>
      <v>Name</v>
    </spb>
    <spb s="1">
      <v>0</v>
      <v>0</v>
      <v>0</v>
    </spb>
    <spb s="2">
      <v>1</v>
      <v>1</v>
    </spb>
    <spb s="3">
      <v>1</v>
      <v>1</v>
      <v>2</v>
      <v>1</v>
      <v>1</v>
      <v>1</v>
      <v>3</v>
      <v>1</v>
      <v>1</v>
      <v>1</v>
      <v>4</v>
      <v>5</v>
    </spb>
    <spb s="4">
      <v>GMT</v>
    </spb>
    <spb s="5">
      <v>1</v>
      <v>Name</v>
      <v>LearnMoreOnLink</v>
    </spb>
    <spb s="6">
      <v>1</v>
      <v>1</v>
      <v>1</v>
      <v>1</v>
    </spb>
    <spb s="7">
      <v>1</v>
      <v>6</v>
      <v>1</v>
      <v>2</v>
      <v>1</v>
      <v>1</v>
      <v>1</v>
      <v>7</v>
      <v>7</v>
      <v>3</v>
      <v>8</v>
      <v>1</v>
      <v>1</v>
      <v>1</v>
      <v>7</v>
      <v>4</v>
      <v>9</v>
      <v>5</v>
      <v>7</v>
    </spb>
    <spb s="8">
      <v>Delayed 15 minutes</v>
      <v>from previous close</v>
      <v>from previous close</v>
      <v>Source: Nasdaq</v>
      <v>GMT</v>
    </spb>
    <spb s="5">
      <v>2</v>
      <v>Name</v>
      <v>LearnMoreOnLink</v>
    </spb>
    <spb s="9">
      <v>1</v>
      <v>1</v>
      <v>1</v>
      <v>1</v>
    </spb>
    <spb s="10">
      <v>2</v>
      <v>1</v>
      <v>1</v>
      <v>7</v>
      <v>3</v>
      <v>8</v>
      <v>3</v>
      <v>3</v>
      <v>3</v>
      <v>3</v>
      <v>3</v>
      <v>3</v>
      <v>3</v>
      <v>3</v>
      <v>1</v>
      <v>4</v>
      <v>4</v>
      <v>5</v>
    </spb>
    <spb s="11">
      <v>from previous close</v>
      <v>from previous close</v>
      <v>GMT</v>
      <v>GMT</v>
    </spb>
    <spb s="5">
      <v>3</v>
      <v>Name</v>
      <v>LearnMoreOnLink</v>
    </spb>
    <spb s="12">
      <v>1</v>
      <v>6</v>
      <v>6</v>
      <v>1</v>
      <v>2</v>
      <v>1</v>
      <v>1</v>
      <v>1</v>
      <v>7</v>
      <v>7</v>
      <v>3</v>
      <v>8</v>
      <v>1</v>
      <v>1</v>
      <v>1</v>
      <v>7</v>
      <v>4</v>
      <v>9</v>
      <v>5</v>
      <v>7</v>
    </spb>
    <spb s="8">
      <v>Real-Time Nasdaq Last Sale</v>
      <v>from previous close</v>
      <v>from previous close</v>
      <v>Source: Nasdaq Last Sale</v>
      <v>GMT</v>
    </spb>
    <spb s="5">
      <v>4</v>
      <v>Name</v>
      <v>LearnMoreOnLink</v>
    </spb>
    <spb s="13">
      <v>0</v>
      <v>0</v>
    </spb>
    <spb s="14">
      <v>17</v>
      <v>1</v>
      <v>1</v>
      <v>1</v>
      <v>1</v>
    </spb>
    <spb s="15">
      <v>1</v>
      <v>6</v>
      <v>6</v>
      <v>1</v>
      <v>2</v>
      <v>1</v>
      <v>10</v>
      <v>1</v>
      <v>1</v>
      <v>7</v>
      <v>7</v>
      <v>3</v>
      <v>8</v>
      <v>1</v>
      <v>1</v>
      <v>1</v>
      <v>7</v>
      <v>4</v>
      <v>9</v>
      <v>5</v>
      <v>7</v>
    </spb>
    <spb s="16">
      <v>Powered by Refinitiv</v>
    </spb>
    <spb s="5">
      <v>5</v>
      <v>Name</v>
      <v>LearnMoreOnLink</v>
    </spb>
    <spb s="17">
      <v>1</v>
      <v>1</v>
      <v>1</v>
    </spb>
    <spb s="18">
      <v>1</v>
      <v>6</v>
      <v>1</v>
      <v>2</v>
      <v>1</v>
      <v>1</v>
      <v>1</v>
      <v>7</v>
      <v>3</v>
      <v>8</v>
      <v>1</v>
      <v>1</v>
      <v>3</v>
      <v>1</v>
      <v>7</v>
      <v>4</v>
      <v>5</v>
    </spb>
    <spb s="19">
      <v>BATS BZX Real-Time Last Price</v>
      <v>from previous close</v>
      <v>from previous close</v>
      <v>GMT</v>
    </spb>
    <spb s="20">
      <v>Real-Time Nasdaq Last Sale</v>
      <v>from previous close</v>
      <v>Source: Nasdaq Last Sale</v>
      <v>from previous close</v>
      <v>GMT</v>
    </spb>
    <spb s="20">
      <v>Delayed 15 minutes</v>
      <v>from previous close</v>
      <v>Source: Nasdaq</v>
      <v>from previous close</v>
      <v>GMT</v>
    </spb>
    <spb s="10">
      <v>2</v>
      <v>1</v>
      <v>1</v>
      <v>7</v>
      <v>3</v>
      <v>8</v>
      <v>3</v>
      <v>3</v>
      <v>3</v>
      <v>3</v>
      <v>3</v>
      <v>3</v>
      <v>3</v>
      <v>3</v>
      <v>1</v>
      <v>11</v>
      <v>4</v>
      <v>5</v>
    </spb>
    <spb s="5">
      <v>6</v>
      <v>Name</v>
      <v>LearnMoreOnLink</v>
    </spb>
    <spb s="21">
      <v>1</v>
      <v>1</v>
      <v>2</v>
      <v>1</v>
      <v>1</v>
      <v>1</v>
      <v>7</v>
      <v>3</v>
      <v>8</v>
      <v>1</v>
      <v>1</v>
      <v>3</v>
      <v>1</v>
      <v>7</v>
      <v>4</v>
      <v>5</v>
    </spb>
    <spb s="5">
      <v>7</v>
      <v>Name</v>
      <v>LearnMoreOnLink</v>
    </spb>
    <spb s="22">
      <v>1</v>
      <v>6</v>
      <v>1</v>
      <v>2</v>
      <v>1</v>
      <v>1</v>
      <v>1</v>
      <v>7</v>
      <v>3</v>
      <v>8</v>
      <v>1</v>
      <v>1</v>
      <v>1</v>
      <v>7</v>
      <v>4</v>
      <v>9</v>
      <v>5</v>
      <v>7</v>
    </spb>
  </spbData>
</supportingPropertyBags>
</file>

<file path=xl/richData/rdsupportingpropertybagstructure.xml><?xml version="1.0" encoding="utf-8"?>
<spbStructures xmlns="http://schemas.microsoft.com/office/spreadsheetml/2017/richdata2" count="2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Change (%)" t="s"/>
    <k n="Last trade time" t="s"/>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Last trade time" t="i"/>
    <k n="`%EntityServiceId"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4" formatCode="0.00%"/>
    </x:dxf>
    <x:dxf>
      <x:numFmt numFmtId="27" formatCode="m/d/yyyy\ h:mm"/>
    </x:dxf>
    <x:dxf>
      <x:numFmt numFmtId="2" formatCode="0.00"/>
    </x:dxf>
    <x:dxf>
      <x:numFmt numFmtId="4" formatCode="#,##0.00"/>
    </x:dxf>
    <x:dxf>
      <x:numFmt numFmtId="3" formatCode="#,##0"/>
    </x:dxf>
    <x:dxf>
      <x:numFmt numFmtId="1" formatCode="0"/>
    </x:dxf>
    <x:dxf>
      <x:numFmt numFmtId="19" formatCode="m/d/yyyy"/>
    </x:dxf>
  </dxfs>
  <richProperties>
    <rPr n="NumberFormat" t="s"/>
    <rPr n="IsTitleField" t="b"/>
    <rPr n="IsHeroField" t="b"/>
  </richProperties>
  <richStyles>
    <rSty dxfid="0">
      <rpv i="0">_([$$-en-US]* #,##0.00_);_([$$-en-US]* (#,##0.00);_([$$-en-US]* "-"??_);_(@_)</rpv>
    </rSty>
    <rSty>
      <rpv i="1">1</rpv>
    </rSty>
    <rSty dxfid="1"/>
    <rSty dxfid="2"/>
    <rSty dxfid="3">
      <rpv i="0">0.00</rpv>
    </rSty>
    <rSty dxfid="4">
      <rpv i="0">#,##0.00</rpv>
    </rSty>
    <rSty dxfid="5">
      <rpv i="0">#,##0</rpv>
    </rSty>
    <rSty dxfid="0">
      <rpv i="0">_([$$-en-US]* #,##0_);_([$$-en-US]* (#,##0);_([$$-en-US]* "-"_);_(@_)</rpv>
    </rSty>
    <rSty dxfid="6">
      <rpv i="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A1:H720" totalsRowShown="0" headerRowDxfId="56" dataDxfId="55" headerRowCellStyle="Normal 3" dataCellStyle="Currency 2">
  <autoFilter ref="A1:H720" xr:uid="{00000000-0009-0000-0100-000005000000}"/>
  <tableColumns count="8">
    <tableColumn id="1" xr3:uid="{00000000-0010-0000-0000-000001000000}" name="Age" dataDxfId="54" dataCellStyle="Normal 3"/>
    <tableColumn id="2" xr3:uid="{00000000-0010-0000-0000-000002000000}" name="Month" dataDxfId="53" dataCellStyle="Normal 3"/>
    <tableColumn id="3" xr3:uid="{00000000-0010-0000-0000-000003000000}" name="Beginning Balance" dataDxfId="52" dataCellStyle="Currency 2"/>
    <tableColumn id="4" xr3:uid="{00000000-0010-0000-0000-000004000000}" name="Contributions" dataDxfId="51" dataCellStyle="Currency 2"/>
    <tableColumn id="5" xr3:uid="{00000000-0010-0000-0000-000005000000}" name="Withdrawal" dataDxfId="50" dataCellStyle="Currency 2"/>
    <tableColumn id="6" xr3:uid="{00000000-0010-0000-0000-000006000000}" name="Dividends" dataDxfId="49" dataCellStyle="Currency 2"/>
    <tableColumn id="7" xr3:uid="{00000000-0010-0000-0000-000007000000}" name="Earnings" dataDxfId="48" dataCellStyle="Currency 2">
      <calculatedColumnFormula>(C2+D2+F2-E2)*data!$B$9/12</calculatedColumnFormula>
    </tableColumn>
    <tableColumn id="8" xr3:uid="{00000000-0010-0000-0000-000008000000}" name="Ending Balance" dataDxfId="47" dataCellStyle="Currency 2">
      <calculatedColumnFormula>C2+D2+F2+G2-E2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investments" displayName="investments" ref="A1:O54" totalsRowShown="0" headerRowDxfId="46" dataDxfId="45">
  <autoFilter ref="A1:O54" xr:uid="{00000000-0009-0000-0100-000002000000}"/>
  <sortState xmlns:xlrd2="http://schemas.microsoft.com/office/spreadsheetml/2017/richdata2" ref="A2:O54">
    <sortCondition ref="E2:E54"/>
    <sortCondition ref="F2:F54"/>
    <sortCondition ref="B2:B54"/>
  </sortState>
  <tableColumns count="15">
    <tableColumn id="1" xr3:uid="{00000000-0010-0000-0200-000001000000}" name="Company" dataDxfId="44"/>
    <tableColumn id="11" xr3:uid="{00000000-0010-0000-0200-00000B000000}" name="Symbol" dataDxfId="43"/>
    <tableColumn id="21" xr3:uid="{00000000-0010-0000-0200-000015000000}" name="Symbol 2" dataDxfId="42"/>
    <tableColumn id="12" xr3:uid="{00000000-0010-0000-0200-00000C000000}" name="Category" dataDxfId="41"/>
    <tableColumn id="2" xr3:uid="{00000000-0010-0000-0200-000002000000}" name="Broker" dataDxfId="40"/>
    <tableColumn id="3" xr3:uid="{00000000-0010-0000-0200-000003000000}" name="Account" dataDxfId="39"/>
    <tableColumn id="4" xr3:uid="{00000000-0010-0000-0200-000004000000}" name="Account #" dataDxfId="38"/>
    <tableColumn id="5" xr3:uid="{00000000-0010-0000-0200-000005000000}" name="Quantity" dataDxfId="37"/>
    <tableColumn id="6" xr3:uid="{00000000-0010-0000-0200-000006000000}" name="Value" dataDxfId="36"/>
    <tableColumn id="20" xr3:uid="{00000000-0010-0000-0200-000014000000}" name="Industry" dataDxfId="35"/>
    <tableColumn id="19" xr3:uid="{00000000-0010-0000-0200-000013000000}" name="Sector" dataDxfId="34"/>
    <tableColumn id="7" xr3:uid="{00000000-0010-0000-0200-000007000000}" name="Company2" dataDxfId="33"/>
    <tableColumn id="8" xr3:uid="{00000000-0010-0000-0200-000008000000}" name="Price" dataDxfId="32"/>
    <tableColumn id="9" xr3:uid="{00000000-0010-0000-0200-000009000000}" name="Change" dataDxfId="31"/>
    <tableColumn id="10" xr3:uid="{00000000-0010-0000-0200-00000A000000}" name="Change (%)" dataDxfId="3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spend" displayName="spend" ref="A1:I5357" totalsRowShown="0">
  <autoFilter ref="A1:I5357" xr:uid="{00000000-0009-0000-0100-000001000000}"/>
  <sortState xmlns:xlrd2="http://schemas.microsoft.com/office/spreadsheetml/2017/richdata2" ref="A2:I5357">
    <sortCondition ref="A2:A5357"/>
  </sortState>
  <tableColumns count="9">
    <tableColumn id="1" xr3:uid="{00000000-0010-0000-0300-000001000000}" name="Date" dataDxfId="29"/>
    <tableColumn id="2" xr3:uid="{00000000-0010-0000-0300-000002000000}" name="Month"/>
    <tableColumn id="3" xr3:uid="{00000000-0010-0000-0300-000003000000}" name="Year"/>
    <tableColumn id="4" xr3:uid="{00000000-0010-0000-0300-000004000000}" name="Month-Year" dataDxfId="28"/>
    <tableColumn id="5" xr3:uid="{00000000-0010-0000-0300-000005000000}" name="Account"/>
    <tableColumn id="6" xr3:uid="{00000000-0010-0000-0300-000006000000}" name="Description"/>
    <tableColumn id="7" xr3:uid="{00000000-0010-0000-0300-000007000000}" name="Category"/>
    <tableColumn id="8" xr3:uid="{00000000-0010-0000-0300-000008000000}" name="Tags"/>
    <tableColumn id="9" xr3:uid="{00000000-0010-0000-0300-000009000000}" name="Amount" dataDxfId="2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networth" displayName="networth" ref="A1:S151" totalsRowShown="0" headerRowDxfId="26" dataDxfId="25" headerRowCellStyle="Normal 2" dataCellStyle="Normal 4">
  <autoFilter ref="A1:S151" xr:uid="{00000000-0009-0000-0100-000004000000}"/>
  <tableColumns count="19">
    <tableColumn id="1" xr3:uid="{00000000-0010-0000-0400-000001000000}" name="Date" dataDxfId="24" dataCellStyle="Normal 4">
      <calculatedColumnFormula>EDATE(A1,1)</calculatedColumnFormula>
    </tableColumn>
    <tableColumn id="2" xr3:uid="{00000000-0010-0000-0400-000002000000}" name="Net Worth" dataDxfId="23" dataCellStyle="Currency 3">
      <calculatedColumnFormula>networth[[#This Row],[Assets]]-networth[[#This Row],[Liabilities]]</calculatedColumnFormula>
    </tableColumn>
    <tableColumn id="3" xr3:uid="{00000000-0010-0000-0400-000003000000}" name="Assets" dataDxfId="22" dataCellStyle="Normal 4">
      <calculatedColumnFormula>SUM(E2:I2)</calculatedColumnFormula>
    </tableColumn>
    <tableColumn id="4" xr3:uid="{00000000-0010-0000-0400-000004000000}" name="Liabilities" dataDxfId="21" dataCellStyle="Normal 4">
      <calculatedColumnFormula>SUM(J2:L2)</calculatedColumnFormula>
    </tableColumn>
    <tableColumn id="5" xr3:uid="{00000000-0010-0000-0400-000005000000}" name="Retirement Account" dataDxfId="20" dataCellStyle="Normal 4"/>
    <tableColumn id="6" xr3:uid="{00000000-0010-0000-0400-000006000000}" name="Other Investments" dataDxfId="19" dataCellStyle="Normal 4"/>
    <tableColumn id="7" xr3:uid="{00000000-0010-0000-0400-000007000000}" name="Savings" dataDxfId="18" dataCellStyle="Normal 4">
      <calculatedColumnFormula>(G1+1000)*(1+(0.12/12))</calculatedColumnFormula>
    </tableColumn>
    <tableColumn id="8" xr3:uid="{00000000-0010-0000-0400-000008000000}" name="Cash" dataDxfId="17" dataCellStyle="Normal 4"/>
    <tableColumn id="9" xr3:uid="{00000000-0010-0000-0400-000009000000}" name="House" dataDxfId="16" dataCellStyle="Normal 2"/>
    <tableColumn id="10" xr3:uid="{00000000-0010-0000-0400-00000A000000}" name="Mortgage" dataDxfId="15" dataCellStyle="Normal 4">
      <calculatedColumnFormula>J1-(1200*(1.0025^(ROW()-2)))</calculatedColumnFormula>
    </tableColumn>
    <tableColumn id="11" xr3:uid="{00000000-0010-0000-0400-00000B000000}" name="Personal Loan" dataDxfId="14" dataCellStyle="Normal 4"/>
    <tableColumn id="12" xr3:uid="{00000000-0010-0000-0400-00000C000000}" name="Credit Card Debts" dataDxfId="13" dataCellStyle="Normal 4">
      <calculatedColumnFormula>-SUM(M2:S2)</calculatedColumnFormula>
    </tableColumn>
    <tableColumn id="13" xr3:uid="{00000000-0010-0000-0400-00000D000000}" name="Citibank" dataDxfId="12" dataCellStyle="Normal 4">
      <calculatedColumnFormula>M1-M1</calculatedColumnFormula>
    </tableColumn>
    <tableColumn id="14" xr3:uid="{00000000-0010-0000-0400-00000E000000}" name="Chase" dataDxfId="11" dataCellStyle="Normal 4"/>
    <tableColumn id="15" xr3:uid="{00000000-0010-0000-0400-00000F000000}" name="AMEX" dataDxfId="10" dataCellStyle="Normal 4"/>
    <tableColumn id="16" xr3:uid="{00000000-0010-0000-0400-000010000000}" name="Bank of America" dataDxfId="9" dataCellStyle="Normal 4"/>
    <tableColumn id="17" xr3:uid="{00000000-0010-0000-0400-000011000000}" name="Discover" dataDxfId="8" dataCellStyle="Normal 4"/>
    <tableColumn id="18" xr3:uid="{00000000-0010-0000-0400-000012000000}" name="Apple Card" dataDxfId="7" dataCellStyle="Normal 2"/>
    <tableColumn id="19" xr3:uid="{00000000-0010-0000-0400-000013000000}" name="BlockFI Visa" dataDxfId="6" dataCellStyle="Normal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03A6538-354F-49C7-91DB-DBCB95E82B07}" name="Budget" displayName="Budget" ref="A1:E38" totalsRowShown="0" tableBorderDxfId="5">
  <autoFilter ref="A1:E38" xr:uid="{803A6538-354F-49C7-91DB-DBCB95E82B07}"/>
  <tableColumns count="5">
    <tableColumn id="1" xr3:uid="{7D919A29-1265-4209-98BD-ED8BF5A8F987}" name="Column1" dataDxfId="4" dataCellStyle="Normal 6"/>
    <tableColumn id="2" xr3:uid="{54F42B15-8467-43DC-8D9A-2A982FF97154}" name="Category" dataDxfId="3" dataCellStyle="Normal 6"/>
    <tableColumn id="3" xr3:uid="{59DA1529-8FD9-4464-93A3-FF2E717F738C}" name="Retirement Budget - GOOD" dataDxfId="2" dataCellStyle="Normal 6"/>
    <tableColumn id="4" xr3:uid="{EC580F03-45EA-4673-B141-1F70F2C5994E}" name="Retirement Budget - Bare Bones" dataDxfId="1" dataCellStyle="Normal 6"/>
    <tableColumn id="5" xr3:uid="{F09514CD-955C-4BB0-8A55-B9D2CB5C79BB}" name="Retirement Budget -  MEDIUM" dataDxfId="0" dataCellStyle="Normal 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0"/>
  <sheetViews>
    <sheetView showGridLines="0" workbookViewId="0">
      <pane ySplit="1" topLeftCell="A2" activePane="bottomLeft" state="frozen"/>
      <selection activeCell="E3" sqref="E3"/>
      <selection pane="bottomLeft" activeCell="D700" sqref="D700"/>
    </sheetView>
  </sheetViews>
  <sheetFormatPr defaultColWidth="10.81640625" defaultRowHeight="12.5" x14ac:dyDescent="0.25"/>
  <cols>
    <col min="1" max="1" width="7.453125" style="108" customWidth="1"/>
    <col min="2" max="2" width="10.81640625" style="108"/>
    <col min="3" max="3" width="18.81640625" style="108" customWidth="1"/>
    <col min="4" max="4" width="16.81640625" style="108" customWidth="1"/>
    <col min="5" max="6" width="14.1796875" style="108" customWidth="1"/>
    <col min="7" max="7" width="27.7265625" style="108" bestFit="1" customWidth="1"/>
    <col min="8" max="8" width="17.453125" style="108" bestFit="1" customWidth="1"/>
    <col min="9" max="16384" width="10.81640625" style="108"/>
  </cols>
  <sheetData>
    <row r="1" spans="1:10" ht="13.5" thickBot="1" x14ac:dyDescent="0.35">
      <c r="A1" s="111" t="s">
        <v>228</v>
      </c>
      <c r="B1" s="111" t="s">
        <v>1</v>
      </c>
      <c r="C1" s="111" t="s">
        <v>229</v>
      </c>
      <c r="D1" s="111" t="s">
        <v>233</v>
      </c>
      <c r="E1" s="111" t="s">
        <v>230</v>
      </c>
      <c r="F1" s="111" t="s">
        <v>238</v>
      </c>
      <c r="G1" s="111" t="s">
        <v>231</v>
      </c>
      <c r="H1" s="111" t="s">
        <v>232</v>
      </c>
    </row>
    <row r="2" spans="1:10" ht="14.5" x14ac:dyDescent="0.35">
      <c r="A2" s="112">
        <v>44</v>
      </c>
      <c r="B2" s="113">
        <v>43831</v>
      </c>
      <c r="C2" s="114">
        <v>2073772.0999999999</v>
      </c>
      <c r="D2" s="114">
        <v>2404.7199999999998</v>
      </c>
      <c r="E2" s="114">
        <v>0</v>
      </c>
      <c r="F2" s="114">
        <v>904.16</v>
      </c>
      <c r="G2" s="115">
        <f>H2-C2-D2-F2</f>
        <v>-994180.21999999986</v>
      </c>
      <c r="H2" s="116">
        <v>1082900.76</v>
      </c>
      <c r="J2" s="108">
        <v>1.9</v>
      </c>
    </row>
    <row r="3" spans="1:10" ht="14.5" x14ac:dyDescent="0.35">
      <c r="A3" s="112">
        <v>45</v>
      </c>
      <c r="B3" s="113">
        <v>43862</v>
      </c>
      <c r="C3" s="114">
        <v>2057511.4439999999</v>
      </c>
      <c r="D3" s="114">
        <v>2404.7199999999998</v>
      </c>
      <c r="E3" s="114">
        <v>0</v>
      </c>
      <c r="F3" s="114">
        <v>2488.5</v>
      </c>
      <c r="G3" s="115">
        <f>H3-C3-D3-F3</f>
        <v>-1047127.1539999999</v>
      </c>
      <c r="H3" s="117">
        <v>1015277.51</v>
      </c>
    </row>
    <row r="4" spans="1:10" ht="14.5" x14ac:dyDescent="0.35">
      <c r="A4" s="112">
        <v>45</v>
      </c>
      <c r="B4" s="113">
        <v>43891</v>
      </c>
      <c r="C4" s="114">
        <v>1929027.2689999999</v>
      </c>
      <c r="D4" s="114">
        <v>2404.7199999999998</v>
      </c>
      <c r="E4" s="114">
        <v>0</v>
      </c>
      <c r="F4" s="114">
        <v>5689.42</v>
      </c>
      <c r="G4" s="115">
        <f>H4-C4-D4-F4</f>
        <v>-1065868.7289999996</v>
      </c>
      <c r="H4" s="117">
        <v>871252.68</v>
      </c>
    </row>
    <row r="5" spans="1:10" ht="14.5" x14ac:dyDescent="0.35">
      <c r="A5" s="112">
        <v>45</v>
      </c>
      <c r="B5" s="113">
        <v>43922</v>
      </c>
      <c r="C5" s="114">
        <v>1655380.0919999999</v>
      </c>
      <c r="D5" s="114">
        <v>2404.7199999999998</v>
      </c>
      <c r="E5" s="114">
        <v>0</v>
      </c>
      <c r="F5" s="114">
        <v>345.79</v>
      </c>
      <c r="G5" s="118">
        <f>H5-C5-D5-F5</f>
        <v>-659367.72199999995</v>
      </c>
      <c r="H5" s="117">
        <v>998762.88</v>
      </c>
    </row>
    <row r="6" spans="1:10" ht="14.5" x14ac:dyDescent="0.35">
      <c r="A6" s="112">
        <v>45</v>
      </c>
      <c r="B6" s="113">
        <v>43952</v>
      </c>
      <c r="C6" s="114">
        <v>1850771.304</v>
      </c>
      <c r="D6" s="114">
        <v>2404.7199999999998</v>
      </c>
      <c r="E6" s="114">
        <v>0</v>
      </c>
      <c r="F6" s="114">
        <v>2092.5700000000002</v>
      </c>
      <c r="G6" s="118">
        <f>H6-C6-D6-F6</f>
        <v>-812655.72399999993</v>
      </c>
      <c r="H6" s="117">
        <v>1042612.87</v>
      </c>
    </row>
    <row r="7" spans="1:10" ht="14.5" x14ac:dyDescent="0.35">
      <c r="A7" s="112">
        <v>45</v>
      </c>
      <c r="B7" s="113">
        <v>43983</v>
      </c>
      <c r="C7" s="114">
        <v>1980964.453</v>
      </c>
      <c r="D7" s="114">
        <v>2404.7199999999998</v>
      </c>
      <c r="E7" s="114">
        <v>0</v>
      </c>
      <c r="F7" s="114">
        <v>4585.8599999999997</v>
      </c>
      <c r="G7" s="118">
        <f>H7-F7-D7-C7</f>
        <v>-877881.86300000013</v>
      </c>
      <c r="H7" s="117">
        <v>1110073.17</v>
      </c>
    </row>
    <row r="8" spans="1:10" ht="14.5" x14ac:dyDescent="0.35">
      <c r="A8" s="112">
        <v>45</v>
      </c>
      <c r="B8" s="113">
        <v>44013</v>
      </c>
      <c r="C8" s="114">
        <v>2109139.0229999996</v>
      </c>
      <c r="D8" s="114">
        <v>2404.7199999999998</v>
      </c>
      <c r="E8" s="114">
        <v>0</v>
      </c>
      <c r="F8" s="114">
        <v>579.22</v>
      </c>
      <c r="G8" s="118">
        <v>34549.89000000013</v>
      </c>
      <c r="H8" s="117">
        <v>1147607</v>
      </c>
    </row>
    <row r="9" spans="1:10" ht="14.5" x14ac:dyDescent="0.35">
      <c r="A9" s="112">
        <v>45</v>
      </c>
      <c r="B9" s="113">
        <v>44044</v>
      </c>
      <c r="C9" s="114">
        <v>2180453.2999999998</v>
      </c>
      <c r="D9" s="114">
        <v>2666.96</v>
      </c>
      <c r="E9" s="114">
        <v>0</v>
      </c>
      <c r="F9" s="114">
        <v>1770.59</v>
      </c>
      <c r="G9" s="118">
        <v>57737.95</v>
      </c>
      <c r="H9" s="117">
        <v>1209782.5</v>
      </c>
    </row>
    <row r="10" spans="1:10" ht="14.5" x14ac:dyDescent="0.35">
      <c r="A10" s="112">
        <v>45</v>
      </c>
      <c r="B10" s="113">
        <v>44075</v>
      </c>
      <c r="C10" s="114">
        <v>2298586.75</v>
      </c>
      <c r="D10" s="114">
        <v>0</v>
      </c>
      <c r="E10" s="114">
        <v>0</v>
      </c>
      <c r="F10" s="114">
        <v>3932.54</v>
      </c>
      <c r="G10" s="115">
        <v>-48465.249999999964</v>
      </c>
      <c r="H10" s="117">
        <v>1165249.79</v>
      </c>
    </row>
    <row r="11" spans="1:10" ht="14.5" x14ac:dyDescent="0.35">
      <c r="A11" s="112">
        <v>45</v>
      </c>
      <c r="B11" s="113">
        <v>44105</v>
      </c>
      <c r="C11" s="114">
        <v>2213974.6009999998</v>
      </c>
      <c r="D11" s="114"/>
      <c r="E11" s="114">
        <v>0</v>
      </c>
      <c r="F11" s="114">
        <v>743.97</v>
      </c>
      <c r="G11" s="115">
        <f>H11-F11-C11</f>
        <v>-1085633.4809999997</v>
      </c>
      <c r="H11" s="117">
        <v>1129085.0900000001</v>
      </c>
    </row>
    <row r="12" spans="1:10" ht="14.5" x14ac:dyDescent="0.35">
      <c r="A12" s="112">
        <v>45</v>
      </c>
      <c r="B12" s="113">
        <v>44136</v>
      </c>
      <c r="C12" s="114">
        <v>2145261.6710000001</v>
      </c>
      <c r="D12" s="114"/>
      <c r="E12" s="114">
        <v>0</v>
      </c>
      <c r="F12" s="114">
        <v>1770.59</v>
      </c>
      <c r="G12" s="118">
        <v>128240.75999999978</v>
      </c>
      <c r="H12" s="117">
        <v>1259096.44</v>
      </c>
    </row>
    <row r="13" spans="1:10" ht="14.5" x14ac:dyDescent="0.35">
      <c r="A13" s="112">
        <v>45</v>
      </c>
      <c r="B13" s="113">
        <v>44166</v>
      </c>
      <c r="C13" s="114">
        <v>2392283.2359999996</v>
      </c>
      <c r="D13" s="114"/>
      <c r="E13" s="114">
        <v>0</v>
      </c>
      <c r="F13" s="114">
        <v>6187.99</v>
      </c>
      <c r="G13" s="118">
        <f>H13-F13-C13</f>
        <v>-1093499.4659999995</v>
      </c>
      <c r="H13" s="117">
        <v>1304971.76</v>
      </c>
    </row>
    <row r="14" spans="1:10" ht="14.5" x14ac:dyDescent="0.35">
      <c r="A14" s="112">
        <v>45</v>
      </c>
      <c r="B14" s="113">
        <v>44197</v>
      </c>
      <c r="C14" s="114">
        <v>2479446.344</v>
      </c>
      <c r="D14" s="114">
        <f>4932.69+18776.28</f>
        <v>23708.969999999998</v>
      </c>
      <c r="E14" s="114">
        <v>0</v>
      </c>
      <c r="F14" s="114">
        <v>426.62</v>
      </c>
      <c r="G14" s="118">
        <f>H14-F14-C14</f>
        <v>-1112260.166988</v>
      </c>
      <c r="H14" s="117">
        <v>1367612.7970120001</v>
      </c>
    </row>
    <row r="15" spans="1:10" ht="14.5" x14ac:dyDescent="0.35">
      <c r="A15" s="112">
        <f t="shared" ref="A15:A78" si="0">A3+1</f>
        <v>46</v>
      </c>
      <c r="B15" s="113">
        <v>44228</v>
      </c>
      <c r="C15" s="114">
        <v>2598464.3143227999</v>
      </c>
      <c r="D15" s="114">
        <f>4792.04+4192.79</f>
        <v>8984.83</v>
      </c>
      <c r="E15" s="114">
        <v>0</v>
      </c>
      <c r="F15" s="114">
        <v>3146.88</v>
      </c>
      <c r="G15" s="118">
        <v>82662.866065399954</v>
      </c>
      <c r="H15" s="117">
        <v>1453422.5430774</v>
      </c>
    </row>
    <row r="16" spans="1:10" ht="14.5" x14ac:dyDescent="0.35">
      <c r="A16" s="112">
        <f t="shared" si="0"/>
        <v>46</v>
      </c>
      <c r="B16" s="113">
        <v>44256</v>
      </c>
      <c r="C16" s="114">
        <v>2761502.83184706</v>
      </c>
      <c r="D16" s="114">
        <f>4192.79+1389.69+700</f>
        <v>6282.48</v>
      </c>
      <c r="E16" s="114">
        <v>0</v>
      </c>
      <c r="F16" s="114">
        <v>6484.99</v>
      </c>
      <c r="G16" s="118">
        <f>H16-C16-D16-F16</f>
        <v>-1250232.79184706</v>
      </c>
      <c r="H16" s="117">
        <v>1524037.51</v>
      </c>
    </row>
    <row r="17" spans="1:8" ht="14.5" x14ac:dyDescent="0.35">
      <c r="A17" s="112">
        <f t="shared" si="0"/>
        <v>46</v>
      </c>
      <c r="B17" s="113">
        <v>44287</v>
      </c>
      <c r="C17" s="114">
        <v>2895671.2689999999</v>
      </c>
      <c r="D17" s="114">
        <f>700+770.26+355</f>
        <v>1825.26</v>
      </c>
      <c r="E17" s="114">
        <v>0</v>
      </c>
      <c r="F17" s="114">
        <v>406.44</v>
      </c>
      <c r="G17" s="118">
        <f>H17-C17-D17-F17</f>
        <v>-1352828.4360000556</v>
      </c>
      <c r="H17" s="117">
        <v>1545074.5329999442</v>
      </c>
    </row>
    <row r="18" spans="1:8" ht="14.5" x14ac:dyDescent="0.35">
      <c r="A18" s="112">
        <f t="shared" si="0"/>
        <v>46</v>
      </c>
      <c r="B18" s="113">
        <v>44317</v>
      </c>
      <c r="C18" s="114">
        <v>2935641.6126998938</v>
      </c>
      <c r="D18" s="114">
        <f>1700+770.26+770.26-385.13</f>
        <v>2855.3900000000003</v>
      </c>
      <c r="E18" s="114">
        <v>0</v>
      </c>
      <c r="F18" s="114">
        <v>7099.47</v>
      </c>
      <c r="G18" s="118">
        <f>(C18+D18+F18-E18)*data!$B$9/12</f>
        <v>19637.309817999292</v>
      </c>
      <c r="H18" s="117">
        <v>1586304.5054986004</v>
      </c>
    </row>
    <row r="19" spans="1:8" ht="14.5" x14ac:dyDescent="0.35">
      <c r="A19" s="112">
        <f t="shared" si="0"/>
        <v>46</v>
      </c>
      <c r="B19" s="113">
        <v>44348</v>
      </c>
      <c r="C19" s="114">
        <v>3013978.5604473408</v>
      </c>
      <c r="D19" s="114">
        <v>2925.65</v>
      </c>
      <c r="E19" s="114">
        <v>0</v>
      </c>
      <c r="F19" s="114">
        <v>6612.58</v>
      </c>
      <c r="G19" s="118">
        <v>46264.212224986637</v>
      </c>
      <c r="H19" s="117">
        <v>1642106.947723587</v>
      </c>
    </row>
    <row r="20" spans="1:8" ht="14.5" x14ac:dyDescent="0.35">
      <c r="A20" s="112">
        <f t="shared" si="0"/>
        <v>46</v>
      </c>
      <c r="B20" s="113">
        <v>44378</v>
      </c>
      <c r="C20" s="114">
        <v>3120003.2006748151</v>
      </c>
      <c r="D20" s="114">
        <f>1000+2310.78</f>
        <v>3310.78</v>
      </c>
      <c r="E20" s="114">
        <v>0</v>
      </c>
      <c r="F20" s="114">
        <v>345.49</v>
      </c>
      <c r="G20" s="118">
        <v>353.65611424599774</v>
      </c>
      <c r="H20" s="117">
        <v>1646112.7338378332</v>
      </c>
    </row>
    <row r="21" spans="1:8" ht="14.5" x14ac:dyDescent="0.35">
      <c r="A21" s="112">
        <f t="shared" si="0"/>
        <v>46</v>
      </c>
      <c r="B21" s="113">
        <v>44409</v>
      </c>
      <c r="C21" s="114">
        <v>3127614.1942918827</v>
      </c>
      <c r="D21" s="114">
        <f>1000+1309.44+1309.44</f>
        <v>3618.88</v>
      </c>
      <c r="E21" s="114"/>
      <c r="F21" s="114">
        <v>7359.5</v>
      </c>
      <c r="G21" s="118">
        <v>23358.946935179876</v>
      </c>
      <c r="H21" s="117">
        <v>1680450.0607730129</v>
      </c>
    </row>
    <row r="22" spans="1:8" ht="14.5" x14ac:dyDescent="0.35">
      <c r="A22" s="112">
        <f t="shared" si="0"/>
        <v>46</v>
      </c>
      <c r="B22" s="113">
        <v>44440</v>
      </c>
      <c r="C22" s="114">
        <v>3192855.1154687246</v>
      </c>
      <c r="D22" s="114">
        <f t="shared" ref="D22:D25" si="1">1000+1309.44+1309.44</f>
        <v>3618.88</v>
      </c>
      <c r="E22" s="114"/>
      <c r="F22" s="114">
        <v>5538.3200000000006</v>
      </c>
      <c r="G22" s="115">
        <v>-12383.587749191141</v>
      </c>
      <c r="H22" s="117">
        <v>1677223.6730238218</v>
      </c>
    </row>
    <row r="23" spans="1:8" ht="14.5" x14ac:dyDescent="0.35">
      <c r="A23" s="112">
        <f t="shared" si="0"/>
        <v>46</v>
      </c>
      <c r="B23" s="113">
        <v>44470</v>
      </c>
      <c r="C23" s="114">
        <v>3186724.9787452612</v>
      </c>
      <c r="D23" s="114">
        <f t="shared" si="1"/>
        <v>3618.88</v>
      </c>
      <c r="E23" s="114">
        <v>0</v>
      </c>
      <c r="F23" s="114">
        <v>894.88000000000011</v>
      </c>
      <c r="G23" s="118">
        <v>58722.485296991668</v>
      </c>
      <c r="H23" s="117">
        <v>1740459.9183208134</v>
      </c>
    </row>
    <row r="24" spans="1:8" ht="14.5" x14ac:dyDescent="0.35">
      <c r="A24" s="112">
        <f t="shared" si="0"/>
        <v>46</v>
      </c>
      <c r="B24" s="113">
        <v>44501</v>
      </c>
      <c r="C24" s="114">
        <v>3306873.8448095452</v>
      </c>
      <c r="D24" s="114">
        <f t="shared" si="1"/>
        <v>3618.88</v>
      </c>
      <c r="E24" s="114">
        <v>0</v>
      </c>
      <c r="F24" s="114">
        <v>654.95000000000005</v>
      </c>
      <c r="G24" s="118">
        <v>1923.4536594055405</v>
      </c>
      <c r="H24" s="117">
        <v>1746657.201980219</v>
      </c>
    </row>
    <row r="25" spans="1:8" ht="14.5" x14ac:dyDescent="0.35">
      <c r="A25" s="112">
        <f t="shared" si="0"/>
        <v>46</v>
      </c>
      <c r="B25" s="113">
        <v>44531</v>
      </c>
      <c r="C25" s="114">
        <v>3318648.6837624158</v>
      </c>
      <c r="D25" s="114">
        <f t="shared" si="1"/>
        <v>3618.88</v>
      </c>
      <c r="E25" s="114">
        <v>0</v>
      </c>
      <c r="F25" s="114">
        <v>3569.57</v>
      </c>
      <c r="G25" s="115">
        <v>-756.15764680020538</v>
      </c>
      <c r="H25" s="117">
        <v>1753089.4943334188</v>
      </c>
    </row>
    <row r="26" spans="1:8" ht="14.5" x14ac:dyDescent="0.35">
      <c r="A26" s="112">
        <f t="shared" si="0"/>
        <v>46</v>
      </c>
      <c r="B26" s="113">
        <v>44562</v>
      </c>
      <c r="C26" s="114">
        <v>3330870.0392334955</v>
      </c>
      <c r="D26" s="114">
        <f>1000+6000+4964.25+18475.31+4820.51</f>
        <v>35260.07</v>
      </c>
      <c r="E26" s="114">
        <v>0</v>
      </c>
      <c r="F26" s="114">
        <v>551.31999999999994</v>
      </c>
      <c r="G26" s="115">
        <f>H26-F26-E26-D26-C26</f>
        <v>-1618116.6797045753</v>
      </c>
      <c r="H26" s="117">
        <v>1748564.7495289203</v>
      </c>
    </row>
    <row r="27" spans="1:8" ht="14.5" x14ac:dyDescent="0.35">
      <c r="A27" s="112">
        <f t="shared" si="0"/>
        <v>47</v>
      </c>
      <c r="B27" s="113">
        <v>44593</v>
      </c>
      <c r="C27" s="114">
        <v>3322273.0241049482</v>
      </c>
      <c r="D27" s="114">
        <f>4964.25+4819.75+1000</f>
        <v>10784</v>
      </c>
      <c r="E27" s="114">
        <v>0</v>
      </c>
      <c r="F27" s="114">
        <v>368.53</v>
      </c>
      <c r="G27" s="115">
        <v>-14966.274603922619</v>
      </c>
      <c r="H27" s="117">
        <v>1744749.1138605119</v>
      </c>
    </row>
    <row r="28" spans="1:8" ht="14.5" x14ac:dyDescent="0.35">
      <c r="A28" s="112">
        <f t="shared" si="0"/>
        <v>47</v>
      </c>
      <c r="B28" s="113">
        <v>44621</v>
      </c>
      <c r="C28" s="114">
        <v>3315023.3163349726</v>
      </c>
      <c r="D28" s="114">
        <f>500+930.45</f>
        <v>1430.45</v>
      </c>
      <c r="E28" s="114">
        <v>0</v>
      </c>
      <c r="F28" s="114">
        <v>2480.4499999999998</v>
      </c>
      <c r="G28" s="121">
        <v>15583.145477651618</v>
      </c>
      <c r="H28" s="117">
        <v>1764243.1593381634</v>
      </c>
    </row>
    <row r="29" spans="1:8" ht="14.5" x14ac:dyDescent="0.35">
      <c r="A29" s="112">
        <f t="shared" si="0"/>
        <v>47</v>
      </c>
      <c r="B29" s="113">
        <v>44652</v>
      </c>
      <c r="C29" s="114">
        <v>3352062.0027425103</v>
      </c>
      <c r="D29" s="114">
        <v>500</v>
      </c>
      <c r="E29" s="114">
        <v>0</v>
      </c>
      <c r="F29" s="114">
        <v>1964.51</v>
      </c>
      <c r="G29" s="115">
        <v>-100446.76457227951</v>
      </c>
      <c r="H29" s="117">
        <v>1666260.9047658839</v>
      </c>
    </row>
    <row r="30" spans="1:8" ht="14.5" x14ac:dyDescent="0.35">
      <c r="A30" s="112">
        <f t="shared" si="0"/>
        <v>47</v>
      </c>
      <c r="B30" s="122">
        <v>44682</v>
      </c>
      <c r="C30" s="123">
        <v>3165895.7190551795</v>
      </c>
      <c r="D30" s="123">
        <v>500</v>
      </c>
      <c r="E30" s="123">
        <v>0</v>
      </c>
      <c r="F30" s="123">
        <v>391.62</v>
      </c>
      <c r="G30" s="123">
        <v>4281.3922910401598</v>
      </c>
      <c r="H30" s="124">
        <v>1670542.2970569241</v>
      </c>
    </row>
    <row r="31" spans="1:8" ht="14.5" x14ac:dyDescent="0.35">
      <c r="A31" s="112">
        <f t="shared" si="0"/>
        <v>47</v>
      </c>
      <c r="B31" s="122">
        <v>44713</v>
      </c>
      <c r="C31" s="123">
        <v>3174030.3644081554</v>
      </c>
      <c r="D31" s="123">
        <v>500</v>
      </c>
      <c r="E31" s="123">
        <v>0</v>
      </c>
      <c r="F31" s="123">
        <v>4008.6799999999994</v>
      </c>
      <c r="G31" s="125">
        <v>-73968.561271450773</v>
      </c>
      <c r="H31" s="124">
        <v>1601082.4157854733</v>
      </c>
    </row>
    <row r="32" spans="1:8" ht="14.5" x14ac:dyDescent="0.35">
      <c r="A32" s="112">
        <f t="shared" si="0"/>
        <v>47</v>
      </c>
      <c r="B32" s="122">
        <v>44743</v>
      </c>
      <c r="C32" s="123">
        <v>3042056.5899923993</v>
      </c>
      <c r="D32" s="123">
        <v>500</v>
      </c>
      <c r="E32" s="123">
        <v>0</v>
      </c>
      <c r="F32" s="123">
        <v>1806.88</v>
      </c>
      <c r="G32" s="123">
        <f>H32-E32-F32-D32-C32</f>
        <v>-1394200.4624726218</v>
      </c>
      <c r="H32" s="124">
        <v>1650163.0075197774</v>
      </c>
    </row>
    <row r="33" spans="1:8" ht="14.5" x14ac:dyDescent="0.35">
      <c r="A33" s="112">
        <f t="shared" si="0"/>
        <v>47</v>
      </c>
      <c r="B33" s="122">
        <v>44774</v>
      </c>
      <c r="C33" s="123">
        <v>3135309.7142875767</v>
      </c>
      <c r="D33" s="123">
        <v>500</v>
      </c>
      <c r="E33" s="123">
        <v>0</v>
      </c>
      <c r="F33" s="123">
        <v>442.24</v>
      </c>
      <c r="G33" s="123">
        <f>(C33+D33+F33-E33)*data!$B$9/12</f>
        <v>20908.346361917178</v>
      </c>
      <c r="H33" s="124">
        <f t="shared" ref="H33:H74" si="2">C33+D33+F33+G33-E33</f>
        <v>3157160.3006494939</v>
      </c>
    </row>
    <row r="34" spans="1:8" ht="14.5" x14ac:dyDescent="0.35">
      <c r="A34" s="126">
        <f t="shared" si="0"/>
        <v>47</v>
      </c>
      <c r="B34" s="109">
        <v>44805</v>
      </c>
      <c r="C34" s="110">
        <v>3158013.9700894938</v>
      </c>
      <c r="D34" s="110">
        <v>500</v>
      </c>
      <c r="E34" s="110">
        <v>0</v>
      </c>
      <c r="F34" s="110">
        <v>2541.29</v>
      </c>
      <c r="G34" s="110">
        <f>(C34+D34+F34-E34)*data!$B$9/12</f>
        <v>21073.70173392996</v>
      </c>
      <c r="H34" s="127">
        <f t="shared" si="2"/>
        <v>3182128.9618234239</v>
      </c>
    </row>
    <row r="35" spans="1:8" ht="14.5" x14ac:dyDescent="0.35">
      <c r="A35" s="126">
        <f t="shared" si="0"/>
        <v>47</v>
      </c>
      <c r="B35" s="109">
        <v>44835</v>
      </c>
      <c r="C35" s="110">
        <v>3184884.3705634242</v>
      </c>
      <c r="D35" s="110">
        <v>500</v>
      </c>
      <c r="E35" s="110">
        <v>0</v>
      </c>
      <c r="F35" s="110">
        <v>1857.6999999999998</v>
      </c>
      <c r="G35" s="110">
        <f>(C35+D35+F35-E35)*data!$B$9/12</f>
        <v>21248.280470422829</v>
      </c>
      <c r="H35" s="127">
        <f t="shared" si="2"/>
        <v>3208490.3510338473</v>
      </c>
    </row>
    <row r="36" spans="1:8" ht="14.5" x14ac:dyDescent="0.35">
      <c r="A36" s="126">
        <f t="shared" si="0"/>
        <v>47</v>
      </c>
      <c r="B36" s="109">
        <v>44866</v>
      </c>
      <c r="C36" s="110">
        <v>3210626.4272338469</v>
      </c>
      <c r="D36" s="110">
        <v>500</v>
      </c>
      <c r="E36" s="110">
        <v>0</v>
      </c>
      <c r="F36" s="110">
        <v>754.74</v>
      </c>
      <c r="G36" s="110">
        <f>(C36+D36+F36-E36)*data!$B$9/12</f>
        <v>21412.541114892312</v>
      </c>
      <c r="H36" s="127">
        <f t="shared" si="2"/>
        <v>3233293.7083487394</v>
      </c>
    </row>
    <row r="37" spans="1:8" ht="14.5" x14ac:dyDescent="0.35">
      <c r="A37" s="128">
        <f t="shared" si="0"/>
        <v>47</v>
      </c>
      <c r="B37" s="119">
        <v>44896</v>
      </c>
      <c r="C37" s="120">
        <v>3234430.5027887388</v>
      </c>
      <c r="D37" s="120">
        <v>500</v>
      </c>
      <c r="E37" s="120">
        <v>0</v>
      </c>
      <c r="F37" s="120">
        <v>2646.31</v>
      </c>
      <c r="G37" s="120">
        <f>(C37+D37+F37-E37)*data!$B$9/12</f>
        <v>21583.845418591594</v>
      </c>
      <c r="H37" s="129">
        <f>C37+D37+F37+G37-E37</f>
        <v>3259160.6582073304</v>
      </c>
    </row>
    <row r="38" spans="1:8" ht="14.5" x14ac:dyDescent="0.35">
      <c r="A38" s="126">
        <f t="shared" si="0"/>
        <v>47</v>
      </c>
      <c r="B38" s="109">
        <v>44927</v>
      </c>
      <c r="C38" s="110">
        <v>3262011.2150673303</v>
      </c>
      <c r="D38" s="110">
        <f>500+6000+4964.25+18475.31+4820.51</f>
        <v>34760.07</v>
      </c>
      <c r="E38" s="110">
        <v>0</v>
      </c>
      <c r="F38" s="110">
        <f>F26*(1+data!$B$9)</f>
        <v>595.42559999999992</v>
      </c>
      <c r="G38" s="110">
        <f>(C38+D38+F38-E38)*data!$B$9/12</f>
        <v>21982.444737782203</v>
      </c>
      <c r="H38" s="127">
        <f t="shared" si="2"/>
        <v>3319349.1554051125</v>
      </c>
    </row>
    <row r="39" spans="1:8" ht="14.5" x14ac:dyDescent="0.35">
      <c r="A39" s="126">
        <f t="shared" si="0"/>
        <v>48</v>
      </c>
      <c r="B39" s="109">
        <v>44958</v>
      </c>
      <c r="C39" s="110">
        <v>3351381.234418713</v>
      </c>
      <c r="D39" s="110">
        <f>4964.25+4820.51+1000</f>
        <v>10784.76</v>
      </c>
      <c r="E39" s="110">
        <v>0</v>
      </c>
      <c r="F39" s="110">
        <f>F27*(1+data!$B$9)</f>
        <v>398.01240000000001</v>
      </c>
      <c r="G39" s="110">
        <f>(C39+D39+F39-E39)*data!$B$9/12</f>
        <v>22417.093378791422</v>
      </c>
      <c r="H39" s="127">
        <f t="shared" si="2"/>
        <v>3384981.1001975043</v>
      </c>
    </row>
    <row r="40" spans="1:8" ht="14.5" x14ac:dyDescent="0.35">
      <c r="A40" s="126">
        <f t="shared" si="0"/>
        <v>48</v>
      </c>
      <c r="B40" s="109">
        <v>44986</v>
      </c>
      <c r="C40" s="110">
        <v>3395112.6919919038</v>
      </c>
      <c r="D40" s="110">
        <f>500+930.48</f>
        <v>1430.48</v>
      </c>
      <c r="E40" s="110">
        <v>0</v>
      </c>
      <c r="F40" s="110">
        <f>F28*(1+data!$B$9)</f>
        <v>2678.886</v>
      </c>
      <c r="G40" s="110">
        <f>(C40+D40+F40-E40)*data!$B$9/12</f>
        <v>22661.480386612693</v>
      </c>
      <c r="H40" s="127">
        <f t="shared" si="2"/>
        <v>3421883.5383785162</v>
      </c>
    </row>
    <row r="41" spans="1:8" ht="14.5" x14ac:dyDescent="0.35">
      <c r="A41" s="126">
        <f t="shared" si="0"/>
        <v>48</v>
      </c>
      <c r="B41" s="109">
        <v>45017</v>
      </c>
      <c r="C41" s="110">
        <v>3425606.6239745165</v>
      </c>
      <c r="D41" s="110">
        <v>500</v>
      </c>
      <c r="E41" s="110">
        <v>0</v>
      </c>
      <c r="F41" s="110">
        <f>F29*(1+data!$B$9)</f>
        <v>2121.6708000000003</v>
      </c>
      <c r="G41" s="110">
        <f>(C41+D41+F41-E41)*data!$B$9/12</f>
        <v>22854.855298496779</v>
      </c>
      <c r="H41" s="127">
        <f t="shared" si="2"/>
        <v>3451083.1500730133</v>
      </c>
    </row>
    <row r="42" spans="1:8" ht="14.5" x14ac:dyDescent="0.35">
      <c r="A42" s="126">
        <f t="shared" si="0"/>
        <v>48</v>
      </c>
      <c r="B42" s="109">
        <v>45047</v>
      </c>
      <c r="C42" s="110">
        <v>3453458.3838178134</v>
      </c>
      <c r="D42" s="110">
        <v>500</v>
      </c>
      <c r="E42" s="110">
        <v>0</v>
      </c>
      <c r="F42" s="110">
        <f>F30*(1+data!$B$9)</f>
        <v>422.94960000000003</v>
      </c>
      <c r="G42" s="110">
        <f>(C42+D42+F42-E42)*data!$B$9/12</f>
        <v>23029.208889452089</v>
      </c>
      <c r="H42" s="127">
        <f t="shared" si="2"/>
        <v>3477410.5423072656</v>
      </c>
    </row>
    <row r="43" spans="1:8" ht="14.5" x14ac:dyDescent="0.35">
      <c r="A43" s="126">
        <f t="shared" si="0"/>
        <v>48</v>
      </c>
      <c r="B43" s="109">
        <v>45078</v>
      </c>
      <c r="C43" s="110">
        <v>3478246.7346448652</v>
      </c>
      <c r="D43" s="110">
        <v>500</v>
      </c>
      <c r="E43" s="110">
        <v>0</v>
      </c>
      <c r="F43" s="110">
        <f>F31*(1+data!$B$9)</f>
        <v>4329.3743999999997</v>
      </c>
      <c r="G43" s="110">
        <f>(C43+D43+F43-E43)*data!$B$9/12</f>
        <v>23220.507393632433</v>
      </c>
      <c r="H43" s="127">
        <f t="shared" si="2"/>
        <v>3506296.6164384978</v>
      </c>
    </row>
    <row r="44" spans="1:8" ht="14.5" x14ac:dyDescent="0.35">
      <c r="A44" s="126">
        <f t="shared" si="0"/>
        <v>48</v>
      </c>
      <c r="B44" s="109">
        <v>45108</v>
      </c>
      <c r="C44" s="110">
        <v>3510672.0296448977</v>
      </c>
      <c r="D44" s="110">
        <v>500</v>
      </c>
      <c r="E44" s="110">
        <v>0</v>
      </c>
      <c r="F44" s="110">
        <f>F32*(1+data!$B$9)</f>
        <v>1951.4304000000002</v>
      </c>
      <c r="G44" s="110">
        <f>(C44+D44+F44-E44)*data!$B$9/12</f>
        <v>23420.823066965982</v>
      </c>
      <c r="H44" s="127">
        <f t="shared" si="2"/>
        <v>3536544.2831118638</v>
      </c>
    </row>
    <row r="45" spans="1:8" ht="14.5" x14ac:dyDescent="0.35">
      <c r="A45" s="126">
        <f t="shared" si="0"/>
        <v>48</v>
      </c>
      <c r="B45" s="109">
        <v>45139</v>
      </c>
      <c r="C45" s="110">
        <v>3538765.2790542636</v>
      </c>
      <c r="D45" s="110">
        <v>500</v>
      </c>
      <c r="E45" s="110">
        <v>0</v>
      </c>
      <c r="F45" s="110">
        <f>F33*(1+data!$B$9)</f>
        <v>477.61920000000003</v>
      </c>
      <c r="G45" s="110">
        <f>(C45+D45+F45-E45)*data!$B$9/12</f>
        <v>23598.28598836176</v>
      </c>
      <c r="H45" s="127">
        <f t="shared" si="2"/>
        <v>3563341.1842426253</v>
      </c>
    </row>
    <row r="46" spans="1:8" ht="14.5" x14ac:dyDescent="0.35">
      <c r="A46" s="126">
        <f t="shared" si="0"/>
        <v>48</v>
      </c>
      <c r="B46" s="109">
        <v>45170</v>
      </c>
      <c r="C46" s="110">
        <v>3564226.9072378254</v>
      </c>
      <c r="D46" s="110">
        <v>500</v>
      </c>
      <c r="E46" s="110">
        <v>0</v>
      </c>
      <c r="F46" s="110">
        <f>F34*(1+data!$B$9)</f>
        <v>2744.5932000000003</v>
      </c>
      <c r="G46" s="110">
        <f>(C46+D46+F46-E46)*data!$B$9/12</f>
        <v>23783.143336252168</v>
      </c>
      <c r="H46" s="127">
        <f t="shared" si="2"/>
        <v>3591254.6437740778</v>
      </c>
    </row>
    <row r="47" spans="1:8" ht="14.5" x14ac:dyDescent="0.35">
      <c r="A47" s="126">
        <f t="shared" si="0"/>
        <v>48</v>
      </c>
      <c r="B47" s="109">
        <v>45200</v>
      </c>
      <c r="C47" s="110">
        <v>3594194.2452132776</v>
      </c>
      <c r="D47" s="110">
        <v>500</v>
      </c>
      <c r="E47" s="110">
        <v>0</v>
      </c>
      <c r="F47" s="110">
        <f>F35*(1+data!$B$9)</f>
        <v>2006.316</v>
      </c>
      <c r="G47" s="110">
        <f>(C47+D47+F47-E47)*data!$B$9/12</f>
        <v>23978.003741421853</v>
      </c>
      <c r="H47" s="127">
        <f t="shared" si="2"/>
        <v>3620678.5649546995</v>
      </c>
    </row>
    <row r="48" spans="1:8" ht="14.5" x14ac:dyDescent="0.35">
      <c r="A48" s="126">
        <f t="shared" si="0"/>
        <v>48</v>
      </c>
      <c r="B48" s="109">
        <v>45231</v>
      </c>
      <c r="C48" s="110">
        <v>3622949.2872506999</v>
      </c>
      <c r="D48" s="110">
        <v>500</v>
      </c>
      <c r="E48" s="110">
        <v>0</v>
      </c>
      <c r="F48" s="110">
        <f>F36*(1+data!$B$9)</f>
        <v>815.11920000000009</v>
      </c>
      <c r="G48" s="110">
        <f>(C48+D48+F48-E48)*data!$B$9/12</f>
        <v>24161.762709671337</v>
      </c>
      <c r="H48" s="127">
        <f t="shared" si="2"/>
        <v>3648426.1691603712</v>
      </c>
    </row>
    <row r="49" spans="1:8" ht="14.5" x14ac:dyDescent="0.35">
      <c r="A49" s="128">
        <f t="shared" si="0"/>
        <v>48</v>
      </c>
      <c r="B49" s="119">
        <v>45261</v>
      </c>
      <c r="C49" s="120">
        <v>3649617.6671555713</v>
      </c>
      <c r="D49" s="120">
        <v>500</v>
      </c>
      <c r="E49" s="120">
        <v>0</v>
      </c>
      <c r="F49" s="120">
        <f>F37*(1+data!$B$9)</f>
        <v>2858.0147999999999</v>
      </c>
      <c r="G49" s="120">
        <f>(C49+D49+F49-E49)*data!$B$9/12</f>
        <v>24353.171213037142</v>
      </c>
      <c r="H49" s="129">
        <f t="shared" si="2"/>
        <v>3677328.8531686086</v>
      </c>
    </row>
    <row r="50" spans="1:8" ht="14.5" x14ac:dyDescent="0.35">
      <c r="A50" s="126">
        <f t="shared" si="0"/>
        <v>48</v>
      </c>
      <c r="B50" s="109">
        <v>45292</v>
      </c>
      <c r="C50" s="110">
        <v>3680371.2145774085</v>
      </c>
      <c r="D50" s="110">
        <f>500+6000+4964.25+18475.31+4820.51</f>
        <v>34760.07</v>
      </c>
      <c r="E50" s="110">
        <v>0</v>
      </c>
      <c r="F50" s="110">
        <f>F38*(1+data!$B$9)</f>
        <v>643.05964799999992</v>
      </c>
      <c r="G50" s="110">
        <f>(C50+D50+F50-E50)*data!$B$9/12</f>
        <v>24771.828961502721</v>
      </c>
      <c r="H50" s="127">
        <f t="shared" si="2"/>
        <v>3740546.1731869113</v>
      </c>
    </row>
    <row r="51" spans="1:8" ht="13" x14ac:dyDescent="0.3">
      <c r="A51" s="130">
        <f t="shared" si="0"/>
        <v>49</v>
      </c>
      <c r="B51" s="131">
        <v>45323</v>
      </c>
      <c r="C51" s="132">
        <v>3772621.4086479992</v>
      </c>
      <c r="D51" s="132">
        <f>4964.25+4820.51+1000</f>
        <v>10784.76</v>
      </c>
      <c r="E51" s="132">
        <v>0</v>
      </c>
      <c r="F51" s="132">
        <f>F39*(1+data!$B$9)</f>
        <v>429.85339200000004</v>
      </c>
      <c r="G51" s="132">
        <f>(C51+D51+F51-E51)*data!$B$9/12</f>
        <v>25225.573480266659</v>
      </c>
      <c r="H51" s="133">
        <f t="shared" si="2"/>
        <v>3809061.5955202654</v>
      </c>
    </row>
    <row r="52" spans="1:8" ht="14.5" x14ac:dyDescent="0.35">
      <c r="A52" s="126">
        <f t="shared" si="0"/>
        <v>49</v>
      </c>
      <c r="B52" s="109">
        <v>45352</v>
      </c>
      <c r="C52" s="110">
        <v>3819222.0352534181</v>
      </c>
      <c r="D52" s="110">
        <f>500+930.48</f>
        <v>1430.48</v>
      </c>
      <c r="E52" s="110">
        <v>0</v>
      </c>
      <c r="F52" s="110">
        <f>F40*(1+data!$B$9)</f>
        <v>2893.19688</v>
      </c>
      <c r="G52" s="110">
        <f>(C52+D52+F52-E52)*data!$B$9/12</f>
        <v>25490.304747556122</v>
      </c>
      <c r="H52" s="127">
        <f t="shared" si="2"/>
        <v>3849036.0168809746</v>
      </c>
    </row>
    <row r="53" spans="1:8" ht="14.5" x14ac:dyDescent="0.35">
      <c r="A53" s="126">
        <f t="shared" si="0"/>
        <v>49</v>
      </c>
      <c r="B53" s="109">
        <v>45383</v>
      </c>
      <c r="C53" s="110">
        <v>3852953.268134254</v>
      </c>
      <c r="D53" s="110">
        <v>500</v>
      </c>
      <c r="E53" s="110">
        <v>0</v>
      </c>
      <c r="F53" s="110">
        <f>F41*(1+data!$B$9)</f>
        <v>2291.4044640000006</v>
      </c>
      <c r="G53" s="110">
        <f>(C53+D53+F53-E53)*data!$B$9/12</f>
        <v>25704.964483988359</v>
      </c>
      <c r="H53" s="127">
        <f t="shared" si="2"/>
        <v>3881449.6370822424</v>
      </c>
    </row>
    <row r="54" spans="1:8" ht="14.5" x14ac:dyDescent="0.35">
      <c r="A54" s="126">
        <f t="shared" si="0"/>
        <v>49</v>
      </c>
      <c r="B54" s="109">
        <v>45413</v>
      </c>
      <c r="C54" s="110">
        <v>3883978.6495266263</v>
      </c>
      <c r="D54" s="110">
        <v>500</v>
      </c>
      <c r="E54" s="110">
        <v>0</v>
      </c>
      <c r="F54" s="110">
        <f>F42*(1+data!$B$9)</f>
        <v>456.78556800000007</v>
      </c>
      <c r="G54" s="110">
        <f>(C54+D54+F54-E54)*data!$B$9/12</f>
        <v>25899.569567297509</v>
      </c>
      <c r="H54" s="127">
        <f t="shared" si="2"/>
        <v>3910835.0046619237</v>
      </c>
    </row>
    <row r="55" spans="1:8" ht="14.5" x14ac:dyDescent="0.35">
      <c r="A55" s="126">
        <f t="shared" si="0"/>
        <v>49</v>
      </c>
      <c r="B55" s="109">
        <v>45444</v>
      </c>
      <c r="C55" s="110">
        <v>3911701.8523865324</v>
      </c>
      <c r="D55" s="110">
        <v>500</v>
      </c>
      <c r="E55" s="110">
        <v>0</v>
      </c>
      <c r="F55" s="110">
        <f>F43*(1+data!$B$9)</f>
        <v>4675.7243520000002</v>
      </c>
      <c r="G55" s="110">
        <f>(C55+D55+F55-E55)*data!$B$9/12</f>
        <v>26112.51717825688</v>
      </c>
      <c r="H55" s="127">
        <f t="shared" si="2"/>
        <v>3942990.0939167892</v>
      </c>
    </row>
    <row r="56" spans="1:8" ht="14.5" x14ac:dyDescent="0.35">
      <c r="A56" s="126">
        <f t="shared" si="0"/>
        <v>49</v>
      </c>
      <c r="B56" s="109">
        <v>45474</v>
      </c>
      <c r="C56" s="110">
        <v>3947679.3001797013</v>
      </c>
      <c r="D56" s="110">
        <v>500</v>
      </c>
      <c r="E56" s="110">
        <v>0</v>
      </c>
      <c r="F56" s="110">
        <f>F44*(1+data!$B$9)</f>
        <v>2107.5448320000005</v>
      </c>
      <c r="G56" s="110">
        <f>(C56+D56+F56-E56)*data!$B$9/12</f>
        <v>26335.245633411341</v>
      </c>
      <c r="H56" s="127">
        <f t="shared" si="2"/>
        <v>3976622.0906451126</v>
      </c>
    </row>
    <row r="57" spans="1:8" ht="14.5" x14ac:dyDescent="0.35">
      <c r="A57" s="126">
        <f t="shared" si="0"/>
        <v>49</v>
      </c>
      <c r="B57" s="109">
        <v>45505</v>
      </c>
      <c r="C57" s="110">
        <v>3978984.5262629045</v>
      </c>
      <c r="D57" s="110">
        <v>500</v>
      </c>
      <c r="E57" s="110">
        <v>0</v>
      </c>
      <c r="F57" s="110">
        <f>F45*(1+data!$B$9)</f>
        <v>515.82873600000005</v>
      </c>
      <c r="G57" s="110">
        <f>(C57+D57+F57-E57)*data!$B$9/12</f>
        <v>26533.335699992702</v>
      </c>
      <c r="H57" s="127">
        <f t="shared" si="2"/>
        <v>4006533.6906988975</v>
      </c>
    </row>
    <row r="58" spans="1:8" ht="14.5" x14ac:dyDescent="0.35">
      <c r="A58" s="126">
        <f t="shared" si="0"/>
        <v>49</v>
      </c>
      <c r="B58" s="109">
        <v>45536</v>
      </c>
      <c r="C58" s="110">
        <v>4007454.031533713</v>
      </c>
      <c r="D58" s="110">
        <v>500</v>
      </c>
      <c r="E58" s="110">
        <v>0</v>
      </c>
      <c r="F58" s="110">
        <f>F46*(1+data!$B$9)</f>
        <v>2964.1606560000005</v>
      </c>
      <c r="G58" s="110">
        <f>(C58+D58+F58-E58)*data!$B$9/12</f>
        <v>26739.454614598086</v>
      </c>
      <c r="H58" s="127">
        <f t="shared" si="2"/>
        <v>4037657.6468043113</v>
      </c>
    </row>
    <row r="59" spans="1:8" ht="14.5" x14ac:dyDescent="0.35">
      <c r="A59" s="126">
        <f t="shared" si="0"/>
        <v>49</v>
      </c>
      <c r="B59" s="109">
        <v>45566</v>
      </c>
      <c r="C59" s="110">
        <v>4040796.1763586472</v>
      </c>
      <c r="D59" s="110">
        <v>500</v>
      </c>
      <c r="E59" s="110">
        <v>0</v>
      </c>
      <c r="F59" s="110">
        <f>F47*(1+data!$B$9)</f>
        <v>2166.8212800000001</v>
      </c>
      <c r="G59" s="110">
        <f>(C59+D59+F59-E59)*data!$B$9/12</f>
        <v>26956.419984257649</v>
      </c>
      <c r="H59" s="127">
        <f t="shared" si="2"/>
        <v>4070419.4176229048</v>
      </c>
    </row>
    <row r="60" spans="1:8" ht="14.5" x14ac:dyDescent="0.35">
      <c r="A60" s="126">
        <f t="shared" si="0"/>
        <v>49</v>
      </c>
      <c r="B60" s="109">
        <v>45597</v>
      </c>
      <c r="C60" s="110">
        <v>4072835.5577025847</v>
      </c>
      <c r="D60" s="110">
        <v>500</v>
      </c>
      <c r="E60" s="110">
        <v>0</v>
      </c>
      <c r="F60" s="110">
        <f>F48*(1+data!$B$9)</f>
        <v>880.32873600000016</v>
      </c>
      <c r="G60" s="110">
        <f>(C60+D60+F60-E60)*data!$B$9/12</f>
        <v>27161.439242923898</v>
      </c>
      <c r="H60" s="127">
        <f t="shared" si="2"/>
        <v>4101377.325681509</v>
      </c>
    </row>
    <row r="61" spans="1:8" ht="14.5" x14ac:dyDescent="0.35">
      <c r="A61" s="128">
        <f t="shared" si="0"/>
        <v>49</v>
      </c>
      <c r="B61" s="119">
        <v>45627</v>
      </c>
      <c r="C61" s="120">
        <v>4102627.9035163247</v>
      </c>
      <c r="D61" s="120">
        <v>500</v>
      </c>
      <c r="E61" s="120">
        <v>0</v>
      </c>
      <c r="F61" s="120">
        <f>F49*(1+data!$B$9)</f>
        <v>3086.655984</v>
      </c>
      <c r="G61" s="120">
        <f>(C61+D61+F61-E61)*data!$B$9/12</f>
        <v>27374.763730002163</v>
      </c>
      <c r="H61" s="129">
        <f t="shared" si="2"/>
        <v>4133589.3232303266</v>
      </c>
    </row>
    <row r="62" spans="1:8" ht="14.5" x14ac:dyDescent="0.35">
      <c r="A62" s="126">
        <f t="shared" si="0"/>
        <v>49</v>
      </c>
      <c r="B62" s="109">
        <v>45658</v>
      </c>
      <c r="C62" s="110">
        <v>4136838.8335518306</v>
      </c>
      <c r="D62" s="110">
        <f>500+6000+4964.25+18475.31+4820.51</f>
        <v>34760.07</v>
      </c>
      <c r="E62" s="110">
        <v>0</v>
      </c>
      <c r="F62" s="110">
        <f>F50*(1+data!$B$9)</f>
        <v>694.50441983999997</v>
      </c>
      <c r="G62" s="110">
        <f>(C62+D62+F62-E62)*data!$B$9/12</f>
        <v>27815.289386477802</v>
      </c>
      <c r="H62" s="127">
        <f t="shared" si="2"/>
        <v>4200108.6973581482</v>
      </c>
    </row>
    <row r="63" spans="1:8" ht="14.5" x14ac:dyDescent="0.35">
      <c r="A63" s="126">
        <f t="shared" si="0"/>
        <v>50</v>
      </c>
      <c r="B63" s="109">
        <v>45689</v>
      </c>
      <c r="C63" s="110">
        <v>4232230.5417825226</v>
      </c>
      <c r="D63" s="110">
        <f>4964.25+4820.51+1000</f>
        <v>10784.76</v>
      </c>
      <c r="E63" s="110">
        <v>0</v>
      </c>
      <c r="F63" s="110">
        <f>F51*(1+data!$B$9)</f>
        <v>464.24166336000008</v>
      </c>
      <c r="G63" s="110">
        <f>(C63+D63+F63-E63)*data!$B$9/12</f>
        <v>28289.863622972549</v>
      </c>
      <c r="H63" s="127">
        <f t="shared" si="2"/>
        <v>4271769.4070688551</v>
      </c>
    </row>
    <row r="64" spans="1:8" ht="14.5" x14ac:dyDescent="0.35">
      <c r="A64" s="126">
        <f t="shared" si="0"/>
        <v>50</v>
      </c>
      <c r="B64" s="109">
        <v>45717</v>
      </c>
      <c r="C64" s="110">
        <v>4281961.0025758594</v>
      </c>
      <c r="D64" s="110">
        <f>500+930.48+6500</f>
        <v>7930.48</v>
      </c>
      <c r="E64" s="110">
        <v>0</v>
      </c>
      <c r="F64" s="110">
        <f>F52*(1+data!$B$9)</f>
        <v>3124.6526304000004</v>
      </c>
      <c r="G64" s="110">
        <f>(C64+D64+F64-E64)*data!$B$9/12</f>
        <v>28620.107568041731</v>
      </c>
      <c r="H64" s="127">
        <f t="shared" si="2"/>
        <v>4321636.2427743012</v>
      </c>
    </row>
    <row r="65" spans="1:8" ht="14.5" x14ac:dyDescent="0.35">
      <c r="A65" s="126">
        <f t="shared" si="0"/>
        <v>50</v>
      </c>
      <c r="B65" s="109">
        <v>45748</v>
      </c>
      <c r="C65" s="110">
        <v>4331652.192937443</v>
      </c>
      <c r="D65" s="110">
        <v>500</v>
      </c>
      <c r="E65" s="110">
        <v>0</v>
      </c>
      <c r="F65" s="110">
        <f>F53*(1+data!$B$9)</f>
        <v>2474.716821120001</v>
      </c>
      <c r="G65" s="110">
        <f>(C65+D65+F65-E65)*data!$B$9/12</f>
        <v>28897.512731723753</v>
      </c>
      <c r="H65" s="127">
        <f t="shared" si="2"/>
        <v>4363524.4224902866</v>
      </c>
    </row>
    <row r="66" spans="1:8" ht="14.5" x14ac:dyDescent="0.35">
      <c r="A66" s="126">
        <f t="shared" si="0"/>
        <v>50</v>
      </c>
      <c r="B66" s="109">
        <v>45778</v>
      </c>
      <c r="C66" s="110">
        <v>4366219.5159302223</v>
      </c>
      <c r="D66" s="110">
        <v>500</v>
      </c>
      <c r="E66" s="110">
        <v>0</v>
      </c>
      <c r="F66" s="110">
        <f>F54*(1+data!$B$9)</f>
        <v>493.32841344000013</v>
      </c>
      <c r="G66" s="110">
        <f>(C66+D66+F66-E66)*data!$B$9/12</f>
        <v>29114.752295624417</v>
      </c>
      <c r="H66" s="127">
        <f t="shared" si="2"/>
        <v>4396327.5966392867</v>
      </c>
    </row>
    <row r="67" spans="1:8" ht="14.5" x14ac:dyDescent="0.35">
      <c r="A67" s="126">
        <f t="shared" si="0"/>
        <v>50</v>
      </c>
      <c r="B67" s="109">
        <v>45809</v>
      </c>
      <c r="C67" s="110">
        <v>4397227.5521818632</v>
      </c>
      <c r="D67" s="110">
        <v>500</v>
      </c>
      <c r="E67" s="110">
        <v>0</v>
      </c>
      <c r="F67" s="110">
        <f>F55*(1+data!$B$9)</f>
        <v>5049.7823001600009</v>
      </c>
      <c r="G67" s="110">
        <f>(C67+D67+F67-E67)*data!$B$9/12</f>
        <v>29351.848896546824</v>
      </c>
      <c r="H67" s="127">
        <f t="shared" si="2"/>
        <v>4432129.1833785707</v>
      </c>
    </row>
    <row r="68" spans="1:8" ht="14.5" x14ac:dyDescent="0.35">
      <c r="A68" s="126">
        <f t="shared" si="0"/>
        <v>50</v>
      </c>
      <c r="B68" s="109">
        <v>45839</v>
      </c>
      <c r="C68" s="110">
        <v>4437157.2861425141</v>
      </c>
      <c r="D68" s="110">
        <v>500</v>
      </c>
      <c r="E68" s="110">
        <v>0</v>
      </c>
      <c r="F68" s="110">
        <f>F56*(1+data!$B$9)</f>
        <v>2276.1484185600007</v>
      </c>
      <c r="G68" s="110">
        <f>(C68+D68+F68-E68)*data!$B$9/12</f>
        <v>29599.556230407161</v>
      </c>
      <c r="H68" s="127">
        <f t="shared" si="2"/>
        <v>4469532.990791481</v>
      </c>
    </row>
    <row r="69" spans="1:8" ht="14.5" x14ac:dyDescent="0.35">
      <c r="A69" s="126">
        <f t="shared" si="0"/>
        <v>50</v>
      </c>
      <c r="B69" s="109">
        <v>45870</v>
      </c>
      <c r="C69" s="110">
        <v>4472048.1812586971</v>
      </c>
      <c r="D69" s="110">
        <v>500</v>
      </c>
      <c r="E69" s="110">
        <v>0</v>
      </c>
      <c r="F69" s="110">
        <f>F57*(1+data!$B$9)</f>
        <v>557.09503488000007</v>
      </c>
      <c r="G69" s="110">
        <f>(C69+D69+F69-E69)*data!$B$9/12</f>
        <v>29820.70184195718</v>
      </c>
      <c r="H69" s="127">
        <f t="shared" si="2"/>
        <v>4502925.9781355336</v>
      </c>
    </row>
    <row r="70" spans="1:8" ht="14.5" x14ac:dyDescent="0.35">
      <c r="A70" s="126">
        <f t="shared" si="0"/>
        <v>50</v>
      </c>
      <c r="B70" s="109">
        <v>45901</v>
      </c>
      <c r="C70" s="110">
        <v>4503883.7062371364</v>
      </c>
      <c r="D70" s="110">
        <v>500</v>
      </c>
      <c r="E70" s="110">
        <v>0</v>
      </c>
      <c r="F70" s="110">
        <f>F58*(1+data!$B$9)</f>
        <v>3201.2935084800006</v>
      </c>
      <c r="G70" s="110">
        <f>(C70+D70+F70-E70)*data!$B$9/12</f>
        <v>30050.566664970782</v>
      </c>
      <c r="H70" s="127">
        <f t="shared" si="2"/>
        <v>4537635.5664105872</v>
      </c>
    </row>
    <row r="71" spans="1:8" ht="14.5" x14ac:dyDescent="0.35">
      <c r="A71" s="126">
        <f t="shared" si="0"/>
        <v>50</v>
      </c>
      <c r="B71" s="109">
        <v>45931</v>
      </c>
      <c r="C71" s="110">
        <v>4540988.9383292692</v>
      </c>
      <c r="D71" s="110">
        <v>500</v>
      </c>
      <c r="E71" s="110">
        <v>0</v>
      </c>
      <c r="F71" s="110">
        <f>F59*(1+data!$B$9)</f>
        <v>2340.1669824000001</v>
      </c>
      <c r="G71" s="110">
        <f>(C71+D71+F71-E71)*data!$B$9/12</f>
        <v>30292.194035411128</v>
      </c>
      <c r="H71" s="127">
        <f t="shared" si="2"/>
        <v>4574121.2993470803</v>
      </c>
    </row>
    <row r="72" spans="1:8" ht="14.5" x14ac:dyDescent="0.35">
      <c r="A72" s="126">
        <f t="shared" si="0"/>
        <v>50</v>
      </c>
      <c r="B72" s="109">
        <v>45962</v>
      </c>
      <c r="C72" s="110">
        <v>4576694.4906331357</v>
      </c>
      <c r="D72" s="110">
        <v>500</v>
      </c>
      <c r="E72" s="110">
        <v>0</v>
      </c>
      <c r="F72" s="110">
        <f>F60*(1+data!$B$9)</f>
        <v>950.75503488000027</v>
      </c>
      <c r="G72" s="110">
        <f>(C72+D72+F72-E72)*data!$B$9/12</f>
        <v>30520.968304453436</v>
      </c>
      <c r="H72" s="127">
        <f t="shared" si="2"/>
        <v>4608666.2139724689</v>
      </c>
    </row>
    <row r="73" spans="1:8" ht="14.5" x14ac:dyDescent="0.35">
      <c r="A73" s="128">
        <f t="shared" si="0"/>
        <v>50</v>
      </c>
      <c r="B73" s="119">
        <v>45992</v>
      </c>
      <c r="C73" s="120">
        <v>4609980.5980340699</v>
      </c>
      <c r="D73" s="120">
        <v>500</v>
      </c>
      <c r="E73" s="120">
        <v>0</v>
      </c>
      <c r="F73" s="120">
        <f>F61*(1+data!$B$9)</f>
        <v>3333.5884627200003</v>
      </c>
      <c r="G73" s="120">
        <f>(C73+D73+F73-E73)*data!$B$9/12</f>
        <v>30758.761243311932</v>
      </c>
      <c r="H73" s="129">
        <f t="shared" si="2"/>
        <v>4644572.9477401013</v>
      </c>
    </row>
    <row r="74" spans="1:8" ht="13" x14ac:dyDescent="0.3">
      <c r="A74" s="134">
        <f t="shared" si="0"/>
        <v>50</v>
      </c>
      <c r="B74" s="135">
        <v>46023</v>
      </c>
      <c r="C74" s="136">
        <v>4648046.1788873272</v>
      </c>
      <c r="D74" s="136">
        <f>500+6000+4964.25+18475.31+4964.25</f>
        <v>34903.81</v>
      </c>
      <c r="E74" s="136">
        <v>0</v>
      </c>
      <c r="F74" s="136">
        <f>F62*(1+data!$B$9)</f>
        <v>750.06477342720007</v>
      </c>
      <c r="G74" s="136">
        <f>(C74+D74+F74-E74)*data!$B$9/12</f>
        <v>31224.667024405029</v>
      </c>
      <c r="H74" s="137">
        <f t="shared" si="2"/>
        <v>4714924.7206851589</v>
      </c>
    </row>
    <row r="75" spans="1:8" ht="14.5" x14ac:dyDescent="0.35">
      <c r="A75" s="126">
        <f t="shared" si="0"/>
        <v>51</v>
      </c>
      <c r="B75" s="109">
        <v>46054</v>
      </c>
      <c r="C75" s="110">
        <v>4747227.131229884</v>
      </c>
      <c r="D75" s="110">
        <f>(4964.25*2)+1000</f>
        <v>10928.5</v>
      </c>
      <c r="E75" s="110">
        <v>10337.887158050487</v>
      </c>
      <c r="F75" s="110">
        <f>F63*(1+data!$B$9)</f>
        <v>501.38099642880013</v>
      </c>
      <c r="G75" s="110">
        <f>(C75+D75+F75-E75)*data!$B$9/12</f>
        <v>31655.460833788416</v>
      </c>
      <c r="H75" s="127">
        <f>C75+D75+F75+G75</f>
        <v>4790312.4730601013</v>
      </c>
    </row>
    <row r="76" spans="1:8" ht="14.5" x14ac:dyDescent="0.35">
      <c r="A76" s="126">
        <f t="shared" si="0"/>
        <v>51</v>
      </c>
      <c r="B76" s="109">
        <v>46082</v>
      </c>
      <c r="C76" s="110">
        <v>4800605.917919918</v>
      </c>
      <c r="D76" s="110">
        <f>500+930.48+6500</f>
        <v>7930.48</v>
      </c>
      <c r="E76" s="110">
        <v>10337.887158050487</v>
      </c>
      <c r="F76" s="110">
        <f>F64*(1+data!$B$9)</f>
        <v>3374.6248408320007</v>
      </c>
      <c r="G76" s="110">
        <f>(C76+D76+F76-E76)*data!$B$9/12</f>
        <v>32010.487570684669</v>
      </c>
      <c r="H76" s="127">
        <f t="shared" ref="H76:H133" si="3">C76+D76+F76+G76</f>
        <v>4843921.5103314351</v>
      </c>
    </row>
    <row r="77" spans="1:8" ht="14.5" x14ac:dyDescent="0.35">
      <c r="A77" s="126">
        <f t="shared" si="0"/>
        <v>51</v>
      </c>
      <c r="B77" s="109">
        <v>46113</v>
      </c>
      <c r="C77" s="110">
        <v>4854101.9079942796</v>
      </c>
      <c r="D77" s="110">
        <v>500</v>
      </c>
      <c r="E77" s="110">
        <v>10337.887158050487</v>
      </c>
      <c r="F77" s="110">
        <f>F65*(1+data!$B$9)</f>
        <v>2672.694166809601</v>
      </c>
      <c r="G77" s="110">
        <f>(C77+D77+F77-E77)*data!$B$9/12</f>
        <v>32312.911433353594</v>
      </c>
      <c r="H77" s="127">
        <f t="shared" si="3"/>
        <v>4889587.513594443</v>
      </c>
    </row>
    <row r="78" spans="1:8" ht="14.5" x14ac:dyDescent="0.35">
      <c r="A78" s="126">
        <f t="shared" si="0"/>
        <v>51</v>
      </c>
      <c r="B78" s="109">
        <v>46143</v>
      </c>
      <c r="C78" s="110">
        <v>4892399.9471866256</v>
      </c>
      <c r="D78" s="110">
        <v>500</v>
      </c>
      <c r="E78" s="110">
        <v>10337.887158050487</v>
      </c>
      <c r="F78" s="110">
        <f>F66*(1+data!$B$9)</f>
        <v>532.79468651520017</v>
      </c>
      <c r="G78" s="110">
        <f>(C78+D78+F78-E78)*data!$B$9/12</f>
        <v>32553.965698100601</v>
      </c>
      <c r="H78" s="127">
        <f t="shared" si="3"/>
        <v>4925986.7075712411</v>
      </c>
    </row>
    <row r="79" spans="1:8" ht="14.5" x14ac:dyDescent="0.35">
      <c r="A79" s="126">
        <f t="shared" ref="A79:A142" si="4">A67+1</f>
        <v>51</v>
      </c>
      <c r="B79" s="109">
        <v>46174</v>
      </c>
      <c r="C79" s="110">
        <v>4926860.3922342751</v>
      </c>
      <c r="D79" s="110">
        <v>500</v>
      </c>
      <c r="E79" s="110">
        <v>10337.887158050487</v>
      </c>
      <c r="F79" s="110">
        <f>F67*(1+data!$B$9)</f>
        <v>5453.7648841728014</v>
      </c>
      <c r="G79" s="110">
        <f>(C79+D79+F79-E79)*data!$B$9/12</f>
        <v>32816.508466402651</v>
      </c>
      <c r="H79" s="127">
        <f t="shared" si="3"/>
        <v>4965630.6655848511</v>
      </c>
    </row>
    <row r="80" spans="1:8" ht="14.5" x14ac:dyDescent="0.35">
      <c r="A80" s="126">
        <f t="shared" si="4"/>
        <v>51</v>
      </c>
      <c r="B80" s="109">
        <v>46204</v>
      </c>
      <c r="C80" s="110">
        <v>4970962.7492469633</v>
      </c>
      <c r="D80" s="110">
        <v>500</v>
      </c>
      <c r="E80" s="110">
        <v>10337.887158050487</v>
      </c>
      <c r="F80" s="110">
        <f>F68*(1+data!$B$9)</f>
        <v>2458.2402920448008</v>
      </c>
      <c r="G80" s="110">
        <f>(C80+D80+F80-E80)*data!$B$9/12</f>
        <v>33090.554015873051</v>
      </c>
      <c r="H80" s="127">
        <f t="shared" si="3"/>
        <v>5007011.5435548807</v>
      </c>
    </row>
    <row r="81" spans="1:8" ht="14.5" x14ac:dyDescent="0.35">
      <c r="A81" s="126">
        <f t="shared" si="4"/>
        <v>51</v>
      </c>
      <c r="B81" s="109">
        <v>46235</v>
      </c>
      <c r="C81" s="110">
        <v>5009629.6819365248</v>
      </c>
      <c r="D81" s="110">
        <v>500</v>
      </c>
      <c r="E81" s="110">
        <v>10337.887158050487</v>
      </c>
      <c r="F81" s="110">
        <f>F69*(1+data!$B$9)</f>
        <v>601.66263767040016</v>
      </c>
      <c r="G81" s="110">
        <f>(C81+D81+F81-E81)*data!$B$9/12</f>
        <v>33335.956382774304</v>
      </c>
      <c r="H81" s="127">
        <f t="shared" si="3"/>
        <v>5044067.3009569701</v>
      </c>
    </row>
    <row r="82" spans="1:8" ht="13" x14ac:dyDescent="0.3">
      <c r="A82" s="134">
        <f t="shared" si="4"/>
        <v>51</v>
      </c>
      <c r="B82" s="135">
        <v>46266</v>
      </c>
      <c r="C82" s="136">
        <v>5045003.3799837511</v>
      </c>
      <c r="D82" s="136">
        <v>500</v>
      </c>
      <c r="E82" s="136">
        <v>10337.887158050487</v>
      </c>
      <c r="F82" s="136">
        <f>F70*(1+data!$B$9)</f>
        <v>3457.3969891584011</v>
      </c>
      <c r="G82" s="136">
        <f>(C82+D82+F82-E82)*data!$B$9/12</f>
        <v>33590.819265432394</v>
      </c>
      <c r="H82" s="137">
        <f t="shared" si="3"/>
        <v>5082551.5962383421</v>
      </c>
    </row>
    <row r="83" spans="1:8" ht="14.5" x14ac:dyDescent="0.35">
      <c r="A83" s="126">
        <f t="shared" si="4"/>
        <v>51</v>
      </c>
      <c r="B83" s="109">
        <v>46296</v>
      </c>
      <c r="C83" s="110">
        <v>5086074.9705875721</v>
      </c>
      <c r="D83" s="110">
        <v>500</v>
      </c>
      <c r="E83" s="110">
        <v>10337.887158050487</v>
      </c>
      <c r="F83" s="110">
        <f>F71*(1+data!$B$9)</f>
        <v>2527.3803409920001</v>
      </c>
      <c r="G83" s="110">
        <f>(C83+D83+F83-E83)*data!$B$9/12</f>
        <v>33858.429758470091</v>
      </c>
      <c r="H83" s="127">
        <f t="shared" si="3"/>
        <v>5122960.7806870341</v>
      </c>
    </row>
    <row r="84" spans="1:8" ht="14.5" x14ac:dyDescent="0.35">
      <c r="A84" s="126">
        <f t="shared" si="4"/>
        <v>51</v>
      </c>
      <c r="B84" s="109">
        <v>46327</v>
      </c>
      <c r="C84" s="110">
        <v>5125641.5599530246</v>
      </c>
      <c r="D84" s="110">
        <v>500</v>
      </c>
      <c r="E84" s="110">
        <v>10337.887158050487</v>
      </c>
      <c r="F84" s="110">
        <f>F72*(1+data!$B$9)</f>
        <v>1026.8154376704003</v>
      </c>
      <c r="G84" s="110">
        <f>(C84+D84+F84-E84)*data!$B$9/12</f>
        <v>34112.203254884305</v>
      </c>
      <c r="H84" s="127">
        <f t="shared" si="3"/>
        <v>5161280.5786455795</v>
      </c>
    </row>
    <row r="85" spans="1:8" ht="14.5" x14ac:dyDescent="0.35">
      <c r="A85" s="128">
        <f t="shared" si="4"/>
        <v>51</v>
      </c>
      <c r="B85" s="119">
        <v>46357</v>
      </c>
      <c r="C85" s="120">
        <v>5162601.8461091602</v>
      </c>
      <c r="D85" s="120">
        <v>500</v>
      </c>
      <c r="E85" s="120">
        <v>10337.887158050487</v>
      </c>
      <c r="F85" s="120">
        <f>F73*(1+data!$B$9)</f>
        <v>3600.2755397376004</v>
      </c>
      <c r="G85" s="120">
        <f>(C85+D85+F85-E85)*data!$B$9/12</f>
        <v>34375.761563272317</v>
      </c>
      <c r="H85" s="129">
        <f t="shared" si="3"/>
        <v>5201077.8832121696</v>
      </c>
    </row>
    <row r="86" spans="1:8" ht="14.5" x14ac:dyDescent="0.35">
      <c r="A86" s="126">
        <f t="shared" si="4"/>
        <v>51</v>
      </c>
      <c r="B86" s="109">
        <v>46388</v>
      </c>
      <c r="C86" s="110">
        <v>5204730.7055282248</v>
      </c>
      <c r="D86" s="110">
        <f>500+6000+4964.25+18475.31+4964.25</f>
        <v>34903.81</v>
      </c>
      <c r="E86" s="110">
        <v>10337.887158050487</v>
      </c>
      <c r="F86" s="110">
        <f>F74*(1+data!$B$9)</f>
        <v>810.06995530137613</v>
      </c>
      <c r="G86" s="110">
        <f>(C86+D86+F86-E86)*data!$B$9/12</f>
        <v>34867.377988836502</v>
      </c>
      <c r="H86" s="138">
        <f t="shared" si="3"/>
        <v>5275311.9634723626</v>
      </c>
    </row>
    <row r="87" spans="1:8" ht="14.5" x14ac:dyDescent="0.35">
      <c r="A87" s="126">
        <f t="shared" si="4"/>
        <v>52</v>
      </c>
      <c r="B87" s="109">
        <v>46419</v>
      </c>
      <c r="C87" s="110">
        <v>5307606.7113889176</v>
      </c>
      <c r="D87" s="110">
        <f>(4964.25*2)+1000</f>
        <v>10928.5</v>
      </c>
      <c r="E87" s="110">
        <v>10337.887158050487</v>
      </c>
      <c r="F87" s="110">
        <f>F75*(1+data!$B$9)</f>
        <v>541.49147614310414</v>
      </c>
      <c r="G87" s="110">
        <f>(C87+D87+F87-E87)*data!$B$9/12</f>
        <v>35391.592104713403</v>
      </c>
      <c r="H87" s="138">
        <f t="shared" si="3"/>
        <v>5354468.2949697739</v>
      </c>
    </row>
    <row r="88" spans="1:8" ht="14.5" x14ac:dyDescent="0.35">
      <c r="A88" s="126">
        <f t="shared" si="4"/>
        <v>52</v>
      </c>
      <c r="B88" s="109">
        <v>46447</v>
      </c>
      <c r="C88" s="110">
        <v>5364798.0799242118</v>
      </c>
      <c r="D88" s="110">
        <f>500+930.48+6500</f>
        <v>7930.48</v>
      </c>
      <c r="E88" s="110">
        <v>10337.887158050487</v>
      </c>
      <c r="F88" s="110">
        <f>F76*(1+data!$B$9)</f>
        <v>3644.5948280985608</v>
      </c>
      <c r="G88" s="110">
        <f>(C88+D88+F88-E88)*data!$B$9/12</f>
        <v>35773.568450628409</v>
      </c>
      <c r="H88" s="138">
        <f t="shared" si="3"/>
        <v>5412146.7232029401</v>
      </c>
    </row>
    <row r="89" spans="1:8" ht="14.5" x14ac:dyDescent="0.35">
      <c r="A89" s="126">
        <f t="shared" si="4"/>
        <v>52</v>
      </c>
      <c r="B89" s="109">
        <v>46478</v>
      </c>
      <c r="C89" s="110">
        <v>5422571.7136742473</v>
      </c>
      <c r="D89" s="110">
        <v>500</v>
      </c>
      <c r="E89" s="110">
        <v>10337.887158050487</v>
      </c>
      <c r="F89" s="110">
        <f>F77*(1+data!$B$9)</f>
        <v>2886.5097001543695</v>
      </c>
      <c r="G89" s="110">
        <f>(C89+D89+F89-E89)*data!$B$9/12</f>
        <v>36104.135574775675</v>
      </c>
      <c r="H89" s="138">
        <f t="shared" si="3"/>
        <v>5462062.358949177</v>
      </c>
    </row>
    <row r="90" spans="1:8" ht="14.5" x14ac:dyDescent="0.35">
      <c r="A90" s="126">
        <f t="shared" si="4"/>
        <v>52</v>
      </c>
      <c r="B90" s="109">
        <v>46508</v>
      </c>
      <c r="C90" s="110">
        <v>5465068.5094145685</v>
      </c>
      <c r="D90" s="110">
        <v>500</v>
      </c>
      <c r="E90" s="110">
        <v>10337.887158050487</v>
      </c>
      <c r="F90" s="110">
        <f>F78*(1+data!$B$9)</f>
        <v>575.41826143641617</v>
      </c>
      <c r="G90" s="110">
        <f>(C90+D90+F90-E90)*data!$B$9/12</f>
        <v>36372.040270119702</v>
      </c>
      <c r="H90" s="138">
        <f t="shared" si="3"/>
        <v>5502515.9679461252</v>
      </c>
    </row>
    <row r="91" spans="1:8" ht="14.5" x14ac:dyDescent="0.35">
      <c r="A91" s="126">
        <f t="shared" si="4"/>
        <v>52</v>
      </c>
      <c r="B91" s="109">
        <v>46539</v>
      </c>
      <c r="C91" s="110">
        <v>5503428.2695680372</v>
      </c>
      <c r="D91" s="110">
        <v>500</v>
      </c>
      <c r="E91" s="110">
        <v>10337.887158050487</v>
      </c>
      <c r="F91" s="110">
        <f>F79*(1+data!$B$9)</f>
        <v>5890.0660749066255</v>
      </c>
      <c r="G91" s="110">
        <f>(C91+D91+F91-E91)*data!$B$9/12</f>
        <v>36663.202989899291</v>
      </c>
      <c r="H91" s="138">
        <f t="shared" si="3"/>
        <v>5546481.5386328436</v>
      </c>
    </row>
    <row r="92" spans="1:8" ht="14.5" x14ac:dyDescent="0.35">
      <c r="A92" s="126">
        <f t="shared" si="4"/>
        <v>52</v>
      </c>
      <c r="B92" s="109">
        <v>46569</v>
      </c>
      <c r="C92" s="110">
        <v>5552208.9111737609</v>
      </c>
      <c r="D92" s="110">
        <v>500</v>
      </c>
      <c r="E92" s="110">
        <v>10337.887158050487</v>
      </c>
      <c r="F92" s="110">
        <f>F80*(1+data!$B$9)</f>
        <v>2654.899515408385</v>
      </c>
      <c r="G92" s="110">
        <f>(C92+D92+F92-E92)*data!$B$9/12</f>
        <v>36966.839490207458</v>
      </c>
      <c r="H92" s="138">
        <f t="shared" si="3"/>
        <v>5592330.6501793768</v>
      </c>
    </row>
    <row r="93" spans="1:8" ht="13" x14ac:dyDescent="0.3">
      <c r="A93" s="134">
        <f t="shared" si="4"/>
        <v>52</v>
      </c>
      <c r="B93" s="135">
        <v>46600</v>
      </c>
      <c r="C93" s="136">
        <v>5595126.9618173884</v>
      </c>
      <c r="D93" s="136">
        <v>500</v>
      </c>
      <c r="E93" s="136">
        <v>10337.887158050487</v>
      </c>
      <c r="F93" s="136">
        <f>F81*(1+data!$B$9)</f>
        <v>649.79564868403224</v>
      </c>
      <c r="G93" s="136">
        <f>(C93+D93+F93-E93)*data!$B$9/12</f>
        <v>37239.592468720148</v>
      </c>
      <c r="H93" s="137">
        <f t="shared" si="3"/>
        <v>5633516.3499347921</v>
      </c>
    </row>
    <row r="94" spans="1:8" ht="14.5" x14ac:dyDescent="0.35">
      <c r="A94" s="126">
        <f t="shared" si="4"/>
        <v>52</v>
      </c>
      <c r="B94" s="109">
        <v>46631</v>
      </c>
      <c r="C94" s="110">
        <v>5634496.0374695519</v>
      </c>
      <c r="D94" s="110">
        <v>500</v>
      </c>
      <c r="E94" s="110">
        <v>10337.887158050487</v>
      </c>
      <c r="F94" s="110">
        <f>F82*(1+data!$B$9)</f>
        <v>3733.9887482910735</v>
      </c>
      <c r="G94" s="110">
        <f>(C94+D94+F94-E94)*data!$B$9/12</f>
        <v>37522.614260398623</v>
      </c>
      <c r="H94" s="138">
        <f t="shared" si="3"/>
        <v>5676252.6404782422</v>
      </c>
    </row>
    <row r="95" spans="1:8" ht="14.5" x14ac:dyDescent="0.35">
      <c r="A95" s="126">
        <f t="shared" si="4"/>
        <v>52</v>
      </c>
      <c r="B95" s="109">
        <v>46661</v>
      </c>
      <c r="C95" s="110">
        <v>5680026.6069612456</v>
      </c>
      <c r="D95" s="110">
        <v>500</v>
      </c>
      <c r="E95" s="110">
        <v>10337.887158050487</v>
      </c>
      <c r="F95" s="110">
        <f>F83*(1+data!$B$9)</f>
        <v>2729.5707682713605</v>
      </c>
      <c r="G95" s="110">
        <f>(C95+D95+F95-E95)*data!$B$9/12</f>
        <v>37819.455270476443</v>
      </c>
      <c r="H95" s="138">
        <f t="shared" si="3"/>
        <v>5721075.6329999939</v>
      </c>
    </row>
    <row r="96" spans="1:8" ht="14.5" x14ac:dyDescent="0.35">
      <c r="A96" s="126">
        <f t="shared" si="4"/>
        <v>52</v>
      </c>
      <c r="B96" s="109">
        <v>46692</v>
      </c>
      <c r="C96" s="110">
        <v>5723939.5967930993</v>
      </c>
      <c r="D96" s="110">
        <v>500</v>
      </c>
      <c r="E96" s="110">
        <v>10337.887158050487</v>
      </c>
      <c r="F96" s="110">
        <f>F84*(1+data!$B$9)</f>
        <v>1108.9606726840325</v>
      </c>
      <c r="G96" s="110">
        <f>(C96+D96+F96-E96)*data!$B$9/12</f>
        <v>38101.404468718225</v>
      </c>
      <c r="H96" s="138">
        <f t="shared" si="3"/>
        <v>5763649.9619345013</v>
      </c>
    </row>
    <row r="97" spans="1:8" ht="14.5" x14ac:dyDescent="0.35">
      <c r="A97" s="128">
        <f t="shared" si="4"/>
        <v>52</v>
      </c>
      <c r="B97" s="119">
        <v>46722</v>
      </c>
      <c r="C97" s="120">
        <v>5765045.6529810047</v>
      </c>
      <c r="D97" s="120">
        <v>500</v>
      </c>
      <c r="E97" s="120">
        <v>10337.887158050487</v>
      </c>
      <c r="F97" s="120">
        <f>F85*(1+data!$B$9)</f>
        <v>3888.2975829166089</v>
      </c>
      <c r="G97" s="120">
        <f>(C97+D97+F97-E97)*data!$B$9/12</f>
        <v>38393.973756039144</v>
      </c>
      <c r="H97" s="129">
        <f t="shared" si="3"/>
        <v>5807827.9243199611</v>
      </c>
    </row>
    <row r="98" spans="1:8" ht="14.5" x14ac:dyDescent="0.35">
      <c r="A98" s="126">
        <f t="shared" si="4"/>
        <v>52</v>
      </c>
      <c r="B98" s="109">
        <v>46753</v>
      </c>
      <c r="C98" s="110">
        <v>5811741.6946071349</v>
      </c>
      <c r="D98" s="110">
        <f>500+6000+4964.25+18475.31+4964.25</f>
        <v>34903.81</v>
      </c>
      <c r="E98" s="110">
        <v>10337.887158050487</v>
      </c>
      <c r="F98" s="110">
        <f>F86*(1+data!$B$9)</f>
        <v>874.87555172548628</v>
      </c>
      <c r="G98" s="110">
        <f>(C98+D98+F98-E98)*data!$B$9/12</f>
        <v>38914.549953338734</v>
      </c>
      <c r="H98" s="138">
        <f t="shared" si="3"/>
        <v>5886434.9301121989</v>
      </c>
    </row>
    <row r="99" spans="1:8" ht="14.5" x14ac:dyDescent="0.35">
      <c r="A99" s="126">
        <f t="shared" si="4"/>
        <v>53</v>
      </c>
      <c r="B99" s="109">
        <v>46784</v>
      </c>
      <c r="C99" s="110">
        <v>5918788.3918991135</v>
      </c>
      <c r="D99" s="110">
        <f>(4964.25*2)+1000</f>
        <v>10928.5</v>
      </c>
      <c r="E99" s="110">
        <v>10337.887158050487</v>
      </c>
      <c r="F99" s="110">
        <f>F87*(1+data!$B$9)</f>
        <v>584.81079423455253</v>
      </c>
      <c r="G99" s="110">
        <f>(C99+D99+F99-E99)*data!$B$9/12</f>
        <v>39466.425436901984</v>
      </c>
      <c r="H99" s="138">
        <f t="shared" si="3"/>
        <v>5969768.1281302497</v>
      </c>
    </row>
    <row r="100" spans="1:8" ht="14.5" x14ac:dyDescent="0.35">
      <c r="A100" s="126">
        <f t="shared" si="4"/>
        <v>53</v>
      </c>
      <c r="B100" s="109">
        <v>46813</v>
      </c>
      <c r="C100" s="110">
        <v>5980137.160386879</v>
      </c>
      <c r="D100" s="110">
        <f>500+930.48+1950+6500</f>
        <v>9880.48</v>
      </c>
      <c r="E100" s="110">
        <v>10337.887158050487</v>
      </c>
      <c r="F100" s="110">
        <f>F88*(1+data!$B$9)</f>
        <v>3936.162414346446</v>
      </c>
      <c r="G100" s="110">
        <f>(C100+D100+F100-E100)*data!$B$9/12</f>
        <v>39890.772770954507</v>
      </c>
      <c r="H100" s="138">
        <f t="shared" si="3"/>
        <v>6033844.5755721806</v>
      </c>
    </row>
    <row r="101" spans="1:8" ht="14.5" x14ac:dyDescent="0.35">
      <c r="A101" s="126">
        <f t="shared" si="4"/>
        <v>53</v>
      </c>
      <c r="B101" s="109">
        <v>46844</v>
      </c>
      <c r="C101" s="110">
        <v>6046300.4262766289</v>
      </c>
      <c r="D101" s="110">
        <f t="shared" ref="D101:D109" si="5">500+1950</f>
        <v>2450</v>
      </c>
      <c r="E101" s="110">
        <v>10337.887158050487</v>
      </c>
      <c r="F101" s="110">
        <f>F89*(1+data!$B$9)</f>
        <v>3117.4304761667195</v>
      </c>
      <c r="G101" s="110">
        <f>(C101+D101+F101-E101)*data!$B$9/12</f>
        <v>40276.866463964965</v>
      </c>
      <c r="H101" s="138">
        <f t="shared" si="3"/>
        <v>6092144.72321676</v>
      </c>
    </row>
    <row r="102" spans="1:8" ht="14.5" x14ac:dyDescent="0.35">
      <c r="A102" s="126">
        <f t="shared" si="4"/>
        <v>53</v>
      </c>
      <c r="B102" s="109">
        <v>46874</v>
      </c>
      <c r="C102" s="110">
        <v>6097126.7879052199</v>
      </c>
      <c r="D102" s="110">
        <f t="shared" si="5"/>
        <v>2450</v>
      </c>
      <c r="E102" s="110">
        <v>10337.887158050487</v>
      </c>
      <c r="F102" s="110">
        <f>F90*(1+data!$B$9)</f>
        <v>621.45172235132952</v>
      </c>
      <c r="G102" s="110">
        <f>(C102+D102+F102-E102)*data!$B$9/12</f>
        <v>40599.069016463473</v>
      </c>
      <c r="H102" s="138">
        <f t="shared" si="3"/>
        <v>6140797.308644034</v>
      </c>
    </row>
    <row r="103" spans="1:8" ht="14.5" x14ac:dyDescent="0.35">
      <c r="A103" s="126">
        <f t="shared" si="4"/>
        <v>53</v>
      </c>
      <c r="B103" s="109">
        <v>46905</v>
      </c>
      <c r="C103" s="110">
        <v>6143518.0165815363</v>
      </c>
      <c r="D103" s="110">
        <f t="shared" si="5"/>
        <v>2450</v>
      </c>
      <c r="E103" s="110">
        <v>10337.887158050487</v>
      </c>
      <c r="F103" s="110">
        <f>F91*(1+data!$B$9)</f>
        <v>6361.2713608991562</v>
      </c>
      <c r="G103" s="110">
        <f>(C103+D103+F103-E103)*data!$B$9/12</f>
        <v>40946.609338562572</v>
      </c>
      <c r="H103" s="138">
        <f t="shared" si="3"/>
        <v>6193275.8972809985</v>
      </c>
    </row>
    <row r="104" spans="1:8" ht="14.5" x14ac:dyDescent="0.35">
      <c r="A104" s="126">
        <f t="shared" si="4"/>
        <v>53</v>
      </c>
      <c r="B104" s="109">
        <v>46935</v>
      </c>
      <c r="C104" s="110">
        <v>6201196.8818110246</v>
      </c>
      <c r="D104" s="110">
        <f t="shared" si="5"/>
        <v>2450</v>
      </c>
      <c r="E104" s="110">
        <v>10337.887158050487</v>
      </c>
      <c r="F104" s="110">
        <f>F92*(1+data!$B$9)</f>
        <v>2867.2914766410559</v>
      </c>
      <c r="G104" s="110">
        <f>(C104+D104+F104-E104)*data!$B$9/12</f>
        <v>41307.841907530768</v>
      </c>
      <c r="H104" s="138">
        <f t="shared" si="3"/>
        <v>6247822.0151951965</v>
      </c>
    </row>
    <row r="105" spans="1:8" ht="14.5" x14ac:dyDescent="0.35">
      <c r="A105" s="126">
        <f t="shared" si="4"/>
        <v>53</v>
      </c>
      <c r="B105" s="109">
        <v>46966</v>
      </c>
      <c r="C105" s="110">
        <v>6252577.4539500847</v>
      </c>
      <c r="D105" s="110">
        <f t="shared" si="5"/>
        <v>2450</v>
      </c>
      <c r="E105" s="110">
        <v>10337.887158050487</v>
      </c>
      <c r="F105" s="110">
        <f>F93*(1+data!$B$9)</f>
        <v>701.77930057875483</v>
      </c>
      <c r="G105" s="110">
        <f>(C105+D105+F105-E105)*data!$B$9/12</f>
        <v>41635.942307284095</v>
      </c>
      <c r="H105" s="138">
        <f t="shared" si="3"/>
        <v>6297365.1755579477</v>
      </c>
    </row>
    <row r="106" spans="1:8" ht="14.5" x14ac:dyDescent="0.35">
      <c r="A106" s="126">
        <f t="shared" si="4"/>
        <v>53</v>
      </c>
      <c r="B106" s="109">
        <v>46997</v>
      </c>
      <c r="C106" s="110">
        <v>6300158.6602813238</v>
      </c>
      <c r="D106" s="110">
        <f t="shared" si="5"/>
        <v>2450</v>
      </c>
      <c r="E106" s="110">
        <v>10337.887158050487</v>
      </c>
      <c r="F106" s="110">
        <f>F94*(1+data!$B$9)</f>
        <v>4032.7078481543599</v>
      </c>
      <c r="G106" s="110">
        <f>(C106+D106+F106-E106)*data!$B$9/12</f>
        <v>41975.356539809516</v>
      </c>
      <c r="H106" s="138">
        <f t="shared" si="3"/>
        <v>6348616.724669287</v>
      </c>
    </row>
    <row r="107" spans="1:8" ht="14.5" x14ac:dyDescent="0.35">
      <c r="A107" s="126">
        <f t="shared" si="4"/>
        <v>53</v>
      </c>
      <c r="B107" s="109">
        <v>47027</v>
      </c>
      <c r="C107" s="110">
        <v>6354428.030656768</v>
      </c>
      <c r="D107" s="110">
        <f t="shared" si="5"/>
        <v>2450</v>
      </c>
      <c r="E107" s="110">
        <v>10337.887158050487</v>
      </c>
      <c r="F107" s="110">
        <f>F95*(1+data!$B$9)</f>
        <v>2947.9364297330694</v>
      </c>
      <c r="G107" s="110">
        <f>(C107+D107+F107-E107)*data!$B$9/12</f>
        <v>42329.92053285634</v>
      </c>
      <c r="H107" s="138">
        <f t="shared" si="3"/>
        <v>6402155.8876193576</v>
      </c>
    </row>
    <row r="108" spans="1:8" ht="14.5" x14ac:dyDescent="0.35">
      <c r="A108" s="126">
        <f t="shared" si="4"/>
        <v>53</v>
      </c>
      <c r="B108" s="109">
        <v>47058</v>
      </c>
      <c r="C108" s="110">
        <v>6406984.3907017466</v>
      </c>
      <c r="D108" s="110">
        <f t="shared" si="5"/>
        <v>2450</v>
      </c>
      <c r="E108" s="110">
        <v>10337.887158050487</v>
      </c>
      <c r="F108" s="110">
        <f>F96*(1+data!$B$9)</f>
        <v>1197.6775264987552</v>
      </c>
      <c r="G108" s="110">
        <f>(C108+D108+F108-E108)*data!$B$9/12</f>
        <v>42668.627873801306</v>
      </c>
      <c r="H108" s="138">
        <f t="shared" si="3"/>
        <v>6453300.6961020473</v>
      </c>
    </row>
    <row r="109" spans="1:8" ht="14.5" x14ac:dyDescent="0.35">
      <c r="A109" s="128">
        <f t="shared" si="4"/>
        <v>53</v>
      </c>
      <c r="B109" s="119">
        <v>47088</v>
      </c>
      <c r="C109" s="120">
        <v>6456543.4646181064</v>
      </c>
      <c r="D109" s="120">
        <f t="shared" si="5"/>
        <v>2450</v>
      </c>
      <c r="E109" s="120">
        <v>10337.887158050487</v>
      </c>
      <c r="F109" s="120">
        <f>F97*(1+data!$B$9)</f>
        <v>4199.3613895499375</v>
      </c>
      <c r="G109" s="120">
        <f>(C109+D109+F109-E109)*data!$B$9/12</f>
        <v>43019.032925664047</v>
      </c>
      <c r="H109" s="129">
        <f t="shared" si="3"/>
        <v>6506211.8589333212</v>
      </c>
    </row>
    <row r="110" spans="1:8" ht="14.5" x14ac:dyDescent="0.35">
      <c r="A110" s="126">
        <f t="shared" si="4"/>
        <v>53</v>
      </c>
      <c r="B110" s="109">
        <v>47119</v>
      </c>
      <c r="C110" s="110">
        <v>6512174.153029304</v>
      </c>
      <c r="D110" s="110">
        <f>500+6000+4964.25+18475.31+4964.25</f>
        <v>34903.81</v>
      </c>
      <c r="E110" s="110">
        <v>10337.887158050487</v>
      </c>
      <c r="F110" s="110">
        <f>F98*(1+data!$B$9)</f>
        <v>944.86559586352519</v>
      </c>
      <c r="G110" s="110">
        <f>(C110+D110+F110-E110)*data!$B$9/12</f>
        <v>43584.566276447447</v>
      </c>
      <c r="H110" s="138">
        <f t="shared" si="3"/>
        <v>6591607.3949016146</v>
      </c>
    </row>
    <row r="111" spans="1:8" ht="14.5" x14ac:dyDescent="0.35">
      <c r="A111" s="126">
        <f t="shared" si="4"/>
        <v>54</v>
      </c>
      <c r="B111" s="109">
        <v>47150</v>
      </c>
      <c r="C111" s="110">
        <v>6624024.2676685192</v>
      </c>
      <c r="D111" s="110">
        <f>(4964.25*2)+1000</f>
        <v>10928.5</v>
      </c>
      <c r="E111" s="110">
        <v>12593.117148972953</v>
      </c>
      <c r="F111" s="110">
        <f>F99*(1+data!$B$9)</f>
        <v>631.59565777331682</v>
      </c>
      <c r="G111" s="110">
        <f>(C111+D111+F111-E111)*data!$B$9/12</f>
        <v>44153.274974515465</v>
      </c>
      <c r="H111" s="138">
        <f t="shared" si="3"/>
        <v>6679737.6383008081</v>
      </c>
    </row>
    <row r="112" spans="1:8" ht="14.5" x14ac:dyDescent="0.35">
      <c r="A112" s="126">
        <f t="shared" si="4"/>
        <v>54</v>
      </c>
      <c r="B112" s="109">
        <v>47178</v>
      </c>
      <c r="C112" s="110">
        <v>6690135.5262638573</v>
      </c>
      <c r="D112" s="110">
        <f>500+930.48+1950+6500</f>
        <v>9880.48</v>
      </c>
      <c r="E112" s="110">
        <v>12593.117148972953</v>
      </c>
      <c r="F112" s="110">
        <f>F100*(1+data!$B$9)</f>
        <v>4251.055407494162</v>
      </c>
      <c r="G112" s="110">
        <f>(C112+D112+F112-E112)*data!$B$9/12</f>
        <v>44611.159630149195</v>
      </c>
      <c r="H112" s="138">
        <f t="shared" si="3"/>
        <v>6748878.2213015016</v>
      </c>
    </row>
    <row r="113" spans="1:8" ht="14.5" x14ac:dyDescent="0.35">
      <c r="A113" s="126">
        <f t="shared" si="4"/>
        <v>54</v>
      </c>
      <c r="B113" s="109">
        <v>47209</v>
      </c>
      <c r="C113" s="110">
        <v>6761605.8336777966</v>
      </c>
      <c r="D113" s="110">
        <f t="shared" ref="D113:D121" si="6">500+1950</f>
        <v>2450</v>
      </c>
      <c r="E113" s="110">
        <v>12593.117148972953</v>
      </c>
      <c r="F113" s="110">
        <f>F101*(1+data!$B$9)</f>
        <v>3366.8249142600571</v>
      </c>
      <c r="G113" s="110">
        <f>(C113+D113+F113-E113)*data!$B$9/12</f>
        <v>45032.196942953888</v>
      </c>
      <c r="H113" s="138">
        <f t="shared" si="3"/>
        <v>6812454.8555350108</v>
      </c>
    </row>
    <row r="114" spans="1:8" ht="14.5" x14ac:dyDescent="0.35">
      <c r="A114" s="126">
        <f t="shared" si="4"/>
        <v>54</v>
      </c>
      <c r="B114" s="109">
        <v>47239</v>
      </c>
      <c r="C114" s="110">
        <v>6817649.3402044363</v>
      </c>
      <c r="D114" s="110">
        <f t="shared" si="6"/>
        <v>2450</v>
      </c>
      <c r="E114" s="110">
        <v>12593.117148972953</v>
      </c>
      <c r="F114" s="110">
        <f>F102*(1+data!$B$9)</f>
        <v>671.1678601394359</v>
      </c>
      <c r="G114" s="110">
        <f>(C114+D114+F114-E114)*data!$B$9/12</f>
        <v>45387.849272770683</v>
      </c>
      <c r="H114" s="138">
        <f t="shared" si="3"/>
        <v>6866158.3573373463</v>
      </c>
    </row>
    <row r="115" spans="1:8" ht="14.5" x14ac:dyDescent="0.35">
      <c r="A115" s="126">
        <f t="shared" si="4"/>
        <v>54</v>
      </c>
      <c r="B115" s="109">
        <v>47270</v>
      </c>
      <c r="C115" s="110">
        <v>6868910.5767157394</v>
      </c>
      <c r="D115" s="110">
        <f t="shared" si="6"/>
        <v>2450</v>
      </c>
      <c r="E115" s="110">
        <v>12593.117148972953</v>
      </c>
      <c r="F115" s="110">
        <f>F103*(1+data!$B$9)</f>
        <v>6870.1730697710891</v>
      </c>
      <c r="G115" s="110">
        <f>(C115+D115+F115-E115)*data!$B$9/12</f>
        <v>45770.917550910257</v>
      </c>
      <c r="H115" s="138">
        <f t="shared" si="3"/>
        <v>6924001.6673364211</v>
      </c>
    </row>
    <row r="116" spans="1:8" ht="14.5" x14ac:dyDescent="0.35">
      <c r="A116" s="126">
        <f t="shared" si="4"/>
        <v>54</v>
      </c>
      <c r="B116" s="109">
        <v>47300</v>
      </c>
      <c r="C116" s="110">
        <v>6932370.1854347391</v>
      </c>
      <c r="D116" s="110">
        <f t="shared" si="6"/>
        <v>2450</v>
      </c>
      <c r="E116" s="110">
        <v>12593.117148972953</v>
      </c>
      <c r="F116" s="110">
        <f>F104*(1+data!$B$9)</f>
        <v>3096.6747947723406</v>
      </c>
      <c r="G116" s="110">
        <f>(C116+D116+F116-E116)*data!$B$9/12</f>
        <v>46168.824953870258</v>
      </c>
      <c r="H116" s="138">
        <f t="shared" si="3"/>
        <v>6984085.6851833817</v>
      </c>
    </row>
    <row r="117" spans="1:8" ht="14.5" x14ac:dyDescent="0.35">
      <c r="A117" s="126">
        <f t="shared" si="4"/>
        <v>54</v>
      </c>
      <c r="B117" s="109">
        <v>47331</v>
      </c>
      <c r="C117" s="110">
        <v>6989035.4138445519</v>
      </c>
      <c r="D117" s="110">
        <f t="shared" si="6"/>
        <v>2450</v>
      </c>
      <c r="E117" s="110">
        <v>12593.117148972953</v>
      </c>
      <c r="F117" s="110">
        <f>F105*(1+data!$B$9)</f>
        <v>757.92164462505525</v>
      </c>
      <c r="G117" s="110">
        <f>(C117+D117+F117-E117)*data!$B$9/12</f>
        <v>46531.001455601363</v>
      </c>
      <c r="H117" s="138">
        <f t="shared" si="3"/>
        <v>7038774.3369447784</v>
      </c>
    </row>
    <row r="118" spans="1:8" ht="14.5" x14ac:dyDescent="0.35">
      <c r="A118" s="126">
        <f t="shared" si="4"/>
        <v>54</v>
      </c>
      <c r="B118" s="109">
        <v>47362</v>
      </c>
      <c r="C118" s="110">
        <v>7041605.1552519156</v>
      </c>
      <c r="D118" s="110">
        <f t="shared" si="6"/>
        <v>2450</v>
      </c>
      <c r="E118" s="110">
        <v>12593.117148972953</v>
      </c>
      <c r="F118" s="110">
        <f>F106*(1+data!$B$9)</f>
        <v>4355.3244760067091</v>
      </c>
      <c r="G118" s="110">
        <f>(C118+D118+F118-E118)*data!$B$9/12</f>
        <v>46905.449083859661</v>
      </c>
      <c r="H118" s="138">
        <f t="shared" si="3"/>
        <v>7095315.928811782</v>
      </c>
    </row>
    <row r="119" spans="1:8" ht="14.5" x14ac:dyDescent="0.35">
      <c r="A119" s="126">
        <f t="shared" si="4"/>
        <v>54</v>
      </c>
      <c r="B119" s="109">
        <v>47392</v>
      </c>
      <c r="C119" s="110">
        <v>7101405.9940841505</v>
      </c>
      <c r="D119" s="110">
        <f t="shared" si="6"/>
        <v>2450</v>
      </c>
      <c r="E119" s="110">
        <v>12593.117148972953</v>
      </c>
      <c r="F119" s="110">
        <f>F107*(1+data!$B$9)</f>
        <v>3183.7713441117153</v>
      </c>
      <c r="G119" s="110">
        <f>(C119+D119+F119-E119)*data!$B$9/12</f>
        <v>47296.310988528596</v>
      </c>
      <c r="H119" s="138">
        <f t="shared" si="3"/>
        <v>7154336.0764167905</v>
      </c>
    </row>
    <row r="120" spans="1:8" ht="14.5" x14ac:dyDescent="0.35">
      <c r="A120" s="126">
        <f t="shared" si="4"/>
        <v>54</v>
      </c>
      <c r="B120" s="109">
        <v>47423</v>
      </c>
      <c r="C120" s="110">
        <v>7159364.7145516621</v>
      </c>
      <c r="D120" s="110">
        <f t="shared" si="6"/>
        <v>2450</v>
      </c>
      <c r="E120" s="110">
        <v>12593.117148972953</v>
      </c>
      <c r="F120" s="110">
        <f>F108*(1+data!$B$9)</f>
        <v>1293.4917286186558</v>
      </c>
      <c r="G120" s="110">
        <f>(C120+D120+F120-E120)*data!$B$9/12</f>
        <v>47670.100594208721</v>
      </c>
      <c r="H120" s="138">
        <f t="shared" si="3"/>
        <v>7210778.3068744894</v>
      </c>
    </row>
    <row r="121" spans="1:8" ht="14.5" x14ac:dyDescent="0.35">
      <c r="A121" s="128">
        <f t="shared" si="4"/>
        <v>54</v>
      </c>
      <c r="B121" s="119">
        <v>47453</v>
      </c>
      <c r="C121" s="120">
        <v>7214094.3516777242</v>
      </c>
      <c r="D121" s="120">
        <f t="shared" si="6"/>
        <v>2450</v>
      </c>
      <c r="E121" s="120">
        <v>12593.117148972953</v>
      </c>
      <c r="F121" s="120">
        <f>F109*(1+data!$B$9)</f>
        <v>4535.3103007139325</v>
      </c>
      <c r="G121" s="120">
        <f>(C121+D121+F121-E121)*data!$B$9/12</f>
        <v>48056.57696552977</v>
      </c>
      <c r="H121" s="129">
        <f t="shared" si="3"/>
        <v>7269136.238943968</v>
      </c>
    </row>
    <row r="122" spans="1:8" ht="14.5" x14ac:dyDescent="0.35">
      <c r="A122" s="126">
        <f t="shared" si="4"/>
        <v>54</v>
      </c>
      <c r="B122" s="109">
        <v>47484</v>
      </c>
      <c r="C122" s="110">
        <v>7275389.3713735212</v>
      </c>
      <c r="D122" s="110"/>
      <c r="E122" s="110">
        <v>12593.117148972953</v>
      </c>
      <c r="F122" s="110">
        <f>F110*(1+data!$B$9)</f>
        <v>1020.4548435326072</v>
      </c>
      <c r="G122" s="110">
        <f>(C122+D122+F122-E122)*data!$B$9/12</f>
        <v>48425.444727120535</v>
      </c>
      <c r="H122" s="138">
        <f t="shared" si="3"/>
        <v>7324835.2709441744</v>
      </c>
    </row>
    <row r="123" spans="1:8" ht="13" x14ac:dyDescent="0.3">
      <c r="A123" s="139">
        <f t="shared" si="4"/>
        <v>55</v>
      </c>
      <c r="B123" s="140">
        <v>47515</v>
      </c>
      <c r="C123" s="141">
        <v>7325684.2443295205</v>
      </c>
      <c r="D123" s="141"/>
      <c r="E123" s="141">
        <v>12593.117148972953</v>
      </c>
      <c r="F123" s="141">
        <f>F111*(1+data!$B$9)</f>
        <v>682.12331039518222</v>
      </c>
      <c r="G123" s="141">
        <f>(C123+D123+F123-E123)*data!$B$9/12</f>
        <v>48758.488336606293</v>
      </c>
      <c r="H123" s="142">
        <f t="shared" si="3"/>
        <v>7375124.855976522</v>
      </c>
    </row>
    <row r="124" spans="1:8" ht="14.5" x14ac:dyDescent="0.35">
      <c r="A124" s="126">
        <f t="shared" si="4"/>
        <v>55</v>
      </c>
      <c r="B124" s="109">
        <v>47543</v>
      </c>
      <c r="C124" s="110">
        <v>7375667.3009928465</v>
      </c>
      <c r="D124" s="110"/>
      <c r="E124" s="110">
        <v>12593.117148972953</v>
      </c>
      <c r="F124" s="110">
        <f>F112*(1+data!$B$9)</f>
        <v>4591.1398400936951</v>
      </c>
      <c r="G124" s="110">
        <f>(C124+D124+F124-E124)*data!$B$9/12</f>
        <v>49117.768824559782</v>
      </c>
      <c r="H124" s="138">
        <f t="shared" si="3"/>
        <v>7429376.2096574996</v>
      </c>
    </row>
    <row r="125" spans="1:8" ht="14.5" x14ac:dyDescent="0.35">
      <c r="A125" s="126">
        <f t="shared" si="4"/>
        <v>55</v>
      </c>
      <c r="B125" s="109">
        <v>47574</v>
      </c>
      <c r="C125" s="110">
        <v>7433460.2236497309</v>
      </c>
      <c r="D125" s="110"/>
      <c r="E125" s="110">
        <v>12593.117148972953</v>
      </c>
      <c r="F125" s="110">
        <f>F113*(1+data!$B$9)</f>
        <v>3636.1709074008618</v>
      </c>
      <c r="G125" s="110">
        <f>(C125+D125+F125-E125)*data!$B$9/12</f>
        <v>49496.68851605439</v>
      </c>
      <c r="H125" s="138">
        <f t="shared" si="3"/>
        <v>7486593.0830731858</v>
      </c>
    </row>
    <row r="126" spans="1:8" ht="14.5" x14ac:dyDescent="0.35">
      <c r="A126" s="126">
        <f t="shared" si="4"/>
        <v>55</v>
      </c>
      <c r="B126" s="109">
        <v>47604</v>
      </c>
      <c r="C126" s="110">
        <v>7489811.8952123979</v>
      </c>
      <c r="D126" s="110"/>
      <c r="E126" s="110">
        <v>12593.117148972953</v>
      </c>
      <c r="F126" s="110">
        <f>F114*(1+data!$B$9)</f>
        <v>724.86128895059085</v>
      </c>
      <c r="G126" s="110">
        <f>(C126+D126+F126-E126)*data!$B$9/12</f>
        <v>49852.957595682507</v>
      </c>
      <c r="H126" s="138">
        <f t="shared" si="3"/>
        <v>7540389.7140970314</v>
      </c>
    </row>
    <row r="127" spans="1:8" ht="14.5" x14ac:dyDescent="0.35">
      <c r="A127" s="126">
        <f t="shared" si="4"/>
        <v>55</v>
      </c>
      <c r="B127" s="109">
        <v>47635</v>
      </c>
      <c r="C127" s="110">
        <v>7540970.8797219265</v>
      </c>
      <c r="D127" s="110"/>
      <c r="E127" s="110">
        <v>12593.117148972953</v>
      </c>
      <c r="F127" s="110">
        <f>F115*(1+data!$B$9)</f>
        <v>7419.7869153527763</v>
      </c>
      <c r="G127" s="110">
        <f>(C127+D127+F127-E127)*data!$B$9/12</f>
        <v>50238.650329922042</v>
      </c>
      <c r="H127" s="138">
        <f t="shared" si="3"/>
        <v>7598629.3169672014</v>
      </c>
    </row>
    <row r="128" spans="1:8" ht="14.5" x14ac:dyDescent="0.35">
      <c r="A128" s="126">
        <f t="shared" si="4"/>
        <v>55</v>
      </c>
      <c r="B128" s="109">
        <v>47665</v>
      </c>
      <c r="C128" s="110">
        <v>7605276.0852096165</v>
      </c>
      <c r="D128" s="110"/>
      <c r="E128" s="110">
        <v>12593.117148972953</v>
      </c>
      <c r="F128" s="110">
        <f>F116*(1+data!$B$9)</f>
        <v>3344.4087783541281</v>
      </c>
      <c r="G128" s="110">
        <f>(C128+D128+F128-E128)*data!$B$9/12</f>
        <v>50640.182512259984</v>
      </c>
      <c r="H128" s="138">
        <f t="shared" si="3"/>
        <v>7659260.676500231</v>
      </c>
    </row>
    <row r="129" spans="1:8" ht="14.5" x14ac:dyDescent="0.35">
      <c r="A129" s="126">
        <f t="shared" si="4"/>
        <v>55</v>
      </c>
      <c r="B129" s="109">
        <v>47696</v>
      </c>
      <c r="C129" s="110">
        <v>7662215.1521505257</v>
      </c>
      <c r="D129" s="110"/>
      <c r="E129" s="110">
        <v>12593.117148972953</v>
      </c>
      <c r="F129" s="110">
        <f>F117*(1+data!$B$9)</f>
        <v>818.55537619505969</v>
      </c>
      <c r="G129" s="110">
        <f>(C129+D129+F129-E129)*data!$B$9/12</f>
        <v>51002.937269184993</v>
      </c>
      <c r="H129" s="138">
        <f t="shared" si="3"/>
        <v>7714036.6447959058</v>
      </c>
    </row>
    <row r="130" spans="1:8" ht="14.5" x14ac:dyDescent="0.35">
      <c r="A130" s="126">
        <f t="shared" si="4"/>
        <v>55</v>
      </c>
      <c r="B130" s="109">
        <v>47727</v>
      </c>
      <c r="C130" s="110">
        <v>7714702.6972638443</v>
      </c>
      <c r="D130" s="110"/>
      <c r="E130" s="110">
        <v>12593.117148972953</v>
      </c>
      <c r="F130" s="110">
        <f>F118*(1+data!$B$9)</f>
        <v>4703.7504340872465</v>
      </c>
      <c r="G130" s="110">
        <f>(C130+D130+F130-E130)*data!$B$9/12</f>
        <v>51378.755536993063</v>
      </c>
      <c r="H130" s="138">
        <f t="shared" si="3"/>
        <v>7770785.2032349249</v>
      </c>
    </row>
    <row r="131" spans="1:8" ht="14.5" x14ac:dyDescent="0.35">
      <c r="A131" s="126">
        <f t="shared" si="4"/>
        <v>55</v>
      </c>
      <c r="B131" s="109">
        <v>47757</v>
      </c>
      <c r="C131" s="110">
        <v>7774971.2424253142</v>
      </c>
      <c r="D131" s="110"/>
      <c r="E131" s="110">
        <v>12593.117148972953</v>
      </c>
      <c r="F131" s="110">
        <f>F119*(1+data!$B$9)</f>
        <v>3438.4730516406526</v>
      </c>
      <c r="G131" s="110">
        <f>(C131+D131+F131-E131)*data!$B$9/12</f>
        <v>51772.110655519878</v>
      </c>
      <c r="H131" s="138">
        <f t="shared" si="3"/>
        <v>7830181.8261324745</v>
      </c>
    </row>
    <row r="132" spans="1:8" ht="14.5" x14ac:dyDescent="0.35">
      <c r="A132" s="126">
        <f t="shared" si="4"/>
        <v>55</v>
      </c>
      <c r="B132" s="109">
        <v>47788</v>
      </c>
      <c r="C132" s="110">
        <v>7833221.5240143677</v>
      </c>
      <c r="D132" s="110"/>
      <c r="E132" s="110">
        <v>12593.117148972953</v>
      </c>
      <c r="F132" s="110">
        <f>F120*(1+data!$B$9)</f>
        <v>1396.9710669081483</v>
      </c>
      <c r="G132" s="110">
        <f>(C132+D132+F132-E132)*data!$B$9/12</f>
        <v>52146.835852882017</v>
      </c>
      <c r="H132" s="138">
        <f t="shared" si="3"/>
        <v>7886765.3309341576</v>
      </c>
    </row>
    <row r="133" spans="1:8" ht="15" thickBot="1" x14ac:dyDescent="0.4">
      <c r="A133" s="128">
        <f t="shared" si="4"/>
        <v>55</v>
      </c>
      <c r="B133" s="119">
        <v>47818</v>
      </c>
      <c r="C133" s="120">
        <v>7887955.4280178826</v>
      </c>
      <c r="D133" s="120"/>
      <c r="E133" s="120">
        <v>12593.117148972953</v>
      </c>
      <c r="F133" s="120">
        <f>F121*(1+data!$B$9)</f>
        <v>4898.1351247710472</v>
      </c>
      <c r="G133" s="120">
        <f>(C133+D133+F133-E133)*data!$B$9/12</f>
        <v>52535.069639957866</v>
      </c>
      <c r="H133" s="143">
        <f t="shared" si="3"/>
        <v>7945388.6327826111</v>
      </c>
    </row>
    <row r="134" spans="1:8" ht="14.5" x14ac:dyDescent="0.35">
      <c r="A134" s="126">
        <f t="shared" si="4"/>
        <v>55</v>
      </c>
      <c r="B134" s="109">
        <v>47849</v>
      </c>
      <c r="C134" s="110">
        <v>7949750.7845027596</v>
      </c>
      <c r="D134" s="110"/>
      <c r="E134" s="110">
        <v>12593.117148972953</v>
      </c>
      <c r="F134" s="110">
        <f>F122*(1+data!$B$9)</f>
        <v>1102.091231015216</v>
      </c>
      <c r="G134" s="110">
        <f>(C134+D134+F134-E134)*data!$B$9/12</f>
        <v>52921.73172389868</v>
      </c>
      <c r="H134" s="144">
        <f t="shared" ref="H134:H197" si="7">C134+D134+F134+G134-E134</f>
        <v>7991181.4903087011</v>
      </c>
    </row>
    <row r="135" spans="1:8" ht="14.5" x14ac:dyDescent="0.35">
      <c r="A135" s="126">
        <f t="shared" si="4"/>
        <v>56</v>
      </c>
      <c r="B135" s="109">
        <v>47880</v>
      </c>
      <c r="C135" s="110">
        <v>7980770.6208270295</v>
      </c>
      <c r="D135" s="110"/>
      <c r="E135" s="110">
        <v>12593.117148972953</v>
      </c>
      <c r="F135" s="110">
        <f>F123*(1+data!$B$9)</f>
        <v>736.69317522679682</v>
      </c>
      <c r="G135" s="110">
        <f>(C135+D135+F135-E135)*data!$B$9/12</f>
        <v>53126.09464568855</v>
      </c>
      <c r="H135" s="144">
        <f t="shared" si="7"/>
        <v>8022040.2914989712</v>
      </c>
    </row>
    <row r="136" spans="1:8" ht="14.5" x14ac:dyDescent="0.35">
      <c r="A136" s="126">
        <f t="shared" si="4"/>
        <v>56</v>
      </c>
      <c r="B136" s="109">
        <v>47908</v>
      </c>
      <c r="C136" s="110">
        <v>8011298.3713787561</v>
      </c>
      <c r="D136" s="110"/>
      <c r="E136" s="110">
        <v>12593.117148972953</v>
      </c>
      <c r="F136" s="110">
        <f>F124*(1+data!$B$9)</f>
        <v>4958.4310273011906</v>
      </c>
      <c r="G136" s="110">
        <f>(C136+D136+F136-E136)*data!$B$9/12</f>
        <v>53357.7579017139</v>
      </c>
      <c r="H136" s="144">
        <f t="shared" si="7"/>
        <v>8057021.4431587989</v>
      </c>
    </row>
    <row r="137" spans="1:8" ht="14.5" x14ac:dyDescent="0.35">
      <c r="A137" s="126">
        <f t="shared" si="4"/>
        <v>56</v>
      </c>
      <c r="B137" s="109">
        <v>47939</v>
      </c>
      <c r="C137" s="110">
        <v>8050104.4175325641</v>
      </c>
      <c r="D137" s="110"/>
      <c r="E137" s="110">
        <v>12593.117148972953</v>
      </c>
      <c r="F137" s="110">
        <f>F125*(1+data!$B$9)</f>
        <v>3927.0645799929312</v>
      </c>
      <c r="G137" s="110">
        <f>(C137+D137+F137-E137)*data!$B$9/12</f>
        <v>53609.589099757228</v>
      </c>
      <c r="H137" s="144">
        <f t="shared" si="7"/>
        <v>8095047.954063341</v>
      </c>
    </row>
    <row r="138" spans="1:8" ht="14.5" x14ac:dyDescent="0.35">
      <c r="A138" s="126">
        <f t="shared" si="4"/>
        <v>56</v>
      </c>
      <c r="B138" s="109">
        <v>47969</v>
      </c>
      <c r="C138" s="110">
        <v>8087196.5104358448</v>
      </c>
      <c r="D138" s="110"/>
      <c r="E138" s="110">
        <v>12593.117148972953</v>
      </c>
      <c r="F138" s="110">
        <f>F126*(1+data!$B$9)</f>
        <v>782.85019206663821</v>
      </c>
      <c r="G138" s="110">
        <f>(C138+D138+F138-E138)*data!$B$9/12</f>
        <v>53835.908289859588</v>
      </c>
      <c r="H138" s="144">
        <f t="shared" si="7"/>
        <v>8129222.151768798</v>
      </c>
    </row>
    <row r="139" spans="1:8" ht="14.5" x14ac:dyDescent="0.35">
      <c r="A139" s="126">
        <f t="shared" si="4"/>
        <v>56</v>
      </c>
      <c r="B139" s="109">
        <v>48000</v>
      </c>
      <c r="C139" s="110">
        <v>8118522.0499058394</v>
      </c>
      <c r="D139" s="110"/>
      <c r="E139" s="110">
        <v>12593.117148972953</v>
      </c>
      <c r="F139" s="110">
        <f>F127*(1+data!$B$9)</f>
        <v>8013.3698685809986</v>
      </c>
      <c r="G139" s="110">
        <f>(C139+D139+F139-E139)*data!$B$9/12</f>
        <v>54092.948684169649</v>
      </c>
      <c r="H139" s="144">
        <f t="shared" si="7"/>
        <v>8168035.2513096174</v>
      </c>
    </row>
    <row r="140" spans="1:8" ht="14.5" x14ac:dyDescent="0.35">
      <c r="A140" s="126">
        <f t="shared" si="4"/>
        <v>56</v>
      </c>
      <c r="B140" s="109">
        <v>48030</v>
      </c>
      <c r="C140" s="110">
        <v>8163886.0002735816</v>
      </c>
      <c r="D140" s="110"/>
      <c r="E140" s="110">
        <v>12593.117148972953</v>
      </c>
      <c r="F140" s="110">
        <f>F128*(1+data!$B$9)</f>
        <v>3611.9614806224586</v>
      </c>
      <c r="G140" s="110">
        <f>(C140+D140+F140-E140)*data!$B$9/12</f>
        <v>54366.032297368212</v>
      </c>
      <c r="H140" s="144">
        <f t="shared" si="7"/>
        <v>8209270.8769025989</v>
      </c>
    </row>
    <row r="141" spans="1:8" ht="14.5" x14ac:dyDescent="0.35">
      <c r="A141" s="126">
        <f t="shared" si="4"/>
        <v>56</v>
      </c>
      <c r="B141" s="109">
        <v>48061</v>
      </c>
      <c r="C141" s="110">
        <v>8201133.9498670725</v>
      </c>
      <c r="D141" s="110"/>
      <c r="E141" s="110">
        <v>12593.117148972953</v>
      </c>
      <c r="F141" s="110">
        <f>F129*(1+data!$B$9)</f>
        <v>884.0398062906645</v>
      </c>
      <c r="G141" s="110">
        <f>(C141+D141+F141-E141)*data!$B$9/12</f>
        <v>54596.165816829271</v>
      </c>
      <c r="H141" s="144">
        <f t="shared" si="7"/>
        <v>8244021.0383412195</v>
      </c>
    </row>
    <row r="142" spans="1:8" ht="14.5" x14ac:dyDescent="0.35">
      <c r="A142" s="126">
        <f t="shared" si="4"/>
        <v>56</v>
      </c>
      <c r="B142" s="109">
        <v>48092</v>
      </c>
      <c r="C142" s="110">
        <v>8233412.614268749</v>
      </c>
      <c r="D142" s="110"/>
      <c r="E142" s="110">
        <v>12593.117148972953</v>
      </c>
      <c r="F142" s="110">
        <f>F130*(1+data!$B$9)</f>
        <v>5080.0504688142264</v>
      </c>
      <c r="G142" s="110">
        <f>(C142+D142+F142-E142)*data!$B$9/12</f>
        <v>54839.330317257271</v>
      </c>
      <c r="H142" s="144">
        <f t="shared" si="7"/>
        <v>8280738.8779058475</v>
      </c>
    </row>
    <row r="143" spans="1:8" ht="14.5" x14ac:dyDescent="0.35">
      <c r="A143" s="126">
        <f t="shared" ref="A143:A206" si="8">A131+1</f>
        <v>56</v>
      </c>
      <c r="B143" s="109">
        <v>48122</v>
      </c>
      <c r="C143" s="110">
        <v>8273932.0394936241</v>
      </c>
      <c r="D143" s="110"/>
      <c r="E143" s="110">
        <v>12593.117148972953</v>
      </c>
      <c r="F143" s="110">
        <f>F131*(1+data!$B$9)</f>
        <v>3713.5508957719048</v>
      </c>
      <c r="G143" s="110">
        <f>(C143+D143+F143-E143)*data!$B$9/12</f>
        <v>55100.349821602817</v>
      </c>
      <c r="H143" s="144">
        <f t="shared" si="7"/>
        <v>8320152.8230620259</v>
      </c>
    </row>
    <row r="144" spans="1:8" ht="14.5" x14ac:dyDescent="0.35">
      <c r="A144" s="126">
        <f t="shared" si="8"/>
        <v>56</v>
      </c>
      <c r="B144" s="109">
        <v>48153</v>
      </c>
      <c r="C144" s="110">
        <v>8312107.9360366249</v>
      </c>
      <c r="D144" s="110"/>
      <c r="E144" s="110">
        <v>12593.117148972953</v>
      </c>
      <c r="F144" s="110">
        <f>F132*(1+data!$B$9)</f>
        <v>1508.7287522608003</v>
      </c>
      <c r="G144" s="110">
        <f>(C144+D144+F144-E144)*data!$B$9/12</f>
        <v>55340.15698426609</v>
      </c>
      <c r="H144" s="144">
        <f t="shared" si="7"/>
        <v>8356363.7046241788</v>
      </c>
    </row>
    <row r="145" spans="1:8" ht="14.5" x14ac:dyDescent="0.35">
      <c r="A145" s="128">
        <f t="shared" si="8"/>
        <v>56</v>
      </c>
      <c r="B145" s="119">
        <v>48183</v>
      </c>
      <c r="C145" s="120">
        <v>8346321.2487367587</v>
      </c>
      <c r="D145" s="120"/>
      <c r="E145" s="120">
        <v>12593.117148972953</v>
      </c>
      <c r="F145" s="120">
        <f>F133*(1+data!$B$9)</f>
        <v>5289.9859347527317</v>
      </c>
      <c r="G145" s="120">
        <f>(C145+D145+F145-E145)*data!$B$9/12</f>
        <v>55593.454116816923</v>
      </c>
      <c r="H145" s="145">
        <f t="shared" si="7"/>
        <v>8394611.5716393553</v>
      </c>
    </row>
    <row r="146" spans="1:8" ht="14.5" x14ac:dyDescent="0.35">
      <c r="A146" s="126">
        <f t="shared" si="8"/>
        <v>56</v>
      </c>
      <c r="B146" s="109">
        <v>48214</v>
      </c>
      <c r="C146" s="110">
        <v>8387994.9347592723</v>
      </c>
      <c r="D146" s="110"/>
      <c r="E146" s="110">
        <v>12593.117148972953</v>
      </c>
      <c r="F146" s="110">
        <f>F134*(1+data!$B$9)</f>
        <v>1190.2585294964333</v>
      </c>
      <c r="G146" s="110">
        <f>(C146+D146+F146-E146)*data!$B$9/12</f>
        <v>55843.947174265311</v>
      </c>
      <c r="H146" s="144">
        <f t="shared" si="7"/>
        <v>8432436.0233140625</v>
      </c>
    </row>
    <row r="147" spans="1:8" ht="14.5" x14ac:dyDescent="0.35">
      <c r="A147" s="126">
        <f t="shared" si="8"/>
        <v>57</v>
      </c>
      <c r="B147" s="109">
        <v>48245</v>
      </c>
      <c r="C147" s="110">
        <v>8422105.0334048159</v>
      </c>
      <c r="D147" s="110"/>
      <c r="E147" s="110">
        <v>12593.117148972953</v>
      </c>
      <c r="F147" s="110">
        <f>F135*(1+data!$B$9)</f>
        <v>795.62862924494061</v>
      </c>
      <c r="G147" s="110">
        <f>(C147+D147+F147-E147)*data!$B$9/12</f>
        <v>56068.716965900589</v>
      </c>
      <c r="H147" s="144">
        <f t="shared" si="7"/>
        <v>8466376.2618509885</v>
      </c>
    </row>
    <row r="148" spans="1:8" ht="14.5" x14ac:dyDescent="0.35">
      <c r="A148" s="126">
        <f t="shared" si="8"/>
        <v>57</v>
      </c>
      <c r="B148" s="109">
        <v>48274</v>
      </c>
      <c r="C148" s="110">
        <v>8455687.7372521143</v>
      </c>
      <c r="D148" s="110"/>
      <c r="E148" s="110">
        <v>12593.117148972953</v>
      </c>
      <c r="F148" s="110">
        <f>F136*(1+data!$B$9)</f>
        <v>5355.1055094852863</v>
      </c>
      <c r="G148" s="110">
        <f>(C148+D148+F148-E148)*data!$B$9/12</f>
        <v>56322.998170750849</v>
      </c>
      <c r="H148" s="144">
        <f t="shared" si="7"/>
        <v>8504772.7237833776</v>
      </c>
    </row>
    <row r="149" spans="1:8" ht="14.5" x14ac:dyDescent="0.35">
      <c r="A149" s="126">
        <f t="shared" si="8"/>
        <v>57</v>
      </c>
      <c r="B149" s="109">
        <v>48305</v>
      </c>
      <c r="C149" s="110">
        <v>8498215.0852380022</v>
      </c>
      <c r="D149" s="110"/>
      <c r="E149" s="110">
        <v>12593.117148972953</v>
      </c>
      <c r="F149" s="110">
        <f>F137*(1+data!$B$9)</f>
        <v>4241.229746392366</v>
      </c>
      <c r="G149" s="110">
        <f>(C149+D149+F149-E149)*data!$B$9/12</f>
        <v>56599.087985569473</v>
      </c>
      <c r="H149" s="144">
        <f t="shared" si="7"/>
        <v>8546462.2858209908</v>
      </c>
    </row>
    <row r="150" spans="1:8" ht="14.5" x14ac:dyDescent="0.35">
      <c r="A150" s="126">
        <f t="shared" si="8"/>
        <v>57</v>
      </c>
      <c r="B150" s="109">
        <v>48335</v>
      </c>
      <c r="C150" s="110">
        <v>8538895.4758342505</v>
      </c>
      <c r="D150" s="110"/>
      <c r="E150" s="110">
        <v>12593.117148972953</v>
      </c>
      <c r="F150" s="110">
        <f>F138*(1+data!$B$9)</f>
        <v>845.47820743196928</v>
      </c>
      <c r="G150" s="110">
        <f>(C150+D150+F150-E150)*data!$B$9/12</f>
        <v>56847.652245951402</v>
      </c>
      <c r="H150" s="144">
        <f t="shared" si="7"/>
        <v>8583995.489138661</v>
      </c>
    </row>
    <row r="151" spans="1:8" ht="14.5" x14ac:dyDescent="0.35">
      <c r="A151" s="126">
        <f t="shared" si="8"/>
        <v>57</v>
      </c>
      <c r="B151" s="109">
        <v>48366</v>
      </c>
      <c r="C151" s="110">
        <v>8573352.1282576248</v>
      </c>
      <c r="D151" s="110"/>
      <c r="E151" s="110">
        <v>12593.117148972953</v>
      </c>
      <c r="F151" s="110">
        <f>F139*(1+data!$B$9)</f>
        <v>8654.4394580674798</v>
      </c>
      <c r="G151" s="110">
        <f>(C151+D151+F151-E151)*data!$B$9/12</f>
        <v>57129.423003778124</v>
      </c>
      <c r="H151" s="144">
        <f t="shared" si="7"/>
        <v>8626542.8735704962</v>
      </c>
    </row>
    <row r="152" spans="1:8" ht="14.5" x14ac:dyDescent="0.35">
      <c r="A152" s="126">
        <f t="shared" si="8"/>
        <v>57</v>
      </c>
      <c r="B152" s="109">
        <v>48396</v>
      </c>
      <c r="C152" s="110">
        <v>8622974.4315825384</v>
      </c>
      <c r="D152" s="110"/>
      <c r="E152" s="110">
        <v>12593.117148972953</v>
      </c>
      <c r="F152" s="110">
        <f>F140*(1+data!$B$9)</f>
        <v>3900.9183990722554</v>
      </c>
      <c r="G152" s="110">
        <f>(C152+D152+F152-E152)*data!$B$9/12</f>
        <v>57428.548218884265</v>
      </c>
      <c r="H152" s="144">
        <f t="shared" si="7"/>
        <v>8671710.7810515221</v>
      </c>
    </row>
    <row r="153" spans="1:8" ht="14.5" x14ac:dyDescent="0.35">
      <c r="A153" s="126">
        <f t="shared" si="8"/>
        <v>57</v>
      </c>
      <c r="B153" s="109">
        <v>48427</v>
      </c>
      <c r="C153" s="110">
        <v>8663835.6489841118</v>
      </c>
      <c r="D153" s="110"/>
      <c r="E153" s="110">
        <v>12593.117148972953</v>
      </c>
      <c r="F153" s="110">
        <f>F141*(1+data!$B$9)</f>
        <v>954.76299079391777</v>
      </c>
      <c r="G153" s="110">
        <f>(C153+D153+F153-E153)*data!$B$9/12</f>
        <v>57681.315298839552</v>
      </c>
      <c r="H153" s="144">
        <f t="shared" si="7"/>
        <v>8709878.6101247724</v>
      </c>
    </row>
    <row r="154" spans="1:8" ht="14.5" x14ac:dyDescent="0.35">
      <c r="A154" s="126">
        <f t="shared" si="8"/>
        <v>57</v>
      </c>
      <c r="B154" s="109">
        <v>48458</v>
      </c>
      <c r="C154" s="110">
        <v>8699334.2612574622</v>
      </c>
      <c r="D154" s="110"/>
      <c r="E154" s="110">
        <v>12593.117148972953</v>
      </c>
      <c r="F154" s="110">
        <f>F142*(1+data!$B$9)</f>
        <v>5486.4545063193646</v>
      </c>
      <c r="G154" s="110">
        <f>(C154+D154+F154-E154)*data!$B$9/12</f>
        <v>57948.183990765392</v>
      </c>
      <c r="H154" s="144">
        <f t="shared" si="7"/>
        <v>8750175.7826055735</v>
      </c>
    </row>
    <row r="155" spans="1:8" ht="14.5" x14ac:dyDescent="0.35">
      <c r="A155" s="126">
        <f t="shared" si="8"/>
        <v>57</v>
      </c>
      <c r="B155" s="109">
        <v>48488</v>
      </c>
      <c r="C155" s="110">
        <v>8743737.1462513283</v>
      </c>
      <c r="D155" s="110"/>
      <c r="E155" s="110">
        <v>12593.117148972953</v>
      </c>
      <c r="F155" s="110">
        <f>F143*(1+data!$B$9)</f>
        <v>4010.6349674336575</v>
      </c>
      <c r="G155" s="110">
        <f>(C155+D155+F155-E155)*data!$B$9/12</f>
        <v>58234.364427131921</v>
      </c>
      <c r="H155" s="144">
        <f t="shared" si="7"/>
        <v>8793389.0284969211</v>
      </c>
    </row>
    <row r="156" spans="1:8" ht="14.5" x14ac:dyDescent="0.35">
      <c r="A156" s="126">
        <f t="shared" si="8"/>
        <v>57</v>
      </c>
      <c r="B156" s="109">
        <v>48519</v>
      </c>
      <c r="C156" s="110">
        <v>8785613.299640445</v>
      </c>
      <c r="D156" s="110"/>
      <c r="E156" s="110">
        <v>12593.117148972953</v>
      </c>
      <c r="F156" s="110">
        <f>F144*(1+data!$B$9)</f>
        <v>1629.4270524416645</v>
      </c>
      <c r="G156" s="110">
        <f>(C156+D156+F156-E156)*data!$B$9/12</f>
        <v>58497.664063626093</v>
      </c>
      <c r="H156" s="144">
        <f t="shared" si="7"/>
        <v>8833147.2736075409</v>
      </c>
    </row>
    <row r="157" spans="1:8" ht="14.5" x14ac:dyDescent="0.35">
      <c r="A157" s="128">
        <f t="shared" si="8"/>
        <v>57</v>
      </c>
      <c r="B157" s="119">
        <v>48549</v>
      </c>
      <c r="C157" s="120">
        <v>8823214.1703800838</v>
      </c>
      <c r="D157" s="120"/>
      <c r="E157" s="120">
        <v>12593.117148972953</v>
      </c>
      <c r="F157" s="120">
        <f>F145*(1+data!$B$9)</f>
        <v>5713.1848095329506</v>
      </c>
      <c r="G157" s="120">
        <f>(C157+D157+F157-E157)*data!$B$9/12</f>
        <v>58775.561586937634</v>
      </c>
      <c r="H157" s="145">
        <f t="shared" si="7"/>
        <v>8875109.7996275816</v>
      </c>
    </row>
    <row r="158" spans="1:8" ht="14.5" x14ac:dyDescent="0.35">
      <c r="A158" s="126">
        <f t="shared" si="8"/>
        <v>57</v>
      </c>
      <c r="B158" s="109">
        <v>48580</v>
      </c>
      <c r="C158" s="110">
        <v>8868876.5809280481</v>
      </c>
      <c r="D158" s="110"/>
      <c r="E158" s="110">
        <v>12593.117148972953</v>
      </c>
      <c r="F158" s="110">
        <f>F146*(1+data!$B$9)</f>
        <v>1285.4792118561481</v>
      </c>
      <c r="G158" s="110">
        <f>(C158+D158+F158-E158)*data!$B$9/12</f>
        <v>59050.459619939538</v>
      </c>
      <c r="H158" s="144">
        <f t="shared" si="7"/>
        <v>8916619.4026108701</v>
      </c>
    </row>
    <row r="159" spans="1:8" ht="14.5" x14ac:dyDescent="0.35">
      <c r="A159" s="126">
        <f t="shared" si="8"/>
        <v>58</v>
      </c>
      <c r="B159" s="109">
        <v>48611</v>
      </c>
      <c r="C159" s="110">
        <v>8906374.6826398447</v>
      </c>
      <c r="D159" s="110"/>
      <c r="E159" s="110">
        <v>12593.117148972953</v>
      </c>
      <c r="F159" s="110">
        <f>F147*(1+data!$B$9)</f>
        <v>859.27891958453597</v>
      </c>
      <c r="G159" s="110">
        <f>(C159+D159+F159-E159)*data!$B$9/12</f>
        <v>59297.60562940305</v>
      </c>
      <c r="H159" s="144">
        <f t="shared" si="7"/>
        <v>8953938.4500398599</v>
      </c>
    </row>
    <row r="160" spans="1:8" ht="14.5" x14ac:dyDescent="0.35">
      <c r="A160" s="126">
        <f t="shared" si="8"/>
        <v>58</v>
      </c>
      <c r="B160" s="109">
        <v>48639</v>
      </c>
      <c r="C160" s="110">
        <v>8943307.5926040318</v>
      </c>
      <c r="D160" s="110"/>
      <c r="E160" s="110">
        <v>12593.117148972953</v>
      </c>
      <c r="F160" s="110">
        <f>F148*(1+data!$B$9)</f>
        <v>5783.5139502441098</v>
      </c>
      <c r="G160" s="110">
        <f>(C160+D160+F160-E160)*data!$B$9/12</f>
        <v>59576.653262702021</v>
      </c>
      <c r="H160" s="144">
        <f t="shared" si="7"/>
        <v>8996074.6426680051</v>
      </c>
    </row>
    <row r="161" spans="1:8" ht="14.5" x14ac:dyDescent="0.35">
      <c r="A161" s="126">
        <f t="shared" si="8"/>
        <v>58</v>
      </c>
      <c r="B161" s="109">
        <v>48670</v>
      </c>
      <c r="C161" s="110">
        <v>8989905.1421699561</v>
      </c>
      <c r="D161" s="110"/>
      <c r="E161" s="110">
        <v>12593.117148972953</v>
      </c>
      <c r="F161" s="110">
        <f>F149*(1+data!$B$9)</f>
        <v>4580.5281261037553</v>
      </c>
      <c r="G161" s="110">
        <f>(C161+D161+F161-E161)*data!$B$9/12</f>
        <v>59879.28368764725</v>
      </c>
      <c r="H161" s="144">
        <f t="shared" si="7"/>
        <v>9041771.8368347343</v>
      </c>
    </row>
    <row r="162" spans="1:8" ht="14.5" x14ac:dyDescent="0.35">
      <c r="A162" s="126">
        <f t="shared" si="8"/>
        <v>58</v>
      </c>
      <c r="B162" s="109">
        <v>48700</v>
      </c>
      <c r="C162" s="110">
        <v>9034512.4311800152</v>
      </c>
      <c r="D162" s="110"/>
      <c r="E162" s="110">
        <v>12593.117148972953</v>
      </c>
      <c r="F162" s="110">
        <f>F150*(1+data!$B$9)</f>
        <v>913.11646402652684</v>
      </c>
      <c r="G162" s="110">
        <f>(C162+D162+F162-E162)*data!$B$9/12</f>
        <v>60152.216203300457</v>
      </c>
      <c r="H162" s="144">
        <f t="shared" si="7"/>
        <v>9082984.6466983687</v>
      </c>
    </row>
    <row r="163" spans="1:8" ht="14.5" x14ac:dyDescent="0.35">
      <c r="A163" s="126">
        <f t="shared" si="8"/>
        <v>58</v>
      </c>
      <c r="B163" s="109">
        <v>48731</v>
      </c>
      <c r="C163" s="110">
        <v>9072402.5660778079</v>
      </c>
      <c r="D163" s="110"/>
      <c r="E163" s="110">
        <v>12593.117148972953</v>
      </c>
      <c r="F163" s="110">
        <f>F151*(1+data!$B$9)</f>
        <v>9346.7946147128787</v>
      </c>
      <c r="G163" s="110">
        <f>(C163+D163+F163-E163)*data!$B$9/12</f>
        <v>60461.041623623656</v>
      </c>
      <c r="H163" s="144">
        <f t="shared" si="7"/>
        <v>9129617.2851671726</v>
      </c>
    </row>
    <row r="164" spans="1:8" ht="14.5" x14ac:dyDescent="0.35">
      <c r="A164" s="126">
        <f t="shared" si="8"/>
        <v>58</v>
      </c>
      <c r="B164" s="109">
        <v>48761</v>
      </c>
      <c r="C164" s="110">
        <v>9126676.1169511322</v>
      </c>
      <c r="D164" s="110"/>
      <c r="E164" s="110">
        <v>12593.117148972953</v>
      </c>
      <c r="F164" s="110">
        <f>F152*(1+data!$B$9)</f>
        <v>4212.9918709980357</v>
      </c>
      <c r="G164" s="110">
        <f>(C164+D164+F164-E164)*data!$B$9/12</f>
        <v>60788.63994448771</v>
      </c>
      <c r="H164" s="144">
        <f t="shared" si="7"/>
        <v>9179084.6316176448</v>
      </c>
    </row>
    <row r="165" spans="1:8" ht="14.5" x14ac:dyDescent="0.35">
      <c r="A165" s="126">
        <f t="shared" si="8"/>
        <v>58</v>
      </c>
      <c r="B165" s="109">
        <v>48792</v>
      </c>
      <c r="C165" s="110">
        <v>9171492.2381158005</v>
      </c>
      <c r="D165" s="110"/>
      <c r="E165" s="110">
        <v>12593.117148972953</v>
      </c>
      <c r="F165" s="110">
        <f>F153*(1+data!$B$9)</f>
        <v>1031.1440300574313</v>
      </c>
      <c r="G165" s="110">
        <f>(C165+D165+F165-E165)*data!$B$9/12</f>
        <v>61066.201766645892</v>
      </c>
      <c r="H165" s="144">
        <f t="shared" si="7"/>
        <v>9220996.4667635299</v>
      </c>
    </row>
    <row r="166" spans="1:8" ht="14.5" x14ac:dyDescent="0.35">
      <c r="A166" s="126">
        <f t="shared" si="8"/>
        <v>58</v>
      </c>
      <c r="B166" s="109">
        <v>48823</v>
      </c>
      <c r="C166" s="110">
        <v>9210521.319117792</v>
      </c>
      <c r="D166" s="110"/>
      <c r="E166" s="110">
        <v>12593.117148972953</v>
      </c>
      <c r="F166" s="110">
        <f>F154*(1+data!$B$9)</f>
        <v>5925.3708668249137</v>
      </c>
      <c r="G166" s="110">
        <f>(C166+D166+F166-E166)*data!$B$9/12</f>
        <v>61359.023818904301</v>
      </c>
      <c r="H166" s="144">
        <f t="shared" si="7"/>
        <v>9265212.5966545492</v>
      </c>
    </row>
    <row r="167" spans="1:8" ht="14.5" x14ac:dyDescent="0.35">
      <c r="A167" s="126">
        <f t="shared" si="8"/>
        <v>58</v>
      </c>
      <c r="B167" s="109">
        <v>48853</v>
      </c>
      <c r="C167" s="110">
        <v>9259171.6185229216</v>
      </c>
      <c r="D167" s="110"/>
      <c r="E167" s="110">
        <v>12593.117148972953</v>
      </c>
      <c r="F167" s="110">
        <f>F155*(1+data!$B$9)</f>
        <v>4331.4857648283505</v>
      </c>
      <c r="G167" s="110">
        <f>(C167+D167+F167-E167)*data!$B$9/12</f>
        <v>61672.733247591845</v>
      </c>
      <c r="H167" s="144">
        <f t="shared" si="7"/>
        <v>9312582.7203863673</v>
      </c>
    </row>
    <row r="168" spans="1:8" ht="14.5" x14ac:dyDescent="0.35">
      <c r="A168" s="126">
        <f t="shared" si="8"/>
        <v>58</v>
      </c>
      <c r="B168" s="109">
        <v>48884</v>
      </c>
      <c r="C168" s="110">
        <v>9305097.6823523343</v>
      </c>
      <c r="D168" s="110"/>
      <c r="E168" s="110">
        <v>12593.117148972953</v>
      </c>
      <c r="F168" s="110">
        <f>F156*(1+data!$B$9)</f>
        <v>1759.7812166369977</v>
      </c>
      <c r="G168" s="110">
        <f>(C168+D168+F168-E168)*data!$B$9/12</f>
        <v>61961.762309466656</v>
      </c>
      <c r="H168" s="144">
        <f t="shared" si="7"/>
        <v>9356226.1087294649</v>
      </c>
    </row>
    <row r="169" spans="1:8" ht="14.5" x14ac:dyDescent="0.35">
      <c r="A169" s="128">
        <f t="shared" si="8"/>
        <v>58</v>
      </c>
      <c r="B169" s="119">
        <v>48914</v>
      </c>
      <c r="C169" s="120">
        <v>9346411.1063747685</v>
      </c>
      <c r="D169" s="120"/>
      <c r="E169" s="120">
        <v>12593.117148972953</v>
      </c>
      <c r="F169" s="120">
        <f>F157*(1+data!$B$9)</f>
        <v>6170.2395942955873</v>
      </c>
      <c r="G169" s="120">
        <f>(C169+D169+F169-E169)*data!$B$9/12</f>
        <v>62266.588192133939</v>
      </c>
      <c r="H169" s="145">
        <f t="shared" si="7"/>
        <v>9402254.8170122243</v>
      </c>
    </row>
    <row r="170" spans="1:8" ht="14.5" x14ac:dyDescent="0.35">
      <c r="A170" s="126">
        <f t="shared" si="8"/>
        <v>58</v>
      </c>
      <c r="B170" s="109">
        <v>48945</v>
      </c>
      <c r="C170" s="110">
        <v>9396435.6899476871</v>
      </c>
      <c r="D170" s="110"/>
      <c r="E170" s="110">
        <v>12593.117148972953</v>
      </c>
      <c r="F170" s="110">
        <f>F158*(1+data!$B$9)</f>
        <v>1388.3175488046402</v>
      </c>
      <c r="G170" s="110">
        <f>(C170+D170+F170-E170)*data!$B$9/12</f>
        <v>62568.205935650119</v>
      </c>
      <c r="H170" s="144">
        <f t="shared" si="7"/>
        <v>9447799.0962831676</v>
      </c>
    </row>
    <row r="171" spans="1:8" ht="14.5" x14ac:dyDescent="0.35">
      <c r="A171" s="126">
        <f t="shared" si="8"/>
        <v>59</v>
      </c>
      <c r="B171" s="109">
        <v>48976</v>
      </c>
      <c r="C171" s="110">
        <v>9437647.5478454158</v>
      </c>
      <c r="D171" s="110"/>
      <c r="E171" s="110">
        <v>12593.117148972953</v>
      </c>
      <c r="F171" s="110">
        <f>F159*(1+data!$B$9)</f>
        <v>928.02123315129893</v>
      </c>
      <c r="G171" s="110">
        <f>(C171+D171+F171-E171)*data!$B$9/12</f>
        <v>62839.883012863953</v>
      </c>
      <c r="H171" s="144">
        <f t="shared" si="7"/>
        <v>9488822.3349424582</v>
      </c>
    </row>
    <row r="172" spans="1:8" ht="14.5" x14ac:dyDescent="0.35">
      <c r="A172" s="126">
        <f t="shared" si="8"/>
        <v>59</v>
      </c>
      <c r="B172" s="109">
        <v>49004</v>
      </c>
      <c r="C172" s="110">
        <v>9478253.7580427248</v>
      </c>
      <c r="D172" s="110"/>
      <c r="E172" s="110">
        <v>12593.117148972953</v>
      </c>
      <c r="F172" s="110">
        <f>F160*(1+data!$B$9)</f>
        <v>6246.1950662636391</v>
      </c>
      <c r="G172" s="110">
        <f>(C172+D172+F172-E172)*data!$B$9/12</f>
        <v>63146.045573066775</v>
      </c>
      <c r="H172" s="144">
        <f t="shared" si="7"/>
        <v>9535052.8815330826</v>
      </c>
    </row>
    <row r="173" spans="1:8" ht="14.5" x14ac:dyDescent="0.35">
      <c r="A173" s="126">
        <f t="shared" si="8"/>
        <v>59</v>
      </c>
      <c r="B173" s="109">
        <v>49035</v>
      </c>
      <c r="C173" s="110">
        <v>9529302.5701261498</v>
      </c>
      <c r="D173" s="110"/>
      <c r="E173" s="110">
        <v>12593.117148972953</v>
      </c>
      <c r="F173" s="110">
        <f>F161*(1+data!$B$9)</f>
        <v>4946.9703761920564</v>
      </c>
      <c r="G173" s="110">
        <f>(C173+D173+F173-E173)*data!$B$9/12</f>
        <v>63477.709489022462</v>
      </c>
      <c r="H173" s="144">
        <f t="shared" si="7"/>
        <v>9585134.1328423917</v>
      </c>
    </row>
    <row r="174" spans="1:8" ht="14.5" x14ac:dyDescent="0.35">
      <c r="A174" s="126">
        <f t="shared" si="8"/>
        <v>59</v>
      </c>
      <c r="B174" s="109">
        <v>49065</v>
      </c>
      <c r="C174" s="110">
        <v>9578206.7238662504</v>
      </c>
      <c r="D174" s="110"/>
      <c r="E174" s="110">
        <v>12593.117148972953</v>
      </c>
      <c r="F174" s="110">
        <f>F162*(1+data!$B$9)</f>
        <v>986.1657811486491</v>
      </c>
      <c r="G174" s="110">
        <f>(C174+D174+F174-E174)*data!$B$9/12</f>
        <v>63777.331816656166</v>
      </c>
      <c r="H174" s="144">
        <f t="shared" si="7"/>
        <v>9630377.1043150816</v>
      </c>
    </row>
    <row r="175" spans="1:8" ht="14.5" x14ac:dyDescent="0.35">
      <c r="A175" s="126">
        <f t="shared" si="8"/>
        <v>59</v>
      </c>
      <c r="B175" s="109">
        <v>49096</v>
      </c>
      <c r="C175" s="110">
        <v>9619861.2063758336</v>
      </c>
      <c r="D175" s="110"/>
      <c r="E175" s="110">
        <v>12593.117148972953</v>
      </c>
      <c r="F175" s="110">
        <f>F163*(1+data!$B$9)</f>
        <v>10094.53818388991</v>
      </c>
      <c r="G175" s="110">
        <f>(C175+D175+F175-E175)*data!$B$9/12</f>
        <v>64115.750849405005</v>
      </c>
      <c r="H175" s="144">
        <f t="shared" si="7"/>
        <v>9681478.3782601561</v>
      </c>
    </row>
    <row r="176" spans="1:8" ht="13" x14ac:dyDescent="0.3">
      <c r="A176" s="146">
        <f t="shared" si="8"/>
        <v>59</v>
      </c>
      <c r="B176" s="147">
        <v>49126</v>
      </c>
      <c r="C176" s="148">
        <v>9679214.6657177918</v>
      </c>
      <c r="D176" s="148"/>
      <c r="E176" s="148">
        <f>E164*(1+data!$B$8)</f>
        <v>13096.841834931871</v>
      </c>
      <c r="F176" s="148">
        <f>F164*(1+data!$B$9)</f>
        <v>4550.031220677879</v>
      </c>
      <c r="G176" s="148">
        <f>(C176+D176+F176-E176)*data!$B$9/12</f>
        <v>64471.119034023584</v>
      </c>
      <c r="H176" s="149">
        <f t="shared" si="7"/>
        <v>9735138.9741375614</v>
      </c>
    </row>
    <row r="177" spans="1:8" ht="14.5" x14ac:dyDescent="0.35">
      <c r="A177" s="126">
        <f t="shared" si="8"/>
        <v>59</v>
      </c>
      <c r="B177" s="109">
        <v>49157</v>
      </c>
      <c r="C177" s="110">
        <v>9727395.5637210477</v>
      </c>
      <c r="D177" s="110"/>
      <c r="E177" s="110">
        <f>E165*(1+data!$B$8)</f>
        <v>13096.841834931871</v>
      </c>
      <c r="F177" s="110">
        <f>F165*(1+data!$B$9)</f>
        <v>1113.635552462026</v>
      </c>
      <c r="G177" s="110">
        <f>(C177+D177+F177-E177)*data!$B$9/12</f>
        <v>64769.415716257179</v>
      </c>
      <c r="H177" s="144">
        <f t="shared" si="7"/>
        <v>9780181.7731548343</v>
      </c>
    </row>
    <row r="178" spans="1:8" ht="14.5" x14ac:dyDescent="0.35">
      <c r="A178" s="126">
        <f t="shared" si="8"/>
        <v>59</v>
      </c>
      <c r="B178" s="109">
        <v>49188</v>
      </c>
      <c r="C178" s="110">
        <v>9769324.9882629197</v>
      </c>
      <c r="D178" s="110"/>
      <c r="E178" s="110">
        <f>E166*(1+data!$B$8)</f>
        <v>13096.841834931871</v>
      </c>
      <c r="F178" s="110">
        <f>F166*(1+data!$B$9)</f>
        <v>6399.4005361709069</v>
      </c>
      <c r="G178" s="110">
        <f>(C178+D178+F178-E178)*data!$B$9/12</f>
        <v>65084.183646427722</v>
      </c>
      <c r="H178" s="144">
        <f t="shared" si="7"/>
        <v>9827711.7306105848</v>
      </c>
    </row>
    <row r="179" spans="1:8" ht="14.5" x14ac:dyDescent="0.35">
      <c r="A179" s="126">
        <f t="shared" si="8"/>
        <v>59</v>
      </c>
      <c r="B179" s="109">
        <v>49218</v>
      </c>
      <c r="C179" s="110">
        <v>9821643.8487939108</v>
      </c>
      <c r="D179" s="110"/>
      <c r="E179" s="110">
        <f>E167*(1+data!$B$8)</f>
        <v>13096.841834931871</v>
      </c>
      <c r="F179" s="110">
        <f>F167*(1+data!$B$9)</f>
        <v>4678.0046260146191</v>
      </c>
      <c r="G179" s="110">
        <f>(C179+D179+F179-E179)*data!$B$9/12</f>
        <v>65421.500077233293</v>
      </c>
      <c r="H179" s="144">
        <f t="shared" si="7"/>
        <v>9878646.5116622262</v>
      </c>
    </row>
    <row r="180" spans="1:8" ht="14.5" x14ac:dyDescent="0.35">
      <c r="A180" s="126">
        <f t="shared" si="8"/>
        <v>59</v>
      </c>
      <c r="B180" s="109">
        <v>49249</v>
      </c>
      <c r="C180" s="110">
        <v>9871019.0451509468</v>
      </c>
      <c r="D180" s="110"/>
      <c r="E180" s="110">
        <f>E168*(1+data!$B$8)</f>
        <v>13096.841834931871</v>
      </c>
      <c r="F180" s="110">
        <f>F168*(1+data!$B$9)</f>
        <v>1900.5637139679577</v>
      </c>
      <c r="G180" s="110">
        <f>(C180+D180+F180-E180)*data!$B$9/12</f>
        <v>65732.151780199885</v>
      </c>
      <c r="H180" s="144">
        <f t="shared" si="7"/>
        <v>9925554.9188101813</v>
      </c>
    </row>
    <row r="181" spans="1:8" ht="14.5" x14ac:dyDescent="0.35">
      <c r="A181" s="128">
        <f t="shared" si="8"/>
        <v>59</v>
      </c>
      <c r="B181" s="119">
        <v>49279</v>
      </c>
      <c r="C181" s="120">
        <v>9915411.0908325911</v>
      </c>
      <c r="D181" s="120"/>
      <c r="E181" s="120">
        <f>E169*(1+data!$B$8)</f>
        <v>13096.841834931871</v>
      </c>
      <c r="F181" s="120">
        <f>F169*(1+data!$B$9)</f>
        <v>6663.8587618392348</v>
      </c>
      <c r="G181" s="120">
        <f>(C181+D181+F181-E181)*data!$B$9/12</f>
        <v>66059.854051729984</v>
      </c>
      <c r="H181" s="145">
        <f t="shared" si="7"/>
        <v>9975037.9618112277</v>
      </c>
    </row>
    <row r="182" spans="1:8" ht="14.5" x14ac:dyDescent="0.35">
      <c r="A182" s="126">
        <f t="shared" si="8"/>
        <v>59</v>
      </c>
      <c r="B182" s="109">
        <v>49310</v>
      </c>
      <c r="C182" s="110">
        <v>9969209.6791470088</v>
      </c>
      <c r="D182" s="110"/>
      <c r="E182" s="110">
        <f>E170*(1+data!$B$8)</f>
        <v>13096.841834931871</v>
      </c>
      <c r="F182" s="110">
        <f>F170*(1+data!$B$9)</f>
        <v>1499.3829527090115</v>
      </c>
      <c r="G182" s="110">
        <f>(C182+D182+F182-E182)*data!$B$9/12</f>
        <v>66384.081468431905</v>
      </c>
      <c r="H182" s="144">
        <f t="shared" si="7"/>
        <v>10023996.301733216</v>
      </c>
    </row>
    <row r="183" spans="1:8" ht="14.5" x14ac:dyDescent="0.35">
      <c r="A183" s="126">
        <f t="shared" si="8"/>
        <v>60</v>
      </c>
      <c r="B183" s="109">
        <v>49341</v>
      </c>
      <c r="C183" s="110">
        <v>10013489.003985923</v>
      </c>
      <c r="D183" s="110"/>
      <c r="E183" s="110">
        <f>E171*(1+data!$B$8)</f>
        <v>13096.841834931871</v>
      </c>
      <c r="F183" s="110">
        <f>F171*(1+data!$B$9)</f>
        <v>1002.2629318034029</v>
      </c>
      <c r="G183" s="110">
        <f>(C183+D183+F183-E183)*data!$B$9/12</f>
        <v>66675.962833885293</v>
      </c>
      <c r="H183" s="144">
        <f t="shared" si="7"/>
        <v>10068070.387916679</v>
      </c>
    </row>
    <row r="184" spans="1:8" ht="14.5" x14ac:dyDescent="0.35">
      <c r="A184" s="126">
        <f t="shared" si="8"/>
        <v>60</v>
      </c>
      <c r="B184" s="109">
        <v>49369</v>
      </c>
      <c r="C184" s="110">
        <v>10057112.699430445</v>
      </c>
      <c r="D184" s="110"/>
      <c r="E184" s="110">
        <f>E172*(1+data!$B$8)</f>
        <v>13096.841834931871</v>
      </c>
      <c r="F184" s="110">
        <f>F172*(1+data!$B$9)</f>
        <v>6745.8906715647308</v>
      </c>
      <c r="G184" s="110">
        <f>(C184+D184+F184-E184)*data!$B$9/12</f>
        <v>67005.078321780515</v>
      </c>
      <c r="H184" s="144">
        <f t="shared" si="7"/>
        <v>10117766.826588858</v>
      </c>
    </row>
    <row r="185" spans="1:8" ht="14.5" x14ac:dyDescent="0.35">
      <c r="A185" s="126">
        <f t="shared" si="8"/>
        <v>60</v>
      </c>
      <c r="B185" s="109">
        <v>49400</v>
      </c>
      <c r="C185" s="110">
        <v>10112012.864834847</v>
      </c>
      <c r="D185" s="110"/>
      <c r="E185" s="110">
        <f>E173*(1+data!$B$8)</f>
        <v>13096.841834931871</v>
      </c>
      <c r="F185" s="110">
        <f>F173*(1+data!$B$9)</f>
        <v>5342.7280062874215</v>
      </c>
      <c r="G185" s="110">
        <f>(C185+D185+F185-E185)*data!$B$9/12</f>
        <v>67361.725006708017</v>
      </c>
      <c r="H185" s="144">
        <f t="shared" si="7"/>
        <v>10171620.47601291</v>
      </c>
    </row>
    <row r="186" spans="1:8" ht="14.5" x14ac:dyDescent="0.35">
      <c r="A186" s="126">
        <f t="shared" si="8"/>
        <v>60</v>
      </c>
      <c r="B186" s="109">
        <v>49430</v>
      </c>
      <c r="C186" s="110">
        <v>10164595.24888416</v>
      </c>
      <c r="D186" s="110"/>
      <c r="E186" s="110">
        <f>E174*(1+data!$B$8)</f>
        <v>13096.841834931871</v>
      </c>
      <c r="F186" s="110">
        <f>F174*(1+data!$B$9)</f>
        <v>1065.0590436405412</v>
      </c>
      <c r="G186" s="110">
        <f>(C186+D186+F186-E186)*data!$B$9/12</f>
        <v>67683.756440619123</v>
      </c>
      <c r="H186" s="144">
        <f t="shared" si="7"/>
        <v>10220247.222533487</v>
      </c>
    </row>
    <row r="187" spans="1:8" ht="14.5" x14ac:dyDescent="0.35">
      <c r="A187" s="126">
        <f t="shared" si="8"/>
        <v>60</v>
      </c>
      <c r="B187" s="109">
        <v>49461</v>
      </c>
      <c r="C187" s="110">
        <v>10209346.427324578</v>
      </c>
      <c r="D187" s="110"/>
      <c r="E187" s="110">
        <f>E175*(1+data!$B$8)</f>
        <v>13096.841834931871</v>
      </c>
      <c r="F187" s="110">
        <f>F175*(1+data!$B$9)</f>
        <v>10902.101238601104</v>
      </c>
      <c r="G187" s="110">
        <f>(C187+D187+F187-E187)*data!$B$9/12</f>
        <v>68047.677911521649</v>
      </c>
      <c r="H187" s="144">
        <f t="shared" si="7"/>
        <v>10275199.364639768</v>
      </c>
    </row>
    <row r="188" spans="1:8" ht="14.5" x14ac:dyDescent="0.35">
      <c r="A188" s="126">
        <f t="shared" si="8"/>
        <v>60</v>
      </c>
      <c r="B188" s="109">
        <v>49491</v>
      </c>
      <c r="C188" s="110">
        <v>10273210.929659493</v>
      </c>
      <c r="D188" s="110"/>
      <c r="E188" s="110">
        <f>E176*(1+data!$B$8)</f>
        <v>13620.715508329145</v>
      </c>
      <c r="F188" s="110">
        <f>F176*(1+data!$B$9)</f>
        <v>4914.0337183321099</v>
      </c>
      <c r="G188" s="110">
        <f>(C188+D188+F188-E188)*data!$B$9/12</f>
        <v>68430.028319129982</v>
      </c>
      <c r="H188" s="144">
        <f t="shared" si="7"/>
        <v>10332934.276188627</v>
      </c>
    </row>
    <row r="189" spans="1:8" ht="14.5" x14ac:dyDescent="0.35">
      <c r="A189" s="126">
        <f t="shared" si="8"/>
        <v>60</v>
      </c>
      <c r="B189" s="109">
        <v>49522</v>
      </c>
      <c r="C189" s="110">
        <v>10325046.02248689</v>
      </c>
      <c r="D189" s="110"/>
      <c r="E189" s="110">
        <f>E177*(1+data!$B$8)</f>
        <v>13620.715508329145</v>
      </c>
      <c r="F189" s="110">
        <f>F177*(1+data!$B$9)</f>
        <v>1202.7263966589881</v>
      </c>
      <c r="G189" s="110">
        <f>(C189+D189+F189-E189)*data!$B$9/12</f>
        <v>68750.853555834809</v>
      </c>
      <c r="H189" s="144">
        <f t="shared" si="7"/>
        <v>10381378.886931054</v>
      </c>
    </row>
    <row r="190" spans="1:8" ht="14.5" x14ac:dyDescent="0.35">
      <c r="A190" s="126">
        <f t="shared" si="8"/>
        <v>60</v>
      </c>
      <c r="B190" s="109">
        <v>49553</v>
      </c>
      <c r="C190" s="110">
        <v>10370128.188795881</v>
      </c>
      <c r="D190" s="110"/>
      <c r="E190" s="110">
        <f>E178*(1+data!$B$8)</f>
        <v>13620.715508329145</v>
      </c>
      <c r="F190" s="110">
        <f>F178*(1+data!$B$9)</f>
        <v>6911.3525790645799</v>
      </c>
      <c r="G190" s="110">
        <f>(C190+D190+F190-E190)*data!$B$9/12</f>
        <v>69089.458839110783</v>
      </c>
      <c r="H190" s="144">
        <f t="shared" si="7"/>
        <v>10432508.284705728</v>
      </c>
    </row>
    <row r="191" spans="1:8" ht="14.5" x14ac:dyDescent="0.35">
      <c r="A191" s="126">
        <f t="shared" si="8"/>
        <v>60</v>
      </c>
      <c r="B191" s="109">
        <v>49583</v>
      </c>
      <c r="C191" s="110">
        <v>10426429.601891816</v>
      </c>
      <c r="D191" s="110"/>
      <c r="E191" s="110">
        <f>E179*(1+data!$B$8)</f>
        <v>13620.715508329145</v>
      </c>
      <c r="F191" s="110">
        <f>F179*(1+data!$B$9)</f>
        <v>5052.2449960957892</v>
      </c>
      <c r="G191" s="110">
        <f>(C191+D191+F191-E191)*data!$B$9/12</f>
        <v>69452.407542530549</v>
      </c>
      <c r="H191" s="144">
        <f t="shared" si="7"/>
        <v>10487313.538922112</v>
      </c>
    </row>
    <row r="192" spans="1:8" ht="14.5" x14ac:dyDescent="0.35">
      <c r="A192" s="126">
        <f t="shared" si="8"/>
        <v>60</v>
      </c>
      <c r="B192" s="109">
        <v>49614</v>
      </c>
      <c r="C192" s="110">
        <v>10479550.504638031</v>
      </c>
      <c r="D192" s="110"/>
      <c r="E192" s="110">
        <f>E180*(1+data!$B$8)</f>
        <v>13620.715508329145</v>
      </c>
      <c r="F192" s="110">
        <f>F180*(1+data!$B$9)</f>
        <v>2052.6088110853943</v>
      </c>
      <c r="G192" s="110">
        <f>(C192+D192+F192-E192)*data!$B$9/12</f>
        <v>69786.549319605256</v>
      </c>
      <c r="H192" s="144">
        <f t="shared" si="7"/>
        <v>10537768.947260393</v>
      </c>
    </row>
    <row r="193" spans="1:8" ht="14.5" x14ac:dyDescent="0.35">
      <c r="A193" s="128">
        <f t="shared" si="8"/>
        <v>60</v>
      </c>
      <c r="B193" s="119">
        <v>49644</v>
      </c>
      <c r="C193" s="120">
        <v>10527288.242592691</v>
      </c>
      <c r="D193" s="120"/>
      <c r="E193" s="120">
        <f>E181*(1+data!$B$8)</f>
        <v>13620.715508329145</v>
      </c>
      <c r="F193" s="120">
        <f>F181*(1+data!$B$9)</f>
        <v>7196.9674627863742</v>
      </c>
      <c r="G193" s="120">
        <f>(C193+D193+F193-E193)*data!$B$9/12</f>
        <v>70139.096630314321</v>
      </c>
      <c r="H193" s="145">
        <f t="shared" si="7"/>
        <v>10591003.591177462</v>
      </c>
    </row>
    <row r="194" spans="1:8" ht="14.5" x14ac:dyDescent="0.35">
      <c r="A194" s="126">
        <f t="shared" si="8"/>
        <v>60</v>
      </c>
      <c r="B194" s="109">
        <v>49675</v>
      </c>
      <c r="C194" s="110">
        <v>10585183.6754482</v>
      </c>
      <c r="D194" s="110"/>
      <c r="E194" s="110">
        <f>E182*(1+data!$B$8)</f>
        <v>13620.715508329145</v>
      </c>
      <c r="F194" s="110">
        <f>F182*(1+data!$B$9)</f>
        <v>1619.3335889257326</v>
      </c>
      <c r="G194" s="110">
        <f>(C194+D194+F194-E194)*data!$B$9/12</f>
        <v>70487.881956858648</v>
      </c>
      <c r="H194" s="144">
        <f t="shared" si="7"/>
        <v>10643670.175485656</v>
      </c>
    </row>
    <row r="195" spans="1:8" ht="14.5" x14ac:dyDescent="0.35">
      <c r="A195" s="126">
        <f t="shared" si="8"/>
        <v>61</v>
      </c>
      <c r="B195" s="109">
        <v>49706</v>
      </c>
      <c r="C195" s="110">
        <v>10632796.923466679</v>
      </c>
      <c r="D195" s="110"/>
      <c r="E195" s="110">
        <f>E183*(1+data!$B$8)</f>
        <v>13620.715508329145</v>
      </c>
      <c r="F195" s="110">
        <f>F183*(1+data!$B$9)</f>
        <v>1082.4439663476753</v>
      </c>
      <c r="G195" s="110">
        <f>(C195+D195+F195-E195)*data!$B$9/12</f>
        <v>70801.724346164658</v>
      </c>
      <c r="H195" s="144">
        <f t="shared" si="7"/>
        <v>10691060.376270862</v>
      </c>
    </row>
    <row r="196" spans="1:8" ht="14.5" x14ac:dyDescent="0.35">
      <c r="A196" s="126">
        <f t="shared" si="8"/>
        <v>61</v>
      </c>
      <c r="B196" s="109">
        <v>49735</v>
      </c>
      <c r="C196" s="110">
        <v>10679700.702253828</v>
      </c>
      <c r="D196" s="110"/>
      <c r="E196" s="110">
        <f>E184*(1+data!$B$8)</f>
        <v>13620.715508329145</v>
      </c>
      <c r="F196" s="110">
        <f>F184*(1+data!$B$9)</f>
        <v>7285.5619252899096</v>
      </c>
      <c r="G196" s="110">
        <f>(C196+D196+F196-E196)*data!$B$9/12</f>
        <v>71155.770324471931</v>
      </c>
      <c r="H196" s="144">
        <f t="shared" si="7"/>
        <v>10744521.318995262</v>
      </c>
    </row>
    <row r="197" spans="1:8" ht="14.5" x14ac:dyDescent="0.35">
      <c r="A197" s="126">
        <f t="shared" si="8"/>
        <v>61</v>
      </c>
      <c r="B197" s="109">
        <v>49766</v>
      </c>
      <c r="C197" s="110">
        <v>10738781.669849029</v>
      </c>
      <c r="D197" s="110"/>
      <c r="E197" s="110">
        <f>E185*(1+data!$B$8)</f>
        <v>13620.715508329145</v>
      </c>
      <c r="F197" s="110">
        <f>F185*(1+data!$B$9)</f>
        <v>5770.1462467904157</v>
      </c>
      <c r="G197" s="110">
        <f>(C197+D197+F197-E197)*data!$B$9/12</f>
        <v>71539.540670583272</v>
      </c>
      <c r="H197" s="144">
        <f t="shared" si="7"/>
        <v>10802470.641258074</v>
      </c>
    </row>
    <row r="198" spans="1:8" ht="14.5" x14ac:dyDescent="0.35">
      <c r="A198" s="126">
        <f t="shared" si="8"/>
        <v>61</v>
      </c>
      <c r="B198" s="109">
        <v>49796</v>
      </c>
      <c r="C198" s="110">
        <v>10795358.025507119</v>
      </c>
      <c r="D198" s="110"/>
      <c r="E198" s="110">
        <f>E186*(1+data!$B$8)</f>
        <v>13620.715508329145</v>
      </c>
      <c r="F198" s="110">
        <f>F186*(1+data!$B$9)</f>
        <v>1150.2637671317846</v>
      </c>
      <c r="G198" s="110">
        <f>(C198+D198+F198-E198)*data!$B$9/12</f>
        <v>71885.917158439479</v>
      </c>
      <c r="H198" s="144">
        <f t="shared" ref="H198:H261" si="9">C198+D198+F198+G198-E198</f>
        <v>10854773.490924362</v>
      </c>
    </row>
    <row r="199" spans="1:8" ht="14.5" x14ac:dyDescent="0.35">
      <c r="A199" s="126">
        <f t="shared" si="8"/>
        <v>61</v>
      </c>
      <c r="B199" s="109">
        <v>49827</v>
      </c>
      <c r="C199" s="110">
        <v>10843475.261646835</v>
      </c>
      <c r="D199" s="110"/>
      <c r="E199" s="110">
        <f>E187*(1+data!$B$8)</f>
        <v>13620.715508329145</v>
      </c>
      <c r="F199" s="110">
        <f>F187*(1+data!$B$9)</f>
        <v>11774.269337689193</v>
      </c>
      <c r="G199" s="110">
        <f>(C199+D199+F199-E199)*data!$B$9/12</f>
        <v>72277.525436507975</v>
      </c>
      <c r="H199" s="144">
        <f t="shared" si="9"/>
        <v>10913906.340912703</v>
      </c>
    </row>
    <row r="200" spans="1:8" ht="14.5" x14ac:dyDescent="0.35">
      <c r="A200" s="126">
        <f t="shared" si="8"/>
        <v>61</v>
      </c>
      <c r="B200" s="109">
        <v>49857</v>
      </c>
      <c r="C200" s="110">
        <v>10912233.460682105</v>
      </c>
      <c r="D200" s="110"/>
      <c r="E200" s="110">
        <f>E188*(1+data!$B$8)</f>
        <v>14165.544128662312</v>
      </c>
      <c r="F200" s="110">
        <f>F188*(1+data!$B$9)</f>
        <v>5307.1564157986786</v>
      </c>
      <c r="G200" s="110">
        <f>(C200+D200+F200-E200)*data!$B$9/12</f>
        <v>72689.167153128277</v>
      </c>
      <c r="H200" s="144">
        <f t="shared" si="9"/>
        <v>10976064.240122369</v>
      </c>
    </row>
    <row r="201" spans="1:8" ht="14.5" x14ac:dyDescent="0.35">
      <c r="A201" s="126">
        <f t="shared" si="8"/>
        <v>61</v>
      </c>
      <c r="B201" s="109">
        <v>49888</v>
      </c>
      <c r="C201" s="110">
        <v>10968038.540854516</v>
      </c>
      <c r="D201" s="110"/>
      <c r="E201" s="110">
        <f>E189*(1+data!$B$8)</f>
        <v>14165.544128662312</v>
      </c>
      <c r="F201" s="110">
        <f>F189*(1+data!$B$9)</f>
        <v>1298.9445083917071</v>
      </c>
      <c r="G201" s="110">
        <f>(C201+D201+F201-E201)*data!$B$9/12</f>
        <v>73034.479608228299</v>
      </c>
      <c r="H201" s="144">
        <f t="shared" si="9"/>
        <v>11028206.420842474</v>
      </c>
    </row>
    <row r="202" spans="1:8" ht="14.5" x14ac:dyDescent="0.35">
      <c r="A202" s="126">
        <f t="shared" si="8"/>
        <v>61</v>
      </c>
      <c r="B202" s="109">
        <v>49919</v>
      </c>
      <c r="C202" s="110">
        <v>11016549.281586507</v>
      </c>
      <c r="D202" s="110"/>
      <c r="E202" s="110">
        <f>E190*(1+data!$B$8)</f>
        <v>14165.544128662312</v>
      </c>
      <c r="F202" s="110">
        <f>F190*(1+data!$B$9)</f>
        <v>7464.2607853897471</v>
      </c>
      <c r="G202" s="110">
        <f>(C202+D202+F202-E202)*data!$B$9/12</f>
        <v>73398.986654954904</v>
      </c>
      <c r="H202" s="144">
        <f t="shared" si="9"/>
        <v>11083246.984898189</v>
      </c>
    </row>
    <row r="203" spans="1:8" ht="14.5" x14ac:dyDescent="0.35">
      <c r="A203" s="126">
        <f t="shared" si="8"/>
        <v>61</v>
      </c>
      <c r="B203" s="109">
        <v>49949</v>
      </c>
      <c r="C203" s="110">
        <v>11077175.622189187</v>
      </c>
      <c r="D203" s="110"/>
      <c r="E203" s="110">
        <f>E191*(1+data!$B$8)</f>
        <v>14165.544128662312</v>
      </c>
      <c r="F203" s="110">
        <f>F191*(1+data!$B$9)</f>
        <v>5456.4245957834528</v>
      </c>
      <c r="G203" s="110">
        <f>(C203+D203+F203-E203)*data!$B$9/12</f>
        <v>73789.776684375378</v>
      </c>
      <c r="H203" s="144">
        <f t="shared" si="9"/>
        <v>11142256.279340683</v>
      </c>
    </row>
    <row r="204" spans="1:8" ht="14.5" x14ac:dyDescent="0.35">
      <c r="A204" s="126">
        <f t="shared" si="8"/>
        <v>61</v>
      </c>
      <c r="B204" s="109">
        <v>49980</v>
      </c>
      <c r="C204" s="110">
        <v>11134365.817043895</v>
      </c>
      <c r="D204" s="110"/>
      <c r="E204" s="110">
        <f>E192*(1+data!$B$8)</f>
        <v>14165.544128662312</v>
      </c>
      <c r="F204" s="110">
        <f>F192*(1+data!$B$9)</f>
        <v>2216.8175159722259</v>
      </c>
      <c r="G204" s="110">
        <f>(C204+D204+F204-E204)*data!$B$9/12</f>
        <v>74149.447269541371</v>
      </c>
      <c r="H204" s="144">
        <f t="shared" si="9"/>
        <v>11196566.537700748</v>
      </c>
    </row>
    <row r="205" spans="1:8" ht="14.5" x14ac:dyDescent="0.35">
      <c r="A205" s="128">
        <f t="shared" si="8"/>
        <v>61</v>
      </c>
      <c r="B205" s="119">
        <v>50010</v>
      </c>
      <c r="C205" s="120">
        <v>11185740.991389649</v>
      </c>
      <c r="D205" s="120"/>
      <c r="E205" s="120">
        <f>E193*(1+data!$B$8)</f>
        <v>14165.544128662312</v>
      </c>
      <c r="F205" s="120">
        <f>F193*(1+data!$B$9)</f>
        <v>7772.7248598092847</v>
      </c>
      <c r="G205" s="120">
        <f>(C205+D205+F205-E205)*data!$B$9/12</f>
        <v>74528.987814138643</v>
      </c>
      <c r="H205" s="145">
        <f t="shared" si="9"/>
        <v>11253877.159934936</v>
      </c>
    </row>
    <row r="206" spans="1:8" ht="14.5" x14ac:dyDescent="0.35">
      <c r="A206" s="126">
        <f t="shared" si="8"/>
        <v>61</v>
      </c>
      <c r="B206" s="109">
        <v>50041</v>
      </c>
      <c r="C206" s="110">
        <v>11248085.265677355</v>
      </c>
      <c r="D206" s="110"/>
      <c r="E206" s="110">
        <f>E194*(1+data!$B$8)</f>
        <v>14165.544128662312</v>
      </c>
      <c r="F206" s="110">
        <f>F194*(1+data!$B$9)</f>
        <v>1748.8802760397912</v>
      </c>
      <c r="G206" s="110">
        <f>(C206+D206+F206-E206)*data!$B$9/12</f>
        <v>74904.457345498216</v>
      </c>
      <c r="H206" s="144">
        <f t="shared" si="9"/>
        <v>11310573.059170231</v>
      </c>
    </row>
    <row r="207" spans="1:8" ht="14.5" x14ac:dyDescent="0.35">
      <c r="A207" s="126">
        <f t="shared" ref="A207:A270" si="10">A195+1</f>
        <v>62</v>
      </c>
      <c r="B207" s="109">
        <v>50072</v>
      </c>
      <c r="C207" s="110">
        <v>11299323.561719757</v>
      </c>
      <c r="D207" s="110"/>
      <c r="E207" s="110">
        <f>E195*(1+data!$B$8)</f>
        <v>14165.544128662312</v>
      </c>
      <c r="F207" s="110">
        <f>F195*(1+data!$B$9)</f>
        <v>1169.0394836554894</v>
      </c>
      <c r="G207" s="110">
        <f>(C207+D207+F207-E207)*data!$B$9/12</f>
        <v>75242.180380498336</v>
      </c>
      <c r="H207" s="144">
        <f t="shared" si="9"/>
        <v>11361569.237455249</v>
      </c>
    </row>
    <row r="208" spans="1:8" ht="14.5" x14ac:dyDescent="0.35">
      <c r="A208" s="126">
        <f t="shared" si="10"/>
        <v>62</v>
      </c>
      <c r="B208" s="109">
        <v>50100</v>
      </c>
      <c r="C208" s="110">
        <v>11349794.40424687</v>
      </c>
      <c r="D208" s="110"/>
      <c r="E208" s="110">
        <f>E196*(1+data!$B$8)</f>
        <v>14165.544128662312</v>
      </c>
      <c r="F208" s="110">
        <f>F196*(1+data!$B$9)</f>
        <v>7868.4068793131028</v>
      </c>
      <c r="G208" s="110">
        <f>(C208+D208+F208-E208)*data!$B$9/12</f>
        <v>75623.315113316814</v>
      </c>
      <c r="H208" s="144">
        <f t="shared" si="9"/>
        <v>11419120.582110839</v>
      </c>
    </row>
    <row r="209" spans="1:8" ht="14.5" x14ac:dyDescent="0.35">
      <c r="A209" s="126">
        <f t="shared" si="10"/>
        <v>62</v>
      </c>
      <c r="B209" s="109">
        <v>50131</v>
      </c>
      <c r="C209" s="110">
        <v>11413415.37576293</v>
      </c>
      <c r="D209" s="110"/>
      <c r="E209" s="110">
        <f>E197*(1+data!$B$8)</f>
        <v>14165.544128662312</v>
      </c>
      <c r="F209" s="110">
        <f>F197*(1+data!$B$9)</f>
        <v>6231.7579465336494</v>
      </c>
      <c r="G209" s="110">
        <f>(C209+D209+F209-E209)*data!$B$9/12</f>
        <v>76036.543930538683</v>
      </c>
      <c r="H209" s="144">
        <f t="shared" si="9"/>
        <v>11481518.13351134</v>
      </c>
    </row>
    <row r="210" spans="1:8" ht="14.5" x14ac:dyDescent="0.35">
      <c r="A210" s="126">
        <f t="shared" si="10"/>
        <v>62</v>
      </c>
      <c r="B210" s="109">
        <v>50161</v>
      </c>
      <c r="C210" s="110">
        <v>11474330.123230333</v>
      </c>
      <c r="D210" s="110"/>
      <c r="E210" s="110">
        <f>E198*(1+data!$B$8)</f>
        <v>14165.544128662312</v>
      </c>
      <c r="F210" s="110">
        <f>F198*(1+data!$B$9)</f>
        <v>1242.2848685023273</v>
      </c>
      <c r="G210" s="110">
        <f>(C210+D210+F210-E210)*data!$B$9/12</f>
        <v>76409.379093134499</v>
      </c>
      <c r="H210" s="144">
        <f t="shared" si="9"/>
        <v>11537816.243063308</v>
      </c>
    </row>
    <row r="211" spans="1:8" ht="14.5" x14ac:dyDescent="0.35">
      <c r="A211" s="126">
        <f t="shared" si="10"/>
        <v>62</v>
      </c>
      <c r="B211" s="109">
        <v>50192</v>
      </c>
      <c r="C211" s="110">
        <v>11526107.770173602</v>
      </c>
      <c r="D211" s="110"/>
      <c r="E211" s="110">
        <f>E199*(1+data!$B$8)</f>
        <v>14165.544128662312</v>
      </c>
      <c r="F211" s="110">
        <f>F199*(1+data!$B$9)</f>
        <v>12716.210884704329</v>
      </c>
      <c r="G211" s="110">
        <f>(C211+D211+F211-E211)*data!$B$9/12</f>
        <v>76831.056246197637</v>
      </c>
      <c r="H211" s="144">
        <f t="shared" si="9"/>
        <v>11601489.493175842</v>
      </c>
    </row>
    <row r="212" spans="1:8" ht="14.5" x14ac:dyDescent="0.35">
      <c r="A212" s="126">
        <f t="shared" si="10"/>
        <v>62</v>
      </c>
      <c r="B212" s="109">
        <v>50222</v>
      </c>
      <c r="C212" s="110">
        <v>11600176.397256816</v>
      </c>
      <c r="D212" s="110"/>
      <c r="E212" s="110">
        <f>E200*(1+data!$B$8)</f>
        <v>14732.165893808804</v>
      </c>
      <c r="F212" s="110">
        <f>F200*(1+data!$B$9)</f>
        <v>5731.7289290625731</v>
      </c>
      <c r="G212" s="110">
        <f>(C212+D212+F212-E212)*data!$B$9/12</f>
        <v>77274.506401947147</v>
      </c>
      <c r="H212" s="144">
        <f t="shared" si="9"/>
        <v>11668450.466694018</v>
      </c>
    </row>
    <row r="213" spans="1:8" ht="14.5" x14ac:dyDescent="0.35">
      <c r="A213" s="126">
        <f t="shared" si="10"/>
        <v>62</v>
      </c>
      <c r="B213" s="109">
        <v>50253</v>
      </c>
      <c r="C213" s="110">
        <v>11660296.070803957</v>
      </c>
      <c r="D213" s="110"/>
      <c r="E213" s="110">
        <f>E201*(1+data!$B$8)</f>
        <v>14732.165893808804</v>
      </c>
      <c r="F213" s="110">
        <f>F201*(1+data!$B$9)</f>
        <v>1402.8600690630437</v>
      </c>
      <c r="G213" s="110">
        <f>(C213+D213+F213-E213)*data!$B$9/12</f>
        <v>77646.445099861405</v>
      </c>
      <c r="H213" s="144">
        <f t="shared" si="9"/>
        <v>11724613.210079074</v>
      </c>
    </row>
    <row r="214" spans="1:8" ht="14.5" x14ac:dyDescent="0.35">
      <c r="A214" s="126">
        <f t="shared" si="10"/>
        <v>62</v>
      </c>
      <c r="B214" s="109">
        <v>50284</v>
      </c>
      <c r="C214" s="110">
        <v>11712536.859001853</v>
      </c>
      <c r="D214" s="110"/>
      <c r="E214" s="110">
        <f>E202*(1+data!$B$8)</f>
        <v>14732.165893808804</v>
      </c>
      <c r="F214" s="110">
        <f>F202*(1+data!$B$9)</f>
        <v>8061.4016482209272</v>
      </c>
      <c r="G214" s="110">
        <f>(C214+D214+F214-E214)*data!$B$9/12</f>
        <v>78039.107298375107</v>
      </c>
      <c r="H214" s="144">
        <f t="shared" si="9"/>
        <v>11783905.202054642</v>
      </c>
    </row>
    <row r="215" spans="1:8" ht="14.5" x14ac:dyDescent="0.35">
      <c r="A215" s="126">
        <f t="shared" si="10"/>
        <v>62</v>
      </c>
      <c r="B215" s="109">
        <v>50314</v>
      </c>
      <c r="C215" s="110">
        <v>11777861.489648137</v>
      </c>
      <c r="D215" s="110"/>
      <c r="E215" s="110">
        <f>E203*(1+data!$B$8)</f>
        <v>14732.165893808804</v>
      </c>
      <c r="F215" s="110">
        <f>F203*(1+data!$B$9)</f>
        <v>5892.9385634461296</v>
      </c>
      <c r="G215" s="110">
        <f>(C215+D215+F215-E215)*data!$B$9/12</f>
        <v>78460.148415451826</v>
      </c>
      <c r="H215" s="144">
        <f t="shared" si="9"/>
        <v>11847482.410733227</v>
      </c>
    </row>
    <row r="216" spans="1:8" ht="14.5" x14ac:dyDescent="0.35">
      <c r="A216" s="126">
        <f t="shared" si="10"/>
        <v>62</v>
      </c>
      <c r="B216" s="109">
        <v>50345</v>
      </c>
      <c r="C216" s="110">
        <v>11839474.070771918</v>
      </c>
      <c r="D216" s="110"/>
      <c r="E216" s="110">
        <f>E204*(1+data!$B$8)</f>
        <v>14732.165893808804</v>
      </c>
      <c r="F216" s="110">
        <f>F204*(1+data!$B$9)</f>
        <v>2394.1629172500043</v>
      </c>
      <c r="G216" s="110">
        <f>(C216+D216+F216-E216)*data!$B$9/12</f>
        <v>78847.573785302404</v>
      </c>
      <c r="H216" s="144">
        <f t="shared" si="9"/>
        <v>11905983.641580664</v>
      </c>
    </row>
    <row r="217" spans="1:8" ht="14.5" x14ac:dyDescent="0.35">
      <c r="A217" s="128">
        <f t="shared" si="10"/>
        <v>62</v>
      </c>
      <c r="B217" s="119">
        <v>50375</v>
      </c>
      <c r="C217" s="120">
        <v>11894805.410883898</v>
      </c>
      <c r="D217" s="120"/>
      <c r="E217" s="120">
        <f>E205*(1+data!$B$8)</f>
        <v>14732.165893808804</v>
      </c>
      <c r="F217" s="120">
        <f>F205*(1+data!$B$9)</f>
        <v>8394.5428485940283</v>
      </c>
      <c r="G217" s="120">
        <f>(C217+D217+F217-E217)*data!$B$9/12</f>
        <v>79256.451918924562</v>
      </c>
      <c r="H217" s="145">
        <f t="shared" si="9"/>
        <v>11967724.239757609</v>
      </c>
    </row>
    <row r="218" spans="1:8" ht="14.5" x14ac:dyDescent="0.35">
      <c r="A218" s="126">
        <f t="shared" si="10"/>
        <v>62</v>
      </c>
      <c r="B218" s="109">
        <v>50406</v>
      </c>
      <c r="C218" s="110">
        <v>11961982.353278644</v>
      </c>
      <c r="D218" s="110"/>
      <c r="E218" s="110">
        <f>E206*(1+data!$B$8)</f>
        <v>14732.165893808804</v>
      </c>
      <c r="F218" s="110">
        <f>F206*(1+data!$B$9)</f>
        <v>1888.7906981229746</v>
      </c>
      <c r="G218" s="110">
        <f>(C218+D218+F218-E218)*data!$B$9/12</f>
        <v>79660.926520553054</v>
      </c>
      <c r="H218" s="144">
        <f t="shared" si="9"/>
        <v>12028799.904603511</v>
      </c>
    </row>
    <row r="219" spans="1:8" ht="14.5" x14ac:dyDescent="0.35">
      <c r="A219" s="126">
        <f t="shared" si="10"/>
        <v>63</v>
      </c>
      <c r="B219" s="109">
        <v>50437</v>
      </c>
      <c r="C219" s="110">
        <v>12017163.80667622</v>
      </c>
      <c r="D219" s="110"/>
      <c r="E219" s="110">
        <f>E207*(1+data!$B$8)</f>
        <v>14732.165893808804</v>
      </c>
      <c r="F219" s="110">
        <f>F207*(1+data!$B$9)</f>
        <v>1262.5626423479287</v>
      </c>
      <c r="G219" s="110">
        <f>(C219+D219+F219-E219)*data!$B$9/12</f>
        <v>80024.628022831734</v>
      </c>
      <c r="H219" s="144">
        <f t="shared" si="9"/>
        <v>12083718.83144759</v>
      </c>
    </row>
    <row r="220" spans="1:8" ht="14.5" x14ac:dyDescent="0.35">
      <c r="A220" s="126">
        <f t="shared" si="10"/>
        <v>63</v>
      </c>
      <c r="B220" s="109">
        <v>50465</v>
      </c>
      <c r="C220" s="110">
        <v>12071515.370901767</v>
      </c>
      <c r="D220" s="110"/>
      <c r="E220" s="110">
        <f>E208*(1+data!$B$8)</f>
        <v>14732.165893808804</v>
      </c>
      <c r="F220" s="110">
        <f>F208*(1+data!$B$9)</f>
        <v>8497.8794296581509</v>
      </c>
      <c r="G220" s="110">
        <f>(C220+D220+F220-E220)*data!$B$9/12</f>
        <v>80435.207229584121</v>
      </c>
      <c r="H220" s="144">
        <f t="shared" si="9"/>
        <v>12145716.291667202</v>
      </c>
    </row>
    <row r="221" spans="1:8" ht="14.5" x14ac:dyDescent="0.35">
      <c r="A221" s="126">
        <f t="shared" si="10"/>
        <v>63</v>
      </c>
      <c r="B221" s="109">
        <v>50496</v>
      </c>
      <c r="C221" s="110">
        <v>12140068.02813068</v>
      </c>
      <c r="D221" s="110"/>
      <c r="E221" s="110">
        <f>E209*(1+data!$B$8)</f>
        <v>14732.165893808804</v>
      </c>
      <c r="F221" s="110">
        <f>F209*(1+data!$B$9)</f>
        <v>6730.2985822563414</v>
      </c>
      <c r="G221" s="110">
        <f>(C221+D221+F221-E221)*data!$B$9/12</f>
        <v>80880.44107212752</v>
      </c>
      <c r="H221" s="144">
        <f t="shared" si="9"/>
        <v>12212946.601891255</v>
      </c>
    </row>
    <row r="222" spans="1:8" ht="14.5" x14ac:dyDescent="0.35">
      <c r="A222" s="126">
        <f t="shared" si="10"/>
        <v>63</v>
      </c>
      <c r="B222" s="109">
        <v>50526</v>
      </c>
      <c r="C222" s="110">
        <v>12205696.910106989</v>
      </c>
      <c r="D222" s="110"/>
      <c r="E222" s="110">
        <f>E210*(1+data!$B$8)</f>
        <v>14732.165893808804</v>
      </c>
      <c r="F222" s="110">
        <f>F210*(1+data!$B$9)</f>
        <v>1341.6676579825137</v>
      </c>
      <c r="G222" s="110">
        <f>(C222+D222+F222-E222)*data!$B$9/12</f>
        <v>81282.042745807747</v>
      </c>
      <c r="H222" s="144">
        <f t="shared" si="9"/>
        <v>12273588.454616971</v>
      </c>
    </row>
    <row r="223" spans="1:8" ht="14.5" x14ac:dyDescent="0.35">
      <c r="A223" s="126">
        <f t="shared" si="10"/>
        <v>63</v>
      </c>
      <c r="B223" s="109">
        <v>50557</v>
      </c>
      <c r="C223" s="110">
        <v>12261456.663215311</v>
      </c>
      <c r="D223" s="110"/>
      <c r="E223" s="110">
        <f>E211*(1+data!$B$8)</f>
        <v>14732.165893808804</v>
      </c>
      <c r="F223" s="110">
        <f>F211*(1+data!$B$9)</f>
        <v>13733.507755480676</v>
      </c>
      <c r="G223" s="110">
        <f>(C223+D223+F223-E223)*data!$B$9/12</f>
        <v>81736.386700513234</v>
      </c>
      <c r="H223" s="144">
        <f t="shared" si="9"/>
        <v>12342194.391777497</v>
      </c>
    </row>
    <row r="224" spans="1:8" ht="14.5" x14ac:dyDescent="0.35">
      <c r="A224" s="126">
        <f t="shared" si="10"/>
        <v>63</v>
      </c>
      <c r="B224" s="109">
        <v>50587</v>
      </c>
      <c r="C224" s="110">
        <v>12341289.60750417</v>
      </c>
      <c r="D224" s="110"/>
      <c r="E224" s="110">
        <f>E212*(1+data!$B$8)</f>
        <v>15321.452529561157</v>
      </c>
      <c r="F224" s="110">
        <f>F212*(1+data!$B$9)</f>
        <v>6190.2672433875796</v>
      </c>
      <c r="G224" s="110">
        <f>(C224+D224+F224-E224)*data!$B$9/12</f>
        <v>82214.389481453312</v>
      </c>
      <c r="H224" s="144">
        <f t="shared" si="9"/>
        <v>12414372.81169945</v>
      </c>
    </row>
    <row r="225" spans="1:8" ht="14.5" x14ac:dyDescent="0.35">
      <c r="A225" s="126">
        <f t="shared" si="10"/>
        <v>63</v>
      </c>
      <c r="B225" s="109">
        <v>50618</v>
      </c>
      <c r="C225" s="110">
        <v>12406099.957830176</v>
      </c>
      <c r="D225" s="110"/>
      <c r="E225" s="110">
        <f>E213*(1+data!$B$8)</f>
        <v>15321.452529561157</v>
      </c>
      <c r="F225" s="110">
        <f>F213*(1+data!$B$9)</f>
        <v>1515.0888745880873</v>
      </c>
      <c r="G225" s="110">
        <f>(C225+D225+F225-E225)*data!$B$9/12</f>
        <v>82615.290627834693</v>
      </c>
      <c r="H225" s="144">
        <f t="shared" si="9"/>
        <v>12474908.884803038</v>
      </c>
    </row>
    <row r="226" spans="1:8" ht="14.5" x14ac:dyDescent="0.35">
      <c r="A226" s="126">
        <f t="shared" si="10"/>
        <v>63</v>
      </c>
      <c r="B226" s="109">
        <v>50649</v>
      </c>
      <c r="C226" s="110">
        <v>12462400.319331631</v>
      </c>
      <c r="D226" s="110"/>
      <c r="E226" s="110">
        <f>E214*(1+data!$B$8)</f>
        <v>15321.452529561157</v>
      </c>
      <c r="F226" s="110">
        <f>F214*(1+data!$B$9)</f>
        <v>8706.3137800786026</v>
      </c>
      <c r="G226" s="110">
        <f>(C226+D226+F226-E226)*data!$B$9/12</f>
        <v>83038.56787054766</v>
      </c>
      <c r="H226" s="144">
        <f t="shared" si="9"/>
        <v>12538823.748452697</v>
      </c>
    </row>
    <row r="227" spans="1:8" ht="14.5" x14ac:dyDescent="0.35">
      <c r="A227" s="126">
        <f t="shared" si="10"/>
        <v>63</v>
      </c>
      <c r="B227" s="109">
        <v>50679</v>
      </c>
      <c r="C227" s="110">
        <v>12532830.432745665</v>
      </c>
      <c r="D227" s="110"/>
      <c r="E227" s="110">
        <f>E215*(1+data!$B$8)</f>
        <v>15321.452529561157</v>
      </c>
      <c r="F227" s="110">
        <f>F215*(1+data!$B$9)</f>
        <v>6364.3736485218205</v>
      </c>
      <c r="G227" s="110">
        <f>(C227+D227+F227-E227)*data!$B$9/12</f>
        <v>83492.489025764182</v>
      </c>
      <c r="H227" s="144">
        <f t="shared" si="9"/>
        <v>12607365.842890391</v>
      </c>
    </row>
    <row r="228" spans="1:8" ht="14.5" x14ac:dyDescent="0.35">
      <c r="A228" s="126">
        <f t="shared" si="10"/>
        <v>63</v>
      </c>
      <c r="B228" s="109">
        <v>50710</v>
      </c>
      <c r="C228" s="110">
        <v>12599250.729424169</v>
      </c>
      <c r="D228" s="110"/>
      <c r="E228" s="110">
        <f>E216*(1+data!$B$8)</f>
        <v>15321.452529561157</v>
      </c>
      <c r="F228" s="110">
        <f>F216*(1+data!$B$9)</f>
        <v>2585.695950630005</v>
      </c>
      <c r="G228" s="110">
        <f>(C228+D228+F228-E228)*data!$B$9/12</f>
        <v>83910.099818968258</v>
      </c>
      <c r="H228" s="144">
        <f t="shared" si="9"/>
        <v>12670425.072664207</v>
      </c>
    </row>
    <row r="229" spans="1:8" ht="14.5" x14ac:dyDescent="0.35">
      <c r="A229" s="128">
        <f t="shared" si="10"/>
        <v>63</v>
      </c>
      <c r="B229" s="119">
        <v>50740</v>
      </c>
      <c r="C229" s="120">
        <v>12658886.477203695</v>
      </c>
      <c r="D229" s="120"/>
      <c r="E229" s="120">
        <f>E217*(1+data!$B$8)</f>
        <v>15321.452529561157</v>
      </c>
      <c r="F229" s="120">
        <f>F217*(1+data!$B$9)</f>
        <v>9066.1062764815506</v>
      </c>
      <c r="G229" s="120">
        <f>(C229+D229+F229-E229)*data!$B$9/12</f>
        <v>84350.874206337452</v>
      </c>
      <c r="H229" s="145">
        <f t="shared" si="9"/>
        <v>12736982.005156955</v>
      </c>
    </row>
    <row r="230" spans="1:8" ht="14.5" x14ac:dyDescent="0.35">
      <c r="A230" s="126">
        <f t="shared" si="10"/>
        <v>63</v>
      </c>
      <c r="B230" s="109">
        <v>50771</v>
      </c>
      <c r="C230" s="110">
        <v>12731314.661451662</v>
      </c>
      <c r="D230" s="110"/>
      <c r="E230" s="110">
        <f>E218*(1+data!$B$8)</f>
        <v>15321.452529561157</v>
      </c>
      <c r="F230" s="110">
        <f>F218*(1+data!$B$9)</f>
        <v>2039.8939539728128</v>
      </c>
      <c r="G230" s="110">
        <f>(C230+D230+F230-E230)*data!$B$9/12</f>
        <v>84786.887352507169</v>
      </c>
      <c r="H230" s="144">
        <f t="shared" si="9"/>
        <v>12802819.990228582</v>
      </c>
    </row>
    <row r="231" spans="1:8" ht="14.5" x14ac:dyDescent="0.35">
      <c r="A231" s="126">
        <f t="shared" si="10"/>
        <v>64</v>
      </c>
      <c r="B231" s="109">
        <v>50802</v>
      </c>
      <c r="C231" s="110">
        <v>12790786.898159098</v>
      </c>
      <c r="D231" s="110"/>
      <c r="E231" s="110">
        <f>E219*(1+data!$B$8)</f>
        <v>15321.452529561157</v>
      </c>
      <c r="F231" s="110">
        <f>F219*(1+data!$B$9)</f>
        <v>1363.5676537357631</v>
      </c>
      <c r="G231" s="110">
        <f>(C231+D231+F231-E231)*data!$B$9/12</f>
        <v>85178.860088555157</v>
      </c>
      <c r="H231" s="144">
        <f t="shared" si="9"/>
        <v>12862007.873371828</v>
      </c>
    </row>
    <row r="232" spans="1:8" ht="14.5" x14ac:dyDescent="0.35">
      <c r="A232" s="126">
        <f t="shared" si="10"/>
        <v>64</v>
      </c>
      <c r="B232" s="109">
        <v>50830</v>
      </c>
      <c r="C232" s="110">
        <v>12849362.029674333</v>
      </c>
      <c r="D232" s="110"/>
      <c r="E232" s="110">
        <f>E220*(1+data!$B$8)</f>
        <v>15321.452529561157</v>
      </c>
      <c r="F232" s="110">
        <f>F220*(1+data!$B$9)</f>
        <v>9177.7097840308033</v>
      </c>
      <c r="G232" s="110">
        <f>(C232+D232+F232-E232)*data!$B$9/12</f>
        <v>85621.455246192025</v>
      </c>
      <c r="H232" s="144">
        <f t="shared" si="9"/>
        <v>12928839.742174994</v>
      </c>
    </row>
    <row r="233" spans="1:8" ht="14.5" x14ac:dyDescent="0.35">
      <c r="A233" s="126">
        <f t="shared" si="10"/>
        <v>64</v>
      </c>
      <c r="B233" s="109">
        <v>50861</v>
      </c>
      <c r="C233" s="110">
        <v>12923273.511247544</v>
      </c>
      <c r="D233" s="110"/>
      <c r="E233" s="110">
        <f>E221*(1+data!$B$8)</f>
        <v>15321.452529561157</v>
      </c>
      <c r="F233" s="110">
        <f>F221*(1+data!$B$9)</f>
        <v>7268.7224688368497</v>
      </c>
      <c r="G233" s="110">
        <f>(C233+D233+F233-E233)*data!$B$9/12</f>
        <v>86101.471874578798</v>
      </c>
      <c r="H233" s="144">
        <f t="shared" si="9"/>
        <v>13001322.253061397</v>
      </c>
    </row>
    <row r="234" spans="1:8" ht="14.5" x14ac:dyDescent="0.35">
      <c r="A234" s="126">
        <f t="shared" si="10"/>
        <v>64</v>
      </c>
      <c r="B234" s="109">
        <v>50891</v>
      </c>
      <c r="C234" s="110">
        <v>12994026.479626384</v>
      </c>
      <c r="D234" s="110"/>
      <c r="E234" s="110">
        <f>E222*(1+data!$B$8)</f>
        <v>15321.452529561157</v>
      </c>
      <c r="F234" s="110">
        <f>F222*(1+data!$B$9)</f>
        <v>1449.0010706211149</v>
      </c>
      <c r="G234" s="110">
        <f>(C234+D234+F234-E234)*data!$B$9/12</f>
        <v>86534.36018778295</v>
      </c>
      <c r="H234" s="144">
        <f t="shared" si="9"/>
        <v>13066688.388355227</v>
      </c>
    </row>
    <row r="235" spans="1:8" ht="14.5" x14ac:dyDescent="0.35">
      <c r="A235" s="126">
        <f t="shared" si="10"/>
        <v>64</v>
      </c>
      <c r="B235" s="109">
        <v>50922</v>
      </c>
      <c r="C235" s="110">
        <v>13054119.947333427</v>
      </c>
      <c r="D235" s="110"/>
      <c r="E235" s="110">
        <f>E223*(1+data!$B$8)</f>
        <v>15321.452529561157</v>
      </c>
      <c r="F235" s="110">
        <f>F223*(1+data!$B$9)</f>
        <v>14832.188375919131</v>
      </c>
      <c r="G235" s="110">
        <f>(C235+D235+F235-E235)*data!$B$9/12</f>
        <v>87024.204554531912</v>
      </c>
      <c r="H235" s="144">
        <f t="shared" si="9"/>
        <v>13140654.887734318</v>
      </c>
    </row>
    <row r="236" spans="1:8" ht="14.5" x14ac:dyDescent="0.35">
      <c r="A236" s="126">
        <f t="shared" si="10"/>
        <v>64</v>
      </c>
      <c r="B236" s="109">
        <v>50952</v>
      </c>
      <c r="C236" s="110">
        <v>13140211.614411119</v>
      </c>
      <c r="D236" s="110"/>
      <c r="E236" s="110">
        <f>E224*(1+data!$B$8)</f>
        <v>15934.310630743603</v>
      </c>
      <c r="F236" s="110">
        <f>F224*(1+data!$B$9)</f>
        <v>6685.4886228585865</v>
      </c>
      <c r="G236" s="110">
        <f>(C236+D236+F236-E236)*data!$B$9/12</f>
        <v>87539.75194935489</v>
      </c>
      <c r="H236" s="144">
        <f t="shared" si="9"/>
        <v>13218502.544352589</v>
      </c>
    </row>
    <row r="237" spans="1:8" ht="14.5" x14ac:dyDescent="0.35">
      <c r="A237" s="126">
        <f t="shared" si="10"/>
        <v>64</v>
      </c>
      <c r="B237" s="109">
        <v>50983</v>
      </c>
      <c r="C237" s="110">
        <v>13210123.111613445</v>
      </c>
      <c r="D237" s="110"/>
      <c r="E237" s="110">
        <f>E225*(1+data!$B$8)</f>
        <v>15934.310630743603</v>
      </c>
      <c r="F237" s="110">
        <f>F225*(1+data!$B$9)</f>
        <v>1636.2959845551343</v>
      </c>
      <c r="G237" s="110">
        <f>(C237+D237+F237-E237)*data!$B$9/12</f>
        <v>87972.167313115031</v>
      </c>
      <c r="H237" s="144">
        <f t="shared" si="9"/>
        <v>13283797.264280371</v>
      </c>
    </row>
    <row r="238" spans="1:8" ht="14.5" x14ac:dyDescent="0.35">
      <c r="A238" s="126">
        <f t="shared" si="10"/>
        <v>64</v>
      </c>
      <c r="B238" s="109">
        <v>51014</v>
      </c>
      <c r="C238" s="110">
        <v>13270843.263010925</v>
      </c>
      <c r="D238" s="110"/>
      <c r="E238" s="110">
        <f>E226*(1+data!$B$8)</f>
        <v>15934.310630743603</v>
      </c>
      <c r="F238" s="110">
        <f>F226*(1+data!$B$9)</f>
        <v>9402.8188824848912</v>
      </c>
      <c r="G238" s="110">
        <f>(C238+D238+F238-E238)*data!$B$9/12</f>
        <v>88428.745141751089</v>
      </c>
      <c r="H238" s="144">
        <f t="shared" si="9"/>
        <v>13352740.516404415</v>
      </c>
    </row>
    <row r="239" spans="1:8" ht="14.5" x14ac:dyDescent="0.35">
      <c r="A239" s="126">
        <f t="shared" si="10"/>
        <v>64</v>
      </c>
      <c r="B239" s="109">
        <v>51044</v>
      </c>
      <c r="C239" s="110">
        <v>13346822.984880494</v>
      </c>
      <c r="D239" s="110"/>
      <c r="E239" s="110">
        <f>E227*(1+data!$B$8)</f>
        <v>15934.310630743603</v>
      </c>
      <c r="F239" s="110">
        <f>F227*(1+data!$B$9)</f>
        <v>6873.5235404035666</v>
      </c>
      <c r="G239" s="110">
        <f>(C239+D239+F239-E239)*data!$B$9/12</f>
        <v>88918.414651934349</v>
      </c>
      <c r="H239" s="144">
        <f t="shared" si="9"/>
        <v>13426680.612442087</v>
      </c>
    </row>
    <row r="240" spans="1:8" ht="14.5" x14ac:dyDescent="0.35">
      <c r="A240" s="126">
        <f t="shared" si="10"/>
        <v>64</v>
      </c>
      <c r="B240" s="109">
        <v>51075</v>
      </c>
      <c r="C240" s="110">
        <v>13418471.53933824</v>
      </c>
      <c r="D240" s="110"/>
      <c r="E240" s="110">
        <f>E228*(1+data!$B$8)</f>
        <v>15934.310630743603</v>
      </c>
      <c r="F240" s="110">
        <f>F228*(1+data!$B$9)</f>
        <v>2792.5516266804057</v>
      </c>
      <c r="G240" s="110">
        <f>(C240+D240+F240-E240)*data!$B$9/12</f>
        <v>89368.86520222784</v>
      </c>
      <c r="H240" s="144">
        <f t="shared" si="9"/>
        <v>13494698.645536404</v>
      </c>
    </row>
    <row r="241" spans="1:8" ht="14.5" x14ac:dyDescent="0.35">
      <c r="A241" s="128">
        <f t="shared" si="10"/>
        <v>64</v>
      </c>
      <c r="B241" s="119">
        <v>51105</v>
      </c>
      <c r="C241" s="120">
        <v>13482792.211878724</v>
      </c>
      <c r="D241" s="120"/>
      <c r="E241" s="120">
        <f>E229*(1+data!$B$8)</f>
        <v>15934.310630743603</v>
      </c>
      <c r="F241" s="120">
        <f>F229*(1+data!$B$9)</f>
        <v>9791.3947786000754</v>
      </c>
      <c r="G241" s="120">
        <f>(C241+D241+F241-E241)*data!$B$9/12</f>
        <v>89844.328640177206</v>
      </c>
      <c r="H241" s="145">
        <f t="shared" si="9"/>
        <v>13566493.624666758</v>
      </c>
    </row>
    <row r="242" spans="1:8" ht="14.5" x14ac:dyDescent="0.35">
      <c r="A242" s="126">
        <f t="shared" si="10"/>
        <v>64</v>
      </c>
      <c r="B242" s="109">
        <v>51136</v>
      </c>
      <c r="C242" s="110">
        <v>13560928.142904716</v>
      </c>
      <c r="D242" s="110"/>
      <c r="E242" s="110">
        <f>E230*(1+data!$B$8)</f>
        <v>15934.310630743603</v>
      </c>
      <c r="F242" s="110">
        <f>F230*(1+data!$B$9)</f>
        <v>2203.0854702906381</v>
      </c>
      <c r="G242" s="110">
        <f>(C242+D242+F242-E242)*data!$B$9/12</f>
        <v>90314.646118295088</v>
      </c>
      <c r="H242" s="144">
        <f t="shared" si="9"/>
        <v>13637511.563862557</v>
      </c>
    </row>
    <row r="243" spans="1:8" ht="14.5" x14ac:dyDescent="0.35">
      <c r="A243" s="126">
        <f t="shared" si="10"/>
        <v>65</v>
      </c>
      <c r="B243" s="109">
        <v>51167</v>
      </c>
      <c r="C243" s="110">
        <v>13625071.073867189</v>
      </c>
      <c r="D243" s="110"/>
      <c r="E243" s="110">
        <f>E231*(1+data!$B$8)</f>
        <v>15934.310630743603</v>
      </c>
      <c r="F243" s="110">
        <f>F231*(1+data!$B$9)</f>
        <v>1472.6530660346243</v>
      </c>
      <c r="G243" s="110">
        <f>(C243+D243+F243-E243)*data!$B$9/12</f>
        <v>90737.396108683199</v>
      </c>
      <c r="H243" s="144">
        <f t="shared" si="9"/>
        <v>13701346.812411163</v>
      </c>
    </row>
    <row r="244" spans="1:8" ht="14.5" x14ac:dyDescent="0.35">
      <c r="A244" s="126">
        <f t="shared" si="10"/>
        <v>65</v>
      </c>
      <c r="B244" s="109">
        <v>51196</v>
      </c>
      <c r="C244" s="110">
        <v>13688244.550657537</v>
      </c>
      <c r="D244" s="110"/>
      <c r="E244" s="110">
        <f>E232*(1+data!$B$8)</f>
        <v>15934.310630743603</v>
      </c>
      <c r="F244" s="110">
        <f>F232*(1+data!$B$9)</f>
        <v>9911.9265667532691</v>
      </c>
      <c r="G244" s="110">
        <f>(C244+D244+F244-E244)*data!$B$9/12</f>
        <v>91214.814443956988</v>
      </c>
      <c r="H244" s="144">
        <f t="shared" si="9"/>
        <v>13773436.981037503</v>
      </c>
    </row>
    <row r="245" spans="1:8" ht="14.5" x14ac:dyDescent="0.35">
      <c r="A245" s="126">
        <f t="shared" si="10"/>
        <v>65</v>
      </c>
      <c r="B245" s="109">
        <v>51227</v>
      </c>
      <c r="C245" s="110">
        <v>13767980.70107553</v>
      </c>
      <c r="D245" s="110"/>
      <c r="E245" s="110">
        <f>E233*(1+data!$B$8)</f>
        <v>15934.310630743603</v>
      </c>
      <c r="F245" s="110">
        <f>F233*(1+data!$B$9)</f>
        <v>7850.2202663437984</v>
      </c>
      <c r="G245" s="110">
        <f>(C245+D245+F245-E245)*data!$B$9/12</f>
        <v>91732.644071407543</v>
      </c>
      <c r="H245" s="144">
        <f t="shared" si="9"/>
        <v>13851629.254782537</v>
      </c>
    </row>
    <row r="246" spans="1:8" ht="14.5" x14ac:dyDescent="0.35">
      <c r="A246" s="126">
        <f t="shared" si="10"/>
        <v>65</v>
      </c>
      <c r="B246" s="109">
        <v>51257</v>
      </c>
      <c r="C246" s="110">
        <v>13844305.068912392</v>
      </c>
      <c r="D246" s="110"/>
      <c r="E246" s="110">
        <f>E234*(1+data!$B$8)</f>
        <v>15934.310630743603</v>
      </c>
      <c r="F246" s="110">
        <f>F234*(1+data!$B$9)</f>
        <v>1564.9211562708042</v>
      </c>
      <c r="G246" s="110">
        <f>(C246+D246+F246-E246)*data!$B$9/12</f>
        <v>92199.571196252786</v>
      </c>
      <c r="H246" s="144">
        <f t="shared" si="9"/>
        <v>13922135.250634171</v>
      </c>
    </row>
    <row r="247" spans="1:8" ht="14.5" x14ac:dyDescent="0.35">
      <c r="A247" s="126">
        <f t="shared" si="10"/>
        <v>65</v>
      </c>
      <c r="B247" s="109">
        <v>51288</v>
      </c>
      <c r="C247" s="110">
        <v>13909116.583770299</v>
      </c>
      <c r="D247" s="110"/>
      <c r="E247" s="110">
        <f>E235*(1+data!$B$8)</f>
        <v>15934.310630743603</v>
      </c>
      <c r="F247" s="110">
        <f>F235*(1+data!$B$9)</f>
        <v>16018.763445992663</v>
      </c>
      <c r="G247" s="110">
        <f>(C247+D247+F247-E247)*data!$B$9/12</f>
        <v>92728.006910570315</v>
      </c>
      <c r="H247" s="144">
        <f t="shared" si="9"/>
        <v>14001929.043496117</v>
      </c>
    </row>
    <row r="248" spans="1:8" ht="14.5" x14ac:dyDescent="0.35">
      <c r="A248" s="126">
        <f t="shared" si="10"/>
        <v>65</v>
      </c>
      <c r="B248" s="109">
        <v>51318</v>
      </c>
      <c r="C248" s="110">
        <v>14002005.557746734</v>
      </c>
      <c r="D248" s="110"/>
      <c r="E248" s="110">
        <f>E236*(1+data!$B$8)</f>
        <v>16571.683055973346</v>
      </c>
      <c r="F248" s="110">
        <f>F236*(1+data!$B$9)</f>
        <v>7220.3277126872736</v>
      </c>
      <c r="G248" s="110">
        <f>(C248+D248+F248-E248)*data!$B$9/12</f>
        <v>93284.361349356317</v>
      </c>
      <c r="H248" s="144">
        <f t="shared" si="9"/>
        <v>14085938.563752804</v>
      </c>
    </row>
    <row r="249" spans="1:8" ht="14.5" x14ac:dyDescent="0.35">
      <c r="A249" s="126">
        <f t="shared" si="10"/>
        <v>65</v>
      </c>
      <c r="B249" s="109">
        <v>51349</v>
      </c>
      <c r="C249" s="110">
        <v>14077466.235811789</v>
      </c>
      <c r="D249" s="110"/>
      <c r="E249" s="110">
        <f>E237*(1+data!$B$8)</f>
        <v>16571.683055973346</v>
      </c>
      <c r="F249" s="110">
        <f>F237*(1+data!$B$9)</f>
        <v>1767.1996633195452</v>
      </c>
      <c r="G249" s="110">
        <f>(C249+D249+F249-E249)*data!$B$9/12</f>
        <v>93751.078349460906</v>
      </c>
      <c r="H249" s="144">
        <f t="shared" si="9"/>
        <v>14156412.830768596</v>
      </c>
    </row>
    <row r="250" spans="1:8" ht="14.5" x14ac:dyDescent="0.35">
      <c r="A250" s="126">
        <f t="shared" si="10"/>
        <v>65</v>
      </c>
      <c r="B250" s="109">
        <v>51380</v>
      </c>
      <c r="C250" s="110">
        <v>14142999.96881485</v>
      </c>
      <c r="D250" s="110"/>
      <c r="E250" s="110">
        <f>E238*(1+data!$B$8)</f>
        <v>16571.683055973346</v>
      </c>
      <c r="F250" s="110">
        <f>F238*(1+data!$B$9)</f>
        <v>10155.044393083683</v>
      </c>
      <c r="G250" s="110">
        <f>(C250+D250+F250-E250)*data!$B$9/12</f>
        <v>94243.888867679736</v>
      </c>
      <c r="H250" s="144">
        <f t="shared" si="9"/>
        <v>14230827.21901964</v>
      </c>
    </row>
    <row r="251" spans="1:8" ht="14.5" x14ac:dyDescent="0.35">
      <c r="A251" s="126">
        <f t="shared" si="10"/>
        <v>65</v>
      </c>
      <c r="B251" s="109">
        <v>51410</v>
      </c>
      <c r="C251" s="110">
        <v>14225013.744391063</v>
      </c>
      <c r="D251" s="110"/>
      <c r="E251" s="110">
        <f>E239*(1+data!$B$8)</f>
        <v>16571.683055973346</v>
      </c>
      <c r="F251" s="110">
        <f>F239*(1+data!$B$9)</f>
        <v>7423.4054236358525</v>
      </c>
      <c r="G251" s="110">
        <f>(C251+D251+F251-E251)*data!$B$9/12</f>
        <v>94772.436445058163</v>
      </c>
      <c r="H251" s="144">
        <f t="shared" si="9"/>
        <v>14310637.903203784</v>
      </c>
    </row>
    <row r="252" spans="1:8" ht="14.5" x14ac:dyDescent="0.35">
      <c r="A252" s="126">
        <f t="shared" si="10"/>
        <v>65</v>
      </c>
      <c r="B252" s="109">
        <v>51441</v>
      </c>
      <c r="C252" s="110">
        <v>14302349.563668884</v>
      </c>
      <c r="D252" s="110"/>
      <c r="E252" s="110">
        <f>E240*(1+data!$B$8)</f>
        <v>16571.683055973346</v>
      </c>
      <c r="F252" s="110">
        <f>F240*(1+data!$B$9)</f>
        <v>3015.9557568148384</v>
      </c>
      <c r="G252" s="110">
        <f>(C252+D252+F252-E252)*data!$B$9/12</f>
        <v>95258.625575798171</v>
      </c>
      <c r="H252" s="144">
        <f t="shared" si="9"/>
        <v>14384052.461945524</v>
      </c>
    </row>
    <row r="253" spans="1:8" ht="14.5" x14ac:dyDescent="0.35">
      <c r="A253" s="128">
        <f t="shared" si="10"/>
        <v>65</v>
      </c>
      <c r="B253" s="119">
        <v>51471</v>
      </c>
      <c r="C253" s="120">
        <v>14371770.973012488</v>
      </c>
      <c r="D253" s="120"/>
      <c r="E253" s="120">
        <f>E241*(1+data!$B$8)</f>
        <v>16571.683055973346</v>
      </c>
      <c r="F253" s="120">
        <f>F241*(1+data!$B$9)</f>
        <v>10574.706360888082</v>
      </c>
      <c r="G253" s="120">
        <f>(C253+D253+F253-E253)*data!$B$9/12</f>
        <v>95771.826642116022</v>
      </c>
      <c r="H253" s="145">
        <f t="shared" si="9"/>
        <v>14461545.82295952</v>
      </c>
    </row>
    <row r="254" spans="1:8" ht="14.5" x14ac:dyDescent="0.35">
      <c r="A254" s="126">
        <f t="shared" si="10"/>
        <v>65</v>
      </c>
      <c r="B254" s="109">
        <v>51502</v>
      </c>
      <c r="C254" s="110">
        <v>14456112.562073771</v>
      </c>
      <c r="D254" s="110"/>
      <c r="E254" s="110">
        <f>E242*(1+data!$B$8)</f>
        <v>16571.683055973346</v>
      </c>
      <c r="F254" s="110">
        <f>F242*(1+data!$B$9)</f>
        <v>2379.3323079138895</v>
      </c>
      <c r="G254" s="110">
        <f>(C254+D254+F254-E254)*data!$B$9/12</f>
        <v>96279.468075504759</v>
      </c>
      <c r="H254" s="144">
        <f t="shared" si="9"/>
        <v>14538199.679401217</v>
      </c>
    </row>
    <row r="255" spans="1:8" ht="14.5" x14ac:dyDescent="0.35">
      <c r="A255" s="126">
        <f t="shared" si="10"/>
        <v>66</v>
      </c>
      <c r="B255" s="109">
        <v>51533</v>
      </c>
      <c r="C255" s="110">
        <v>14525341.409623474</v>
      </c>
      <c r="D255" s="110"/>
      <c r="E255" s="110">
        <f>E243*(1+data!$B$8)</f>
        <v>16571.683055973346</v>
      </c>
      <c r="F255" s="110">
        <f>F243*(1+data!$B$9)</f>
        <v>1590.4653113173945</v>
      </c>
      <c r="G255" s="110">
        <f>(C255+D255+F255-E255)*data!$B$9/12</f>
        <v>96735.734612525455</v>
      </c>
      <c r="H255" s="144">
        <f t="shared" si="9"/>
        <v>14607095.926491344</v>
      </c>
    </row>
    <row r="256" spans="1:8" ht="14.5" x14ac:dyDescent="0.35">
      <c r="A256" s="126">
        <f t="shared" si="10"/>
        <v>66</v>
      </c>
      <c r="B256" s="109">
        <v>51561</v>
      </c>
      <c r="C256" s="110">
        <v>14593522.943214687</v>
      </c>
      <c r="D256" s="110"/>
      <c r="E256" s="110">
        <f>E244*(1+data!$B$8)</f>
        <v>16571.683055973346</v>
      </c>
      <c r="F256" s="110">
        <f>F244*(1+data!$B$9)</f>
        <v>10704.880692093531</v>
      </c>
      <c r="G256" s="110">
        <f>(C256+D256+F256-E256)*data!$B$9/12</f>
        <v>97251.040939005383</v>
      </c>
      <c r="H256" s="144">
        <f t="shared" si="9"/>
        <v>14684907.181789812</v>
      </c>
    </row>
    <row r="257" spans="1:8" ht="14.5" x14ac:dyDescent="0.35">
      <c r="A257" s="126">
        <f t="shared" si="10"/>
        <v>66</v>
      </c>
      <c r="B257" s="109">
        <v>51592</v>
      </c>
      <c r="C257" s="110">
        <v>14679591.858848136</v>
      </c>
      <c r="D257" s="110"/>
      <c r="E257" s="110">
        <f>E245*(1+data!$B$8)</f>
        <v>16571.683055973346</v>
      </c>
      <c r="F257" s="110">
        <f>F245*(1+data!$B$9)</f>
        <v>8478.237887651303</v>
      </c>
      <c r="G257" s="110">
        <f>(C257+D257+F257-E257)*data!$B$9/12</f>
        <v>97809.989424532105</v>
      </c>
      <c r="H257" s="144">
        <f t="shared" si="9"/>
        <v>14769308.403104346</v>
      </c>
    </row>
    <row r="258" spans="1:8" ht="14.5" x14ac:dyDescent="0.35">
      <c r="A258" s="126">
        <f t="shared" si="10"/>
        <v>66</v>
      </c>
      <c r="B258" s="109">
        <v>51622</v>
      </c>
      <c r="C258" s="110">
        <v>14761975.741781848</v>
      </c>
      <c r="D258" s="110"/>
      <c r="E258" s="110">
        <f>E246*(1+data!$B$8)</f>
        <v>16571.683055973346</v>
      </c>
      <c r="F258" s="110">
        <f>F246*(1+data!$B$9)</f>
        <v>1690.1148487724686</v>
      </c>
      <c r="G258" s="110">
        <f>(C258+D258+F258-E258)*data!$B$9/12</f>
        <v>98313.961157164318</v>
      </c>
      <c r="H258" s="144">
        <f t="shared" si="9"/>
        <v>14845408.134731811</v>
      </c>
    </row>
    <row r="259" spans="1:8" ht="14.5" x14ac:dyDescent="0.35">
      <c r="A259" s="126">
        <f t="shared" si="10"/>
        <v>66</v>
      </c>
      <c r="B259" s="109">
        <v>51653</v>
      </c>
      <c r="C259" s="110">
        <v>14831925.433936086</v>
      </c>
      <c r="D259" s="110"/>
      <c r="E259" s="110">
        <f>E247*(1+data!$B$8)</f>
        <v>16571.683055973346</v>
      </c>
      <c r="F259" s="110">
        <f>F247*(1+data!$B$9)</f>
        <v>17300.264521672078</v>
      </c>
      <c r="G259" s="110">
        <f>(C259+D259+F259-E259)*data!$B$9/12</f>
        <v>98884.360102678576</v>
      </c>
      <c r="H259" s="144">
        <f t="shared" si="9"/>
        <v>14931538.375504462</v>
      </c>
    </row>
    <row r="260" spans="1:8" ht="14.5" x14ac:dyDescent="0.35">
      <c r="A260" s="126">
        <f t="shared" si="10"/>
        <v>66</v>
      </c>
      <c r="B260" s="109">
        <v>51683</v>
      </c>
      <c r="C260" s="110">
        <v>14932198.470312385</v>
      </c>
      <c r="D260" s="110"/>
      <c r="E260" s="110">
        <f>E248*(1+data!$B$8)</f>
        <v>17234.55037821228</v>
      </c>
      <c r="F260" s="110">
        <f>F248*(1+data!$B$9)</f>
        <v>7797.9539297022557</v>
      </c>
      <c r="G260" s="110">
        <f>(C260+D260+F260-E260)*data!$B$9/12</f>
        <v>99485.079159092493</v>
      </c>
      <c r="H260" s="144">
        <f t="shared" si="9"/>
        <v>15022246.953022966</v>
      </c>
    </row>
    <row r="261" spans="1:8" ht="14.5" x14ac:dyDescent="0.35">
      <c r="A261" s="126">
        <f t="shared" si="10"/>
        <v>66</v>
      </c>
      <c r="B261" s="109">
        <v>51714</v>
      </c>
      <c r="C261" s="110">
        <v>15013697.396640616</v>
      </c>
      <c r="D261" s="110"/>
      <c r="E261" s="110">
        <f>E249*(1+data!$B$8)</f>
        <v>17234.55037821228</v>
      </c>
      <c r="F261" s="110">
        <f>F249*(1+data!$B$9)</f>
        <v>1908.575636385109</v>
      </c>
      <c r="G261" s="110">
        <f>(C261+D261+F261-E261)*data!$B$9/12</f>
        <v>99989.142812658582</v>
      </c>
      <c r="H261" s="144">
        <f t="shared" si="9"/>
        <v>15098360.564711446</v>
      </c>
    </row>
    <row r="262" spans="1:8" ht="14.5" x14ac:dyDescent="0.35">
      <c r="A262" s="126">
        <f t="shared" si="10"/>
        <v>66</v>
      </c>
      <c r="B262" s="109">
        <v>51745</v>
      </c>
      <c r="C262" s="110">
        <v>15084475.23159535</v>
      </c>
      <c r="D262" s="110"/>
      <c r="E262" s="110">
        <f>E250*(1+data!$B$8)</f>
        <v>17234.55037821228</v>
      </c>
      <c r="F262" s="110">
        <f>F250*(1+data!$B$9)</f>
        <v>10967.447944530379</v>
      </c>
      <c r="G262" s="110">
        <f>(C262+D262+F262-E262)*data!$B$9/12</f>
        <v>100521.38752774446</v>
      </c>
      <c r="H262" s="144">
        <f t="shared" ref="H262:H325" si="11">C262+D262+F262+G262-E262</f>
        <v>15178729.516689414</v>
      </c>
    </row>
    <row r="263" spans="1:8" ht="14.5" x14ac:dyDescent="0.35">
      <c r="A263" s="126">
        <f t="shared" si="10"/>
        <v>66</v>
      </c>
      <c r="B263" s="109">
        <v>51775</v>
      </c>
      <c r="C263" s="110">
        <v>15173051.521884497</v>
      </c>
      <c r="D263" s="110"/>
      <c r="E263" s="110">
        <f>E251*(1+data!$B$8)</f>
        <v>17234.55037821228</v>
      </c>
      <c r="F263" s="110">
        <f>F251*(1+data!$B$9)</f>
        <v>8017.2778575267212</v>
      </c>
      <c r="G263" s="110">
        <f>(C263+D263+F263-E263)*data!$B$9/12</f>
        <v>101092.22832909209</v>
      </c>
      <c r="H263" s="144">
        <f t="shared" si="11"/>
        <v>15264926.477692904</v>
      </c>
    </row>
    <row r="264" spans="1:8" ht="14.5" x14ac:dyDescent="0.35">
      <c r="A264" s="126">
        <f t="shared" si="10"/>
        <v>66</v>
      </c>
      <c r="B264" s="109">
        <v>51806</v>
      </c>
      <c r="C264" s="110">
        <v>15256575.628789162</v>
      </c>
      <c r="D264" s="110"/>
      <c r="E264" s="110">
        <f>E252*(1+data!$B$8)</f>
        <v>17234.55037821228</v>
      </c>
      <c r="F264" s="110">
        <f>F252*(1+data!$B$9)</f>
        <v>3257.2322173600255</v>
      </c>
      <c r="G264" s="110">
        <f>(C264+D264+F264-E264)*data!$B$9/12</f>
        <v>101617.3220708554</v>
      </c>
      <c r="H264" s="144">
        <f t="shared" si="11"/>
        <v>15344215.632699165</v>
      </c>
    </row>
    <row r="265" spans="1:8" ht="14.5" x14ac:dyDescent="0.35">
      <c r="A265" s="128">
        <f t="shared" si="10"/>
        <v>66</v>
      </c>
      <c r="B265" s="119">
        <v>51836</v>
      </c>
      <c r="C265" s="120">
        <v>15331552.182445433</v>
      </c>
      <c r="D265" s="120"/>
      <c r="E265" s="120">
        <f>E253*(1+data!$B$8)</f>
        <v>17234.55037821228</v>
      </c>
      <c r="F265" s="120">
        <f>F253*(1+data!$B$9)</f>
        <v>11420.682869759128</v>
      </c>
      <c r="G265" s="120">
        <f>(C265+D265+F265-E265)*data!$B$9/12</f>
        <v>102171.58876624652</v>
      </c>
      <c r="H265" s="145">
        <f t="shared" si="11"/>
        <v>15427909.903703226</v>
      </c>
    </row>
    <row r="266" spans="1:8" ht="14.5" x14ac:dyDescent="0.35">
      <c r="A266" s="126">
        <f t="shared" si="10"/>
        <v>66</v>
      </c>
      <c r="B266" s="109">
        <v>51867</v>
      </c>
      <c r="C266" s="110">
        <v>15422642.539740568</v>
      </c>
      <c r="D266" s="110"/>
      <c r="E266" s="110">
        <f>E254*(1+data!$B$8)</f>
        <v>17234.55037821228</v>
      </c>
      <c r="F266" s="110">
        <f>F254*(1+data!$B$9)</f>
        <v>2569.6788925470009</v>
      </c>
      <c r="G266" s="110">
        <f>(C266+D266+F266-E266)*data!$B$9/12</f>
        <v>102719.85112169936</v>
      </c>
      <c r="H266" s="144">
        <f t="shared" si="11"/>
        <v>15510697.519376602</v>
      </c>
    </row>
    <row r="267" spans="1:8" ht="14.5" x14ac:dyDescent="0.35">
      <c r="A267" s="126">
        <f t="shared" si="10"/>
        <v>67</v>
      </c>
      <c r="B267" s="109">
        <v>51898</v>
      </c>
      <c r="C267" s="110">
        <v>15497411.145810587</v>
      </c>
      <c r="D267" s="110"/>
      <c r="E267" s="110">
        <f>E255*(1+data!$B$8)</f>
        <v>17234.55037821228</v>
      </c>
      <c r="F267" s="110">
        <f>F255*(1+data!$B$9)</f>
        <v>1717.7025362227862</v>
      </c>
      <c r="G267" s="110">
        <f>(C267+D267+F267-E267)*data!$B$9/12</f>
        <v>103212.62865312399</v>
      </c>
      <c r="H267" s="144">
        <f t="shared" si="11"/>
        <v>15585106.926621722</v>
      </c>
    </row>
    <row r="268" spans="1:8" ht="14.5" x14ac:dyDescent="0.35">
      <c r="A268" s="126">
        <f t="shared" si="10"/>
        <v>67</v>
      </c>
      <c r="B268" s="109">
        <v>51926</v>
      </c>
      <c r="C268" s="110">
        <v>15571048.662476879</v>
      </c>
      <c r="D268" s="110"/>
      <c r="E268" s="110">
        <f>E256*(1+data!$B$8)</f>
        <v>17234.55037821228</v>
      </c>
      <c r="F268" s="110">
        <f>F256*(1+data!$B$9)</f>
        <v>11561.271147461015</v>
      </c>
      <c r="G268" s="110">
        <f>(C268+D268+F268-E268)*data!$B$9/12</f>
        <v>103769.16922164086</v>
      </c>
      <c r="H268" s="144">
        <f t="shared" si="11"/>
        <v>15669144.552467769</v>
      </c>
    </row>
    <row r="269" spans="1:8" ht="14.5" x14ac:dyDescent="0.35">
      <c r="A269" s="126">
        <f t="shared" si="10"/>
        <v>67</v>
      </c>
      <c r="B269" s="109">
        <v>51957</v>
      </c>
      <c r="C269" s="110">
        <v>15664004.561484708</v>
      </c>
      <c r="D269" s="110"/>
      <c r="E269" s="110">
        <f>E257*(1+data!$B$8)</f>
        <v>17234.55037821228</v>
      </c>
      <c r="F269" s="110">
        <f>F257*(1+data!$B$9)</f>
        <v>9156.496918663408</v>
      </c>
      <c r="G269" s="110">
        <f>(C269+D269+F269-E269)*data!$B$9/12</f>
        <v>104372.84338683439</v>
      </c>
      <c r="H269" s="144">
        <f t="shared" si="11"/>
        <v>15760299.351411993</v>
      </c>
    </row>
    <row r="270" spans="1:8" ht="14.5" x14ac:dyDescent="0.35">
      <c r="A270" s="126">
        <f t="shared" si="10"/>
        <v>67</v>
      </c>
      <c r="B270" s="109">
        <v>51987</v>
      </c>
      <c r="C270" s="110">
        <v>15752980.634977639</v>
      </c>
      <c r="D270" s="110"/>
      <c r="E270" s="110">
        <f>E258*(1+data!$B$8)</f>
        <v>17234.55037821228</v>
      </c>
      <c r="F270" s="110">
        <f>F258*(1+data!$B$9)</f>
        <v>1825.3240366742662</v>
      </c>
      <c r="G270" s="110">
        <f>(C270+D270+F270-E270)*data!$B$9/12</f>
        <v>104917.14272424066</v>
      </c>
      <c r="H270" s="144">
        <f t="shared" si="11"/>
        <v>15842488.551360341</v>
      </c>
    </row>
    <row r="271" spans="1:8" ht="14.5" x14ac:dyDescent="0.35">
      <c r="A271" s="126">
        <f t="shared" ref="A271:A334" si="12">A259+1</f>
        <v>67</v>
      </c>
      <c r="B271" s="109">
        <v>52018</v>
      </c>
      <c r="C271" s="110">
        <v>15828527.792294908</v>
      </c>
      <c r="D271" s="110"/>
      <c r="E271" s="110">
        <f>E259*(1+data!$B$8)</f>
        <v>17234.55037821228</v>
      </c>
      <c r="F271" s="110">
        <f>F259*(1+data!$B$9)</f>
        <v>18684.285683405844</v>
      </c>
      <c r="G271" s="110">
        <f>(C271+D271+F271-E271)*data!$B$9/12</f>
        <v>105533.18351733401</v>
      </c>
      <c r="H271" s="144">
        <f t="shared" si="11"/>
        <v>15935510.711117435</v>
      </c>
    </row>
    <row r="272" spans="1:8" ht="14.5" x14ac:dyDescent="0.35">
      <c r="A272" s="126">
        <f t="shared" si="12"/>
        <v>67</v>
      </c>
      <c r="B272" s="109">
        <v>52048</v>
      </c>
      <c r="C272" s="110">
        <v>15936824.171303939</v>
      </c>
      <c r="D272" s="110"/>
      <c r="E272" s="110">
        <f>E260*(1+data!$B$8)</f>
        <v>17923.932393340772</v>
      </c>
      <c r="F272" s="110">
        <f>F260*(1+data!$B$9)</f>
        <v>8421.7902440784364</v>
      </c>
      <c r="G272" s="110">
        <f>(C272+D272+F272-E272)*data!$B$9/12</f>
        <v>106182.14686103119</v>
      </c>
      <c r="H272" s="144">
        <f t="shared" si="11"/>
        <v>16033504.176015709</v>
      </c>
    </row>
    <row r="273" spans="1:8" ht="14.5" x14ac:dyDescent="0.35">
      <c r="A273" s="126">
        <f t="shared" si="12"/>
        <v>67</v>
      </c>
      <c r="B273" s="109">
        <v>52079</v>
      </c>
      <c r="C273" s="110">
        <v>16024895.235228475</v>
      </c>
      <c r="D273" s="110"/>
      <c r="E273" s="110">
        <f>E261*(1+data!$B$8)</f>
        <v>17923.932393340772</v>
      </c>
      <c r="F273" s="110">
        <f>F261*(1+data!$B$9)</f>
        <v>2061.2616872959179</v>
      </c>
      <c r="G273" s="110">
        <f>(C273+D273+F273-E273)*data!$B$9/12</f>
        <v>106726.88376348287</v>
      </c>
      <c r="H273" s="144">
        <f t="shared" si="11"/>
        <v>16115759.448285913</v>
      </c>
    </row>
    <row r="274" spans="1:8" ht="14.5" x14ac:dyDescent="0.35">
      <c r="A274" s="126">
        <f t="shared" si="12"/>
        <v>67</v>
      </c>
      <c r="B274" s="109">
        <v>52110</v>
      </c>
      <c r="C274" s="110">
        <v>16101387.868626237</v>
      </c>
      <c r="D274" s="110"/>
      <c r="E274" s="110">
        <f>E262*(1+data!$B$8)</f>
        <v>17923.932393340772</v>
      </c>
      <c r="F274" s="110">
        <f>F262*(1+data!$B$9)</f>
        <v>11844.84378009281</v>
      </c>
      <c r="G274" s="110">
        <f>(C274+D274+F274-E274)*data!$B$9/12</f>
        <v>107302.05853341993</v>
      </c>
      <c r="H274" s="144">
        <f t="shared" si="11"/>
        <v>16202610.83854641</v>
      </c>
    </row>
    <row r="275" spans="1:8" ht="14.5" x14ac:dyDescent="0.35">
      <c r="A275" s="126">
        <f t="shared" si="12"/>
        <v>67</v>
      </c>
      <c r="B275" s="109">
        <v>52140</v>
      </c>
      <c r="C275" s="110">
        <v>16197103.184262807</v>
      </c>
      <c r="D275" s="110"/>
      <c r="E275" s="110">
        <f>E263*(1+data!$B$8)</f>
        <v>17923.932393340772</v>
      </c>
      <c r="F275" s="110">
        <f>F263*(1+data!$B$9)</f>
        <v>8658.6600861288589</v>
      </c>
      <c r="G275" s="110">
        <f>(C275+D275+F275-E275)*data!$B$9/12</f>
        <v>107918.91941303731</v>
      </c>
      <c r="H275" s="144">
        <f t="shared" si="11"/>
        <v>16295756.831368633</v>
      </c>
    </row>
    <row r="276" spans="1:8" ht="14.5" x14ac:dyDescent="0.35">
      <c r="A276" s="126">
        <f t="shared" si="12"/>
        <v>67</v>
      </c>
      <c r="B276" s="109">
        <v>52171</v>
      </c>
      <c r="C276" s="110">
        <v>16287362.494658297</v>
      </c>
      <c r="D276" s="110"/>
      <c r="E276" s="110">
        <f>E264*(1+data!$B$8)</f>
        <v>17923.932393340772</v>
      </c>
      <c r="F276" s="110">
        <f>F264*(1+data!$B$9)</f>
        <v>3517.8107947488279</v>
      </c>
      <c r="G276" s="110">
        <f>(C276+D276+F276-E276)*data!$B$9/12</f>
        <v>108486.37582039804</v>
      </c>
      <c r="H276" s="144">
        <f t="shared" si="11"/>
        <v>16381442.748880103</v>
      </c>
    </row>
    <row r="277" spans="1:8" ht="14.5" x14ac:dyDescent="0.35">
      <c r="A277" s="128">
        <f t="shared" si="12"/>
        <v>67</v>
      </c>
      <c r="B277" s="119">
        <v>52201</v>
      </c>
      <c r="C277" s="120">
        <v>16368390.802711777</v>
      </c>
      <c r="D277" s="120"/>
      <c r="E277" s="120">
        <f>E265*(1+data!$B$8)</f>
        <v>17923.932393340772</v>
      </c>
      <c r="F277" s="120">
        <f>F265*(1+data!$B$9)</f>
        <v>12334.337499339859</v>
      </c>
      <c r="G277" s="120">
        <f>(C277+D277+F277-E277)*data!$B$9/12</f>
        <v>109085.34138545184</v>
      </c>
      <c r="H277" s="145">
        <f t="shared" si="11"/>
        <v>16471886.549203228</v>
      </c>
    </row>
    <row r="278" spans="1:8" ht="14.5" x14ac:dyDescent="0.35">
      <c r="A278" s="126">
        <f t="shared" si="12"/>
        <v>67</v>
      </c>
      <c r="B278" s="109">
        <v>52232</v>
      </c>
      <c r="C278" s="110">
        <v>16466822.376229264</v>
      </c>
      <c r="D278" s="110"/>
      <c r="E278" s="110">
        <f>E266*(1+data!$B$8)</f>
        <v>17923.932393340772</v>
      </c>
      <c r="F278" s="110">
        <f>F266*(1+data!$B$9)</f>
        <v>2775.2532039507614</v>
      </c>
      <c r="G278" s="110">
        <f>(C278+D278+F278-E278)*data!$B$9/12</f>
        <v>109677.82464693249</v>
      </c>
      <c r="H278" s="144">
        <f t="shared" si="11"/>
        <v>16561351.521686807</v>
      </c>
    </row>
    <row r="279" spans="1:8" ht="14.5" x14ac:dyDescent="0.35">
      <c r="A279" s="126">
        <f t="shared" si="12"/>
        <v>68</v>
      </c>
      <c r="B279" s="109">
        <v>52263</v>
      </c>
      <c r="C279" s="110">
        <v>16547626.81834122</v>
      </c>
      <c r="D279" s="110"/>
      <c r="E279" s="110">
        <f>E267*(1+data!$B$8)</f>
        <v>17923.932393340772</v>
      </c>
      <c r="F279" s="110">
        <f>F267*(1+data!$B$9)</f>
        <v>1855.1187391206092</v>
      </c>
      <c r="G279" s="110">
        <f>(C279+D279+F279-E279)*data!$B$9/12</f>
        <v>110210.38669791335</v>
      </c>
      <c r="H279" s="144">
        <f t="shared" si="11"/>
        <v>16641768.391384913</v>
      </c>
    </row>
    <row r="280" spans="1:8" ht="14.5" x14ac:dyDescent="0.35">
      <c r="A280" s="126">
        <f t="shared" si="12"/>
        <v>68</v>
      </c>
      <c r="B280" s="109">
        <v>52291</v>
      </c>
      <c r="C280" s="110">
        <v>16627210.046214189</v>
      </c>
      <c r="D280" s="110"/>
      <c r="E280" s="110">
        <f>E268*(1+data!$B$8)</f>
        <v>17923.932393340772</v>
      </c>
      <c r="F280" s="110">
        <f>F268*(1+data!$B$9)</f>
        <v>12486.172839257897</v>
      </c>
      <c r="G280" s="110">
        <f>(C280+D280+F280-E280)*data!$B$9/12</f>
        <v>110811.81524440071</v>
      </c>
      <c r="H280" s="144">
        <f t="shared" si="11"/>
        <v>16732584.101904508</v>
      </c>
    </row>
    <row r="281" spans="1:8" ht="14.5" x14ac:dyDescent="0.35">
      <c r="A281" s="126">
        <f t="shared" si="12"/>
        <v>68</v>
      </c>
      <c r="B281" s="109">
        <v>52322</v>
      </c>
      <c r="C281" s="110">
        <v>16727657.49174851</v>
      </c>
      <c r="D281" s="110"/>
      <c r="E281" s="110">
        <f>E269*(1+data!$B$8)</f>
        <v>17923.932393340772</v>
      </c>
      <c r="F281" s="110">
        <f>F269*(1+data!$B$9)</f>
        <v>9889.0166721564819</v>
      </c>
      <c r="G281" s="110">
        <f>(C281+D281+F281-E281)*data!$B$9/12</f>
        <v>111464.15050684883</v>
      </c>
      <c r="H281" s="144">
        <f t="shared" si="11"/>
        <v>16831086.726534173</v>
      </c>
    </row>
    <row r="282" spans="1:8" ht="14.5" x14ac:dyDescent="0.35">
      <c r="A282" s="126">
        <f t="shared" si="12"/>
        <v>68</v>
      </c>
      <c r="B282" s="109">
        <v>52352</v>
      </c>
      <c r="C282" s="110">
        <v>16823807.092890784</v>
      </c>
      <c r="D282" s="110"/>
      <c r="E282" s="110">
        <f>E270*(1+data!$B$8)</f>
        <v>17923.932393340772</v>
      </c>
      <c r="F282" s="110">
        <f>F270*(1+data!$B$9)</f>
        <v>1971.3499596082077</v>
      </c>
      <c r="G282" s="110">
        <f>(C282+D282+F282-E282)*data!$B$9/12</f>
        <v>112052.36340304701</v>
      </c>
      <c r="H282" s="144">
        <f t="shared" si="11"/>
        <v>16919906.873860098</v>
      </c>
    </row>
    <row r="283" spans="1:8" ht="14.5" x14ac:dyDescent="0.35">
      <c r="A283" s="126">
        <f t="shared" si="12"/>
        <v>68</v>
      </c>
      <c r="B283" s="109">
        <v>52383</v>
      </c>
      <c r="C283" s="110">
        <v>16905453.834175136</v>
      </c>
      <c r="D283" s="110"/>
      <c r="E283" s="110">
        <f>E271*(1+data!$B$8)</f>
        <v>17923.932393340772</v>
      </c>
      <c r="F283" s="110">
        <f>F271*(1+data!$B$9)</f>
        <v>20179.028538078313</v>
      </c>
      <c r="G283" s="110">
        <f>(C283+D283+F283-E283)*data!$B$9/12</f>
        <v>112718.0595354658</v>
      </c>
      <c r="H283" s="144">
        <f t="shared" si="11"/>
        <v>17020426.989855338</v>
      </c>
    </row>
    <row r="284" spans="1:8" ht="14.5" x14ac:dyDescent="0.35">
      <c r="A284" s="126">
        <f t="shared" si="12"/>
        <v>68</v>
      </c>
      <c r="B284" s="109">
        <v>52413</v>
      </c>
      <c r="C284" s="110">
        <v>17022470.106962472</v>
      </c>
      <c r="D284" s="110"/>
      <c r="E284" s="110">
        <f>E272*(1+data!$B$8)</f>
        <v>18640.889689074404</v>
      </c>
      <c r="F284" s="110">
        <f>F272*(1+data!$B$9)</f>
        <v>9095.5334636047119</v>
      </c>
      <c r="G284" s="110">
        <f>(C284+D284+F284-E284)*data!$B$9/12</f>
        <v>113419.4983382467</v>
      </c>
      <c r="H284" s="144">
        <f t="shared" si="11"/>
        <v>17126344.249075249</v>
      </c>
    </row>
    <row r="285" spans="1:8" ht="14.5" x14ac:dyDescent="0.35">
      <c r="A285" s="126">
        <f t="shared" si="12"/>
        <v>68</v>
      </c>
      <c r="B285" s="109">
        <v>52444</v>
      </c>
      <c r="C285" s="110">
        <v>17117696.156334978</v>
      </c>
      <c r="D285" s="110"/>
      <c r="E285" s="110">
        <f>E273*(1+data!$B$8)</f>
        <v>18640.889689074404</v>
      </c>
      <c r="F285" s="110">
        <f>F273*(1+data!$B$9)</f>
        <v>2226.1626222795917</v>
      </c>
      <c r="G285" s="110">
        <f>(C285+D285+F285-E285)*data!$B$9/12</f>
        <v>114008.54286178789</v>
      </c>
      <c r="H285" s="144">
        <f t="shared" si="11"/>
        <v>17215289.972129975</v>
      </c>
    </row>
    <row r="286" spans="1:8" ht="14.5" x14ac:dyDescent="0.35">
      <c r="A286" s="126">
        <f t="shared" si="12"/>
        <v>68</v>
      </c>
      <c r="B286" s="109">
        <v>52475</v>
      </c>
      <c r="C286" s="110">
        <v>17200418.229407456</v>
      </c>
      <c r="D286" s="110"/>
      <c r="E286" s="110">
        <f>E274*(1+data!$B$8)</f>
        <v>18640.889689074404</v>
      </c>
      <c r="F286" s="110">
        <f>F274*(1+data!$B$9)</f>
        <v>12792.431282500234</v>
      </c>
      <c r="G286" s="110">
        <f>(C286+D286+F286-E286)*data!$B$9/12</f>
        <v>114630.46514000591</v>
      </c>
      <c r="H286" s="144">
        <f t="shared" si="11"/>
        <v>17309200.236140892</v>
      </c>
    </row>
    <row r="287" spans="1:8" ht="14.5" x14ac:dyDescent="0.35">
      <c r="A287" s="126">
        <f t="shared" si="12"/>
        <v>68</v>
      </c>
      <c r="B287" s="109">
        <v>52505</v>
      </c>
      <c r="C287" s="110">
        <v>17303901.532824527</v>
      </c>
      <c r="D287" s="110"/>
      <c r="E287" s="110">
        <f>E275*(1+data!$B$8)</f>
        <v>18640.889689074404</v>
      </c>
      <c r="F287" s="110">
        <f>F275*(1+data!$B$9)</f>
        <v>9351.3528930191678</v>
      </c>
      <c r="G287" s="110">
        <f>(C287+D287+F287-E287)*data!$B$9/12</f>
        <v>115297.41330685651</v>
      </c>
      <c r="H287" s="144">
        <f t="shared" si="11"/>
        <v>17409909.40933533</v>
      </c>
    </row>
    <row r="288" spans="1:8" ht="14.5" x14ac:dyDescent="0.35">
      <c r="A288" s="126">
        <f t="shared" si="12"/>
        <v>68</v>
      </c>
      <c r="B288" s="109">
        <v>52536</v>
      </c>
      <c r="C288" s="110">
        <v>17401493.088998102</v>
      </c>
      <c r="D288" s="110"/>
      <c r="E288" s="110">
        <f>E276*(1+data!$B$8)</f>
        <v>18640.889689074404</v>
      </c>
      <c r="F288" s="110">
        <f>F276*(1+data!$B$9)</f>
        <v>3799.2356583287342</v>
      </c>
      <c r="G288" s="110">
        <f>(C288+D288+F288-E288)*data!$B$9/12</f>
        <v>115911.00956644905</v>
      </c>
      <c r="H288" s="144">
        <f t="shared" si="11"/>
        <v>17502562.444533806</v>
      </c>
    </row>
    <row r="289" spans="1:8" ht="14.5" x14ac:dyDescent="0.35">
      <c r="A289" s="128">
        <f t="shared" si="12"/>
        <v>68</v>
      </c>
      <c r="B289" s="119">
        <v>52566</v>
      </c>
      <c r="C289" s="120">
        <v>17489115.90598195</v>
      </c>
      <c r="D289" s="120"/>
      <c r="E289" s="120">
        <f>E277*(1+data!$B$8)</f>
        <v>18640.889689074404</v>
      </c>
      <c r="F289" s="120">
        <f>F277*(1+data!$B$9)</f>
        <v>13321.08449928705</v>
      </c>
      <c r="G289" s="120">
        <f>(C289+D289+F289-E289)*data!$B$9/12</f>
        <v>116558.64067194778</v>
      </c>
      <c r="H289" s="145">
        <f t="shared" si="11"/>
        <v>17600354.741464112</v>
      </c>
    </row>
    <row r="290" spans="1:8" ht="14.5" x14ac:dyDescent="0.35">
      <c r="A290" s="126">
        <f t="shared" si="12"/>
        <v>68</v>
      </c>
      <c r="B290" s="109">
        <v>52597</v>
      </c>
      <c r="C290" s="110">
        <v>17595534.997962162</v>
      </c>
      <c r="D290" s="110"/>
      <c r="E290" s="110">
        <f>E278*(1+data!$B$8)</f>
        <v>18640.889689074404</v>
      </c>
      <c r="F290" s="110">
        <f>F278*(1+data!$B$9)</f>
        <v>2997.2734602668224</v>
      </c>
      <c r="G290" s="110">
        <f>(C290+D290+F290-E290)*data!$B$9/12</f>
        <v>117199.27587822237</v>
      </c>
      <c r="H290" s="144">
        <f t="shared" si="11"/>
        <v>17697090.657611575</v>
      </c>
    </row>
    <row r="291" spans="1:8" ht="14.5" x14ac:dyDescent="0.35">
      <c r="A291" s="126">
        <f t="shared" si="12"/>
        <v>69</v>
      </c>
      <c r="B291" s="109">
        <v>52628</v>
      </c>
      <c r="C291" s="110">
        <v>17682917.54130828</v>
      </c>
      <c r="D291" s="110"/>
      <c r="E291" s="110">
        <f>E279*(1+data!$B$8)</f>
        <v>18640.889689074404</v>
      </c>
      <c r="F291" s="110">
        <f>F279*(1+data!$B$9)</f>
        <v>2003.528238250258</v>
      </c>
      <c r="G291" s="110">
        <f>(C291+D291+F291-E291)*data!$B$9/12</f>
        <v>117775.20119904973</v>
      </c>
      <c r="H291" s="144">
        <f t="shared" si="11"/>
        <v>17784055.38105651</v>
      </c>
    </row>
    <row r="292" spans="1:8" ht="14.5" x14ac:dyDescent="0.35">
      <c r="A292" s="126">
        <f t="shared" si="12"/>
        <v>69</v>
      </c>
      <c r="B292" s="109">
        <v>52657</v>
      </c>
      <c r="C292" s="110">
        <v>17768981.931582056</v>
      </c>
      <c r="D292" s="110"/>
      <c r="E292" s="110">
        <f>E280*(1+data!$B$8)</f>
        <v>18640.889689074404</v>
      </c>
      <c r="F292" s="110">
        <f>F280*(1+data!$B$9)</f>
        <v>13485.06666639853</v>
      </c>
      <c r="G292" s="110">
        <f>(C292+D292+F292-E292)*data!$B$9/12</f>
        <v>118425.50739039587</v>
      </c>
      <c r="H292" s="144">
        <f t="shared" si="11"/>
        <v>17882251.615949776</v>
      </c>
    </row>
    <row r="293" spans="1:8" ht="14.5" x14ac:dyDescent="0.35">
      <c r="A293" s="126">
        <f t="shared" si="12"/>
        <v>69</v>
      </c>
      <c r="B293" s="109">
        <v>52688</v>
      </c>
      <c r="C293" s="110">
        <v>17877580.440291233</v>
      </c>
      <c r="D293" s="110"/>
      <c r="E293" s="110">
        <f>E281*(1+data!$B$8)</f>
        <v>18640.889689074404</v>
      </c>
      <c r="F293" s="110">
        <f>F281*(1+data!$B$9)</f>
        <v>10680.138005929</v>
      </c>
      <c r="G293" s="110">
        <f>(C293+D293+F293-E293)*data!$B$9/12</f>
        <v>119130.79792405391</v>
      </c>
      <c r="H293" s="144">
        <f t="shared" si="11"/>
        <v>17988750.486532141</v>
      </c>
    </row>
    <row r="294" spans="1:8" ht="14.5" x14ac:dyDescent="0.35">
      <c r="A294" s="126">
        <f t="shared" si="12"/>
        <v>69</v>
      </c>
      <c r="B294" s="109">
        <v>52718</v>
      </c>
      <c r="C294" s="110">
        <v>17981538.045507211</v>
      </c>
      <c r="D294" s="110"/>
      <c r="E294" s="110">
        <f>E282*(1+data!$B$8)</f>
        <v>18640.889689074404</v>
      </c>
      <c r="F294" s="110">
        <f>F282*(1+data!$B$9)</f>
        <v>2129.0579563768642</v>
      </c>
      <c r="G294" s="110">
        <f>(C294+D294+F294-E294)*data!$B$9/12</f>
        <v>119766.84142516342</v>
      </c>
      <c r="H294" s="144">
        <f t="shared" si="11"/>
        <v>18084793.055199675</v>
      </c>
    </row>
    <row r="295" spans="1:8" ht="14.5" x14ac:dyDescent="0.35">
      <c r="A295" s="126">
        <f t="shared" si="12"/>
        <v>69</v>
      </c>
      <c r="B295" s="109">
        <v>52749</v>
      </c>
      <c r="C295" s="110">
        <v>18069833.335649852</v>
      </c>
      <c r="D295" s="110"/>
      <c r="E295" s="110">
        <f>E283*(1+data!$B$8)</f>
        <v>18640.889689074404</v>
      </c>
      <c r="F295" s="110">
        <f>F283*(1+data!$B$9)</f>
        <v>21793.350821124579</v>
      </c>
      <c r="G295" s="110">
        <f>(C295+D295+F295-E295)*data!$B$9/12</f>
        <v>120486.57197854604</v>
      </c>
      <c r="H295" s="144">
        <f t="shared" si="11"/>
        <v>18193472.368760452</v>
      </c>
    </row>
    <row r="296" spans="1:8" ht="14.5" x14ac:dyDescent="0.35">
      <c r="A296" s="126">
        <f t="shared" si="12"/>
        <v>69</v>
      </c>
      <c r="B296" s="109">
        <v>52779</v>
      </c>
      <c r="C296" s="110">
        <v>18196328.498546086</v>
      </c>
      <c r="D296" s="110"/>
      <c r="E296" s="110">
        <f>E284*(1+data!$B$8)</f>
        <v>19386.525276637381</v>
      </c>
      <c r="F296" s="110">
        <f>F284*(1+data!$B$9)</f>
        <v>9823.1761406930891</v>
      </c>
      <c r="G296" s="110">
        <f>(C296+D296+F296-E296)*data!$B$9/12</f>
        <v>121245.10099606759</v>
      </c>
      <c r="H296" s="144">
        <f t="shared" si="11"/>
        <v>18308010.250406206</v>
      </c>
    </row>
    <row r="297" spans="1:8" ht="14.5" x14ac:dyDescent="0.35">
      <c r="A297" s="126">
        <f t="shared" si="12"/>
        <v>69</v>
      </c>
      <c r="B297" s="109">
        <v>52810</v>
      </c>
      <c r="C297" s="110">
        <v>18299345.856089048</v>
      </c>
      <c r="D297" s="110"/>
      <c r="E297" s="110">
        <f>E285*(1+data!$B$8)</f>
        <v>19386.525276637381</v>
      </c>
      <c r="F297" s="110">
        <f>F285*(1+data!$B$9)</f>
        <v>2404.2556320619592</v>
      </c>
      <c r="G297" s="110">
        <f>(C297+D297+F297-E297)*data!$B$9/12</f>
        <v>121882.42390962981</v>
      </c>
      <c r="H297" s="144">
        <f t="shared" si="11"/>
        <v>18404246.010354102</v>
      </c>
    </row>
    <row r="298" spans="1:8" ht="14.5" x14ac:dyDescent="0.35">
      <c r="A298" s="126">
        <f t="shared" si="12"/>
        <v>69</v>
      </c>
      <c r="B298" s="109">
        <v>52841</v>
      </c>
      <c r="C298" s="110">
        <v>18388860.074056119</v>
      </c>
      <c r="D298" s="110"/>
      <c r="E298" s="110">
        <f>E286*(1+data!$B$8)</f>
        <v>19386.525276637381</v>
      </c>
      <c r="F298" s="110">
        <f>F286*(1+data!$B$9)</f>
        <v>13815.825785100255</v>
      </c>
      <c r="G298" s="110">
        <f>(C298+D298+F298-E298)*data!$B$9/12</f>
        <v>122555.26249709721</v>
      </c>
      <c r="H298" s="144">
        <f t="shared" si="11"/>
        <v>18505844.637061678</v>
      </c>
    </row>
    <row r="299" spans="1:8" ht="14.5" x14ac:dyDescent="0.35">
      <c r="A299" s="126">
        <f t="shared" si="12"/>
        <v>69</v>
      </c>
      <c r="B299" s="109">
        <v>52871</v>
      </c>
      <c r="C299" s="110">
        <v>18500797.58332235</v>
      </c>
      <c r="D299" s="110"/>
      <c r="E299" s="110">
        <f>E287*(1+data!$B$8)</f>
        <v>19386.525276637381</v>
      </c>
      <c r="F299" s="110">
        <f>F287*(1+data!$B$9)</f>
        <v>10099.461124460702</v>
      </c>
      <c r="G299" s="110">
        <f>(C299+D299+F299-E299)*data!$B$9/12</f>
        <v>123276.73679446783</v>
      </c>
      <c r="H299" s="144">
        <f t="shared" si="11"/>
        <v>18614787.255964641</v>
      </c>
    </row>
    <row r="300" spans="1:8" ht="14.5" x14ac:dyDescent="0.35">
      <c r="A300" s="126">
        <f t="shared" si="12"/>
        <v>69</v>
      </c>
      <c r="B300" s="109">
        <v>52902</v>
      </c>
      <c r="C300" s="110">
        <v>18606373.175842773</v>
      </c>
      <c r="D300" s="110"/>
      <c r="E300" s="110">
        <f>E288*(1+data!$B$8)</f>
        <v>19386.525276637381</v>
      </c>
      <c r="F300" s="110">
        <f>F288*(1+data!$B$9)</f>
        <v>4103.1745109950334</v>
      </c>
      <c r="G300" s="110">
        <f>(C300+D300+F300-E300)*data!$B$9/12</f>
        <v>123940.59883384754</v>
      </c>
      <c r="H300" s="144">
        <f t="shared" si="11"/>
        <v>18715030.423910979</v>
      </c>
    </row>
    <row r="301" spans="1:8" ht="14.5" x14ac:dyDescent="0.35">
      <c r="A301" s="128">
        <f t="shared" si="12"/>
        <v>69</v>
      </c>
      <c r="B301" s="119">
        <v>52932</v>
      </c>
      <c r="C301" s="120">
        <v>18701183.708117306</v>
      </c>
      <c r="D301" s="120"/>
      <c r="E301" s="120">
        <f>E289*(1+data!$B$8)</f>
        <v>19386.525276637381</v>
      </c>
      <c r="F301" s="120">
        <f>F289*(1+data!$B$9)</f>
        <v>14386.771259230014</v>
      </c>
      <c r="G301" s="120">
        <f>(C301+D301+F301-E301)*data!$B$9/12</f>
        <v>124641.22636066598</v>
      </c>
      <c r="H301" s="145">
        <f t="shared" si="11"/>
        <v>18820825.180460565</v>
      </c>
    </row>
    <row r="302" spans="1:8" ht="14.5" x14ac:dyDescent="0.35">
      <c r="A302" s="126">
        <f t="shared" si="12"/>
        <v>69</v>
      </c>
      <c r="B302" s="109">
        <v>52963</v>
      </c>
      <c r="C302" s="110">
        <v>18816295.403320797</v>
      </c>
      <c r="D302" s="110"/>
      <c r="E302" s="110">
        <f>E290*(1+data!$B$8)</f>
        <v>19386.525276637381</v>
      </c>
      <c r="F302" s="110">
        <f>F290*(1+data!$B$9)</f>
        <v>3237.0553370881685</v>
      </c>
      <c r="G302" s="110">
        <f>(C302+D302+F302-E302)*data!$B$9/12</f>
        <v>125334.30622254162</v>
      </c>
      <c r="H302" s="144">
        <f t="shared" si="11"/>
        <v>18925480.239603788</v>
      </c>
    </row>
    <row r="303" spans="1:8" ht="14.5" x14ac:dyDescent="0.35">
      <c r="A303" s="126">
        <f t="shared" si="12"/>
        <v>70</v>
      </c>
      <c r="B303" s="109">
        <v>52994</v>
      </c>
      <c r="C303" s="110">
        <v>18910848.819838557</v>
      </c>
      <c r="D303" s="110"/>
      <c r="E303" s="110">
        <f>E291*(1+data!$B$8)</f>
        <v>19386.525276637381</v>
      </c>
      <c r="F303" s="110">
        <f>F291*(1+data!$B$9)</f>
        <v>2163.8104973102786</v>
      </c>
      <c r="G303" s="110">
        <f>(C303+D303+F303-E303)*data!$B$9/12</f>
        <v>125957.50736706152</v>
      </c>
      <c r="H303" s="144">
        <f t="shared" si="11"/>
        <v>19019583.612426292</v>
      </c>
    </row>
    <row r="304" spans="1:8" ht="14.5" x14ac:dyDescent="0.35">
      <c r="A304" s="126">
        <f t="shared" si="12"/>
        <v>70</v>
      </c>
      <c r="B304" s="109">
        <v>53022</v>
      </c>
      <c r="C304" s="110">
        <v>19003979.832836222</v>
      </c>
      <c r="D304" s="110"/>
      <c r="E304" s="110">
        <f>E292*(1+data!$B$8)</f>
        <v>19386.525276637381</v>
      </c>
      <c r="F304" s="110">
        <f>F292*(1+data!$B$9)</f>
        <v>14563.871999710414</v>
      </c>
      <c r="G304" s="110">
        <f>(C304+D304+F304-E304)*data!$B$9/12</f>
        <v>126661.04786372864</v>
      </c>
      <c r="H304" s="144">
        <f t="shared" si="11"/>
        <v>19125818.227423023</v>
      </c>
    </row>
    <row r="305" spans="1:8" ht="14.5" x14ac:dyDescent="0.35">
      <c r="A305" s="126">
        <f t="shared" si="12"/>
        <v>70</v>
      </c>
      <c r="B305" s="109">
        <v>53053</v>
      </c>
      <c r="C305" s="110">
        <v>19121448.90355413</v>
      </c>
      <c r="D305" s="110"/>
      <c r="E305" s="110">
        <f>E293*(1+data!$B$8)</f>
        <v>19386.525276637381</v>
      </c>
      <c r="F305" s="110">
        <f>F293*(1+data!$B$9)</f>
        <v>11534.549046403321</v>
      </c>
      <c r="G305" s="110">
        <f>(C305+D305+F305-E305)*data!$B$9/12</f>
        <v>127423.97951549264</v>
      </c>
      <c r="H305" s="144">
        <f t="shared" si="11"/>
        <v>19241020.906839389</v>
      </c>
    </row>
    <row r="306" spans="1:8" ht="14.5" x14ac:dyDescent="0.35">
      <c r="A306" s="126">
        <f t="shared" si="12"/>
        <v>70</v>
      </c>
      <c r="B306" s="109">
        <v>53083</v>
      </c>
      <c r="C306" s="110">
        <v>19233907.016374793</v>
      </c>
      <c r="D306" s="110"/>
      <c r="E306" s="110">
        <f>E294*(1+data!$B$8)</f>
        <v>19386.525276637381</v>
      </c>
      <c r="F306" s="110">
        <f>F294*(1+data!$B$9)</f>
        <v>2299.3825928870137</v>
      </c>
      <c r="G306" s="110">
        <f>(C306+D306+F306-E306)*data!$B$9/12</f>
        <v>128112.13249127362</v>
      </c>
      <c r="H306" s="144">
        <f t="shared" si="11"/>
        <v>19344932.006182313</v>
      </c>
    </row>
    <row r="307" spans="1:8" ht="14.5" x14ac:dyDescent="0.35">
      <c r="A307" s="126">
        <f t="shared" si="12"/>
        <v>70</v>
      </c>
      <c r="B307" s="109">
        <v>53114</v>
      </c>
      <c r="C307" s="110">
        <v>19329451.054910839</v>
      </c>
      <c r="D307" s="110"/>
      <c r="E307" s="110">
        <f>E295*(1+data!$B$8)</f>
        <v>19386.525276637381</v>
      </c>
      <c r="F307" s="110">
        <f>F295*(1+data!$B$9)</f>
        <v>23536.818886814548</v>
      </c>
      <c r="G307" s="110">
        <f>(C307+D307+F307-E307)*data!$B$9/12</f>
        <v>128890.67565680675</v>
      </c>
      <c r="H307" s="144">
        <f t="shared" si="11"/>
        <v>19462492.024177819</v>
      </c>
    </row>
    <row r="308" spans="1:8" ht="14.5" x14ac:dyDescent="0.35">
      <c r="A308" s="126">
        <f t="shared" si="12"/>
        <v>70</v>
      </c>
      <c r="B308" s="109">
        <v>53144</v>
      </c>
      <c r="C308" s="110">
        <v>19466252.190188646</v>
      </c>
      <c r="D308" s="110"/>
      <c r="E308" s="110">
        <f>E296*(1+data!$B$8)</f>
        <v>20161.986287702879</v>
      </c>
      <c r="F308" s="110">
        <f>F296*(1+data!$B$9)</f>
        <v>10609.030231948536</v>
      </c>
      <c r="G308" s="110">
        <f>(C308+D308+F308-E308)*data!$B$9/12</f>
        <v>129711.32822755263</v>
      </c>
      <c r="H308" s="144">
        <f t="shared" si="11"/>
        <v>19586410.562360447</v>
      </c>
    </row>
    <row r="309" spans="1:8" ht="14.5" x14ac:dyDescent="0.35">
      <c r="A309" s="126">
        <f t="shared" si="12"/>
        <v>70</v>
      </c>
      <c r="B309" s="109">
        <v>53175</v>
      </c>
      <c r="C309" s="110">
        <v>19577755.584173933</v>
      </c>
      <c r="D309" s="110"/>
      <c r="E309" s="110">
        <f>E297*(1+data!$B$8)</f>
        <v>20161.986287702879</v>
      </c>
      <c r="F309" s="110">
        <f>F297*(1+data!$B$9)</f>
        <v>2596.5960826269161</v>
      </c>
      <c r="G309" s="110">
        <f>(C309+D309+F309-E309)*data!$B$9/12</f>
        <v>130401.2679597924</v>
      </c>
      <c r="H309" s="144">
        <f t="shared" si="11"/>
        <v>19690591.461928651</v>
      </c>
    </row>
    <row r="310" spans="1:8" ht="14.5" x14ac:dyDescent="0.35">
      <c r="A310" s="126">
        <f t="shared" si="12"/>
        <v>70</v>
      </c>
      <c r="B310" s="109">
        <v>53206</v>
      </c>
      <c r="C310" s="110">
        <v>19674677.218402848</v>
      </c>
      <c r="D310" s="110"/>
      <c r="E310" s="110">
        <f>E298*(1+data!$B$8)</f>
        <v>20161.986287702879</v>
      </c>
      <c r="F310" s="110">
        <f>F298*(1+data!$B$9)</f>
        <v>14921.091847908276</v>
      </c>
      <c r="G310" s="110">
        <f>(C310+D310+F310-E310)*data!$B$9/12</f>
        <v>131129.57549308703</v>
      </c>
      <c r="H310" s="144">
        <f t="shared" si="11"/>
        <v>19800565.89945614</v>
      </c>
    </row>
    <row r="311" spans="1:8" ht="14.5" x14ac:dyDescent="0.35">
      <c r="A311" s="126">
        <f t="shared" si="12"/>
        <v>70</v>
      </c>
      <c r="B311" s="109">
        <v>53236</v>
      </c>
      <c r="C311" s="110">
        <v>19795817.649093684</v>
      </c>
      <c r="D311" s="110"/>
      <c r="E311" s="110">
        <f>E299*(1+data!$B$8)</f>
        <v>20161.986287702879</v>
      </c>
      <c r="F311" s="110">
        <f>F299*(1+data!$B$9)</f>
        <v>10907.418014417559</v>
      </c>
      <c r="G311" s="110">
        <f>(C311+D311+F311-E311)*data!$B$9/12</f>
        <v>131910.42053880266</v>
      </c>
      <c r="H311" s="144">
        <f t="shared" si="11"/>
        <v>19918473.501359202</v>
      </c>
    </row>
    <row r="312" spans="1:8" ht="14.5" x14ac:dyDescent="0.35">
      <c r="A312" s="126">
        <f t="shared" si="12"/>
        <v>70</v>
      </c>
      <c r="B312" s="109">
        <v>53267</v>
      </c>
      <c r="C312" s="110">
        <v>19910088.862503607</v>
      </c>
      <c r="D312" s="110"/>
      <c r="E312" s="110">
        <f>E300*(1+data!$B$8)</f>
        <v>20161.986287702879</v>
      </c>
      <c r="F312" s="110">
        <f>F300*(1+data!$B$9)</f>
        <v>4431.4284718746367</v>
      </c>
      <c r="G312" s="110">
        <f>(C312+D312+F312-E312)*data!$B$9/12</f>
        <v>132629.05536458519</v>
      </c>
      <c r="H312" s="144">
        <f t="shared" si="11"/>
        <v>20026987.360052366</v>
      </c>
    </row>
    <row r="313" spans="1:8" ht="14.5" x14ac:dyDescent="0.35">
      <c r="A313" s="128">
        <f t="shared" si="12"/>
        <v>70</v>
      </c>
      <c r="B313" s="119">
        <v>53297</v>
      </c>
      <c r="C313" s="120">
        <v>20012735.474671219</v>
      </c>
      <c r="D313" s="120"/>
      <c r="E313" s="120">
        <f>E301*(1+data!$B$8)</f>
        <v>20161.986287702879</v>
      </c>
      <c r="F313" s="120">
        <f>F301*(1+data!$B$9)</f>
        <v>15537.712959968416</v>
      </c>
      <c r="G313" s="120">
        <f>(C313+D313+F313-E313)*data!$B$9/12</f>
        <v>133387.40800895655</v>
      </c>
      <c r="H313" s="145">
        <f t="shared" si="11"/>
        <v>20141498.60935244</v>
      </c>
    </row>
    <row r="314" spans="1:8" ht="14.5" x14ac:dyDescent="0.35">
      <c r="A314" s="126">
        <f t="shared" si="12"/>
        <v>70</v>
      </c>
      <c r="B314" s="109">
        <v>53328</v>
      </c>
      <c r="C314" s="110">
        <v>20137309.01771751</v>
      </c>
      <c r="D314" s="110"/>
      <c r="E314" s="110">
        <f>E302*(1+data!$B$8)</f>
        <v>20161.986287702879</v>
      </c>
      <c r="F314" s="110">
        <f>F302*(1+data!$B$9)</f>
        <v>3496.0197640552224</v>
      </c>
      <c r="G314" s="110">
        <f>(C314+D314+F314-E314)*data!$B$9/12</f>
        <v>134137.62034129244</v>
      </c>
      <c r="H314" s="144">
        <f t="shared" si="11"/>
        <v>20254780.671535157</v>
      </c>
    </row>
    <row r="315" spans="1:8" ht="14.5" x14ac:dyDescent="0.35">
      <c r="A315" s="126">
        <f t="shared" si="12"/>
        <v>71</v>
      </c>
      <c r="B315" s="109">
        <v>53359</v>
      </c>
      <c r="C315" s="110">
        <v>20239681.305864729</v>
      </c>
      <c r="D315" s="110"/>
      <c r="E315" s="110">
        <f>E303*(1+data!$B$8)</f>
        <v>20161.986287702879</v>
      </c>
      <c r="F315" s="110">
        <f>F303*(1+data!$B$9)</f>
        <v>2336.9153370951012</v>
      </c>
      <c r="G315" s="110">
        <f>(C315+D315+F315-E315)*data!$B$9/12</f>
        <v>134812.37489942749</v>
      </c>
      <c r="H315" s="144">
        <f t="shared" si="11"/>
        <v>20356668.609813552</v>
      </c>
    </row>
    <row r="316" spans="1:8" ht="14.5" x14ac:dyDescent="0.35">
      <c r="A316" s="126">
        <f t="shared" si="12"/>
        <v>71</v>
      </c>
      <c r="B316" s="109">
        <v>53387</v>
      </c>
      <c r="C316" s="110">
        <v>20340519.095532294</v>
      </c>
      <c r="D316" s="110"/>
      <c r="E316" s="110">
        <f>E304*(1+data!$B$8)</f>
        <v>20161.986287702879</v>
      </c>
      <c r="F316" s="110">
        <f>F304*(1+data!$B$9)</f>
        <v>15728.981759687249</v>
      </c>
      <c r="G316" s="110">
        <f>(C316+D316+F316-E316)*data!$B$9/12</f>
        <v>135573.90727336187</v>
      </c>
      <c r="H316" s="144">
        <f t="shared" si="11"/>
        <v>20471659.998277642</v>
      </c>
    </row>
    <row r="317" spans="1:8" ht="14.5" x14ac:dyDescent="0.35">
      <c r="A317" s="126">
        <f t="shared" si="12"/>
        <v>71</v>
      </c>
      <c r="B317" s="109">
        <v>53418</v>
      </c>
      <c r="C317" s="110">
        <v>20467643.696175259</v>
      </c>
      <c r="D317" s="110"/>
      <c r="E317" s="110">
        <f>E305*(1+data!$B$8)</f>
        <v>20161.986287702879</v>
      </c>
      <c r="F317" s="110">
        <f>F305*(1+data!$B$9)</f>
        <v>12457.312970115587</v>
      </c>
      <c r="G317" s="110">
        <f>(C317+D317+F317-E317)*data!$B$9/12</f>
        <v>136399.59348571781</v>
      </c>
      <c r="H317" s="144">
        <f t="shared" si="11"/>
        <v>20596338.61634339</v>
      </c>
    </row>
    <row r="318" spans="1:8" ht="14.5" x14ac:dyDescent="0.35">
      <c r="A318" s="126">
        <f t="shared" si="12"/>
        <v>71</v>
      </c>
      <c r="B318" s="109">
        <v>53448</v>
      </c>
      <c r="C318" s="110">
        <v>20589358.182317652</v>
      </c>
      <c r="D318" s="110"/>
      <c r="E318" s="110">
        <f>E306*(1+data!$B$8)</f>
        <v>20161.986287702879</v>
      </c>
      <c r="F318" s="110">
        <f>F306*(1+data!$B$9)</f>
        <v>2483.3332003179748</v>
      </c>
      <c r="G318" s="110">
        <f>(C318+D318+F318-E318)*data!$B$9/12</f>
        <v>137144.53019486845</v>
      </c>
      <c r="H318" s="144">
        <f t="shared" si="11"/>
        <v>20708824.059425134</v>
      </c>
    </row>
    <row r="319" spans="1:8" ht="14.5" x14ac:dyDescent="0.35">
      <c r="A319" s="126">
        <f t="shared" si="12"/>
        <v>71</v>
      </c>
      <c r="B319" s="109">
        <v>53479</v>
      </c>
      <c r="C319" s="110">
        <v>20692807.199727964</v>
      </c>
      <c r="D319" s="110"/>
      <c r="E319" s="110">
        <f>E307*(1+data!$B$8)</f>
        <v>20161.986287702879</v>
      </c>
      <c r="F319" s="110">
        <f>F307*(1+data!$B$9)</f>
        <v>25419.764397759714</v>
      </c>
      <c r="G319" s="110">
        <f>(C319+D319+F319-E319)*data!$B$9/12</f>
        <v>137987.09985225348</v>
      </c>
      <c r="H319" s="144">
        <f t="shared" si="11"/>
        <v>20836052.077690274</v>
      </c>
    </row>
    <row r="320" spans="1:8" ht="14.5" x14ac:dyDescent="0.35">
      <c r="A320" s="126">
        <f t="shared" si="12"/>
        <v>71</v>
      </c>
      <c r="B320" s="109">
        <v>53509</v>
      </c>
      <c r="C320" s="110">
        <v>20840815.624657981</v>
      </c>
      <c r="D320" s="110"/>
      <c r="E320" s="110">
        <f>E308*(1+data!$B$8)</f>
        <v>20968.465739210995</v>
      </c>
      <c r="F320" s="110">
        <f>F308*(1+data!$B$9)</f>
        <v>11457.752650504421</v>
      </c>
      <c r="G320" s="110">
        <f>(C320+D320+F320-E320)*data!$B$9/12</f>
        <v>138875.36607712851</v>
      </c>
      <c r="H320" s="144">
        <f t="shared" si="11"/>
        <v>20970180.277646404</v>
      </c>
    </row>
    <row r="321" spans="1:8" ht="14.5" x14ac:dyDescent="0.35">
      <c r="A321" s="126">
        <f t="shared" si="12"/>
        <v>71</v>
      </c>
      <c r="B321" s="109">
        <v>53540</v>
      </c>
      <c r="C321" s="110">
        <v>20961563.571588036</v>
      </c>
      <c r="D321" s="110"/>
      <c r="E321" s="110">
        <f>E309*(1+data!$B$8)</f>
        <v>20968.465739210995</v>
      </c>
      <c r="F321" s="110">
        <f>F309*(1+data!$B$9)</f>
        <v>2804.3237692370694</v>
      </c>
      <c r="G321" s="110">
        <f>(C321+D321+F321-E321)*data!$B$9/12</f>
        <v>139622.66286412042</v>
      </c>
      <c r="H321" s="144">
        <f t="shared" si="11"/>
        <v>21083022.092482183</v>
      </c>
    </row>
    <row r="322" spans="1:8" ht="14.5" x14ac:dyDescent="0.35">
      <c r="A322" s="126">
        <f t="shared" si="12"/>
        <v>71</v>
      </c>
      <c r="B322" s="109">
        <v>53571</v>
      </c>
      <c r="C322" s="110">
        <v>21066565.379857391</v>
      </c>
      <c r="D322" s="110"/>
      <c r="E322" s="110">
        <f>E310*(1+data!$B$8)</f>
        <v>20968.465739210995</v>
      </c>
      <c r="F322" s="110">
        <f>F310*(1+data!$B$9)</f>
        <v>16114.779195740939</v>
      </c>
      <c r="G322" s="110">
        <f>(C322+D322+F322-E322)*data!$B$9/12</f>
        <v>140411.4112887595</v>
      </c>
      <c r="H322" s="144">
        <f t="shared" si="11"/>
        <v>21202123.104602683</v>
      </c>
    </row>
    <row r="323" spans="1:8" ht="14.5" x14ac:dyDescent="0.35">
      <c r="A323" s="126">
        <f t="shared" si="12"/>
        <v>71</v>
      </c>
      <c r="B323" s="109">
        <v>53601</v>
      </c>
      <c r="C323" s="110">
        <v>21197725.664594293</v>
      </c>
      <c r="D323" s="110"/>
      <c r="E323" s="110">
        <f>E311*(1+data!$B$8)</f>
        <v>20968.465739210995</v>
      </c>
      <c r="F323" s="110">
        <f>F311*(1+data!$B$9)</f>
        <v>11780.011455570964</v>
      </c>
      <c r="G323" s="110">
        <f>(C323+D323+F323-E323)*data!$B$9/12</f>
        <v>141256.91473540434</v>
      </c>
      <c r="H323" s="144">
        <f t="shared" si="11"/>
        <v>21329794.125046056</v>
      </c>
    </row>
    <row r="324" spans="1:8" ht="14.5" x14ac:dyDescent="0.35">
      <c r="A324" s="126">
        <f t="shared" si="12"/>
        <v>71</v>
      </c>
      <c r="B324" s="109">
        <v>53632</v>
      </c>
      <c r="C324" s="110">
        <v>21321469.385465078</v>
      </c>
      <c r="D324" s="110"/>
      <c r="E324" s="110">
        <f>E312*(1+data!$B$8)</f>
        <v>20968.465739210995</v>
      </c>
      <c r="F324" s="110">
        <f>F312*(1+data!$B$9)</f>
        <v>4785.942749624608</v>
      </c>
      <c r="G324" s="110">
        <f>(C324+D324+F324-E324)*data!$B$9/12</f>
        <v>142035.24574983661</v>
      </c>
      <c r="H324" s="144">
        <f t="shared" si="11"/>
        <v>21447322.108225327</v>
      </c>
    </row>
    <row r="325" spans="1:8" ht="14.5" x14ac:dyDescent="0.35">
      <c r="A325" s="128">
        <f t="shared" si="12"/>
        <v>71</v>
      </c>
      <c r="B325" s="119">
        <v>53662</v>
      </c>
      <c r="C325" s="120">
        <v>21432660.742396764</v>
      </c>
      <c r="D325" s="120"/>
      <c r="E325" s="120">
        <f>E313*(1+data!$B$8)</f>
        <v>20968.465739210995</v>
      </c>
      <c r="F325" s="120">
        <f>F313*(1+data!$B$9)</f>
        <v>16780.729996765891</v>
      </c>
      <c r="G325" s="120">
        <f>(C325+D325+F325-E325)*data!$B$9/12</f>
        <v>142856.48671102882</v>
      </c>
      <c r="H325" s="145">
        <f t="shared" si="11"/>
        <v>21571329.493365351</v>
      </c>
    </row>
    <row r="326" spans="1:8" ht="14.5" x14ac:dyDescent="0.35">
      <c r="A326" s="126">
        <f t="shared" si="12"/>
        <v>71</v>
      </c>
      <c r="B326" s="109">
        <v>53693</v>
      </c>
      <c r="C326" s="110">
        <v>21567535.40478269</v>
      </c>
      <c r="D326" s="110"/>
      <c r="E326" s="110">
        <f>E314*(1+data!$B$8)</f>
        <v>20968.465739210995</v>
      </c>
      <c r="F326" s="110">
        <f>F314*(1+data!$B$9)</f>
        <v>3775.7013451796406</v>
      </c>
      <c r="G326" s="110">
        <f>(C326+D326+F326-E326)*data!$B$9/12</f>
        <v>143668.9509359244</v>
      </c>
      <c r="H326" s="144">
        <f t="shared" ref="H326:H389" si="13">C326+D326+F326+G326-E326</f>
        <v>21694011.591324583</v>
      </c>
    </row>
    <row r="327" spans="1:8" ht="14.5" x14ac:dyDescent="0.35">
      <c r="A327" s="126">
        <f t="shared" si="12"/>
        <v>72</v>
      </c>
      <c r="B327" s="109">
        <v>53724</v>
      </c>
      <c r="C327" s="110">
        <v>21678434.946783587</v>
      </c>
      <c r="D327" s="110"/>
      <c r="E327" s="110">
        <f>E315*(1+data!$B$8)</f>
        <v>20968.465739210995</v>
      </c>
      <c r="F327" s="110">
        <f>F315*(1+data!$B$9)</f>
        <v>2523.8685640627095</v>
      </c>
      <c r="G327" s="110">
        <f>(C327+D327+F327-E327)*data!$B$9/12</f>
        <v>144399.93566405628</v>
      </c>
      <c r="H327" s="144">
        <f t="shared" si="13"/>
        <v>21804390.285272498</v>
      </c>
    </row>
    <row r="328" spans="1:8" ht="14.5" x14ac:dyDescent="0.35">
      <c r="A328" s="126">
        <f t="shared" si="12"/>
        <v>72</v>
      </c>
      <c r="B328" s="109">
        <v>53752</v>
      </c>
      <c r="C328" s="110">
        <v>21787679.48023181</v>
      </c>
      <c r="D328" s="110"/>
      <c r="E328" s="110">
        <f>E316*(1+data!$B$8)</f>
        <v>20968.465739210995</v>
      </c>
      <c r="F328" s="110">
        <f>F316*(1+data!$B$9)</f>
        <v>16987.30030046223</v>
      </c>
      <c r="G328" s="110">
        <f>(C328+D328+F328-E328)*data!$B$9/12</f>
        <v>145224.65543195375</v>
      </c>
      <c r="H328" s="144">
        <f t="shared" si="13"/>
        <v>21928922.970225018</v>
      </c>
    </row>
    <row r="329" spans="1:8" ht="14.5" x14ac:dyDescent="0.35">
      <c r="A329" s="126">
        <f t="shared" si="12"/>
        <v>72</v>
      </c>
      <c r="B329" s="109">
        <v>53783</v>
      </c>
      <c r="C329" s="110">
        <v>21925316.034337509</v>
      </c>
      <c r="D329" s="110"/>
      <c r="E329" s="110">
        <f>E317*(1+data!$B$8)</f>
        <v>20968.465739210995</v>
      </c>
      <c r="F329" s="110">
        <f>F317*(1+data!$B$9)</f>
        <v>13453.898007724834</v>
      </c>
      <c r="G329" s="110">
        <f>(C329+D329+F329-E329)*data!$B$9/12</f>
        <v>146118.67644404017</v>
      </c>
      <c r="H329" s="144">
        <f t="shared" si="13"/>
        <v>22063920.143050063</v>
      </c>
    </row>
    <row r="330" spans="1:8" ht="14.5" x14ac:dyDescent="0.35">
      <c r="A330" s="126">
        <f t="shared" si="12"/>
        <v>72</v>
      </c>
      <c r="B330" s="109">
        <v>53813</v>
      </c>
      <c r="C330" s="110">
        <v>22057111.944685336</v>
      </c>
      <c r="D330" s="110"/>
      <c r="E330" s="110">
        <f>E318*(1+data!$B$8)</f>
        <v>20968.465739210995</v>
      </c>
      <c r="F330" s="110">
        <f>F318*(1+data!$B$9)</f>
        <v>2681.9998563434128</v>
      </c>
      <c r="G330" s="110">
        <f>(C330+D330+F330-E330)*data!$B$9/12</f>
        <v>146925.50319201648</v>
      </c>
      <c r="H330" s="144">
        <f t="shared" si="13"/>
        <v>22185750.981994484</v>
      </c>
    </row>
    <row r="331" spans="1:8" ht="14.5" x14ac:dyDescent="0.35">
      <c r="A331" s="126">
        <f t="shared" si="12"/>
        <v>72</v>
      </c>
      <c r="B331" s="109">
        <v>53844</v>
      </c>
      <c r="C331" s="110">
        <v>22169183.443904605</v>
      </c>
      <c r="D331" s="110"/>
      <c r="E331" s="110">
        <f>E319*(1+data!$B$8)</f>
        <v>20968.465739210995</v>
      </c>
      <c r="F331" s="110">
        <f>F319*(1+data!$B$9)</f>
        <v>27453.345549580492</v>
      </c>
      <c r="G331" s="110">
        <f>(C331+D331+F331-E331)*data!$B$9/12</f>
        <v>147837.7888247665</v>
      </c>
      <c r="H331" s="144">
        <f t="shared" si="13"/>
        <v>22323506.112539742</v>
      </c>
    </row>
    <row r="332" spans="1:8" ht="14.5" x14ac:dyDescent="0.35">
      <c r="A332" s="126">
        <f t="shared" si="12"/>
        <v>72</v>
      </c>
      <c r="B332" s="109">
        <v>53874</v>
      </c>
      <c r="C332" s="110">
        <v>22329381.413647935</v>
      </c>
      <c r="D332" s="110"/>
      <c r="E332" s="110">
        <f>E320*(1+data!$B$8)</f>
        <v>21807.204368779436</v>
      </c>
      <c r="F332" s="110">
        <f>F320*(1+data!$B$9)</f>
        <v>12374.372862544775</v>
      </c>
      <c r="G332" s="110">
        <f>(C332+D332+F332-E332)*data!$B$9/12</f>
        <v>148799.65721427798</v>
      </c>
      <c r="H332" s="144">
        <f t="shared" si="13"/>
        <v>22468748.239355974</v>
      </c>
    </row>
    <row r="333" spans="1:8" ht="14.5" x14ac:dyDescent="0.35">
      <c r="A333" s="126">
        <f t="shared" si="12"/>
        <v>72</v>
      </c>
      <c r="B333" s="109">
        <v>53905</v>
      </c>
      <c r="C333" s="110">
        <v>22460202.094011325</v>
      </c>
      <c r="D333" s="110"/>
      <c r="E333" s="110">
        <f>E321*(1+data!$B$8)</f>
        <v>21807.204368779436</v>
      </c>
      <c r="F333" s="110">
        <f>F321*(1+data!$B$9)</f>
        <v>3028.6696707760352</v>
      </c>
      <c r="G333" s="110">
        <f>(C333+D333+F333-E333)*data!$B$9/12</f>
        <v>149609.49039542212</v>
      </c>
      <c r="H333" s="144">
        <f t="shared" si="13"/>
        <v>22591033.049708746</v>
      </c>
    </row>
    <row r="334" spans="1:8" ht="14.5" x14ac:dyDescent="0.35">
      <c r="A334" s="126">
        <f t="shared" si="12"/>
        <v>72</v>
      </c>
      <c r="B334" s="109">
        <v>53936</v>
      </c>
      <c r="C334" s="110">
        <v>22574019.697272357</v>
      </c>
      <c r="D334" s="110"/>
      <c r="E334" s="110">
        <f>E322*(1+data!$B$8)</f>
        <v>21807.204368779436</v>
      </c>
      <c r="F334" s="110">
        <f>F322*(1+data!$B$9)</f>
        <v>17403.961531400215</v>
      </c>
      <c r="G334" s="110">
        <f>(C334+D334+F334-E334)*data!$B$9/12</f>
        <v>150464.10969623318</v>
      </c>
      <c r="H334" s="144">
        <f t="shared" si="13"/>
        <v>22720080.564131208</v>
      </c>
    </row>
    <row r="335" spans="1:8" ht="14.5" x14ac:dyDescent="0.35">
      <c r="A335" s="126">
        <f t="shared" ref="A335:A398" si="14">A323+1</f>
        <v>72</v>
      </c>
      <c r="B335" s="109">
        <v>53966</v>
      </c>
      <c r="C335" s="110">
        <v>22716091.226120543</v>
      </c>
      <c r="D335" s="110"/>
      <c r="E335" s="110">
        <f>E323*(1+data!$B$8)</f>
        <v>21807.204368779436</v>
      </c>
      <c r="F335" s="110">
        <f>F323*(1+data!$B$9)</f>
        <v>12722.412372016643</v>
      </c>
      <c r="G335" s="110">
        <f>(C335+D335+F335-E335)*data!$B$9/12</f>
        <v>151380.04289415851</v>
      </c>
      <c r="H335" s="144">
        <f t="shared" si="13"/>
        <v>22858386.477017939</v>
      </c>
    </row>
    <row r="336" spans="1:8" ht="14.5" x14ac:dyDescent="0.35">
      <c r="A336" s="126">
        <f t="shared" si="14"/>
        <v>72</v>
      </c>
      <c r="B336" s="109">
        <v>53997</v>
      </c>
      <c r="C336" s="110">
        <v>22850155.655468874</v>
      </c>
      <c r="D336" s="110"/>
      <c r="E336" s="110">
        <f>E324*(1+data!$B$8)</f>
        <v>21807.204368779436</v>
      </c>
      <c r="F336" s="110">
        <f>F324*(1+data!$B$9)</f>
        <v>5168.8181695945768</v>
      </c>
      <c r="G336" s="110">
        <f>(C336+D336+F336-E336)*data!$B$9/12</f>
        <v>152223.44846179793</v>
      </c>
      <c r="H336" s="144">
        <f t="shared" si="13"/>
        <v>22985740.717731483</v>
      </c>
    </row>
    <row r="337" spans="1:8" ht="14.5" x14ac:dyDescent="0.35">
      <c r="A337" s="128">
        <f t="shared" si="14"/>
        <v>72</v>
      </c>
      <c r="B337" s="119">
        <v>54027</v>
      </c>
      <c r="C337" s="120">
        <v>22970666.339835025</v>
      </c>
      <c r="D337" s="120"/>
      <c r="E337" s="120">
        <f>E325*(1+data!$B$8)</f>
        <v>21807.204368779436</v>
      </c>
      <c r="F337" s="120">
        <f>F325*(1+data!$B$9)</f>
        <v>18123.188396507165</v>
      </c>
      <c r="G337" s="120">
        <f>(C337+D337+F337-E337)*data!$B$9/12</f>
        <v>153113.21549241836</v>
      </c>
      <c r="H337" s="145">
        <f t="shared" si="13"/>
        <v>23120095.539355174</v>
      </c>
    </row>
    <row r="338" spans="1:8" ht="14.5" x14ac:dyDescent="0.35">
      <c r="A338" s="126">
        <f t="shared" si="14"/>
        <v>72</v>
      </c>
      <c r="B338" s="109">
        <v>54058</v>
      </c>
      <c r="C338" s="110">
        <v>23116757.820884291</v>
      </c>
      <c r="D338" s="110"/>
      <c r="E338" s="110">
        <f>E326*(1+data!$B$8)</f>
        <v>21807.204368779436</v>
      </c>
      <c r="F338" s="110">
        <f>F326*(1+data!$B$9)</f>
        <v>4077.7574527940124</v>
      </c>
      <c r="G338" s="110">
        <f>(C338+D338+F338-E338)*data!$B$9/12</f>
        <v>153993.52249312203</v>
      </c>
      <c r="H338" s="144">
        <f t="shared" si="13"/>
        <v>23253021.896461427</v>
      </c>
    </row>
    <row r="339" spans="1:8" ht="14.5" x14ac:dyDescent="0.35">
      <c r="A339" s="126">
        <f t="shared" si="14"/>
        <v>73</v>
      </c>
      <c r="B339" s="109">
        <v>54089</v>
      </c>
      <c r="C339" s="110">
        <v>23236959.017555542</v>
      </c>
      <c r="D339" s="110"/>
      <c r="E339" s="110">
        <f>E327*(1+data!$B$8)</f>
        <v>21807.204368779436</v>
      </c>
      <c r="F339" s="110">
        <f>F327*(1+data!$B$9)</f>
        <v>2725.7780491877265</v>
      </c>
      <c r="G339" s="110">
        <f>(C339+D339+F339-E339)*data!$B$9/12</f>
        <v>154785.85060823968</v>
      </c>
      <c r="H339" s="144">
        <f t="shared" si="13"/>
        <v>23372663.441844188</v>
      </c>
    </row>
    <row r="340" spans="1:8" ht="14.5" x14ac:dyDescent="0.35">
      <c r="A340" s="126">
        <f t="shared" si="14"/>
        <v>73</v>
      </c>
      <c r="B340" s="109">
        <v>54118</v>
      </c>
      <c r="C340" s="110">
        <v>23355375.669598643</v>
      </c>
      <c r="D340" s="110"/>
      <c r="E340" s="110">
        <f>E328*(1+data!$B$8)</f>
        <v>21807.204368779436</v>
      </c>
      <c r="F340" s="110">
        <f>F328*(1+data!$B$9)</f>
        <v>18346.284324499211</v>
      </c>
      <c r="G340" s="110">
        <f>(C340+D340+F340-E340)*data!$B$9/12</f>
        <v>155679.43166369578</v>
      </c>
      <c r="H340" s="144">
        <f t="shared" si="13"/>
        <v>23507594.181218058</v>
      </c>
    </row>
    <row r="341" spans="1:8" ht="14.5" x14ac:dyDescent="0.35">
      <c r="A341" s="126">
        <f t="shared" si="14"/>
        <v>73</v>
      </c>
      <c r="B341" s="109">
        <v>54149</v>
      </c>
      <c r="C341" s="110">
        <v>23504458.58765794</v>
      </c>
      <c r="D341" s="110"/>
      <c r="E341" s="110">
        <f>E329*(1+data!$B$8)</f>
        <v>21807.204368779436</v>
      </c>
      <c r="F341" s="110">
        <f>F329*(1+data!$B$9)</f>
        <v>14530.209848342822</v>
      </c>
      <c r="G341" s="110">
        <f>(C341+D341+F341-E341)*data!$B$9/12</f>
        <v>156647.87728758334</v>
      </c>
      <c r="H341" s="144">
        <f t="shared" si="13"/>
        <v>23653829.470425084</v>
      </c>
    </row>
    <row r="342" spans="1:8" ht="14.5" x14ac:dyDescent="0.35">
      <c r="A342" s="126">
        <f t="shared" si="14"/>
        <v>73</v>
      </c>
      <c r="B342" s="109">
        <v>54179</v>
      </c>
      <c r="C342" s="110">
        <v>23647236.513389569</v>
      </c>
      <c r="D342" s="110"/>
      <c r="E342" s="110">
        <f>E330*(1+data!$B$8)</f>
        <v>21807.204368779436</v>
      </c>
      <c r="F342" s="110">
        <f>F330*(1+data!$B$9)</f>
        <v>2896.5598448508858</v>
      </c>
      <c r="G342" s="110">
        <f>(C342+D342+F342-E342)*data!$B$9/12</f>
        <v>157522.17245910424</v>
      </c>
      <c r="H342" s="144">
        <f t="shared" si="13"/>
        <v>23785848.041324742</v>
      </c>
    </row>
    <row r="343" spans="1:8" ht="14.5" x14ac:dyDescent="0.35">
      <c r="A343" s="126">
        <f t="shared" si="14"/>
        <v>73</v>
      </c>
      <c r="B343" s="109">
        <v>54210</v>
      </c>
      <c r="C343" s="110">
        <v>23768714.997386068</v>
      </c>
      <c r="D343" s="110"/>
      <c r="E343" s="110">
        <f>E331*(1+data!$B$8)</f>
        <v>21807.204368779436</v>
      </c>
      <c r="F343" s="110">
        <f>F331*(1+data!$B$9)</f>
        <v>29649.613193546935</v>
      </c>
      <c r="G343" s="110">
        <f>(C343+D343+F343-E343)*data!$B$9/12</f>
        <v>158510.38270807223</v>
      </c>
      <c r="H343" s="144">
        <f t="shared" si="13"/>
        <v>23935067.788918905</v>
      </c>
    </row>
    <row r="344" spans="1:8" ht="14.5" x14ac:dyDescent="0.35">
      <c r="A344" s="126">
        <f t="shared" si="14"/>
        <v>73</v>
      </c>
      <c r="B344" s="109">
        <v>54240</v>
      </c>
      <c r="C344" s="110">
        <v>23942173.011314146</v>
      </c>
      <c r="D344" s="110"/>
      <c r="E344" s="110">
        <f>E332*(1+data!$B$8)</f>
        <v>22679.492543530614</v>
      </c>
      <c r="F344" s="110">
        <f>F332*(1+data!$B$9)</f>
        <v>13364.322691548357</v>
      </c>
      <c r="G344" s="110">
        <f>(C344+D344+F344-E344)*data!$B$9/12</f>
        <v>159552.38560974775</v>
      </c>
      <c r="H344" s="144">
        <f t="shared" si="13"/>
        <v>24092410.227071911</v>
      </c>
    </row>
    <row r="345" spans="1:8" ht="14.5" x14ac:dyDescent="0.35">
      <c r="A345" s="126">
        <f t="shared" si="14"/>
        <v>73</v>
      </c>
      <c r="B345" s="109">
        <v>54271</v>
      </c>
      <c r="C345" s="110">
        <v>24083970.683186017</v>
      </c>
      <c r="D345" s="110"/>
      <c r="E345" s="110">
        <f>E333*(1+data!$B$8)</f>
        <v>22679.492543530614</v>
      </c>
      <c r="F345" s="110">
        <f>F333*(1+data!$B$9)</f>
        <v>3270.9632444381182</v>
      </c>
      <c r="G345" s="110">
        <f>(C345+D345+F345-E345)*data!$B$9/12</f>
        <v>160430.41435924618</v>
      </c>
      <c r="H345" s="144">
        <f t="shared" si="13"/>
        <v>24224992.568246171</v>
      </c>
    </row>
    <row r="346" spans="1:8" ht="14.5" x14ac:dyDescent="0.35">
      <c r="A346" s="126">
        <f t="shared" si="14"/>
        <v>73</v>
      </c>
      <c r="B346" s="109">
        <v>54302</v>
      </c>
      <c r="C346" s="110">
        <v>24207408.440701194</v>
      </c>
      <c r="D346" s="110"/>
      <c r="E346" s="110">
        <f>E334*(1+data!$B$8)</f>
        <v>22679.492543530614</v>
      </c>
      <c r="F346" s="110">
        <f>F334*(1+data!$B$9)</f>
        <v>18796.278453912233</v>
      </c>
      <c r="G346" s="110">
        <f>(C346+D346+F346-E346)*data!$B$9/12</f>
        <v>161356.83484407718</v>
      </c>
      <c r="H346" s="144">
        <f t="shared" si="13"/>
        <v>24364882.061455656</v>
      </c>
    </row>
    <row r="347" spans="1:8" ht="14.5" x14ac:dyDescent="0.35">
      <c r="A347" s="126">
        <f t="shared" si="14"/>
        <v>73</v>
      </c>
      <c r="B347" s="109">
        <v>54332</v>
      </c>
      <c r="C347" s="110">
        <v>24361363.86949046</v>
      </c>
      <c r="D347" s="110"/>
      <c r="E347" s="110">
        <f>E335*(1+data!$B$8)</f>
        <v>22679.492543530614</v>
      </c>
      <c r="F347" s="110">
        <f>F335*(1+data!$B$9)</f>
        <v>13740.205361777975</v>
      </c>
      <c r="G347" s="110">
        <f>(C347+D347+F347-E347)*data!$B$9/12</f>
        <v>162349.4972153914</v>
      </c>
      <c r="H347" s="144">
        <f t="shared" si="13"/>
        <v>24514774.0795241</v>
      </c>
    </row>
    <row r="348" spans="1:8" ht="14.5" x14ac:dyDescent="0.35">
      <c r="A348" s="126">
        <f t="shared" si="14"/>
        <v>73</v>
      </c>
      <c r="B348" s="109">
        <v>54363</v>
      </c>
      <c r="C348" s="110">
        <v>24506675.085337434</v>
      </c>
      <c r="D348" s="110"/>
      <c r="E348" s="110">
        <f>E336*(1+data!$B$8)</f>
        <v>22679.492543530614</v>
      </c>
      <c r="F348" s="110">
        <f>F336*(1+data!$B$9)</f>
        <v>5582.3236231621431</v>
      </c>
      <c r="G348" s="110">
        <f>(C348+D348+F348-E348)*data!$B$9/12</f>
        <v>163263.85277611378</v>
      </c>
      <c r="H348" s="144">
        <f t="shared" si="13"/>
        <v>24652841.76919318</v>
      </c>
    </row>
    <row r="349" spans="1:8" ht="14.5" x14ac:dyDescent="0.35">
      <c r="A349" s="128">
        <f t="shared" si="14"/>
        <v>73</v>
      </c>
      <c r="B349" s="119">
        <v>54393</v>
      </c>
      <c r="C349" s="120">
        <v>24637351.734151326</v>
      </c>
      <c r="D349" s="120"/>
      <c r="E349" s="120">
        <f>E337*(1+data!$B$8)</f>
        <v>22679.492543530614</v>
      </c>
      <c r="F349" s="120">
        <f>F337*(1+data!$B$9)</f>
        <v>19573.043468227741</v>
      </c>
      <c r="G349" s="120">
        <f>(C349+D349+F349-E349)*data!$B$9/12</f>
        <v>164228.30190050683</v>
      </c>
      <c r="H349" s="145">
        <f t="shared" si="13"/>
        <v>24798473.586976532</v>
      </c>
    </row>
    <row r="350" spans="1:8" ht="14.5" x14ac:dyDescent="0.35">
      <c r="A350" s="126">
        <f t="shared" si="14"/>
        <v>73</v>
      </c>
      <c r="B350" s="109">
        <v>54424</v>
      </c>
      <c r="C350" s="110">
        <v>24795659.144114304</v>
      </c>
      <c r="D350" s="110"/>
      <c r="E350" s="110">
        <f>E338*(1+data!$B$8)</f>
        <v>22679.492543530614</v>
      </c>
      <c r="F350" s="110">
        <f>F338*(1+data!$B$9)</f>
        <v>4403.9780490175335</v>
      </c>
      <c r="G350" s="110">
        <f>(C350+D350+F350-E350)*data!$B$9/12</f>
        <v>165182.55753079863</v>
      </c>
      <c r="H350" s="144">
        <f t="shared" si="13"/>
        <v>24942566.18715059</v>
      </c>
    </row>
    <row r="351" spans="1:8" ht="14.5" x14ac:dyDescent="0.35">
      <c r="A351" s="126">
        <f t="shared" si="14"/>
        <v>74</v>
      </c>
      <c r="B351" s="109">
        <v>54455</v>
      </c>
      <c r="C351" s="110">
        <v>24926008.571018562</v>
      </c>
      <c r="D351" s="110"/>
      <c r="E351" s="110">
        <f>E339*(1+data!$B$8)</f>
        <v>22679.492543530614</v>
      </c>
      <c r="F351" s="110">
        <f>F339*(1+data!$B$9)</f>
        <v>2943.8402931227447</v>
      </c>
      <c r="G351" s="110">
        <f>(C351+D351+F351-E351)*data!$B$9/12</f>
        <v>166041.81945845438</v>
      </c>
      <c r="H351" s="144">
        <f t="shared" si="13"/>
        <v>25072314.738226611</v>
      </c>
    </row>
    <row r="352" spans="1:8" ht="14.5" x14ac:dyDescent="0.35">
      <c r="A352" s="126">
        <f t="shared" si="14"/>
        <v>74</v>
      </c>
      <c r="B352" s="109">
        <v>54483</v>
      </c>
      <c r="C352" s="110">
        <v>25054434.237287737</v>
      </c>
      <c r="D352" s="110"/>
      <c r="E352" s="110">
        <f>E340*(1+data!$B$8)</f>
        <v>22679.492543530614</v>
      </c>
      <c r="F352" s="110">
        <f>F340*(1+data!$B$9)</f>
        <v>19813.987070459149</v>
      </c>
      <c r="G352" s="110">
        <f>(C352+D352+F352-E352)*data!$B$9/12</f>
        <v>167010.45821209779</v>
      </c>
      <c r="H352" s="144">
        <f t="shared" si="13"/>
        <v>25218579.190026764</v>
      </c>
    </row>
    <row r="353" spans="1:8" ht="14.5" x14ac:dyDescent="0.35">
      <c r="A353" s="126">
        <f t="shared" si="14"/>
        <v>74</v>
      </c>
      <c r="B353" s="109">
        <v>54514</v>
      </c>
      <c r="C353" s="110">
        <v>25215983.042068165</v>
      </c>
      <c r="D353" s="110"/>
      <c r="E353" s="110">
        <f>E341*(1+data!$B$8)</f>
        <v>22679.492543530614</v>
      </c>
      <c r="F353" s="110">
        <f>F341*(1+data!$B$9)</f>
        <v>15692.626636210249</v>
      </c>
      <c r="G353" s="110">
        <f>(C353+D353+F353-E353)*data!$B$9/12</f>
        <v>168059.97450773898</v>
      </c>
      <c r="H353" s="144">
        <f t="shared" si="13"/>
        <v>25377056.150668584</v>
      </c>
    </row>
    <row r="354" spans="1:8" ht="14.5" x14ac:dyDescent="0.35">
      <c r="A354" s="126">
        <f t="shared" si="14"/>
        <v>74</v>
      </c>
      <c r="B354" s="109">
        <v>54544</v>
      </c>
      <c r="C354" s="110">
        <v>25370726.050156552</v>
      </c>
      <c r="D354" s="110"/>
      <c r="E354" s="110">
        <f>E342*(1+data!$B$8)</f>
        <v>22679.492543530614</v>
      </c>
      <c r="F354" s="110">
        <f>F342*(1+data!$B$9)</f>
        <v>3128.284632438957</v>
      </c>
      <c r="G354" s="110">
        <f>(C354+D354+F354-E354)*data!$B$9/12</f>
        <v>169007.83228163642</v>
      </c>
      <c r="H354" s="144">
        <f t="shared" si="13"/>
        <v>25520182.674527101</v>
      </c>
    </row>
    <row r="355" spans="1:8" ht="14.5" x14ac:dyDescent="0.35">
      <c r="A355" s="126">
        <f t="shared" si="14"/>
        <v>74</v>
      </c>
      <c r="B355" s="109">
        <v>54575</v>
      </c>
      <c r="C355" s="110">
        <v>25502469.280159652</v>
      </c>
      <c r="D355" s="110"/>
      <c r="E355" s="110">
        <f>E343*(1+data!$B$8)</f>
        <v>22679.492543530614</v>
      </c>
      <c r="F355" s="110">
        <f>F343*(1+data!$B$9)</f>
        <v>32021.582249030693</v>
      </c>
      <c r="G355" s="110">
        <f>(C355+D355+F355-E355)*data!$B$9/12</f>
        <v>170078.74246576769</v>
      </c>
      <c r="H355" s="144">
        <f t="shared" si="13"/>
        <v>25681890.112330921</v>
      </c>
    </row>
    <row r="356" spans="1:8" ht="14.5" x14ac:dyDescent="0.35">
      <c r="A356" s="126">
        <f t="shared" si="14"/>
        <v>74</v>
      </c>
      <c r="B356" s="109">
        <v>54605</v>
      </c>
      <c r="C356" s="110">
        <v>25690354.045604102</v>
      </c>
      <c r="D356" s="110"/>
      <c r="E356" s="110">
        <f>E344*(1+data!$B$8)</f>
        <v>23586.672245271839</v>
      </c>
      <c r="F356" s="110">
        <f>F344*(1+data!$B$9)</f>
        <v>14433.468506872226</v>
      </c>
      <c r="G356" s="110">
        <f>(C356+D356+F356-E356)*data!$B$9/12</f>
        <v>171208.00561243802</v>
      </c>
      <c r="H356" s="144">
        <f t="shared" si="13"/>
        <v>25852408.84747814</v>
      </c>
    </row>
    <row r="357" spans="1:8" ht="14.5" x14ac:dyDescent="0.35">
      <c r="A357" s="126">
        <f t="shared" si="14"/>
        <v>74</v>
      </c>
      <c r="B357" s="109">
        <v>54636</v>
      </c>
      <c r="C357" s="110">
        <v>25844116.044891156</v>
      </c>
      <c r="D357" s="110"/>
      <c r="E357" s="110">
        <f>E345*(1+data!$B$8)</f>
        <v>23586.672245271839</v>
      </c>
      <c r="F357" s="110">
        <f>F345*(1+data!$B$9)</f>
        <v>3532.6403039931679</v>
      </c>
      <c r="G357" s="110">
        <f>(C357+D357+F357-E357)*data!$B$9/12</f>
        <v>172160.41341966586</v>
      </c>
      <c r="H357" s="144">
        <f t="shared" si="13"/>
        <v>25996222.426369544</v>
      </c>
    </row>
    <row r="358" spans="1:8" ht="14.5" x14ac:dyDescent="0.35">
      <c r="A358" s="126">
        <f t="shared" si="14"/>
        <v>74</v>
      </c>
      <c r="B358" s="109">
        <v>54667</v>
      </c>
      <c r="C358" s="110">
        <v>25978053.473430745</v>
      </c>
      <c r="D358" s="110"/>
      <c r="E358" s="110">
        <f>E346*(1+data!$B$8)</f>
        <v>23586.672245271839</v>
      </c>
      <c r="F358" s="110">
        <f>F346*(1+data!$B$9)</f>
        <v>20299.980730225212</v>
      </c>
      <c r="G358" s="110">
        <f>(C358+D358+F358-E358)*data!$B$9/12</f>
        <v>173165.11187943799</v>
      </c>
      <c r="H358" s="144">
        <f t="shared" si="13"/>
        <v>26147931.893795136</v>
      </c>
    </row>
    <row r="359" spans="1:8" ht="14.5" x14ac:dyDescent="0.35">
      <c r="A359" s="126">
        <f t="shared" si="14"/>
        <v>74</v>
      </c>
      <c r="B359" s="109">
        <v>54697</v>
      </c>
      <c r="C359" s="110">
        <v>26144954.1512825</v>
      </c>
      <c r="D359" s="110"/>
      <c r="E359" s="110">
        <f>E347*(1+data!$B$8)</f>
        <v>23586.672245271839</v>
      </c>
      <c r="F359" s="110">
        <f>F347*(1+data!$B$9)</f>
        <v>14839.421790720213</v>
      </c>
      <c r="G359" s="110">
        <f>(C359+D359+F359-E359)*data!$B$9/12</f>
        <v>174241.37933885297</v>
      </c>
      <c r="H359" s="144">
        <f t="shared" si="13"/>
        <v>26310448.280166801</v>
      </c>
    </row>
    <row r="360" spans="1:8" ht="14.5" x14ac:dyDescent="0.35">
      <c r="A360" s="126">
        <f t="shared" si="14"/>
        <v>74</v>
      </c>
      <c r="B360" s="109">
        <v>54728</v>
      </c>
      <c r="C360" s="110">
        <v>26302523.271254983</v>
      </c>
      <c r="D360" s="110"/>
      <c r="E360" s="110">
        <f>E348*(1+data!$B$8)</f>
        <v>23586.672245271839</v>
      </c>
      <c r="F360" s="110">
        <f>F348*(1+data!$B$9)</f>
        <v>6028.9095130151154</v>
      </c>
      <c r="G360" s="110">
        <f>(C360+D360+F360-E360)*data!$B$9/12</f>
        <v>175233.10339015152</v>
      </c>
      <c r="H360" s="144">
        <f t="shared" si="13"/>
        <v>26460198.611912876</v>
      </c>
    </row>
    <row r="361" spans="1:8" ht="14.5" x14ac:dyDescent="0.35">
      <c r="A361" s="128">
        <f t="shared" si="14"/>
        <v>74</v>
      </c>
      <c r="B361" s="119">
        <v>54758</v>
      </c>
      <c r="C361" s="120">
        <v>26444291.278877452</v>
      </c>
      <c r="D361" s="120"/>
      <c r="E361" s="120">
        <f>E349*(1+data!$B$8)</f>
        <v>23586.672245271839</v>
      </c>
      <c r="F361" s="120">
        <f>F349*(1+data!$B$9)</f>
        <v>21138.886945685961</v>
      </c>
      <c r="G361" s="120">
        <f>(C361+D361+F361-E361)*data!$B$9/12</f>
        <v>176278.95662385246</v>
      </c>
      <c r="H361" s="145">
        <f t="shared" si="13"/>
        <v>26618122.45020172</v>
      </c>
    </row>
    <row r="362" spans="1:8" ht="14.5" x14ac:dyDescent="0.35">
      <c r="A362" s="126">
        <f t="shared" si="14"/>
        <v>74</v>
      </c>
      <c r="B362" s="109">
        <v>54789</v>
      </c>
      <c r="C362" s="110">
        <v>26615904.756720293</v>
      </c>
      <c r="D362" s="110"/>
      <c r="E362" s="110">
        <f>E350*(1+data!$B$8)</f>
        <v>23586.672245271839</v>
      </c>
      <c r="F362" s="110">
        <f>F350*(1+data!$B$9)</f>
        <v>4756.2962929389369</v>
      </c>
      <c r="G362" s="110">
        <f>(C362+D362+F362-E362)*data!$B$9/12</f>
        <v>177313.82920511975</v>
      </c>
      <c r="H362" s="144">
        <f t="shared" si="13"/>
        <v>26774388.209973078</v>
      </c>
    </row>
    <row r="363" spans="1:8" ht="14.5" x14ac:dyDescent="0.35">
      <c r="A363" s="126">
        <f t="shared" si="14"/>
        <v>75</v>
      </c>
      <c r="B363" s="109">
        <v>54820</v>
      </c>
      <c r="C363" s="110">
        <v>26757327.889360268</v>
      </c>
      <c r="D363" s="110"/>
      <c r="E363" s="110">
        <f>E351*(1+data!$B$8)</f>
        <v>23586.672245271839</v>
      </c>
      <c r="F363" s="110">
        <f>F351*(1+data!$B$9)</f>
        <v>3179.3475165725645</v>
      </c>
      <c r="G363" s="110">
        <f>(C363+D363+F363-E363)*data!$B$9/12</f>
        <v>178246.1370975438</v>
      </c>
      <c r="H363" s="144">
        <f t="shared" si="13"/>
        <v>26915166.701729115</v>
      </c>
    </row>
    <row r="364" spans="1:8" ht="14.5" x14ac:dyDescent="0.35">
      <c r="A364" s="126">
        <f t="shared" si="14"/>
        <v>75</v>
      </c>
      <c r="B364" s="109">
        <v>54848</v>
      </c>
      <c r="C364" s="110">
        <v>26896677.665524911</v>
      </c>
      <c r="D364" s="110"/>
      <c r="E364" s="110">
        <f>E352*(1+data!$B$8)</f>
        <v>23586.672245271839</v>
      </c>
      <c r="F364" s="110">
        <f>F352*(1+data!$B$9)</f>
        <v>21399.106036095884</v>
      </c>
      <c r="G364" s="110">
        <f>(C364+D364+F364-E364)*data!$B$9/12</f>
        <v>179296.6006621049</v>
      </c>
      <c r="H364" s="144">
        <f t="shared" si="13"/>
        <v>27073786.699977841</v>
      </c>
    </row>
    <row r="365" spans="1:8" ht="14.5" x14ac:dyDescent="0.35">
      <c r="A365" s="126">
        <f t="shared" si="14"/>
        <v>75</v>
      </c>
      <c r="B365" s="109">
        <v>54879</v>
      </c>
      <c r="C365" s="110">
        <v>27071804.764992326</v>
      </c>
      <c r="D365" s="110"/>
      <c r="E365" s="110">
        <f>E353*(1+data!$B$8)</f>
        <v>23586.672245271839</v>
      </c>
      <c r="F365" s="110">
        <f>F353*(1+data!$B$9)</f>
        <v>16948.036767107071</v>
      </c>
      <c r="G365" s="110">
        <f>(C365+D365+F365-E365)*data!$B$9/12</f>
        <v>180434.44086342774</v>
      </c>
      <c r="H365" s="144">
        <f t="shared" si="13"/>
        <v>27245600.570377588</v>
      </c>
    </row>
    <row r="366" spans="1:8" ht="14.5" x14ac:dyDescent="0.35">
      <c r="A366" s="126">
        <f t="shared" si="14"/>
        <v>75</v>
      </c>
      <c r="B366" s="109">
        <v>54909</v>
      </c>
      <c r="C366" s="110">
        <v>27239585.966634374</v>
      </c>
      <c r="D366" s="110"/>
      <c r="E366" s="110">
        <f>E354*(1+data!$B$8)</f>
        <v>23586.672245271839</v>
      </c>
      <c r="F366" s="110">
        <f>F354*(1+data!$B$9)</f>
        <v>3378.5474030340738</v>
      </c>
      <c r="G366" s="110">
        <f>(C366+D366+F366-E366)*data!$B$9/12</f>
        <v>181462.51894528093</v>
      </c>
      <c r="H366" s="144">
        <f t="shared" si="13"/>
        <v>27400840.360737417</v>
      </c>
    </row>
    <row r="367" spans="1:8" ht="14.5" x14ac:dyDescent="0.35">
      <c r="A367" s="126">
        <f t="shared" si="14"/>
        <v>75</v>
      </c>
      <c r="B367" s="109">
        <v>54940</v>
      </c>
      <c r="C367" s="110">
        <v>27382531.799630348</v>
      </c>
      <c r="D367" s="110"/>
      <c r="E367" s="110">
        <f>E355*(1+data!$B$8)</f>
        <v>23586.672245271839</v>
      </c>
      <c r="F367" s="110">
        <f>F355*(1+data!$B$9)</f>
        <v>34583.308828953152</v>
      </c>
      <c r="G367" s="110">
        <f>(C367+D367+F367-E367)*data!$B$9/12</f>
        <v>182623.52290809352</v>
      </c>
      <c r="H367" s="144">
        <f t="shared" si="13"/>
        <v>27576151.959122125</v>
      </c>
    </row>
    <row r="368" spans="1:8" ht="14.5" x14ac:dyDescent="0.35">
      <c r="A368" s="126">
        <f t="shared" si="14"/>
        <v>75</v>
      </c>
      <c r="B368" s="109">
        <v>54970</v>
      </c>
      <c r="C368" s="110">
        <v>27586114.911866941</v>
      </c>
      <c r="D368" s="110"/>
      <c r="E368" s="110">
        <f>E356*(1+data!$B$8)</f>
        <v>24530.139135082714</v>
      </c>
      <c r="F368" s="110">
        <f>F356*(1+data!$B$9)</f>
        <v>15588.145987422005</v>
      </c>
      <c r="G368" s="110">
        <f>(C368+D368+F368-E368)*data!$B$9/12</f>
        <v>183847.81945812854</v>
      </c>
      <c r="H368" s="144">
        <f t="shared" si="13"/>
        <v>27761020.738177408</v>
      </c>
    </row>
    <row r="369" spans="1:8" ht="14.5" x14ac:dyDescent="0.35">
      <c r="A369" s="126">
        <f t="shared" si="14"/>
        <v>75</v>
      </c>
      <c r="B369" s="109">
        <v>55001</v>
      </c>
      <c r="C369" s="110">
        <v>27752919.292385627</v>
      </c>
      <c r="D369" s="110"/>
      <c r="E369" s="110">
        <f>E357*(1+data!$B$8)</f>
        <v>24530.139135082714</v>
      </c>
      <c r="F369" s="110">
        <f>F357*(1+data!$B$9)</f>
        <v>3815.2515283126218</v>
      </c>
      <c r="G369" s="110">
        <f>(C369+D369+F369-E369)*data!$B$9/12</f>
        <v>184881.36269852574</v>
      </c>
      <c r="H369" s="144">
        <f t="shared" si="13"/>
        <v>27917085.767477382</v>
      </c>
    </row>
    <row r="370" spans="1:8" ht="14.5" x14ac:dyDescent="0.35">
      <c r="A370" s="126">
        <f t="shared" si="14"/>
        <v>75</v>
      </c>
      <c r="B370" s="109">
        <v>55032</v>
      </c>
      <c r="C370" s="110">
        <v>27898318.079305649</v>
      </c>
      <c r="D370" s="110"/>
      <c r="E370" s="110">
        <f>E358*(1+data!$B$8)</f>
        <v>24530.139135082714</v>
      </c>
      <c r="F370" s="110">
        <f>F358*(1+data!$B$9)</f>
        <v>21923.979188643232</v>
      </c>
      <c r="G370" s="110">
        <f>(C370+D370+F370-E370)*data!$B$9/12</f>
        <v>185971.41279572807</v>
      </c>
      <c r="H370" s="144">
        <f t="shared" si="13"/>
        <v>28081683.332154941</v>
      </c>
    </row>
    <row r="371" spans="1:8" ht="14.5" x14ac:dyDescent="0.35">
      <c r="A371" s="126">
        <f t="shared" si="14"/>
        <v>75</v>
      </c>
      <c r="B371" s="109">
        <v>55062</v>
      </c>
      <c r="C371" s="110">
        <v>28079322.151243463</v>
      </c>
      <c r="D371" s="110"/>
      <c r="E371" s="110">
        <f>E359*(1+data!$B$8)</f>
        <v>24530.139135082714</v>
      </c>
      <c r="F371" s="110">
        <f>F359*(1+data!$B$9)</f>
        <v>16026.575533977832</v>
      </c>
      <c r="G371" s="110">
        <f>(C371+D371+F371-E371)*data!$B$9/12</f>
        <v>187138.7905842824</v>
      </c>
      <c r="H371" s="144">
        <f t="shared" si="13"/>
        <v>28257957.378226642</v>
      </c>
    </row>
    <row r="372" spans="1:8" ht="14.5" x14ac:dyDescent="0.35">
      <c r="A372" s="126">
        <f t="shared" si="14"/>
        <v>75</v>
      </c>
      <c r="B372" s="109">
        <v>55093</v>
      </c>
      <c r="C372" s="110">
        <v>28250253.149604037</v>
      </c>
      <c r="D372" s="110"/>
      <c r="E372" s="110">
        <f>E360*(1+data!$B$8)</f>
        <v>24530.139135082714</v>
      </c>
      <c r="F372" s="110">
        <f>F360*(1+data!$B$9)</f>
        <v>6511.2222740563247</v>
      </c>
      <c r="G372" s="110">
        <f>(C372+D372+F372-E372)*data!$B$9/12</f>
        <v>188214.89488495342</v>
      </c>
      <c r="H372" s="144">
        <f t="shared" si="13"/>
        <v>28420449.127627969</v>
      </c>
    </row>
    <row r="373" spans="1:8" ht="14.5" x14ac:dyDescent="0.35">
      <c r="A373" s="128">
        <f t="shared" si="14"/>
        <v>75</v>
      </c>
      <c r="B373" s="119">
        <v>55123</v>
      </c>
      <c r="C373" s="120">
        <v>28404123.988951873</v>
      </c>
      <c r="D373" s="120"/>
      <c r="E373" s="120">
        <f>E361*(1+data!$B$8)</f>
        <v>24530.139135082714</v>
      </c>
      <c r="F373" s="120">
        <f>F361*(1+data!$B$9)</f>
        <v>22829.997901340841</v>
      </c>
      <c r="G373" s="120">
        <f>(C373+D373+F373-E373)*data!$B$9/12</f>
        <v>189349.49231812087</v>
      </c>
      <c r="H373" s="145">
        <f t="shared" si="13"/>
        <v>28591773.340036251</v>
      </c>
    </row>
    <row r="374" spans="1:8" ht="14.5" x14ac:dyDescent="0.35">
      <c r="A374" s="126">
        <f t="shared" si="14"/>
        <v>75</v>
      </c>
      <c r="B374" s="109">
        <v>55154</v>
      </c>
      <c r="C374" s="110">
        <v>28590233.012078483</v>
      </c>
      <c r="D374" s="110"/>
      <c r="E374" s="110">
        <f>E362*(1+data!$B$8)</f>
        <v>24530.139135082714</v>
      </c>
      <c r="F374" s="110">
        <f>F362*(1+data!$B$9)</f>
        <v>5136.7999963740522</v>
      </c>
      <c r="G374" s="110">
        <f>(C374+D374+F374-E374)*data!$B$9/12</f>
        <v>190472.26448626517</v>
      </c>
      <c r="H374" s="144">
        <f t="shared" si="13"/>
        <v>28761311.937426038</v>
      </c>
    </row>
    <row r="375" spans="1:8" ht="14.5" x14ac:dyDescent="0.35">
      <c r="A375" s="126">
        <f t="shared" si="14"/>
        <v>76</v>
      </c>
      <c r="B375" s="109">
        <v>55185</v>
      </c>
      <c r="C375" s="110">
        <v>28743741.572166368</v>
      </c>
      <c r="D375" s="110"/>
      <c r="E375" s="110">
        <f>E363*(1+data!$B$8)</f>
        <v>24530.139135082714</v>
      </c>
      <c r="F375" s="110">
        <f>F363*(1+data!$B$9)</f>
        <v>3433.6953178983699</v>
      </c>
      <c r="G375" s="110">
        <f>(C375+D375+F375-E375)*data!$B$9/12</f>
        <v>191484.30085566125</v>
      </c>
      <c r="H375" s="144">
        <f t="shared" si="13"/>
        <v>28914129.429204848</v>
      </c>
    </row>
    <row r="376" spans="1:8" ht="14.5" x14ac:dyDescent="0.35">
      <c r="A376" s="126">
        <f t="shared" si="14"/>
        <v>76</v>
      </c>
      <c r="B376" s="109">
        <v>55213</v>
      </c>
      <c r="C376" s="110">
        <v>28895016.051106475</v>
      </c>
      <c r="D376" s="110"/>
      <c r="E376" s="110">
        <f>E364*(1+data!$B$8)</f>
        <v>24530.139135082714</v>
      </c>
      <c r="F376" s="110">
        <f>F364*(1+data!$B$9)</f>
        <v>23111.034518983557</v>
      </c>
      <c r="G376" s="110">
        <f>(C376+D376+F376-E376)*data!$B$9/12</f>
        <v>192623.97964326918</v>
      </c>
      <c r="H376" s="144">
        <f t="shared" si="13"/>
        <v>29086220.926133648</v>
      </c>
    </row>
    <row r="377" spans="1:8" ht="14.5" x14ac:dyDescent="0.35">
      <c r="A377" s="126">
        <f t="shared" si="14"/>
        <v>76</v>
      </c>
      <c r="B377" s="109">
        <v>55244</v>
      </c>
      <c r="C377" s="110">
        <v>29084935.217351459</v>
      </c>
      <c r="D377" s="110"/>
      <c r="E377" s="110">
        <f>E365*(1+data!$B$8)</f>
        <v>24530.139135082714</v>
      </c>
      <c r="F377" s="110">
        <f>F365*(1+data!$B$9)</f>
        <v>18303.879708475637</v>
      </c>
      <c r="G377" s="110">
        <f>(C377+D377+F377-E377)*data!$B$9/12</f>
        <v>193858.05971949906</v>
      </c>
      <c r="H377" s="144">
        <f t="shared" si="13"/>
        <v>29272567.017644353</v>
      </c>
    </row>
    <row r="378" spans="1:8" ht="14.5" x14ac:dyDescent="0.35">
      <c r="A378" s="126">
        <f t="shared" si="14"/>
        <v>76</v>
      </c>
      <c r="B378" s="109">
        <v>55274</v>
      </c>
      <c r="C378" s="110">
        <v>29266926.026603844</v>
      </c>
      <c r="D378" s="110"/>
      <c r="E378" s="110">
        <f>E366*(1+data!$B$8)</f>
        <v>24530.139135082714</v>
      </c>
      <c r="F378" s="110">
        <f>F366*(1+data!$B$9)</f>
        <v>3648.8311952767999</v>
      </c>
      <c r="G378" s="110">
        <f>(C378+D378+F378-E378)*data!$B$9/12</f>
        <v>194973.63145776026</v>
      </c>
      <c r="H378" s="144">
        <f t="shared" si="13"/>
        <v>29441018.3501218</v>
      </c>
    </row>
    <row r="379" spans="1:8" ht="14.5" x14ac:dyDescent="0.35">
      <c r="A379" s="126">
        <f t="shared" si="14"/>
        <v>76</v>
      </c>
      <c r="B379" s="109">
        <v>55305</v>
      </c>
      <c r="C379" s="110">
        <v>29422099.885128334</v>
      </c>
      <c r="D379" s="110"/>
      <c r="E379" s="110">
        <f>E367*(1+data!$B$8)</f>
        <v>24530.139135082714</v>
      </c>
      <c r="F379" s="110">
        <f>F367*(1+data!$B$9)</f>
        <v>37349.973535269404</v>
      </c>
      <c r="G379" s="110">
        <f>(C379+D379+F379-E379)*data!$B$9/12</f>
        <v>196232.79813019015</v>
      </c>
      <c r="H379" s="144">
        <f t="shared" si="13"/>
        <v>29631152.517658714</v>
      </c>
    </row>
    <row r="380" spans="1:8" ht="14.5" x14ac:dyDescent="0.35">
      <c r="A380" s="126">
        <f t="shared" si="14"/>
        <v>76</v>
      </c>
      <c r="B380" s="109">
        <v>55335</v>
      </c>
      <c r="C380" s="110">
        <v>29642767.287625279</v>
      </c>
      <c r="D380" s="110"/>
      <c r="E380" s="110">
        <f>E368*(1+data!$B$8)</f>
        <v>25511.344700486025</v>
      </c>
      <c r="F380" s="110">
        <f>F368*(1+data!$B$9)</f>
        <v>16835.197666415766</v>
      </c>
      <c r="G380" s="110">
        <f>(C380+D380+F380-E380)*data!$B$9/12</f>
        <v>197560.60760394137</v>
      </c>
      <c r="H380" s="144">
        <f t="shared" si="13"/>
        <v>29831651.748195149</v>
      </c>
    </row>
    <row r="381" spans="1:8" ht="14.5" x14ac:dyDescent="0.35">
      <c r="A381" s="126">
        <f t="shared" si="14"/>
        <v>76</v>
      </c>
      <c r="B381" s="109">
        <v>55366</v>
      </c>
      <c r="C381" s="110">
        <v>29823791.158982281</v>
      </c>
      <c r="D381" s="110"/>
      <c r="E381" s="110">
        <f>E369*(1+data!$B$8)</f>
        <v>25511.344700486025</v>
      </c>
      <c r="F381" s="110">
        <f>F369*(1+data!$B$9)</f>
        <v>4120.4716505776314</v>
      </c>
      <c r="G381" s="110">
        <f>(C381+D381+F381-E381)*data!$B$9/12</f>
        <v>198682.66857288251</v>
      </c>
      <c r="H381" s="144">
        <f t="shared" si="13"/>
        <v>30001082.954505257</v>
      </c>
    </row>
    <row r="382" spans="1:8" ht="14.5" x14ac:dyDescent="0.35">
      <c r="A382" s="126">
        <f t="shared" si="14"/>
        <v>76</v>
      </c>
      <c r="B382" s="109">
        <v>55397</v>
      </c>
      <c r="C382" s="110">
        <v>29981702.823522042</v>
      </c>
      <c r="D382" s="110"/>
      <c r="E382" s="110">
        <f>E370*(1+data!$B$8)</f>
        <v>25511.344700486025</v>
      </c>
      <c r="F382" s="110">
        <f>F370*(1+data!$B$9)</f>
        <v>23677.897523734693</v>
      </c>
      <c r="G382" s="110">
        <f>(C382+D382+F382-E382)*data!$B$9/12</f>
        <v>199865.79584230194</v>
      </c>
      <c r="H382" s="144">
        <f t="shared" si="13"/>
        <v>30179735.172187593</v>
      </c>
    </row>
    <row r="383" spans="1:8" ht="14.5" x14ac:dyDescent="0.35">
      <c r="A383" s="126">
        <f t="shared" si="14"/>
        <v>76</v>
      </c>
      <c r="B383" s="109">
        <v>55427</v>
      </c>
      <c r="C383" s="110">
        <v>30178074.069045458</v>
      </c>
      <c r="D383" s="110"/>
      <c r="E383" s="110">
        <f>E371*(1+data!$B$8)</f>
        <v>25511.344700486025</v>
      </c>
      <c r="F383" s="110">
        <f>F371*(1+data!$B$9)</f>
        <v>17308.701576696058</v>
      </c>
      <c r="G383" s="110">
        <f>(C383+D383+F383-E383)*data!$B$9/12</f>
        <v>201132.47617281112</v>
      </c>
      <c r="H383" s="144">
        <f t="shared" si="13"/>
        <v>30371003.90209448</v>
      </c>
    </row>
    <row r="384" spans="1:8" ht="14.5" x14ac:dyDescent="0.35">
      <c r="A384" s="126">
        <f t="shared" si="14"/>
        <v>76</v>
      </c>
      <c r="B384" s="109">
        <v>55458</v>
      </c>
      <c r="C384" s="110">
        <v>30363572.307424329</v>
      </c>
      <c r="D384" s="110"/>
      <c r="E384" s="110">
        <f>E372*(1+data!$B$8)</f>
        <v>25511.344700486025</v>
      </c>
      <c r="F384" s="110">
        <f>F372*(1+data!$B$9)</f>
        <v>7032.1200559808312</v>
      </c>
      <c r="G384" s="110">
        <f>(C384+D384+F384-E384)*data!$B$9/12</f>
        <v>202300.62055186552</v>
      </c>
      <c r="H384" s="144">
        <f t="shared" si="13"/>
        <v>30547393.70333169</v>
      </c>
    </row>
    <row r="385" spans="1:8" ht="14.5" x14ac:dyDescent="0.35">
      <c r="A385" s="128">
        <f t="shared" si="14"/>
        <v>76</v>
      </c>
      <c r="B385" s="119">
        <v>55488</v>
      </c>
      <c r="C385" s="120">
        <v>30530651.525803771</v>
      </c>
      <c r="D385" s="120"/>
      <c r="E385" s="120">
        <f>E373*(1+data!$B$8)</f>
        <v>25511.344700486025</v>
      </c>
      <c r="F385" s="120">
        <f>F373*(1+data!$B$9)</f>
        <v>24656.39773344811</v>
      </c>
      <c r="G385" s="120">
        <f>(C385+D385+F385-E385)*data!$B$9/12</f>
        <v>203531.97719224493</v>
      </c>
      <c r="H385" s="145">
        <f t="shared" si="13"/>
        <v>30733328.556028981</v>
      </c>
    </row>
    <row r="386" spans="1:8" ht="14.5" x14ac:dyDescent="0.35">
      <c r="A386" s="126">
        <f t="shared" si="14"/>
        <v>76</v>
      </c>
      <c r="B386" s="109">
        <v>55519</v>
      </c>
      <c r="C386" s="110">
        <v>30732553.974076841</v>
      </c>
      <c r="D386" s="110"/>
      <c r="E386" s="110">
        <f>E374*(1+data!$B$8)</f>
        <v>25511.344700486025</v>
      </c>
      <c r="F386" s="110">
        <f>F374*(1+data!$B$9)</f>
        <v>5547.7439960839765</v>
      </c>
      <c r="G386" s="110">
        <f>(C386+D386+F386-E386)*data!$B$9/12</f>
        <v>204750.60248914958</v>
      </c>
      <c r="H386" s="144">
        <f t="shared" si="13"/>
        <v>30917340.97586159</v>
      </c>
    </row>
    <row r="387" spans="1:8" ht="14.5" x14ac:dyDescent="0.35">
      <c r="A387" s="126">
        <f t="shared" si="14"/>
        <v>77</v>
      </c>
      <c r="B387" s="109">
        <v>55550</v>
      </c>
      <c r="C387" s="110">
        <v>30899253.953623403</v>
      </c>
      <c r="D387" s="110"/>
      <c r="E387" s="110">
        <f>E375*(1+data!$B$8)</f>
        <v>25511.344700486025</v>
      </c>
      <c r="F387" s="110">
        <f>F375*(1+data!$B$9)</f>
        <v>3708.3909433302397</v>
      </c>
      <c r="G387" s="110">
        <f>(C387+D387+F387-E387)*data!$B$9/12</f>
        <v>205849.67333244163</v>
      </c>
      <c r="H387" s="144">
        <f t="shared" si="13"/>
        <v>31083300.673198689</v>
      </c>
    </row>
    <row r="388" spans="1:8" ht="14.5" x14ac:dyDescent="0.35">
      <c r="A388" s="126">
        <f t="shared" si="14"/>
        <v>77</v>
      </c>
      <c r="B388" s="109">
        <v>55579</v>
      </c>
      <c r="C388" s="110">
        <v>31063547.197094705</v>
      </c>
      <c r="D388" s="110"/>
      <c r="E388" s="110">
        <f>E376*(1+data!$B$8)</f>
        <v>25511.344700486025</v>
      </c>
      <c r="F388" s="110">
        <f>F376*(1+data!$B$9)</f>
        <v>24959.917280502243</v>
      </c>
      <c r="G388" s="110">
        <f>(C388+D388+F388-E388)*data!$B$9/12</f>
        <v>207086.63846449813</v>
      </c>
      <c r="H388" s="144">
        <f t="shared" si="13"/>
        <v>31270082.408139221</v>
      </c>
    </row>
    <row r="389" spans="1:8" ht="14.5" x14ac:dyDescent="0.35">
      <c r="A389" s="126">
        <f t="shared" si="14"/>
        <v>77</v>
      </c>
      <c r="B389" s="109">
        <v>55610</v>
      </c>
      <c r="C389" s="110">
        <v>31269582.814896718</v>
      </c>
      <c r="D389" s="110"/>
      <c r="E389" s="110">
        <f>E377*(1+data!$B$8)</f>
        <v>25511.344700486025</v>
      </c>
      <c r="F389" s="110">
        <f>F377*(1+data!$B$9)</f>
        <v>19768.190085153688</v>
      </c>
      <c r="G389" s="110">
        <f>(C389+D389+F389-E389)*data!$B$9/12</f>
        <v>208425.59773520925</v>
      </c>
      <c r="H389" s="144">
        <f t="shared" si="13"/>
        <v>31472265.258016594</v>
      </c>
    </row>
    <row r="390" spans="1:8" ht="14.5" x14ac:dyDescent="0.35">
      <c r="A390" s="126">
        <f t="shared" si="14"/>
        <v>77</v>
      </c>
      <c r="B390" s="109">
        <v>55640</v>
      </c>
      <c r="C390" s="110">
        <v>31467061.959935103</v>
      </c>
      <c r="D390" s="110"/>
      <c r="E390" s="110">
        <f>E378*(1+data!$B$8)</f>
        <v>25511.344700486025</v>
      </c>
      <c r="F390" s="110">
        <f>F378*(1+data!$B$9)</f>
        <v>3940.737690898944</v>
      </c>
      <c r="G390" s="110">
        <f>(C390+D390+F390-E390)*data!$B$9/12</f>
        <v>209636.60901950346</v>
      </c>
      <c r="H390" s="144">
        <f t="shared" ref="H390:H453" si="15">C390+D390+F390+G390-E390</f>
        <v>31655127.96194502</v>
      </c>
    </row>
    <row r="391" spans="1:8" ht="14.5" x14ac:dyDescent="0.35">
      <c r="A391" s="126">
        <f t="shared" si="14"/>
        <v>77</v>
      </c>
      <c r="B391" s="109">
        <v>55671</v>
      </c>
      <c r="C391" s="110">
        <v>31635584.991994336</v>
      </c>
      <c r="D391" s="110"/>
      <c r="E391" s="110">
        <f>E379*(1+data!$B$8)</f>
        <v>25511.344700486025</v>
      </c>
      <c r="F391" s="110">
        <f>F379*(1+data!$B$9)</f>
        <v>40337.971418090958</v>
      </c>
      <c r="G391" s="110">
        <f>(C391+D391+F391-E391)*data!$B$9/12</f>
        <v>211002.74412474627</v>
      </c>
      <c r="H391" s="144">
        <f t="shared" si="15"/>
        <v>31861414.362836689</v>
      </c>
    </row>
    <row r="392" spans="1:8" ht="14.5" x14ac:dyDescent="0.35">
      <c r="A392" s="126">
        <f t="shared" si="14"/>
        <v>77</v>
      </c>
      <c r="B392" s="109">
        <v>55701</v>
      </c>
      <c r="C392" s="110">
        <v>31874847.286642835</v>
      </c>
      <c r="D392" s="110"/>
      <c r="E392" s="110">
        <f>E380*(1+data!$B$8)</f>
        <v>26531.798488505465</v>
      </c>
      <c r="F392" s="110">
        <f>F380*(1+data!$B$9)</f>
        <v>18182.01347972903</v>
      </c>
      <c r="G392" s="110">
        <f>(C392+D392+F392-E392)*data!$B$9/12</f>
        <v>212443.31667756036</v>
      </c>
      <c r="H392" s="144">
        <f t="shared" si="15"/>
        <v>32078940.818311617</v>
      </c>
    </row>
    <row r="393" spans="1:8" ht="14.5" x14ac:dyDescent="0.35">
      <c r="A393" s="126">
        <f t="shared" si="14"/>
        <v>77</v>
      </c>
      <c r="B393" s="109">
        <v>55732</v>
      </c>
      <c r="C393" s="110">
        <v>32071375.913093664</v>
      </c>
      <c r="D393" s="110"/>
      <c r="E393" s="110">
        <f>E381*(1+data!$B$8)</f>
        <v>26531.798488505465</v>
      </c>
      <c r="F393" s="110">
        <f>F381*(1+data!$B$9)</f>
        <v>4450.1093826238421</v>
      </c>
      <c r="G393" s="110">
        <f>(C393+D393+F393-E393)*data!$B$9/12</f>
        <v>213661.96149325187</v>
      </c>
      <c r="H393" s="144">
        <f t="shared" si="15"/>
        <v>32262956.185481038</v>
      </c>
    </row>
    <row r="394" spans="1:8" ht="14.5" x14ac:dyDescent="0.35">
      <c r="A394" s="126">
        <f t="shared" si="14"/>
        <v>77</v>
      </c>
      <c r="B394" s="109">
        <v>55763</v>
      </c>
      <c r="C394" s="110">
        <v>32242950.17515111</v>
      </c>
      <c r="D394" s="110"/>
      <c r="E394" s="110">
        <f>E382*(1+data!$B$8)</f>
        <v>26531.798488505465</v>
      </c>
      <c r="F394" s="110">
        <f>F382*(1+data!$B$9)</f>
        <v>25572.129325633472</v>
      </c>
      <c r="G394" s="110">
        <f>(C394+D394+F394-E394)*data!$B$9/12</f>
        <v>214946.60337325491</v>
      </c>
      <c r="H394" s="144">
        <f t="shared" si="15"/>
        <v>32456937.109361492</v>
      </c>
    </row>
    <row r="395" spans="1:8" ht="14.5" x14ac:dyDescent="0.35">
      <c r="A395" s="126">
        <f t="shared" si="14"/>
        <v>77</v>
      </c>
      <c r="B395" s="109">
        <v>55793</v>
      </c>
      <c r="C395" s="110">
        <v>32456067.649099931</v>
      </c>
      <c r="D395" s="110"/>
      <c r="E395" s="110">
        <f>E383*(1+data!$B$8)</f>
        <v>26531.798488505465</v>
      </c>
      <c r="F395" s="110">
        <f>F383*(1+data!$B$9)</f>
        <v>18693.397702831742</v>
      </c>
      <c r="G395" s="110">
        <f>(C395+D395+F395-E395)*data!$B$9/12</f>
        <v>216321.52832209505</v>
      </c>
      <c r="H395" s="144">
        <f t="shared" si="15"/>
        <v>32664550.776636355</v>
      </c>
    </row>
    <row r="396" spans="1:8" ht="14.5" x14ac:dyDescent="0.35">
      <c r="A396" s="126">
        <f t="shared" si="14"/>
        <v>77</v>
      </c>
      <c r="B396" s="109">
        <v>55824</v>
      </c>
      <c r="C396" s="110">
        <v>32657449.185524527</v>
      </c>
      <c r="D396" s="110"/>
      <c r="E396" s="110">
        <f>E384*(1+data!$B$8)</f>
        <v>26531.798488505465</v>
      </c>
      <c r="F396" s="110">
        <f>F384*(1+data!$B$9)</f>
        <v>7594.6896604592985</v>
      </c>
      <c r="G396" s="110">
        <f>(C396+D396+F396-E396)*data!$B$9/12</f>
        <v>217590.08051130988</v>
      </c>
      <c r="H396" s="144">
        <f t="shared" si="15"/>
        <v>32856102.157207791</v>
      </c>
    </row>
    <row r="397" spans="1:8" ht="14.5" x14ac:dyDescent="0.35">
      <c r="A397" s="128">
        <f t="shared" si="14"/>
        <v>77</v>
      </c>
      <c r="B397" s="119">
        <v>55854</v>
      </c>
      <c r="C397" s="120">
        <v>32838945.136609584</v>
      </c>
      <c r="D397" s="120"/>
      <c r="E397" s="120">
        <f>E385*(1+data!$B$8)</f>
        <v>26531.798488505465</v>
      </c>
      <c r="F397" s="120">
        <f>F385*(1+data!$B$9)</f>
        <v>26628.909552123961</v>
      </c>
      <c r="G397" s="120">
        <f>(C397+D397+F397-E397)*data!$B$9/12</f>
        <v>218926.94831782137</v>
      </c>
      <c r="H397" s="145">
        <f t="shared" si="15"/>
        <v>33057969.195991024</v>
      </c>
    </row>
    <row r="398" spans="1:8" ht="14.5" x14ac:dyDescent="0.35">
      <c r="A398" s="126">
        <f t="shared" si="14"/>
        <v>77</v>
      </c>
      <c r="B398" s="109">
        <v>55885</v>
      </c>
      <c r="C398" s="110">
        <v>33058057.178614665</v>
      </c>
      <c r="D398" s="110"/>
      <c r="E398" s="110">
        <f>E386*(1+data!$B$8)</f>
        <v>26531.798488505465</v>
      </c>
      <c r="F398" s="110">
        <f>F386*(1+data!$B$9)</f>
        <v>5991.5635157706947</v>
      </c>
      <c r="G398" s="110">
        <f>(C398+D398+F398-E398)*data!$B$9/12</f>
        <v>220250.11295761287</v>
      </c>
      <c r="H398" s="144">
        <f t="shared" si="15"/>
        <v>33257767.056599542</v>
      </c>
    </row>
    <row r="399" spans="1:8" ht="14.5" x14ac:dyDescent="0.35">
      <c r="A399" s="126">
        <f t="shared" ref="A399:A462" si="16">A387+1</f>
        <v>78</v>
      </c>
      <c r="B399" s="109">
        <v>55916</v>
      </c>
      <c r="C399" s="110">
        <v>33239157.603714246</v>
      </c>
      <c r="D399" s="110"/>
      <c r="E399" s="110">
        <f>E387*(1+data!$B$8)</f>
        <v>26531.798488505465</v>
      </c>
      <c r="F399" s="110">
        <f>F387*(1+data!$B$9)</f>
        <v>4005.0622187966592</v>
      </c>
      <c r="G399" s="110">
        <f>(C399+D399+F399-E399)*data!$B$9/12</f>
        <v>221444.20578296357</v>
      </c>
      <c r="H399" s="144">
        <f t="shared" si="15"/>
        <v>33438075.073227502</v>
      </c>
    </row>
    <row r="400" spans="1:8" ht="14.5" x14ac:dyDescent="0.35">
      <c r="A400" s="126">
        <f t="shared" si="16"/>
        <v>78</v>
      </c>
      <c r="B400" s="109">
        <v>55944</v>
      </c>
      <c r="C400" s="110">
        <v>33417665.850167148</v>
      </c>
      <c r="D400" s="110"/>
      <c r="E400" s="110">
        <f>E388*(1+data!$B$8)</f>
        <v>26531.798488505465</v>
      </c>
      <c r="F400" s="110">
        <f>F388*(1+data!$B$9)</f>
        <v>26956.710662942423</v>
      </c>
      <c r="G400" s="110">
        <f>(C400+D400+F400-E400)*data!$B$9/12</f>
        <v>222787.27174894392</v>
      </c>
      <c r="H400" s="144">
        <f t="shared" si="15"/>
        <v>33640878.034090526</v>
      </c>
    </row>
    <row r="401" spans="1:8" ht="14.5" x14ac:dyDescent="0.35">
      <c r="A401" s="126">
        <f t="shared" si="16"/>
        <v>78</v>
      </c>
      <c r="B401" s="109">
        <v>55975</v>
      </c>
      <c r="C401" s="110">
        <v>33641263.004520573</v>
      </c>
      <c r="D401" s="110"/>
      <c r="E401" s="110">
        <f>E389*(1+data!$B$8)</f>
        <v>26531.798488505465</v>
      </c>
      <c r="F401" s="110">
        <f>F389*(1+data!$B$9)</f>
        <v>21349.645291965986</v>
      </c>
      <c r="G401" s="110">
        <f>(C401+D401+F401-E401)*data!$B$9/12</f>
        <v>224240.53900882692</v>
      </c>
      <c r="H401" s="144">
        <f t="shared" si="15"/>
        <v>33860321.390332863</v>
      </c>
    </row>
    <row r="402" spans="1:8" ht="14.5" x14ac:dyDescent="0.35">
      <c r="A402" s="126">
        <f t="shared" si="16"/>
        <v>78</v>
      </c>
      <c r="B402" s="109">
        <v>56005</v>
      </c>
      <c r="C402" s="110">
        <v>33855626.359536789</v>
      </c>
      <c r="D402" s="110"/>
      <c r="E402" s="110">
        <f>E390*(1+data!$B$8)</f>
        <v>26531.798488505465</v>
      </c>
      <c r="F402" s="110">
        <f>F390*(1+data!$B$9)</f>
        <v>4255.9967061708594</v>
      </c>
      <c r="G402" s="110">
        <f>(C402+D402+F402-E402)*data!$B$9/12</f>
        <v>225555.67038502972</v>
      </c>
      <c r="H402" s="144">
        <f t="shared" si="15"/>
        <v>34058906.22813949</v>
      </c>
    </row>
    <row r="403" spans="1:8" ht="14.5" x14ac:dyDescent="0.35">
      <c r="A403" s="126">
        <f t="shared" si="16"/>
        <v>78</v>
      </c>
      <c r="B403" s="109">
        <v>56036</v>
      </c>
      <c r="C403" s="110">
        <v>34038724.351724684</v>
      </c>
      <c r="D403" s="110"/>
      <c r="E403" s="110">
        <f>E391*(1+data!$B$8)</f>
        <v>26531.798488505465</v>
      </c>
      <c r="F403" s="110">
        <f>F391*(1+data!$B$9)</f>
        <v>43565.009131538238</v>
      </c>
      <c r="G403" s="110">
        <f>(C403+D403+F403-E403)*data!$B$9/12</f>
        <v>227038.3837491181</v>
      </c>
      <c r="H403" s="144">
        <f t="shared" si="15"/>
        <v>34282795.946116835</v>
      </c>
    </row>
    <row r="404" spans="1:8" ht="14.5" x14ac:dyDescent="0.35">
      <c r="A404" s="126">
        <f t="shared" si="16"/>
        <v>78</v>
      </c>
      <c r="B404" s="109">
        <v>56066</v>
      </c>
      <c r="C404" s="110">
        <v>34298228.034959428</v>
      </c>
      <c r="D404" s="110"/>
      <c r="E404" s="110">
        <f>E392*(1+data!$B$8)</f>
        <v>27593.070428045685</v>
      </c>
      <c r="F404" s="110">
        <f>F392*(1+data!$B$9)</f>
        <v>19636.574558107353</v>
      </c>
      <c r="G404" s="110">
        <f>(C404+D404+F404-E404)*data!$B$9/12</f>
        <v>228601.81026059666</v>
      </c>
      <c r="H404" s="144">
        <f t="shared" si="15"/>
        <v>34518873.349350087</v>
      </c>
    </row>
    <row r="405" spans="1:8" ht="14.5" x14ac:dyDescent="0.35">
      <c r="A405" s="126">
        <f t="shared" si="16"/>
        <v>78</v>
      </c>
      <c r="B405" s="109">
        <v>56097</v>
      </c>
      <c r="C405" s="110">
        <v>34511664.764091924</v>
      </c>
      <c r="D405" s="110"/>
      <c r="E405" s="110">
        <f>E393*(1+data!$B$8)</f>
        <v>27593.070428045685</v>
      </c>
      <c r="F405" s="110">
        <f>F393*(1+data!$B$9)</f>
        <v>4806.1181332337501</v>
      </c>
      <c r="G405" s="110">
        <f>(C405+D405+F405-E405)*data!$B$9/12</f>
        <v>229925.85207864744</v>
      </c>
      <c r="H405" s="144">
        <f t="shared" si="15"/>
        <v>34718803.663875759</v>
      </c>
    </row>
    <row r="406" spans="1:8" ht="14.5" x14ac:dyDescent="0.35">
      <c r="A406" s="126">
        <f t="shared" si="16"/>
        <v>78</v>
      </c>
      <c r="B406" s="109">
        <v>56128</v>
      </c>
      <c r="C406" s="110">
        <v>34698158.685096659</v>
      </c>
      <c r="D406" s="110"/>
      <c r="E406" s="110">
        <f>E394*(1+data!$B$8)</f>
        <v>27593.070428045685</v>
      </c>
      <c r="F406" s="110">
        <f>F394*(1+data!$B$9)</f>
        <v>27617.89967168415</v>
      </c>
      <c r="G406" s="110">
        <f>(C406+D406+F406-E406)*data!$B$9/12</f>
        <v>231321.22342893531</v>
      </c>
      <c r="H406" s="144">
        <f t="shared" si="15"/>
        <v>34929504.737769231</v>
      </c>
    </row>
    <row r="407" spans="1:8" ht="14.5" x14ac:dyDescent="0.35">
      <c r="A407" s="126">
        <f t="shared" si="16"/>
        <v>78</v>
      </c>
      <c r="B407" s="109">
        <v>56158</v>
      </c>
      <c r="C407" s="110">
        <v>34929527.233063966</v>
      </c>
      <c r="D407" s="110"/>
      <c r="E407" s="110">
        <f>E395*(1+data!$B$8)</f>
        <v>27593.070428045685</v>
      </c>
      <c r="F407" s="110">
        <f>F395*(1+data!$B$9)</f>
        <v>20188.869519058284</v>
      </c>
      <c r="G407" s="110">
        <f>(C407+D407+F407-E407)*data!$B$9/12</f>
        <v>232814.15354769983</v>
      </c>
      <c r="H407" s="144">
        <f t="shared" si="15"/>
        <v>35154937.185702674</v>
      </c>
    </row>
    <row r="408" spans="1:8" ht="14.5" x14ac:dyDescent="0.35">
      <c r="A408" s="126">
        <f t="shared" si="16"/>
        <v>78</v>
      </c>
      <c r="B408" s="109">
        <v>56189</v>
      </c>
      <c r="C408" s="110">
        <v>35148228.97967913</v>
      </c>
      <c r="D408" s="110"/>
      <c r="E408" s="110">
        <f>E396*(1+data!$B$8)</f>
        <v>27593.070428045685</v>
      </c>
      <c r="F408" s="110">
        <f>F396*(1+data!$B$9)</f>
        <v>8202.2648332960434</v>
      </c>
      <c r="G408" s="110">
        <f>(C408+D408+F408-E408)*data!$B$9/12</f>
        <v>234192.25449389589</v>
      </c>
      <c r="H408" s="144">
        <f t="shared" si="15"/>
        <v>35363030.428578272</v>
      </c>
    </row>
    <row r="409" spans="1:8" ht="14.5" x14ac:dyDescent="0.35">
      <c r="A409" s="128">
        <f t="shared" si="16"/>
        <v>78</v>
      </c>
      <c r="B409" s="119">
        <v>56219</v>
      </c>
      <c r="C409" s="120">
        <v>35345462.358709432</v>
      </c>
      <c r="D409" s="120"/>
      <c r="E409" s="120">
        <f>E397*(1+data!$B$8)</f>
        <v>27593.070428045685</v>
      </c>
      <c r="F409" s="120">
        <f>F397*(1+data!$B$9)</f>
        <v>28759.222316293879</v>
      </c>
      <c r="G409" s="120">
        <f>(C409+D409+F409-E409)*data!$B$9/12</f>
        <v>235644.19007065124</v>
      </c>
      <c r="H409" s="145">
        <f t="shared" si="15"/>
        <v>35582272.700668335</v>
      </c>
    </row>
    <row r="410" spans="1:8" ht="14.5" x14ac:dyDescent="0.35">
      <c r="A410" s="126">
        <f t="shared" si="16"/>
        <v>78</v>
      </c>
      <c r="B410" s="109">
        <v>56250</v>
      </c>
      <c r="C410" s="110">
        <v>35583329.234279089</v>
      </c>
      <c r="D410" s="110"/>
      <c r="E410" s="110">
        <f>E398*(1+data!$B$8)</f>
        <v>27593.070428045685</v>
      </c>
      <c r="F410" s="110">
        <f>F398*(1+data!$B$9)</f>
        <v>6470.8885970323508</v>
      </c>
      <c r="G410" s="110">
        <f>(C410+D410+F410-E410)*data!$B$9/12</f>
        <v>237081.38034965386</v>
      </c>
      <c r="H410" s="144">
        <f t="shared" si="15"/>
        <v>35799288.43279773</v>
      </c>
    </row>
    <row r="411" spans="1:8" ht="14.5" x14ac:dyDescent="0.35">
      <c r="A411" s="126">
        <f t="shared" si="16"/>
        <v>79</v>
      </c>
      <c r="B411" s="109">
        <v>56281</v>
      </c>
      <c r="C411" s="110">
        <v>35780151.736058831</v>
      </c>
      <c r="D411" s="110"/>
      <c r="E411" s="110">
        <f>E399*(1+data!$B$8)</f>
        <v>27593.070428045685</v>
      </c>
      <c r="F411" s="110">
        <f>F399*(1+data!$B$9)</f>
        <v>4325.4671963003921</v>
      </c>
      <c r="G411" s="110">
        <f>(C411+D411+F411-E411)*data!$B$9/12</f>
        <v>238379.22755218062</v>
      </c>
      <c r="H411" s="144">
        <f t="shared" si="15"/>
        <v>35995263.360379271</v>
      </c>
    </row>
    <row r="412" spans="1:8" ht="14.5" x14ac:dyDescent="0.35">
      <c r="A412" s="126">
        <f t="shared" si="16"/>
        <v>79</v>
      </c>
      <c r="B412" s="109">
        <v>56309</v>
      </c>
      <c r="C412" s="110">
        <v>35974182.911851302</v>
      </c>
      <c r="D412" s="110"/>
      <c r="E412" s="110">
        <f>E400*(1+data!$B$8)</f>
        <v>27593.070428045685</v>
      </c>
      <c r="F412" s="110">
        <f>F400*(1+data!$B$9)</f>
        <v>29113.247515977819</v>
      </c>
      <c r="G412" s="110">
        <f>(C412+D412+F412-E412)*data!$B$9/12</f>
        <v>239838.02059292825</v>
      </c>
      <c r="H412" s="144">
        <f t="shared" si="15"/>
        <v>36215541.109532163</v>
      </c>
    </row>
    <row r="413" spans="1:8" ht="14.5" x14ac:dyDescent="0.35">
      <c r="A413" s="126">
        <f t="shared" si="16"/>
        <v>79</v>
      </c>
      <c r="B413" s="109">
        <v>56340</v>
      </c>
      <c r="C413" s="110">
        <v>36216918.389973827</v>
      </c>
      <c r="D413" s="110"/>
      <c r="E413" s="110">
        <f>E401*(1+data!$B$8)</f>
        <v>27593.070428045685</v>
      </c>
      <c r="F413" s="110">
        <f>F401*(1+data!$B$9)</f>
        <v>23057.616915323266</v>
      </c>
      <c r="G413" s="110">
        <f>(C413+D413+F413-E413)*data!$B$9/12</f>
        <v>241415.88624307406</v>
      </c>
      <c r="H413" s="144">
        <f t="shared" si="15"/>
        <v>36453798.822704181</v>
      </c>
    </row>
    <row r="414" spans="1:8" ht="14.5" x14ac:dyDescent="0.35">
      <c r="A414" s="126">
        <f t="shared" si="16"/>
        <v>79</v>
      </c>
      <c r="B414" s="109">
        <v>56370</v>
      </c>
      <c r="C414" s="110">
        <v>36449689.701821648</v>
      </c>
      <c r="D414" s="110"/>
      <c r="E414" s="110">
        <f>E402*(1+data!$B$8)</f>
        <v>27593.070428045685</v>
      </c>
      <c r="F414" s="110">
        <f>F402*(1+data!$B$9)</f>
        <v>4596.4764426645288</v>
      </c>
      <c r="G414" s="110">
        <f>(C414+D414+F414-E414)*data!$B$9/12</f>
        <v>242844.62071890847</v>
      </c>
      <c r="H414" s="144">
        <f t="shared" si="15"/>
        <v>36669537.72855518</v>
      </c>
    </row>
    <row r="415" spans="1:8" ht="14.5" x14ac:dyDescent="0.35">
      <c r="A415" s="126">
        <f t="shared" si="16"/>
        <v>79</v>
      </c>
      <c r="B415" s="109">
        <v>56401</v>
      </c>
      <c r="C415" s="110">
        <v>36648702.814404413</v>
      </c>
      <c r="D415" s="110"/>
      <c r="E415" s="110">
        <f>E403*(1+data!$B$8)</f>
        <v>27593.070428045685</v>
      </c>
      <c r="F415" s="110">
        <f>F403*(1+data!$B$9)</f>
        <v>47050.209862061303</v>
      </c>
      <c r="G415" s="110">
        <f>(C415+D415+F415-E415)*data!$B$9/12</f>
        <v>244454.39969225621</v>
      </c>
      <c r="H415" s="144">
        <f t="shared" si="15"/>
        <v>36912614.35353069</v>
      </c>
    </row>
    <row r="416" spans="1:8" ht="14.5" x14ac:dyDescent="0.35">
      <c r="A416" s="126">
        <f t="shared" si="16"/>
        <v>79</v>
      </c>
      <c r="B416" s="109">
        <v>56431</v>
      </c>
      <c r="C416" s="110">
        <v>36930242.521857895</v>
      </c>
      <c r="D416" s="110"/>
      <c r="E416" s="110">
        <f>E404*(1+data!$B$8)</f>
        <v>28696.793245167511</v>
      </c>
      <c r="F416" s="110">
        <f>F404*(1+data!$B$9)</f>
        <v>21207.500522755941</v>
      </c>
      <c r="G416" s="110">
        <f>(C416+D416+F416-E416)*data!$B$9/12</f>
        <v>246151.68819423657</v>
      </c>
      <c r="H416" s="144">
        <f t="shared" si="15"/>
        <v>37168904.917329721</v>
      </c>
    </row>
    <row r="417" spans="1:8" ht="14.5" x14ac:dyDescent="0.35">
      <c r="A417" s="126">
        <f t="shared" si="16"/>
        <v>79</v>
      </c>
      <c r="B417" s="109">
        <v>56462</v>
      </c>
      <c r="C417" s="110">
        <v>37162119.618123218</v>
      </c>
      <c r="D417" s="110"/>
      <c r="E417" s="110">
        <f>E405*(1+data!$B$8)</f>
        <v>28696.793245167511</v>
      </c>
      <c r="F417" s="110">
        <f>F405*(1+data!$B$9)</f>
        <v>5190.6075838924507</v>
      </c>
      <c r="G417" s="110">
        <f>(C417+D417+F417-E417)*data!$B$9/12</f>
        <v>247590.75621641299</v>
      </c>
      <c r="H417" s="144">
        <f t="shared" si="15"/>
        <v>37386204.188678361</v>
      </c>
    </row>
    <row r="418" spans="1:8" ht="14.5" x14ac:dyDescent="0.35">
      <c r="A418" s="126">
        <f t="shared" si="16"/>
        <v>79</v>
      </c>
      <c r="B418" s="109">
        <v>56493</v>
      </c>
      <c r="C418" s="110">
        <v>37364907.584469244</v>
      </c>
      <c r="D418" s="110"/>
      <c r="E418" s="110">
        <f>E406*(1+data!$B$8)</f>
        <v>28696.793245167511</v>
      </c>
      <c r="F418" s="110">
        <f>F406*(1+data!$B$9)</f>
        <v>29827.331645418883</v>
      </c>
      <c r="G418" s="110">
        <f>(C418+D418+F418-E418)*data!$B$9/12</f>
        <v>249106.92081913</v>
      </c>
      <c r="H418" s="144">
        <f t="shared" si="15"/>
        <v>37615145.043688633</v>
      </c>
    </row>
    <row r="419" spans="1:8" ht="14.5" x14ac:dyDescent="0.35">
      <c r="A419" s="126">
        <f t="shared" si="16"/>
        <v>79</v>
      </c>
      <c r="B419" s="109">
        <v>56523</v>
      </c>
      <c r="C419" s="110">
        <v>37616169.311479248</v>
      </c>
      <c r="D419" s="110"/>
      <c r="E419" s="110">
        <f>E407*(1+data!$B$8)</f>
        <v>28696.793245167511</v>
      </c>
      <c r="F419" s="110">
        <f>F407*(1+data!$B$9)</f>
        <v>21803.979080582947</v>
      </c>
      <c r="G419" s="110">
        <f>(C419+D419+F419-E419)*data!$B$9/12</f>
        <v>250728.50998209775</v>
      </c>
      <c r="H419" s="144">
        <f t="shared" si="15"/>
        <v>37860005.007296756</v>
      </c>
    </row>
    <row r="420" spans="1:8" ht="14.5" x14ac:dyDescent="0.35">
      <c r="A420" s="126">
        <f t="shared" si="16"/>
        <v>79</v>
      </c>
      <c r="B420" s="109">
        <v>56554</v>
      </c>
      <c r="C420" s="110">
        <v>37853760.117663652</v>
      </c>
      <c r="D420" s="110"/>
      <c r="E420" s="110">
        <f>E408*(1+data!$B$8)</f>
        <v>28696.793245167511</v>
      </c>
      <c r="F420" s="110">
        <f>F408*(1+data!$B$9)</f>
        <v>8858.446019959727</v>
      </c>
      <c r="G420" s="110">
        <f>(C420+D420+F420-E420)*data!$B$9/12</f>
        <v>252226.14513625632</v>
      </c>
      <c r="H420" s="144">
        <f t="shared" si="15"/>
        <v>38086147.915574707</v>
      </c>
    </row>
    <row r="421" spans="1:8" ht="14.5" x14ac:dyDescent="0.35">
      <c r="A421" s="128">
        <f t="shared" si="16"/>
        <v>79</v>
      </c>
      <c r="B421" s="119">
        <v>56584</v>
      </c>
      <c r="C421" s="120">
        <v>38068174.372988664</v>
      </c>
      <c r="D421" s="120"/>
      <c r="E421" s="120">
        <f>E409*(1+data!$B$8)</f>
        <v>28696.793245167511</v>
      </c>
      <c r="F421" s="120">
        <f>F409*(1+data!$B$9)</f>
        <v>31059.960101597393</v>
      </c>
      <c r="G421" s="120">
        <f>(C421+D421+F421-E421)*data!$B$9/12</f>
        <v>253803.58359896729</v>
      </c>
      <c r="H421" s="145">
        <f t="shared" si="15"/>
        <v>38324341.123444058</v>
      </c>
    </row>
    <row r="422" spans="1:8" ht="14.5" x14ac:dyDescent="0.35">
      <c r="A422" s="126">
        <f t="shared" si="16"/>
        <v>79</v>
      </c>
      <c r="B422" s="109">
        <v>56615</v>
      </c>
      <c r="C422" s="110">
        <v>38326482.152615987</v>
      </c>
      <c r="D422" s="110"/>
      <c r="E422" s="110">
        <f>E410*(1+data!$B$8)</f>
        <v>28696.793245167511</v>
      </c>
      <c r="F422" s="110">
        <f>F410*(1+data!$B$9)</f>
        <v>6988.5596847949391</v>
      </c>
      <c r="G422" s="110">
        <f>(C422+D422+F422-E422)*data!$B$9/12</f>
        <v>255365.15946037078</v>
      </c>
      <c r="H422" s="144">
        <f t="shared" si="15"/>
        <v>38560139.078515992</v>
      </c>
    </row>
    <row r="423" spans="1:8" ht="14.5" x14ac:dyDescent="0.35">
      <c r="A423" s="126">
        <f t="shared" si="16"/>
        <v>80</v>
      </c>
      <c r="B423" s="109">
        <v>56646</v>
      </c>
      <c r="C423" s="110">
        <v>38540471.418910287</v>
      </c>
      <c r="D423" s="110"/>
      <c r="E423" s="110">
        <f>E411*(1+data!$B$8)</f>
        <v>28696.793245167511</v>
      </c>
      <c r="F423" s="110">
        <f>F411*(1+data!$B$9)</f>
        <v>4671.5045720044236</v>
      </c>
      <c r="G423" s="110">
        <f>(C423+D423+F423-E423)*data!$B$9/12</f>
        <v>256776.30753491414</v>
      </c>
      <c r="H423" s="144">
        <f t="shared" si="15"/>
        <v>38773222.437772036</v>
      </c>
    </row>
    <row r="424" spans="1:8" ht="14.5" x14ac:dyDescent="0.35">
      <c r="A424" s="126">
        <f t="shared" si="16"/>
        <v>80</v>
      </c>
      <c r="B424" s="109">
        <v>56674</v>
      </c>
      <c r="C424" s="110">
        <v>38751455.526234157</v>
      </c>
      <c r="D424" s="110"/>
      <c r="E424" s="110">
        <f>E412*(1+data!$B$8)</f>
        <v>28696.793245167511</v>
      </c>
      <c r="F424" s="110">
        <f>F412*(1+data!$B$9)</f>
        <v>31442.307317256047</v>
      </c>
      <c r="G424" s="110">
        <f>(C424+D424+F424-E424)*data!$B$9/12</f>
        <v>258361.34026870833</v>
      </c>
      <c r="H424" s="144">
        <f t="shared" si="15"/>
        <v>39012562.380574957</v>
      </c>
    </row>
    <row r="425" spans="1:8" ht="14.5" x14ac:dyDescent="0.35">
      <c r="A425" s="126">
        <f t="shared" si="16"/>
        <v>80</v>
      </c>
      <c r="B425" s="109">
        <v>56705</v>
      </c>
      <c r="C425" s="110">
        <v>39015049.816324271</v>
      </c>
      <c r="D425" s="110"/>
      <c r="E425" s="110">
        <f>E413*(1+data!$B$8)</f>
        <v>28696.793245167511</v>
      </c>
      <c r="F425" s="110">
        <f>F413*(1+data!$B$9)</f>
        <v>24902.22626854913</v>
      </c>
      <c r="G425" s="110">
        <f>(C425+D425+F425-E425)*data!$B$9/12</f>
        <v>260075.03499565108</v>
      </c>
      <c r="H425" s="144">
        <f t="shared" si="15"/>
        <v>39271330.28434331</v>
      </c>
    </row>
    <row r="426" spans="1:8" ht="14.5" x14ac:dyDescent="0.35">
      <c r="A426" s="126">
        <f t="shared" si="16"/>
        <v>80</v>
      </c>
      <c r="B426" s="109">
        <v>56735</v>
      </c>
      <c r="C426" s="110">
        <v>39267892.406662486</v>
      </c>
      <c r="D426" s="110"/>
      <c r="E426" s="110">
        <f>E414*(1+data!$B$8)</f>
        <v>28696.793245167511</v>
      </c>
      <c r="F426" s="110">
        <f>F414*(1+data!$B$9)</f>
        <v>4964.194558077691</v>
      </c>
      <c r="G426" s="110">
        <f>(C426+D426+F426-E426)*data!$B$9/12</f>
        <v>261627.73205316931</v>
      </c>
      <c r="H426" s="144">
        <f t="shared" si="15"/>
        <v>39505787.540028565</v>
      </c>
    </row>
    <row r="427" spans="1:8" ht="14.5" x14ac:dyDescent="0.35">
      <c r="A427" s="126">
        <f t="shared" si="16"/>
        <v>80</v>
      </c>
      <c r="B427" s="109">
        <v>56766</v>
      </c>
      <c r="C427" s="110">
        <v>39484285.805618063</v>
      </c>
      <c r="D427" s="110"/>
      <c r="E427" s="110">
        <f>E415*(1+data!$B$8)</f>
        <v>28696.793245167511</v>
      </c>
      <c r="F427" s="110">
        <f>F415*(1+data!$B$9)</f>
        <v>50814.226651026212</v>
      </c>
      <c r="G427" s="110">
        <f>(C427+D427+F427-E427)*data!$B$9/12</f>
        <v>263376.02159349283</v>
      </c>
      <c r="H427" s="144">
        <f t="shared" si="15"/>
        <v>39769779.26061742</v>
      </c>
    </row>
    <row r="428" spans="1:8" ht="14.5" x14ac:dyDescent="0.35">
      <c r="A428" s="126">
        <f t="shared" si="16"/>
        <v>80</v>
      </c>
      <c r="B428" s="109">
        <v>56796</v>
      </c>
      <c r="C428" s="110">
        <v>39789817.655283123</v>
      </c>
      <c r="D428" s="110"/>
      <c r="E428" s="110">
        <f>E416*(1+data!$B$8)</f>
        <v>29844.664974974214</v>
      </c>
      <c r="F428" s="110">
        <f>F416*(1+data!$B$9)</f>
        <v>22904.10056457642</v>
      </c>
      <c r="G428" s="110">
        <f>(C428+D428+F428-E428)*data!$B$9/12</f>
        <v>265219.18060581823</v>
      </c>
      <c r="H428" s="144">
        <f t="shared" si="15"/>
        <v>40048096.271478549</v>
      </c>
    </row>
    <row r="429" spans="1:8" ht="14.5" x14ac:dyDescent="0.35">
      <c r="A429" s="126">
        <f t="shared" si="16"/>
        <v>80</v>
      </c>
      <c r="B429" s="109">
        <v>56827</v>
      </c>
      <c r="C429" s="110">
        <v>40041808.120122723</v>
      </c>
      <c r="D429" s="110"/>
      <c r="E429" s="110">
        <f>E417*(1+data!$B$8)</f>
        <v>29844.664974974214</v>
      </c>
      <c r="F429" s="110">
        <f>F417*(1+data!$B$9)</f>
        <v>5605.8561906038476</v>
      </c>
      <c r="G429" s="110">
        <f>(C429+D429+F429-E429)*data!$B$9/12</f>
        <v>266783.79540892242</v>
      </c>
      <c r="H429" s="144">
        <f t="shared" si="15"/>
        <v>40284353.106747277</v>
      </c>
    </row>
    <row r="430" spans="1:8" ht="14.5" x14ac:dyDescent="0.35">
      <c r="A430" s="126">
        <f t="shared" si="16"/>
        <v>80</v>
      </c>
      <c r="B430" s="109">
        <v>56858</v>
      </c>
      <c r="C430" s="110">
        <v>40262392.745988637</v>
      </c>
      <c r="D430" s="110"/>
      <c r="E430" s="110">
        <f>E418*(1+data!$B$8)</f>
        <v>29844.664974974214</v>
      </c>
      <c r="F430" s="110">
        <f>F418*(1+data!$B$9)</f>
        <v>32213.518177052396</v>
      </c>
      <c r="G430" s="110">
        <f>(C430+D430+F430-E430)*data!$B$9/12</f>
        <v>268431.7439946048</v>
      </c>
      <c r="H430" s="144">
        <f t="shared" si="15"/>
        <v>40533193.34318532</v>
      </c>
    </row>
    <row r="431" spans="1:8" ht="14.5" x14ac:dyDescent="0.35">
      <c r="A431" s="126">
        <f t="shared" si="16"/>
        <v>80</v>
      </c>
      <c r="B431" s="109">
        <v>56888</v>
      </c>
      <c r="C431" s="110">
        <v>40535339.524186403</v>
      </c>
      <c r="D431" s="110"/>
      <c r="E431" s="110">
        <f>E419*(1+data!$B$8)</f>
        <v>29844.664974974214</v>
      </c>
      <c r="F431" s="110">
        <f>F419*(1+data!$B$9)</f>
        <v>23548.297407029586</v>
      </c>
      <c r="G431" s="110">
        <f>(C431+D431+F431-E431)*data!$B$9/12</f>
        <v>270193.62104412308</v>
      </c>
      <c r="H431" s="144">
        <f t="shared" si="15"/>
        <v>40799236.777662583</v>
      </c>
    </row>
    <row r="432" spans="1:8" ht="14.5" x14ac:dyDescent="0.35">
      <c r="A432" s="126">
        <f t="shared" si="16"/>
        <v>80</v>
      </c>
      <c r="B432" s="109">
        <v>56919</v>
      </c>
      <c r="C432" s="110">
        <v>40793532.268646032</v>
      </c>
      <c r="D432" s="110"/>
      <c r="E432" s="110">
        <f>E420*(1+data!$B$8)</f>
        <v>29844.664974974214</v>
      </c>
      <c r="F432" s="110">
        <f>F420*(1+data!$B$9)</f>
        <v>9567.1217015565053</v>
      </c>
      <c r="G432" s="110">
        <f>(C432+D432+F432-E432)*data!$B$9/12</f>
        <v>271821.69816915074</v>
      </c>
      <c r="H432" s="144">
        <f t="shared" si="15"/>
        <v>41045076.423541762</v>
      </c>
    </row>
    <row r="433" spans="1:8" ht="14.5" x14ac:dyDescent="0.35">
      <c r="A433" s="128">
        <f t="shared" si="16"/>
        <v>80</v>
      </c>
      <c r="B433" s="119">
        <v>56949</v>
      </c>
      <c r="C433" s="120">
        <v>41026704.969336048</v>
      </c>
      <c r="D433" s="120"/>
      <c r="E433" s="120">
        <f>E421*(1+data!$B$8)</f>
        <v>29844.664974974214</v>
      </c>
      <c r="F433" s="120">
        <f>F421*(1+data!$B$9)</f>
        <v>33544.756909725184</v>
      </c>
      <c r="G433" s="120">
        <f>(C433+D433+F433-E433)*data!$B$9/12</f>
        <v>273536.03374180535</v>
      </c>
      <c r="H433" s="145">
        <f t="shared" si="15"/>
        <v>41303941.095012605</v>
      </c>
    </row>
    <row r="434" spans="1:8" ht="14.5" x14ac:dyDescent="0.35">
      <c r="A434" s="126">
        <f t="shared" si="16"/>
        <v>80</v>
      </c>
      <c r="B434" s="109">
        <v>56980</v>
      </c>
      <c r="C434" s="110">
        <v>41307293.378305487</v>
      </c>
      <c r="D434" s="110"/>
      <c r="E434" s="110">
        <f>E422*(1+data!$B$8)</f>
        <v>29844.664974974214</v>
      </c>
      <c r="F434" s="110">
        <f>F422*(1+data!$B$9)</f>
        <v>7547.6444595785351</v>
      </c>
      <c r="G434" s="110">
        <f>(C434+D434+F434-E434)*data!$B$9/12</f>
        <v>275233.30905193393</v>
      </c>
      <c r="H434" s="144">
        <f t="shared" si="15"/>
        <v>41560229.666842021</v>
      </c>
    </row>
    <row r="435" spans="1:8" ht="14.5" x14ac:dyDescent="0.35">
      <c r="A435" s="126">
        <f t="shared" si="16"/>
        <v>81</v>
      </c>
      <c r="B435" s="109">
        <v>57011</v>
      </c>
      <c r="C435" s="110">
        <v>41540028.566255085</v>
      </c>
      <c r="D435" s="110"/>
      <c r="E435" s="110">
        <f>E423*(1+data!$B$8)</f>
        <v>29844.664974974214</v>
      </c>
      <c r="F435" s="110">
        <f>F423*(1+data!$B$9)</f>
        <v>5045.2249377647777</v>
      </c>
      <c r="G435" s="110">
        <f>(C435+D435+F435-E435)*data!$B$9/12</f>
        <v>276768.19417478587</v>
      </c>
      <c r="H435" s="144">
        <f t="shared" si="15"/>
        <v>41791997.320392668</v>
      </c>
    </row>
    <row r="436" spans="1:8" ht="14.5" x14ac:dyDescent="0.35">
      <c r="A436" s="126">
        <f t="shared" si="16"/>
        <v>81</v>
      </c>
      <c r="B436" s="109">
        <v>57040</v>
      </c>
      <c r="C436" s="110">
        <v>41769529.027718946</v>
      </c>
      <c r="D436" s="110"/>
      <c r="E436" s="110">
        <f>E424*(1+data!$B$8)</f>
        <v>29844.664974974214</v>
      </c>
      <c r="F436" s="110">
        <f>F424*(1+data!$B$9)</f>
        <v>33957.691902636536</v>
      </c>
      <c r="G436" s="110">
        <f>(C436+D436+F436-E436)*data!$B$9/12</f>
        <v>278490.9470309774</v>
      </c>
      <c r="H436" s="144">
        <f t="shared" si="15"/>
        <v>42052133.001677588</v>
      </c>
    </row>
    <row r="437" spans="1:8" ht="14.5" x14ac:dyDescent="0.35">
      <c r="A437" s="126">
        <f t="shared" si="16"/>
        <v>81</v>
      </c>
      <c r="B437" s="109">
        <v>57071</v>
      </c>
      <c r="C437" s="110">
        <v>42055859.40407405</v>
      </c>
      <c r="D437" s="110"/>
      <c r="E437" s="110">
        <f>E425*(1+data!$B$8)</f>
        <v>29844.664974974214</v>
      </c>
      <c r="F437" s="110">
        <f>F425*(1+data!$B$9)</f>
        <v>26894.404370033062</v>
      </c>
      <c r="G437" s="110">
        <f>(C437+D437+F437-E437)*data!$B$9/12</f>
        <v>280352.7276231274</v>
      </c>
      <c r="H437" s="144">
        <f t="shared" si="15"/>
        <v>42333261.871092238</v>
      </c>
    </row>
    <row r="438" spans="1:8" ht="14.5" x14ac:dyDescent="0.35">
      <c r="A438" s="126">
        <f t="shared" si="16"/>
        <v>81</v>
      </c>
      <c r="B438" s="109">
        <v>57101</v>
      </c>
      <c r="C438" s="110">
        <v>42330588.934984162</v>
      </c>
      <c r="D438" s="110"/>
      <c r="E438" s="110">
        <f>E426*(1+data!$B$8)</f>
        <v>29844.664974974214</v>
      </c>
      <c r="F438" s="110">
        <f>F426*(1+data!$B$9)</f>
        <v>5361.3301227239062</v>
      </c>
      <c r="G438" s="110">
        <f>(C438+D438+F438-E438)*data!$B$9/12</f>
        <v>282040.70400087943</v>
      </c>
      <c r="H438" s="144">
        <f t="shared" si="15"/>
        <v>42588146.304132797</v>
      </c>
    </row>
    <row r="439" spans="1:8" ht="14.5" x14ac:dyDescent="0.35">
      <c r="A439" s="126">
        <f t="shared" si="16"/>
        <v>81</v>
      </c>
      <c r="B439" s="109">
        <v>57132</v>
      </c>
      <c r="C439" s="110">
        <v>42565964.402756661</v>
      </c>
      <c r="D439" s="110"/>
      <c r="E439" s="110">
        <f>E427*(1+data!$B$8)</f>
        <v>29844.664974974214</v>
      </c>
      <c r="F439" s="110">
        <f>F427*(1+data!$B$9)</f>
        <v>54879.364783108314</v>
      </c>
      <c r="G439" s="110">
        <f>(C439+D439+F439-E439)*data!$B$9/12</f>
        <v>283939.99401709862</v>
      </c>
      <c r="H439" s="144">
        <f t="shared" si="15"/>
        <v>42874939.096581899</v>
      </c>
    </row>
    <row r="440" spans="1:8" ht="14.5" x14ac:dyDescent="0.35">
      <c r="A440" s="126">
        <f t="shared" si="16"/>
        <v>81</v>
      </c>
      <c r="B440" s="109">
        <v>57162</v>
      </c>
      <c r="C440" s="110">
        <v>42897620.534608066</v>
      </c>
      <c r="D440" s="110"/>
      <c r="E440" s="110">
        <f>E428*(1+data!$B$8)</f>
        <v>31038.451573973183</v>
      </c>
      <c r="F440" s="110">
        <f>F428*(1+data!$B$9)</f>
        <v>24736.428609742536</v>
      </c>
      <c r="G440" s="110">
        <f>(C440+D440+F440-E440)*data!$B$9/12</f>
        <v>285942.12341095891</v>
      </c>
      <c r="H440" s="144">
        <f t="shared" si="15"/>
        <v>43177260.635054797</v>
      </c>
    </row>
    <row r="441" spans="1:8" ht="14.5" x14ac:dyDescent="0.35">
      <c r="A441" s="126">
        <f t="shared" si="16"/>
        <v>81</v>
      </c>
      <c r="B441" s="109">
        <v>57193</v>
      </c>
      <c r="C441" s="110">
        <v>43171551.002249211</v>
      </c>
      <c r="D441" s="110"/>
      <c r="E441" s="110">
        <f>E429*(1+data!$B$8)</f>
        <v>31038.451573973183</v>
      </c>
      <c r="F441" s="110">
        <f>F429*(1+data!$B$9)</f>
        <v>6054.3246858521561</v>
      </c>
      <c r="G441" s="110">
        <f>(C441+D441+F441-E441)*data!$B$9/12</f>
        <v>287643.77916907391</v>
      </c>
      <c r="H441" s="144">
        <f t="shared" si="15"/>
        <v>43434210.65453016</v>
      </c>
    </row>
    <row r="442" spans="1:8" ht="14.5" x14ac:dyDescent="0.35">
      <c r="A442" s="126">
        <f t="shared" si="16"/>
        <v>81</v>
      </c>
      <c r="B442" s="109">
        <v>57224</v>
      </c>
      <c r="C442" s="110">
        <v>43411575.035569534</v>
      </c>
      <c r="D442" s="110"/>
      <c r="E442" s="110">
        <f>E430*(1+data!$B$8)</f>
        <v>31038.451573973183</v>
      </c>
      <c r="F442" s="110">
        <f>F430*(1+data!$B$9)</f>
        <v>34790.599631216588</v>
      </c>
      <c r="G442" s="110">
        <f>(C442+D442+F442-E442)*data!$B$9/12</f>
        <v>289435.51455751184</v>
      </c>
      <c r="H442" s="144">
        <f t="shared" si="15"/>
        <v>43704762.698184289</v>
      </c>
    </row>
    <row r="443" spans="1:8" ht="14.5" x14ac:dyDescent="0.35">
      <c r="A443" s="126">
        <f t="shared" si="16"/>
        <v>81</v>
      </c>
      <c r="B443" s="109">
        <v>57254</v>
      </c>
      <c r="C443" s="110">
        <v>43708162.144324154</v>
      </c>
      <c r="D443" s="110"/>
      <c r="E443" s="110">
        <f>E431*(1+data!$B$8)</f>
        <v>31038.451573973183</v>
      </c>
      <c r="F443" s="110">
        <f>F431*(1+data!$B$9)</f>
        <v>25432.161199591956</v>
      </c>
      <c r="G443" s="110">
        <f>(C443+D443+F443-E443)*data!$B$9/12</f>
        <v>291350.37235966517</v>
      </c>
      <c r="H443" s="144">
        <f t="shared" si="15"/>
        <v>43993906.226309434</v>
      </c>
    </row>
    <row r="444" spans="1:8" ht="14.5" x14ac:dyDescent="0.35">
      <c r="A444" s="126">
        <f t="shared" si="16"/>
        <v>81</v>
      </c>
      <c r="B444" s="109">
        <v>57285</v>
      </c>
      <c r="C444" s="110">
        <v>43988826.927230254</v>
      </c>
      <c r="D444" s="110"/>
      <c r="E444" s="110">
        <f>E432*(1+data!$B$8)</f>
        <v>31038.451573973183</v>
      </c>
      <c r="F444" s="110">
        <f>F432*(1+data!$B$9)</f>
        <v>10332.491437681027</v>
      </c>
      <c r="G444" s="110">
        <f>(C444+D444+F444-E444)*data!$B$9/12</f>
        <v>293120.80644729309</v>
      </c>
      <c r="H444" s="144">
        <f t="shared" si="15"/>
        <v>44261241.773541249</v>
      </c>
    </row>
    <row r="445" spans="1:8" ht="14.5" x14ac:dyDescent="0.35">
      <c r="A445" s="128">
        <f t="shared" si="16"/>
        <v>81</v>
      </c>
      <c r="B445" s="119">
        <v>57315</v>
      </c>
      <c r="C445" s="120">
        <v>44242482.173657775</v>
      </c>
      <c r="D445" s="120"/>
      <c r="E445" s="120">
        <f>E433*(1+data!$B$8)</f>
        <v>31038.451573973183</v>
      </c>
      <c r="F445" s="120">
        <f>F433*(1+data!$B$9)</f>
        <v>36228.337462503201</v>
      </c>
      <c r="G445" s="120">
        <f>(C445+D445+F445-E445)*data!$B$9/12</f>
        <v>294984.48039697536</v>
      </c>
      <c r="H445" s="145">
        <f t="shared" si="15"/>
        <v>44542656.539943278</v>
      </c>
    </row>
    <row r="446" spans="1:8" ht="14.5" x14ac:dyDescent="0.35">
      <c r="A446" s="126">
        <f t="shared" si="16"/>
        <v>81</v>
      </c>
      <c r="B446" s="109">
        <v>57346</v>
      </c>
      <c r="C446" s="110">
        <v>44547358.576558292</v>
      </c>
      <c r="D446" s="110"/>
      <c r="E446" s="110">
        <f>E434*(1+data!$B$8)</f>
        <v>31038.451573973183</v>
      </c>
      <c r="F446" s="110">
        <f>F434*(1+data!$B$9)</f>
        <v>8151.4560163448186</v>
      </c>
      <c r="G446" s="110">
        <f>(C446+D446+F446-E446)*data!$B$9/12</f>
        <v>296829.81054000446</v>
      </c>
      <c r="H446" s="144">
        <f t="shared" si="15"/>
        <v>44821301.391540669</v>
      </c>
    </row>
    <row r="447" spans="1:8" ht="14.5" x14ac:dyDescent="0.35">
      <c r="A447" s="126">
        <f t="shared" si="16"/>
        <v>82</v>
      </c>
      <c r="B447" s="109">
        <v>57377</v>
      </c>
      <c r="C447" s="110">
        <v>44800565.773565456</v>
      </c>
      <c r="D447" s="110"/>
      <c r="E447" s="110">
        <f>E435*(1+data!$B$8)</f>
        <v>31038.451573973183</v>
      </c>
      <c r="F447" s="110">
        <f>F435*(1+data!$B$9)</f>
        <v>5448.8429327859603</v>
      </c>
      <c r="G447" s="110">
        <f>(C447+D447+F447-E447)*data!$B$9/12</f>
        <v>298499.84109949513</v>
      </c>
      <c r="H447" s="144">
        <f t="shared" si="15"/>
        <v>45073476.006023757</v>
      </c>
    </row>
    <row r="448" spans="1:8" ht="14.5" x14ac:dyDescent="0.35">
      <c r="A448" s="126">
        <f t="shared" si="16"/>
        <v>82</v>
      </c>
      <c r="B448" s="109">
        <v>57405</v>
      </c>
      <c r="C448" s="110">
        <v>45050291.820594855</v>
      </c>
      <c r="D448" s="110"/>
      <c r="E448" s="110">
        <f>E436*(1+data!$B$8)</f>
        <v>31038.451573973183</v>
      </c>
      <c r="F448" s="110">
        <f>F436*(1+data!$B$9)</f>
        <v>36674.307254847459</v>
      </c>
      <c r="G448" s="110">
        <f>(C448+D448+F448-E448)*data!$B$9/12</f>
        <v>300372.85117517156</v>
      </c>
      <c r="H448" s="144">
        <f t="shared" si="15"/>
        <v>45356300.527450904</v>
      </c>
    </row>
    <row r="449" spans="1:8" ht="14.5" x14ac:dyDescent="0.35">
      <c r="A449" s="126">
        <f t="shared" si="16"/>
        <v>82</v>
      </c>
      <c r="B449" s="109">
        <v>57436</v>
      </c>
      <c r="C449" s="110">
        <v>45361406.612697773</v>
      </c>
      <c r="D449" s="110"/>
      <c r="E449" s="110">
        <f>E437*(1+data!$B$8)</f>
        <v>31038.451573973183</v>
      </c>
      <c r="F449" s="110">
        <f>F437*(1+data!$B$9)</f>
        <v>29045.956719635709</v>
      </c>
      <c r="G449" s="110">
        <f>(C449+D449+F449-E449)*data!$B$9/12</f>
        <v>302396.09411895624</v>
      </c>
      <c r="H449" s="144">
        <f t="shared" si="15"/>
        <v>45661810.211962387</v>
      </c>
    </row>
    <row r="450" spans="1:8" ht="14.5" x14ac:dyDescent="0.35">
      <c r="A450" s="126">
        <f t="shared" si="16"/>
        <v>82</v>
      </c>
      <c r="B450" s="109">
        <v>57466</v>
      </c>
      <c r="C450" s="110">
        <v>45660005.011624366</v>
      </c>
      <c r="D450" s="110"/>
      <c r="E450" s="110">
        <f>E438*(1+data!$B$8)</f>
        <v>31038.451573973183</v>
      </c>
      <c r="F450" s="110">
        <f>F438*(1+data!$B$9)</f>
        <v>5790.2365325418195</v>
      </c>
      <c r="G450" s="110">
        <f>(C450+D450+F450-E450)*data!$B$9/12</f>
        <v>304231.7119772195</v>
      </c>
      <c r="H450" s="144">
        <f t="shared" si="15"/>
        <v>45938988.508560151</v>
      </c>
    </row>
    <row r="451" spans="1:8" ht="14.5" x14ac:dyDescent="0.35">
      <c r="A451" s="126">
        <f t="shared" si="16"/>
        <v>82</v>
      </c>
      <c r="B451" s="109">
        <v>57497</v>
      </c>
      <c r="C451" s="110">
        <v>45916113.625732623</v>
      </c>
      <c r="D451" s="110"/>
      <c r="E451" s="110">
        <f>E439*(1+data!$B$8)</f>
        <v>31038.451573973183</v>
      </c>
      <c r="F451" s="110">
        <f>F439*(1+data!$B$9)</f>
        <v>59269.713965756986</v>
      </c>
      <c r="G451" s="110">
        <f>(C451+D451+F451-E451)*data!$B$9/12</f>
        <v>306295.63258749602</v>
      </c>
      <c r="H451" s="144">
        <f t="shared" si="15"/>
        <v>46250640.520711899</v>
      </c>
    </row>
    <row r="452" spans="1:8" ht="14.5" x14ac:dyDescent="0.35">
      <c r="A452" s="126">
        <f t="shared" si="16"/>
        <v>82</v>
      </c>
      <c r="B452" s="109">
        <v>57527</v>
      </c>
      <c r="C452" s="110">
        <v>46276218.044438869</v>
      </c>
      <c r="D452" s="110"/>
      <c r="E452" s="110">
        <f>E440*(1+data!$B$8)</f>
        <v>32279.98963693211</v>
      </c>
      <c r="F452" s="110">
        <f>F440*(1+data!$B$9)</f>
        <v>26715.34289852194</v>
      </c>
      <c r="G452" s="110">
        <f>(C452+D452+F452-E452)*data!$B$9/12</f>
        <v>308471.02265133639</v>
      </c>
      <c r="H452" s="144">
        <f t="shared" si="15"/>
        <v>46579124.420351796</v>
      </c>
    </row>
    <row r="453" spans="1:8" ht="14.5" x14ac:dyDescent="0.35">
      <c r="A453" s="126">
        <f t="shared" si="16"/>
        <v>82</v>
      </c>
      <c r="B453" s="109">
        <v>57558</v>
      </c>
      <c r="C453" s="110">
        <v>46574082.850406796</v>
      </c>
      <c r="D453" s="110"/>
      <c r="E453" s="110">
        <f>E441*(1+data!$B$8)</f>
        <v>32279.98963693211</v>
      </c>
      <c r="F453" s="110">
        <f>F441*(1+data!$B$9)</f>
        <v>6538.6706607203287</v>
      </c>
      <c r="G453" s="110">
        <f>(C453+D453+F453-E453)*data!$B$9/12</f>
        <v>310322.27687620389</v>
      </c>
      <c r="H453" s="144">
        <f t="shared" si="15"/>
        <v>46858663.808306783</v>
      </c>
    </row>
    <row r="454" spans="1:8" ht="14.5" x14ac:dyDescent="0.35">
      <c r="A454" s="126">
        <f t="shared" si="16"/>
        <v>82</v>
      </c>
      <c r="B454" s="109">
        <v>57589</v>
      </c>
      <c r="C454" s="110">
        <v>46835342.17331434</v>
      </c>
      <c r="D454" s="110"/>
      <c r="E454" s="110">
        <f>E442*(1+data!$B$8)</f>
        <v>32279.98963693211</v>
      </c>
      <c r="F454" s="110">
        <f>F442*(1+data!$B$9)</f>
        <v>37573.847601713918</v>
      </c>
      <c r="G454" s="110">
        <f>(C454+D454+F454-E454)*data!$B$9/12</f>
        <v>312270.90687519411</v>
      </c>
      <c r="H454" s="144">
        <f t="shared" ref="H454:H517" si="17">C454+D454+F454+G454-E454</f>
        <v>47152906.93815431</v>
      </c>
    </row>
    <row r="455" spans="1:8" ht="14.5" x14ac:dyDescent="0.35">
      <c r="A455" s="126">
        <f t="shared" si="16"/>
        <v>82</v>
      </c>
      <c r="B455" s="109">
        <v>57619</v>
      </c>
      <c r="C455" s="110">
        <v>47157703.173470415</v>
      </c>
      <c r="D455" s="110"/>
      <c r="E455" s="110">
        <f>E443*(1+data!$B$8)</f>
        <v>32279.98963693211</v>
      </c>
      <c r="F455" s="110">
        <f>F443*(1+data!$B$9)</f>
        <v>27466.734095559314</v>
      </c>
      <c r="G455" s="110">
        <f>(C455+D455+F455-E455)*data!$B$9/12</f>
        <v>314352.59945286025</v>
      </c>
      <c r="H455" s="144">
        <f t="shared" si="17"/>
        <v>47467242.517381899</v>
      </c>
    </row>
    <row r="456" spans="1:8" ht="14.5" x14ac:dyDescent="0.35">
      <c r="A456" s="126">
        <f t="shared" si="16"/>
        <v>82</v>
      </c>
      <c r="B456" s="109">
        <v>57650</v>
      </c>
      <c r="C456" s="110">
        <v>47462881.707861423</v>
      </c>
      <c r="D456" s="110"/>
      <c r="E456" s="110">
        <f>E444*(1+data!$B$8)</f>
        <v>32279.98963693211</v>
      </c>
      <c r="F456" s="110">
        <f>F444*(1+data!$B$9)</f>
        <v>11159.090752695509</v>
      </c>
      <c r="G456" s="110">
        <f>(C456+D456+F456-E456)*data!$B$9/12</f>
        <v>316278.40539318125</v>
      </c>
      <c r="H456" s="144">
        <f t="shared" si="17"/>
        <v>47758039.21437037</v>
      </c>
    </row>
    <row r="457" spans="1:8" ht="14.5" x14ac:dyDescent="0.35">
      <c r="A457" s="128">
        <f t="shared" si="16"/>
        <v>82</v>
      </c>
      <c r="B457" s="119">
        <v>57680</v>
      </c>
      <c r="C457" s="120">
        <v>47738903.679981247</v>
      </c>
      <c r="D457" s="120"/>
      <c r="E457" s="120">
        <f>E445*(1+data!$B$8)</f>
        <v>32279.98963693211</v>
      </c>
      <c r="F457" s="120">
        <f>F445*(1+data!$B$9)</f>
        <v>39126.604459503462</v>
      </c>
      <c r="G457" s="120">
        <f>(C457+D457+F457-E457)*data!$B$9/12</f>
        <v>318305.0019653588</v>
      </c>
      <c r="H457" s="145">
        <f t="shared" si="17"/>
        <v>48064055.296769172</v>
      </c>
    </row>
    <row r="458" spans="1:8" ht="14.5" x14ac:dyDescent="0.35">
      <c r="A458" s="126">
        <f t="shared" si="16"/>
        <v>82</v>
      </c>
      <c r="B458" s="109">
        <v>57711</v>
      </c>
      <c r="C458" s="110">
        <v>48070258.329798423</v>
      </c>
      <c r="D458" s="110"/>
      <c r="E458" s="110">
        <f>E446*(1+data!$B$8)</f>
        <v>32279.98963693211</v>
      </c>
      <c r="F458" s="110">
        <f>F446*(1+data!$B$9)</f>
        <v>8803.5724976524052</v>
      </c>
      <c r="G458" s="110">
        <f>(C458+D458+F458-E458)*data!$B$9/12</f>
        <v>320311.87941772758</v>
      </c>
      <c r="H458" s="144">
        <f t="shared" si="17"/>
        <v>48367093.792076863</v>
      </c>
    </row>
    <row r="459" spans="1:8" ht="14.5" x14ac:dyDescent="0.35">
      <c r="A459" s="126">
        <f t="shared" si="16"/>
        <v>83</v>
      </c>
      <c r="B459" s="109">
        <v>57742</v>
      </c>
      <c r="C459" s="110">
        <v>48345824.158148684</v>
      </c>
      <c r="D459" s="110"/>
      <c r="E459" s="110">
        <f>E447*(1+data!$B$8)</f>
        <v>32279.98963693211</v>
      </c>
      <c r="F459" s="110">
        <f>F447*(1+data!$B$9)</f>
        <v>5884.7503674088375</v>
      </c>
      <c r="G459" s="110">
        <f>(C459+D459+F459-E459)*data!$B$9/12</f>
        <v>322129.52612586104</v>
      </c>
      <c r="H459" s="144">
        <f t="shared" si="17"/>
        <v>48641558.445005022</v>
      </c>
    </row>
    <row r="460" spans="1:8" ht="14.5" x14ac:dyDescent="0.35">
      <c r="A460" s="126">
        <f t="shared" si="16"/>
        <v>83</v>
      </c>
      <c r="B460" s="109">
        <v>57770</v>
      </c>
      <c r="C460" s="110">
        <v>48617644.358226836</v>
      </c>
      <c r="D460" s="110"/>
      <c r="E460" s="110">
        <f>E448*(1+data!$B$8)</f>
        <v>32279.98963693211</v>
      </c>
      <c r="F460" s="110">
        <f>F448*(1+data!$B$9)</f>
        <v>39608.251835235256</v>
      </c>
      <c r="G460" s="110">
        <f>(C460+D460+F460-E460)*data!$B$9/12</f>
        <v>324166.48413616756</v>
      </c>
      <c r="H460" s="144">
        <f t="shared" si="17"/>
        <v>48949139.104561299</v>
      </c>
    </row>
    <row r="461" spans="1:8" ht="14.5" x14ac:dyDescent="0.35">
      <c r="A461" s="126">
        <f t="shared" si="16"/>
        <v>83</v>
      </c>
      <c r="B461" s="109">
        <v>57801</v>
      </c>
      <c r="C461" s="110">
        <v>48955778.510112971</v>
      </c>
      <c r="D461" s="110"/>
      <c r="E461" s="110">
        <f>E449*(1+data!$B$8)</f>
        <v>32279.98963693211</v>
      </c>
      <c r="F461" s="110">
        <f>F449*(1+data!$B$9)</f>
        <v>31369.633257206569</v>
      </c>
      <c r="G461" s="110">
        <f>(C461+D461+F461-E461)*data!$B$9/12</f>
        <v>326365.78769155499</v>
      </c>
      <c r="H461" s="144">
        <f t="shared" si="17"/>
        <v>49281233.941424802</v>
      </c>
    </row>
    <row r="462" spans="1:8" ht="14.5" x14ac:dyDescent="0.35">
      <c r="A462" s="126">
        <f t="shared" si="16"/>
        <v>83</v>
      </c>
      <c r="B462" s="109">
        <v>57831</v>
      </c>
      <c r="C462" s="110">
        <v>49280409.158544771</v>
      </c>
      <c r="D462" s="110"/>
      <c r="E462" s="110">
        <f>E450*(1+data!$B$8)</f>
        <v>32279.98963693211</v>
      </c>
      <c r="F462" s="110">
        <f>F450*(1+data!$B$9)</f>
        <v>6253.4554551451656</v>
      </c>
      <c r="G462" s="110">
        <f>(C462+D462+F462-E462)*data!$B$9/12</f>
        <v>328362.55082908657</v>
      </c>
      <c r="H462" s="144">
        <f t="shared" si="17"/>
        <v>49582745.175192073</v>
      </c>
    </row>
    <row r="463" spans="1:8" ht="14.5" x14ac:dyDescent="0.35">
      <c r="A463" s="126">
        <f t="shared" ref="A463:A526" si="18">A451+1</f>
        <v>83</v>
      </c>
      <c r="B463" s="109">
        <v>57862</v>
      </c>
      <c r="C463" s="110">
        <v>49559165.135223374</v>
      </c>
      <c r="D463" s="110"/>
      <c r="E463" s="110">
        <f>E451*(1+data!$B$8)</f>
        <v>32279.98963693211</v>
      </c>
      <c r="F463" s="110">
        <f>F451*(1+data!$B$9)</f>
        <v>64011.291083017546</v>
      </c>
      <c r="G463" s="110">
        <f>(C463+D463+F463-E463)*data!$B$9/12</f>
        <v>330605.97624446306</v>
      </c>
      <c r="H463" s="144">
        <f t="shared" si="17"/>
        <v>49921502.412913918</v>
      </c>
    </row>
    <row r="464" spans="1:8" ht="14.5" x14ac:dyDescent="0.35">
      <c r="A464" s="126">
        <f t="shared" si="18"/>
        <v>83</v>
      </c>
      <c r="B464" s="109">
        <v>57892</v>
      </c>
      <c r="C464" s="110">
        <v>49950250.972024076</v>
      </c>
      <c r="D464" s="110"/>
      <c r="E464" s="110">
        <f>E452*(1+data!$B$8)</f>
        <v>33571.189222409397</v>
      </c>
      <c r="F464" s="110">
        <f>F452*(1+data!$B$9)</f>
        <v>28852.570330403698</v>
      </c>
      <c r="G464" s="110">
        <f>(C464+D464+F464-E464)*data!$B$9/12</f>
        <v>332970.21568754717</v>
      </c>
      <c r="H464" s="144">
        <f t="shared" si="17"/>
        <v>50278502.56881962</v>
      </c>
    </row>
    <row r="465" spans="1:8" ht="14.5" x14ac:dyDescent="0.35">
      <c r="A465" s="126">
        <f t="shared" si="18"/>
        <v>83</v>
      </c>
      <c r="B465" s="109">
        <v>57923</v>
      </c>
      <c r="C465" s="110">
        <v>50274227.500103451</v>
      </c>
      <c r="D465" s="110"/>
      <c r="E465" s="110">
        <f>E453*(1+data!$B$8)</f>
        <v>33571.189222409397</v>
      </c>
      <c r="F465" s="110">
        <f>F453*(1+data!$B$9)</f>
        <v>7061.7643135779554</v>
      </c>
      <c r="G465" s="110">
        <f>(C465+D465+F465-E465)*data!$B$9/12</f>
        <v>334984.78716796415</v>
      </c>
      <c r="H465" s="144">
        <f t="shared" si="17"/>
        <v>50582702.862362586</v>
      </c>
    </row>
    <row r="466" spans="1:8" ht="14.5" x14ac:dyDescent="0.35">
      <c r="A466" s="126">
        <f t="shared" si="18"/>
        <v>83</v>
      </c>
      <c r="B466" s="109">
        <v>57954</v>
      </c>
      <c r="C466" s="110">
        <v>50558685.323395185</v>
      </c>
      <c r="D466" s="110"/>
      <c r="E466" s="110">
        <f>E454*(1+data!$B$8)</f>
        <v>33571.189222409397</v>
      </c>
      <c r="F466" s="110">
        <f>F454*(1+data!$B$9)</f>
        <v>40579.755409851037</v>
      </c>
      <c r="G466" s="110">
        <f>(C466+D466+F466-E466)*data!$B$9/12</f>
        <v>337104.62593055086</v>
      </c>
      <c r="H466" s="144">
        <f t="shared" si="17"/>
        <v>50902798.515513174</v>
      </c>
    </row>
    <row r="467" spans="1:8" ht="14.5" x14ac:dyDescent="0.35">
      <c r="A467" s="126">
        <f t="shared" si="18"/>
        <v>83</v>
      </c>
      <c r="B467" s="109">
        <v>57984</v>
      </c>
      <c r="C467" s="110">
        <v>50909148.276478998</v>
      </c>
      <c r="D467" s="110"/>
      <c r="E467" s="110">
        <f>E455*(1+data!$B$8)</f>
        <v>33571.189222409397</v>
      </c>
      <c r="F467" s="110">
        <f>F455*(1+data!$B$9)</f>
        <v>29664.07282320406</v>
      </c>
      <c r="G467" s="110">
        <f>(C467+D467+F467-E467)*data!$B$9/12</f>
        <v>339368.27440053195</v>
      </c>
      <c r="H467" s="144">
        <f t="shared" si="17"/>
        <v>51244609.434480324</v>
      </c>
    </row>
    <row r="468" spans="1:8" ht="14.5" x14ac:dyDescent="0.35">
      <c r="A468" s="126">
        <f t="shared" si="18"/>
        <v>83</v>
      </c>
      <c r="B468" s="109">
        <v>58015</v>
      </c>
      <c r="C468" s="110">
        <v>51241069.58702264</v>
      </c>
      <c r="D468" s="110"/>
      <c r="E468" s="110">
        <f>E456*(1+data!$B$8)</f>
        <v>33571.189222409397</v>
      </c>
      <c r="F468" s="110">
        <f>F456*(1+data!$B$9)</f>
        <v>12051.81801291115</v>
      </c>
      <c r="G468" s="110">
        <f>(C468+D468+F468-E468)*data!$B$9/12</f>
        <v>341463.66810542095</v>
      </c>
      <c r="H468" s="144">
        <f t="shared" si="17"/>
        <v>51561013.883918561</v>
      </c>
    </row>
    <row r="469" spans="1:8" ht="14.5" x14ac:dyDescent="0.35">
      <c r="A469" s="128">
        <f t="shared" si="18"/>
        <v>83</v>
      </c>
      <c r="B469" s="119">
        <v>58045</v>
      </c>
      <c r="C469" s="120">
        <v>51541517.333602756</v>
      </c>
      <c r="D469" s="120"/>
      <c r="E469" s="120">
        <f>E457*(1+data!$B$8)</f>
        <v>33571.189222409397</v>
      </c>
      <c r="F469" s="120">
        <f>F457*(1+data!$B$9)</f>
        <v>42256.732816263742</v>
      </c>
      <c r="G469" s="120">
        <f>(C469+D469+F469-E469)*data!$B$9/12</f>
        <v>343668.01918131072</v>
      </c>
      <c r="H469" s="145">
        <f t="shared" si="17"/>
        <v>51893870.896377921</v>
      </c>
    </row>
    <row r="470" spans="1:8" ht="14.5" x14ac:dyDescent="0.35">
      <c r="A470" s="126">
        <f t="shared" si="18"/>
        <v>83</v>
      </c>
      <c r="B470" s="109">
        <v>58076</v>
      </c>
      <c r="C470" s="110">
        <v>51901739.998873957</v>
      </c>
      <c r="D470" s="110"/>
      <c r="E470" s="110">
        <f>E458*(1+data!$B$8)</f>
        <v>33571.189222409397</v>
      </c>
      <c r="F470" s="110">
        <f>F458*(1+data!$B$9)</f>
        <v>9507.8582974645979</v>
      </c>
      <c r="G470" s="110">
        <f>(C470+D470+F470-E470)*data!$B$9/12</f>
        <v>345851.17778632679</v>
      </c>
      <c r="H470" s="144">
        <f t="shared" si="17"/>
        <v>52223527.845735341</v>
      </c>
    </row>
    <row r="471" spans="1:8" ht="14.5" x14ac:dyDescent="0.35">
      <c r="A471" s="126">
        <f t="shared" si="18"/>
        <v>84</v>
      </c>
      <c r="B471" s="109">
        <v>58107</v>
      </c>
      <c r="C471" s="110">
        <v>52201726.467917331</v>
      </c>
      <c r="D471" s="110"/>
      <c r="E471" s="110">
        <f>E459*(1+data!$B$8)</f>
        <v>33571.189222409397</v>
      </c>
      <c r="F471" s="110">
        <f>F459*(1+data!$B$9)</f>
        <v>6355.5303968015451</v>
      </c>
      <c r="G471" s="110">
        <f>(C471+D471+F471-E471)*data!$B$9/12</f>
        <v>347830.07206061151</v>
      </c>
      <c r="H471" s="144">
        <f t="shared" si="17"/>
        <v>52522340.881152339</v>
      </c>
    </row>
    <row r="472" spans="1:8" ht="14.5" x14ac:dyDescent="0.35">
      <c r="A472" s="126">
        <f t="shared" si="18"/>
        <v>84</v>
      </c>
      <c r="B472" s="109">
        <v>58135</v>
      </c>
      <c r="C472" s="110">
        <v>52497683.494256333</v>
      </c>
      <c r="D472" s="110"/>
      <c r="E472" s="110">
        <f>E460*(1+data!$B$8)</f>
        <v>33571.189222409397</v>
      </c>
      <c r="F472" s="110">
        <f>F460*(1+data!$B$9)</f>
        <v>42776.91198205408</v>
      </c>
      <c r="G472" s="110">
        <f>(C472+D472+F472-E472)*data!$B$9/12</f>
        <v>350045.92811343982</v>
      </c>
      <c r="H472" s="144">
        <f t="shared" si="17"/>
        <v>52856935.145129412</v>
      </c>
    </row>
    <row r="473" spans="1:8" ht="14.5" x14ac:dyDescent="0.35">
      <c r="A473" s="126">
        <f t="shared" si="18"/>
        <v>84</v>
      </c>
      <c r="B473" s="109">
        <v>58166</v>
      </c>
      <c r="C473" s="110">
        <v>52865275.529949658</v>
      </c>
      <c r="D473" s="110"/>
      <c r="E473" s="110">
        <f>E461*(1+data!$B$8)</f>
        <v>33571.189222409397</v>
      </c>
      <c r="F473" s="110">
        <f>F461*(1+data!$B$9)</f>
        <v>33879.203917783096</v>
      </c>
      <c r="G473" s="110">
        <f>(C473+D473+F473-E473)*data!$B$9/12</f>
        <v>352437.22363096691</v>
      </c>
      <c r="H473" s="144">
        <f t="shared" si="17"/>
        <v>53218020.768275999</v>
      </c>
    </row>
    <row r="474" spans="1:8" ht="14.5" x14ac:dyDescent="0.35">
      <c r="A474" s="126">
        <f t="shared" si="18"/>
        <v>84</v>
      </c>
      <c r="B474" s="109">
        <v>58196</v>
      </c>
      <c r="C474" s="110">
        <v>53218299.829590008</v>
      </c>
      <c r="D474" s="110"/>
      <c r="E474" s="110">
        <f>E462*(1+data!$B$8)</f>
        <v>33571.189222409397</v>
      </c>
      <c r="F474" s="110">
        <f>F462*(1+data!$B$9)</f>
        <v>6753.7318915567794</v>
      </c>
      <c r="G474" s="110">
        <f>(C474+D474+F474-E474)*data!$B$9/12</f>
        <v>354609.88248172769</v>
      </c>
      <c r="H474" s="144">
        <f t="shared" si="17"/>
        <v>53546092.254740879</v>
      </c>
    </row>
    <row r="475" spans="1:8" ht="14.5" x14ac:dyDescent="0.35">
      <c r="A475" s="126">
        <f t="shared" si="18"/>
        <v>84</v>
      </c>
      <c r="B475" s="109">
        <v>58227</v>
      </c>
      <c r="C475" s="110">
        <v>53521795.638399132</v>
      </c>
      <c r="D475" s="110"/>
      <c r="E475" s="110">
        <f>E463*(1+data!$B$8)</f>
        <v>33571.189222409397</v>
      </c>
      <c r="F475" s="110">
        <f>F463*(1+data!$B$9)</f>
        <v>69132.194369658959</v>
      </c>
      <c r="G475" s="110">
        <f>(C475+D475+F475-E475)*data!$B$9/12</f>
        <v>357049.04429030925</v>
      </c>
      <c r="H475" s="144">
        <f t="shared" si="17"/>
        <v>53914405.687836692</v>
      </c>
    </row>
    <row r="476" spans="1:8" ht="14.5" x14ac:dyDescent="0.35">
      <c r="A476" s="126">
        <f t="shared" si="18"/>
        <v>84</v>
      </c>
      <c r="B476" s="109">
        <v>58257</v>
      </c>
      <c r="C476" s="110">
        <v>53946623.958500095</v>
      </c>
      <c r="D476" s="110"/>
      <c r="E476" s="110">
        <f>E464*(1+data!$B$8)</f>
        <v>34914.036791305771</v>
      </c>
      <c r="F476" s="110">
        <f>F464*(1+data!$B$9)</f>
        <v>31160.775956835994</v>
      </c>
      <c r="G476" s="110">
        <f>(C476+D476+F476-E476)*data!$B$9/12</f>
        <v>359619.13798443758</v>
      </c>
      <c r="H476" s="144">
        <f t="shared" si="17"/>
        <v>54302489.835650072</v>
      </c>
    </row>
    <row r="477" spans="1:8" ht="14.5" x14ac:dyDescent="0.35">
      <c r="A477" s="126">
        <f t="shared" si="18"/>
        <v>84</v>
      </c>
      <c r="B477" s="109">
        <v>58288</v>
      </c>
      <c r="C477" s="110">
        <v>54299089.381334029</v>
      </c>
      <c r="D477" s="110"/>
      <c r="E477" s="110">
        <f>E465*(1+data!$B$8)</f>
        <v>34914.036791305771</v>
      </c>
      <c r="F477" s="110">
        <f>F465*(1+data!$B$9)</f>
        <v>7626.7054586641925</v>
      </c>
      <c r="G477" s="110">
        <f>(C477+D477+F477-E477)*data!$B$9/12</f>
        <v>361812.01366667595</v>
      </c>
      <c r="H477" s="144">
        <f t="shared" si="17"/>
        <v>54633614.063668065</v>
      </c>
    </row>
    <row r="478" spans="1:8" ht="14.5" x14ac:dyDescent="0.35">
      <c r="A478" s="126">
        <f t="shared" si="18"/>
        <v>84</v>
      </c>
      <c r="B478" s="109">
        <v>58319</v>
      </c>
      <c r="C478" s="110">
        <v>54608891.741480693</v>
      </c>
      <c r="D478" s="110"/>
      <c r="E478" s="110">
        <f>E466*(1+data!$B$8)</f>
        <v>34914.036791305771</v>
      </c>
      <c r="F478" s="110">
        <f>F466*(1+data!$B$9)</f>
        <v>43826.135842639123</v>
      </c>
      <c r="G478" s="110">
        <f>(C478+D478+F478-E478)*data!$B$9/12</f>
        <v>364118.69227021351</v>
      </c>
      <c r="H478" s="144">
        <f t="shared" si="17"/>
        <v>54981922.532802239</v>
      </c>
    </row>
    <row r="479" spans="1:8" ht="14.5" x14ac:dyDescent="0.35">
      <c r="A479" s="126">
        <f t="shared" si="18"/>
        <v>84</v>
      </c>
      <c r="B479" s="109">
        <v>58349</v>
      </c>
      <c r="C479" s="110">
        <v>54989996.894542754</v>
      </c>
      <c r="D479" s="110"/>
      <c r="E479" s="110">
        <f>E467*(1+data!$B$8)</f>
        <v>34914.036791305771</v>
      </c>
      <c r="F479" s="110">
        <f>F467*(1+data!$B$9)</f>
        <v>32037.198649060389</v>
      </c>
      <c r="G479" s="110">
        <f>(C479+D479+F479-E479)*data!$B$9/12</f>
        <v>366580.80037600343</v>
      </c>
      <c r="H479" s="144">
        <f t="shared" si="17"/>
        <v>55353700.856776521</v>
      </c>
    </row>
    <row r="480" spans="1:8" ht="14.5" x14ac:dyDescent="0.35">
      <c r="A480" s="126">
        <f t="shared" si="18"/>
        <v>84</v>
      </c>
      <c r="B480" s="109">
        <v>58380</v>
      </c>
      <c r="C480" s="110">
        <v>55351094.441419639</v>
      </c>
      <c r="D480" s="110"/>
      <c r="E480" s="110">
        <f>E468*(1+data!$B$8)</f>
        <v>34914.036791305771</v>
      </c>
      <c r="F480" s="110">
        <f>F468*(1+data!$B$9)</f>
        <v>13015.963453944043</v>
      </c>
      <c r="G480" s="110">
        <f>(C480+D480+F480-E480)*data!$B$9/12</f>
        <v>368861.30912054848</v>
      </c>
      <c r="H480" s="144">
        <f t="shared" si="17"/>
        <v>55698057.677202828</v>
      </c>
    </row>
    <row r="481" spans="1:8" ht="14.5" x14ac:dyDescent="0.35">
      <c r="A481" s="128">
        <f t="shared" si="18"/>
        <v>84</v>
      </c>
      <c r="B481" s="119">
        <v>58410</v>
      </c>
      <c r="C481" s="120">
        <v>55678218.022759169</v>
      </c>
      <c r="D481" s="120"/>
      <c r="E481" s="120">
        <f>E469*(1+data!$B$8)</f>
        <v>34914.036791305771</v>
      </c>
      <c r="F481" s="120">
        <f>F469*(1+data!$B$9)</f>
        <v>45637.271441564844</v>
      </c>
      <c r="G481" s="120">
        <f>(C481+D481+F481-E481)*data!$B$9/12</f>
        <v>371259.60838272958</v>
      </c>
      <c r="H481" s="145">
        <f t="shared" si="17"/>
        <v>56060200.865792163</v>
      </c>
    </row>
    <row r="482" spans="1:8" ht="14.5" x14ac:dyDescent="0.35">
      <c r="A482" s="126">
        <f t="shared" si="18"/>
        <v>84</v>
      </c>
      <c r="B482" s="109">
        <v>58441</v>
      </c>
      <c r="C482" s="110">
        <v>56069916.116385296</v>
      </c>
      <c r="D482" s="110"/>
      <c r="E482" s="110">
        <f>E470*(1+data!$B$8)</f>
        <v>34914.036791305771</v>
      </c>
      <c r="F482" s="110">
        <f>F470*(1+data!$B$9)</f>
        <v>10268.486961261766</v>
      </c>
      <c r="G482" s="110">
        <f>(C482+D482+F482-E482)*data!$B$9/12</f>
        <v>373635.13711036835</v>
      </c>
      <c r="H482" s="144">
        <f t="shared" si="17"/>
        <v>56418905.703665622</v>
      </c>
    </row>
    <row r="483" spans="1:8" ht="14.5" x14ac:dyDescent="0.35">
      <c r="A483" s="126">
        <f t="shared" si="18"/>
        <v>85</v>
      </c>
      <c r="B483" s="109">
        <v>58472</v>
      </c>
      <c r="C483" s="110">
        <v>56396576.835519597</v>
      </c>
      <c r="D483" s="110"/>
      <c r="E483" s="110">
        <f>E471*(1+data!$B$8)</f>
        <v>34914.036791305771</v>
      </c>
      <c r="F483" s="110">
        <f>F471*(1+data!$B$9)</f>
        <v>6863.9728285456695</v>
      </c>
      <c r="G483" s="110">
        <f>(C483+D483+F483-E483)*data!$B$9/12</f>
        <v>375790.17847704561</v>
      </c>
      <c r="H483" s="144">
        <f t="shared" si="17"/>
        <v>56744316.950033888</v>
      </c>
    </row>
    <row r="484" spans="1:8" ht="14.5" x14ac:dyDescent="0.35">
      <c r="A484" s="126">
        <f t="shared" si="18"/>
        <v>85</v>
      </c>
      <c r="B484" s="109">
        <v>58501</v>
      </c>
      <c r="C484" s="110">
        <v>56718903.592083618</v>
      </c>
      <c r="D484" s="110"/>
      <c r="E484" s="110">
        <f>E472*(1+data!$B$8)</f>
        <v>34914.036791305771</v>
      </c>
      <c r="F484" s="110">
        <f>F472*(1+data!$B$9)</f>
        <v>46199.064940618409</v>
      </c>
      <c r="G484" s="110">
        <f>(C484+D484+F484-E484)*data!$B$9/12</f>
        <v>378201.25746821956</v>
      </c>
      <c r="H484" s="144">
        <f t="shared" si="17"/>
        <v>57108389.877701148</v>
      </c>
    </row>
    <row r="485" spans="1:8" ht="14.5" x14ac:dyDescent="0.35">
      <c r="A485" s="126">
        <f t="shared" si="18"/>
        <v>85</v>
      </c>
      <c r="B485" s="109">
        <v>58532</v>
      </c>
      <c r="C485" s="110">
        <v>57118614.113204435</v>
      </c>
      <c r="D485" s="110"/>
      <c r="E485" s="110">
        <f>E473*(1+data!$B$8)</f>
        <v>34914.036791305771</v>
      </c>
      <c r="F485" s="110">
        <f>F473*(1+data!$B$9)</f>
        <v>36589.540231205749</v>
      </c>
      <c r="G485" s="110">
        <f>(C485+D485+F485-E485)*data!$B$9/12</f>
        <v>380801.93077762891</v>
      </c>
      <c r="H485" s="144">
        <f t="shared" si="17"/>
        <v>57501091.547421969</v>
      </c>
    </row>
    <row r="486" spans="1:8" ht="14.5" x14ac:dyDescent="0.35">
      <c r="A486" s="126">
        <f t="shared" si="18"/>
        <v>85</v>
      </c>
      <c r="B486" s="109">
        <v>58562</v>
      </c>
      <c r="C486" s="110">
        <v>57502609.553538509</v>
      </c>
      <c r="D486" s="110"/>
      <c r="E486" s="110">
        <f>E474*(1+data!$B$8)</f>
        <v>34914.036791305771</v>
      </c>
      <c r="F486" s="110">
        <f>F474*(1+data!$B$9)</f>
        <v>7294.0304428813224</v>
      </c>
      <c r="G486" s="110">
        <f>(C486+D486+F486-E486)*data!$B$9/12</f>
        <v>383166.59698126721</v>
      </c>
      <c r="H486" s="144">
        <f t="shared" si="17"/>
        <v>57858156.14417135</v>
      </c>
    </row>
    <row r="487" spans="1:8" ht="14.5" x14ac:dyDescent="0.35">
      <c r="A487" s="126">
        <f t="shared" si="18"/>
        <v>85</v>
      </c>
      <c r="B487" s="109">
        <v>58593</v>
      </c>
      <c r="C487" s="110">
        <v>57833132.418419681</v>
      </c>
      <c r="D487" s="110"/>
      <c r="E487" s="110">
        <f>E475*(1+data!$B$8)</f>
        <v>34914.036791305771</v>
      </c>
      <c r="F487" s="110">
        <f>F475*(1+data!$B$9)</f>
        <v>74662.76991923168</v>
      </c>
      <c r="G487" s="110">
        <f>(C487+D487+F487-E487)*data!$B$9/12</f>
        <v>385819.20767698408</v>
      </c>
      <c r="H487" s="144">
        <f t="shared" si="17"/>
        <v>58258700.359224595</v>
      </c>
    </row>
    <row r="488" spans="1:8" ht="14.5" x14ac:dyDescent="0.35">
      <c r="A488" s="126">
        <f t="shared" si="18"/>
        <v>85</v>
      </c>
      <c r="B488" s="109">
        <v>58623</v>
      </c>
      <c r="C488" s="110">
        <v>58294712.711438492</v>
      </c>
      <c r="D488" s="110"/>
      <c r="E488" s="110">
        <f>E476*(1+data!$B$8)</f>
        <v>36310.598262958003</v>
      </c>
      <c r="F488" s="110">
        <f>F476*(1+data!$B$9)</f>
        <v>33653.638033382878</v>
      </c>
      <c r="G488" s="110">
        <f>(C488+D488+F488-E488)*data!$B$9/12</f>
        <v>388613.70500805945</v>
      </c>
      <c r="H488" s="144">
        <f t="shared" si="17"/>
        <v>58680669.456216976</v>
      </c>
    </row>
    <row r="489" spans="1:8" ht="14.5" x14ac:dyDescent="0.35">
      <c r="A489" s="126">
        <f t="shared" si="18"/>
        <v>85</v>
      </c>
      <c r="B489" s="109">
        <v>58654</v>
      </c>
      <c r="C489" s="110">
        <v>58678262.250248984</v>
      </c>
      <c r="D489" s="110"/>
      <c r="E489" s="110">
        <f>E477*(1+data!$B$8)</f>
        <v>36310.598262958003</v>
      </c>
      <c r="F489" s="110">
        <f>F477*(1+data!$B$9)</f>
        <v>8236.8418953573291</v>
      </c>
      <c r="G489" s="110">
        <f>(C489+D489+F489-E489)*data!$B$9/12</f>
        <v>391001.25662587589</v>
      </c>
      <c r="H489" s="144">
        <f t="shared" si="17"/>
        <v>59041189.750507258</v>
      </c>
    </row>
    <row r="490" spans="1:8" ht="14.5" x14ac:dyDescent="0.35">
      <c r="A490" s="126">
        <f t="shared" si="18"/>
        <v>85</v>
      </c>
      <c r="B490" s="109">
        <v>58685</v>
      </c>
      <c r="C490" s="110">
        <v>59015754.927238211</v>
      </c>
      <c r="D490" s="110"/>
      <c r="E490" s="110">
        <f>E478*(1+data!$B$8)</f>
        <v>36310.598262958003</v>
      </c>
      <c r="F490" s="110">
        <f>F478*(1+data!$B$9)</f>
        <v>47332.226710050258</v>
      </c>
      <c r="G490" s="110">
        <f>(C490+D490+F490-E490)*data!$B$9/12</f>
        <v>393511.84370456869</v>
      </c>
      <c r="H490" s="144">
        <f t="shared" si="17"/>
        <v>59420288.39938987</v>
      </c>
    </row>
    <row r="491" spans="1:8" ht="14.5" x14ac:dyDescent="0.35">
      <c r="A491" s="126">
        <f t="shared" si="18"/>
        <v>85</v>
      </c>
      <c r="B491" s="109">
        <v>58715</v>
      </c>
      <c r="C491" s="110">
        <v>59430273.994762942</v>
      </c>
      <c r="D491" s="110"/>
      <c r="E491" s="110">
        <f>E479*(1+data!$B$8)</f>
        <v>36310.598262958003</v>
      </c>
      <c r="F491" s="110">
        <f>F479*(1+data!$B$9)</f>
        <v>34600.174540985223</v>
      </c>
      <c r="G491" s="110">
        <f>(C491+D491+F491-E491)*data!$B$9/12</f>
        <v>396190.4238069398</v>
      </c>
      <c r="H491" s="144">
        <f t="shared" si="17"/>
        <v>59824753.994847909</v>
      </c>
    </row>
    <row r="492" spans="1:8" ht="14.5" x14ac:dyDescent="0.35">
      <c r="A492" s="126">
        <f t="shared" si="18"/>
        <v>85</v>
      </c>
      <c r="B492" s="109">
        <v>58746</v>
      </c>
      <c r="C492" s="110">
        <v>59823204.350955807</v>
      </c>
      <c r="D492" s="110"/>
      <c r="E492" s="110">
        <f>E480*(1+data!$B$8)</f>
        <v>36310.598262958003</v>
      </c>
      <c r="F492" s="110">
        <f>F480*(1+data!$B$9)</f>
        <v>14057.240530259567</v>
      </c>
      <c r="G492" s="110">
        <f>(C492+D492+F492-E492)*data!$B$9/12</f>
        <v>398673.00662148738</v>
      </c>
      <c r="H492" s="144">
        <f t="shared" si="17"/>
        <v>60199623.999844596</v>
      </c>
    </row>
    <row r="493" spans="1:8" ht="14.5" x14ac:dyDescent="0.35">
      <c r="A493" s="128">
        <f t="shared" si="18"/>
        <v>85</v>
      </c>
      <c r="B493" s="119">
        <v>58776</v>
      </c>
      <c r="C493" s="120">
        <v>60179462.457738765</v>
      </c>
      <c r="D493" s="120"/>
      <c r="E493" s="120">
        <f>E481*(1+data!$B$8)</f>
        <v>36310.598262958003</v>
      </c>
      <c r="F493" s="120">
        <f>F481*(1+data!$B$9)</f>
        <v>49288.253156890038</v>
      </c>
      <c r="G493" s="120">
        <f>(C493+D493+F493-E493)*data!$B$9/12</f>
        <v>401282.934084218</v>
      </c>
      <c r="H493" s="145">
        <f t="shared" si="17"/>
        <v>60593723.046716921</v>
      </c>
    </row>
    <row r="494" spans="1:8" ht="14.5" x14ac:dyDescent="0.35">
      <c r="A494" s="126">
        <f t="shared" si="18"/>
        <v>85</v>
      </c>
      <c r="B494" s="109">
        <v>58807</v>
      </c>
      <c r="C494" s="110">
        <v>60605480.802050821</v>
      </c>
      <c r="D494" s="110"/>
      <c r="E494" s="110">
        <f>E482*(1+data!$B$8)</f>
        <v>36310.598262958003</v>
      </c>
      <c r="F494" s="110">
        <f>F482*(1+data!$B$9)</f>
        <v>11089.965918162708</v>
      </c>
      <c r="G494" s="110">
        <f>(C494+D494+F494-E494)*data!$B$9/12</f>
        <v>403868.40113137354</v>
      </c>
      <c r="H494" s="144">
        <f t="shared" si="17"/>
        <v>60984128.570837401</v>
      </c>
    </row>
    <row r="495" spans="1:8" ht="14.5" x14ac:dyDescent="0.35">
      <c r="A495" s="126">
        <f t="shared" si="18"/>
        <v>86</v>
      </c>
      <c r="B495" s="109">
        <v>58838</v>
      </c>
      <c r="C495" s="110">
        <v>60961278.677933007</v>
      </c>
      <c r="D495" s="110"/>
      <c r="E495" s="110">
        <f>E483*(1+data!$B$8)</f>
        <v>36310.598262958003</v>
      </c>
      <c r="F495" s="110">
        <f>F483*(1+data!$B$9)</f>
        <v>7413.0906548293233</v>
      </c>
      <c r="G495" s="110">
        <f>(C495+D495+F495-E495)*data!$B$9/12</f>
        <v>406215.87446883251</v>
      </c>
      <c r="H495" s="144">
        <f t="shared" si="17"/>
        <v>61338597.04479371</v>
      </c>
    </row>
    <row r="496" spans="1:8" ht="14.5" x14ac:dyDescent="0.35">
      <c r="A496" s="126">
        <f t="shared" si="18"/>
        <v>86</v>
      </c>
      <c r="B496" s="109">
        <v>58866</v>
      </c>
      <c r="C496" s="110">
        <v>61312415.902900748</v>
      </c>
      <c r="D496" s="110"/>
      <c r="E496" s="110">
        <f>E484*(1+data!$B$8)</f>
        <v>36310.598262958003</v>
      </c>
      <c r="F496" s="110">
        <f>F484*(1+data!$B$9)</f>
        <v>49894.990135867884</v>
      </c>
      <c r="G496" s="110">
        <f>(C496+D496+F496-E496)*data!$B$9/12</f>
        <v>408840.00196515775</v>
      </c>
      <c r="H496" s="144">
        <f t="shared" si="17"/>
        <v>61734840.296738818</v>
      </c>
    </row>
    <row r="497" spans="1:8" ht="14.5" x14ac:dyDescent="0.35">
      <c r="A497" s="126">
        <f t="shared" si="18"/>
        <v>86</v>
      </c>
      <c r="B497" s="109">
        <v>58897</v>
      </c>
      <c r="C497" s="110">
        <v>61747147.755775668</v>
      </c>
      <c r="D497" s="110"/>
      <c r="E497" s="110">
        <f>E485*(1+data!$B$8)</f>
        <v>36310.598262958003</v>
      </c>
      <c r="F497" s="110">
        <f>F485*(1+data!$B$9)</f>
        <v>39516.70344970221</v>
      </c>
      <c r="G497" s="110">
        <f>(C497+D497+F497-E497)*data!$B$9/12</f>
        <v>411669.02573974943</v>
      </c>
      <c r="H497" s="144">
        <f t="shared" si="17"/>
        <v>62162022.886702165</v>
      </c>
    </row>
    <row r="498" spans="1:8" ht="14.5" x14ac:dyDescent="0.35">
      <c r="A498" s="126">
        <f t="shared" si="18"/>
        <v>86</v>
      </c>
      <c r="B498" s="109">
        <v>58927</v>
      </c>
      <c r="C498" s="110">
        <v>62164927.618001357</v>
      </c>
      <c r="D498" s="110"/>
      <c r="E498" s="110">
        <f>E486*(1+data!$B$8)</f>
        <v>36310.598262958003</v>
      </c>
      <c r="F498" s="110">
        <f>F486*(1+data!$B$9)</f>
        <v>7877.5528783118289</v>
      </c>
      <c r="G498" s="110">
        <f>(C498+D498+F498-E498)*data!$B$9/12</f>
        <v>414243.29715077812</v>
      </c>
      <c r="H498" s="144">
        <f t="shared" si="17"/>
        <v>62550737.869767487</v>
      </c>
    </row>
    <row r="499" spans="1:8" ht="14.5" x14ac:dyDescent="0.35">
      <c r="A499" s="126">
        <f t="shared" si="18"/>
        <v>86</v>
      </c>
      <c r="B499" s="109">
        <v>58958</v>
      </c>
      <c r="C499" s="110">
        <v>62524977.530648999</v>
      </c>
      <c r="D499" s="110"/>
      <c r="E499" s="110">
        <f>E487*(1+data!$B$8)</f>
        <v>36310.598262958003</v>
      </c>
      <c r="F499" s="110">
        <f>F487*(1+data!$B$9)</f>
        <v>80635.791512770214</v>
      </c>
      <c r="G499" s="110">
        <f>(C499+D499+F499-E499)*data!$B$9/12</f>
        <v>417128.68482599215</v>
      </c>
      <c r="H499" s="144">
        <f t="shared" si="17"/>
        <v>62986431.408724807</v>
      </c>
    </row>
    <row r="500" spans="1:8" ht="14.5" x14ac:dyDescent="0.35">
      <c r="A500" s="126">
        <f t="shared" si="18"/>
        <v>86</v>
      </c>
      <c r="B500" s="109">
        <v>58988</v>
      </c>
      <c r="C500" s="110">
        <v>63026590.033809133</v>
      </c>
      <c r="D500" s="110"/>
      <c r="E500" s="110">
        <f>E488*(1+data!$B$8)</f>
        <v>37763.022193476325</v>
      </c>
      <c r="F500" s="110">
        <f>F488*(1+data!$B$9)</f>
        <v>36345.929076053508</v>
      </c>
      <c r="G500" s="110">
        <f>(C500+D500+F500-E500)*data!$B$9/12</f>
        <v>420167.81960461143</v>
      </c>
      <c r="H500" s="144">
        <f t="shared" si="17"/>
        <v>63445340.760296322</v>
      </c>
    </row>
    <row r="501" spans="1:8" ht="14.5" x14ac:dyDescent="0.35">
      <c r="A501" s="126">
        <f t="shared" si="18"/>
        <v>86</v>
      </c>
      <c r="B501" s="109">
        <v>59019</v>
      </c>
      <c r="C501" s="110">
        <v>63444056.873931937</v>
      </c>
      <c r="D501" s="110"/>
      <c r="E501" s="110">
        <f>E489*(1+data!$B$8)</f>
        <v>37763.022193476325</v>
      </c>
      <c r="F501" s="110">
        <f>F489*(1+data!$B$9)</f>
        <v>8895.7892469859162</v>
      </c>
      <c r="G501" s="110">
        <f>(C501+D501+F501-E501)*data!$B$9/12</f>
        <v>422767.93093990296</v>
      </c>
      <c r="H501" s="144">
        <f t="shared" si="17"/>
        <v>63837957.57192535</v>
      </c>
    </row>
    <row r="502" spans="1:8" ht="14.5" x14ac:dyDescent="0.35">
      <c r="A502" s="126">
        <f t="shared" si="18"/>
        <v>86</v>
      </c>
      <c r="B502" s="109">
        <v>59050</v>
      </c>
      <c r="C502" s="110">
        <v>63811803.858875826</v>
      </c>
      <c r="D502" s="110"/>
      <c r="E502" s="110">
        <f>E490*(1+data!$B$8)</f>
        <v>37763.022193476325</v>
      </c>
      <c r="F502" s="110">
        <f>F490*(1+data!$B$9)</f>
        <v>51118.804846854284</v>
      </c>
      <c r="G502" s="110">
        <f>(C502+D502+F502-E502)*data!$B$9/12</f>
        <v>425501.06427686132</v>
      </c>
      <c r="H502" s="144">
        <f t="shared" si="17"/>
        <v>64250660.705806062</v>
      </c>
    </row>
    <row r="503" spans="1:8" ht="14.5" x14ac:dyDescent="0.35">
      <c r="A503" s="126">
        <f t="shared" si="18"/>
        <v>86</v>
      </c>
      <c r="B503" s="109">
        <v>59080</v>
      </c>
      <c r="C503" s="110">
        <v>64262761.044890016</v>
      </c>
      <c r="D503" s="110"/>
      <c r="E503" s="110">
        <f>E491*(1+data!$B$8)</f>
        <v>37763.022193476325</v>
      </c>
      <c r="F503" s="110">
        <f>F491*(1+data!$B$9)</f>
        <v>37368.188504264042</v>
      </c>
      <c r="G503" s="110">
        <f>(C503+D503+F503-E503)*data!$B$9/12</f>
        <v>428415.77474133874</v>
      </c>
      <c r="H503" s="144">
        <f t="shared" si="17"/>
        <v>64690781.98594214</v>
      </c>
    </row>
    <row r="504" spans="1:8" ht="14.5" x14ac:dyDescent="0.35">
      <c r="A504" s="126">
        <f t="shared" si="18"/>
        <v>86</v>
      </c>
      <c r="B504" s="109">
        <v>59111</v>
      </c>
      <c r="C504" s="110">
        <v>64690424.26661972</v>
      </c>
      <c r="D504" s="110"/>
      <c r="E504" s="110">
        <f>E492*(1+data!$B$8)</f>
        <v>37763.022193476325</v>
      </c>
      <c r="F504" s="110">
        <f>F492*(1+data!$B$9)</f>
        <v>15181.819772680334</v>
      </c>
      <c r="G504" s="110">
        <f>(C504+D504+F504-E504)*data!$B$9/12</f>
        <v>431118.95376132615</v>
      </c>
      <c r="H504" s="144">
        <f t="shared" si="17"/>
        <v>65098962.01796025</v>
      </c>
    </row>
    <row r="505" spans="1:8" ht="14.5" x14ac:dyDescent="0.35">
      <c r="A505" s="128">
        <f t="shared" si="18"/>
        <v>86</v>
      </c>
      <c r="B505" s="119">
        <v>59141</v>
      </c>
      <c r="C505" s="120">
        <v>65078503.44856701</v>
      </c>
      <c r="D505" s="120"/>
      <c r="E505" s="120">
        <f>E493*(1+data!$B$8)</f>
        <v>37763.022193476325</v>
      </c>
      <c r="F505" s="120">
        <f>F493*(1+data!$B$9)</f>
        <v>53231.313409441245</v>
      </c>
      <c r="G505" s="120">
        <f>(C505+D505+F505-E505)*data!$B$9/12</f>
        <v>433959.81159855315</v>
      </c>
      <c r="H505" s="145">
        <f t="shared" si="17"/>
        <v>65527931.551381528</v>
      </c>
    </row>
    <row r="506" spans="1:8" ht="14.5" x14ac:dyDescent="0.35">
      <c r="A506" s="126">
        <f t="shared" si="18"/>
        <v>86</v>
      </c>
      <c r="B506" s="109">
        <v>59172</v>
      </c>
      <c r="C506" s="110">
        <v>65541945.823223181</v>
      </c>
      <c r="D506" s="110"/>
      <c r="E506" s="110">
        <f>E494*(1+data!$B$8)</f>
        <v>37763.022193476325</v>
      </c>
      <c r="F506" s="110">
        <f>F494*(1+data!$B$9)</f>
        <v>11977.163191615726</v>
      </c>
      <c r="G506" s="110">
        <f>(C506+D506+F506-E506)*data!$B$9/12</f>
        <v>436774.39976147545</v>
      </c>
      <c r="H506" s="144">
        <f t="shared" si="17"/>
        <v>65952934.363982797</v>
      </c>
    </row>
    <row r="507" spans="1:8" ht="14.5" x14ac:dyDescent="0.35">
      <c r="A507" s="126">
        <f t="shared" si="18"/>
        <v>87</v>
      </c>
      <c r="B507" s="109">
        <v>59203</v>
      </c>
      <c r="C507" s="110">
        <v>65929572.37572711</v>
      </c>
      <c r="D507" s="110"/>
      <c r="E507" s="110">
        <f>E495*(1+data!$B$8)</f>
        <v>37763.022193476325</v>
      </c>
      <c r="F507" s="110">
        <f>F495*(1+data!$B$9)</f>
        <v>8006.1379072156697</v>
      </c>
      <c r="G507" s="110">
        <f>(C507+D507+F507-E507)*data!$B$9/12</f>
        <v>439332.1032762723</v>
      </c>
      <c r="H507" s="144">
        <f t="shared" si="17"/>
        <v>66339147.594717123</v>
      </c>
    </row>
    <row r="508" spans="1:8" ht="14.5" x14ac:dyDescent="0.35">
      <c r="A508" s="126">
        <f t="shared" si="18"/>
        <v>87</v>
      </c>
      <c r="B508" s="109">
        <v>59231</v>
      </c>
      <c r="C508" s="110">
        <v>66312187.857553765</v>
      </c>
      <c r="D508" s="110"/>
      <c r="E508" s="110">
        <f>E496*(1+data!$B$8)</f>
        <v>37763.022193476325</v>
      </c>
      <c r="F508" s="110">
        <f>F496*(1+data!$B$9)</f>
        <v>53886.589346737317</v>
      </c>
      <c r="G508" s="110">
        <f>(C508+D508+F508-E508)*data!$B$9/12</f>
        <v>442188.74283138016</v>
      </c>
      <c r="H508" s="144">
        <f t="shared" si="17"/>
        <v>66770500.167538404</v>
      </c>
    </row>
    <row r="509" spans="1:8" ht="14.5" x14ac:dyDescent="0.35">
      <c r="A509" s="126">
        <f t="shared" si="18"/>
        <v>87</v>
      </c>
      <c r="B509" s="109">
        <v>59262</v>
      </c>
      <c r="C509" s="110">
        <v>66785108.11937926</v>
      </c>
      <c r="D509" s="110"/>
      <c r="E509" s="110">
        <f>E497*(1+data!$B$8)</f>
        <v>37763.022193476325</v>
      </c>
      <c r="F509" s="110">
        <f>F497*(1+data!$B$9)</f>
        <v>42678.039725678391</v>
      </c>
      <c r="G509" s="110">
        <f>(C509+D509+F509-E509)*data!$B$9/12</f>
        <v>445266.82091274305</v>
      </c>
      <c r="H509" s="144">
        <f t="shared" si="17"/>
        <v>67235289.9578242</v>
      </c>
    </row>
    <row r="510" spans="1:8" ht="14.5" x14ac:dyDescent="0.35">
      <c r="A510" s="126">
        <f t="shared" si="18"/>
        <v>87</v>
      </c>
      <c r="B510" s="109">
        <v>59292</v>
      </c>
      <c r="C510" s="110">
        <v>67239742.963708386</v>
      </c>
      <c r="D510" s="110"/>
      <c r="E510" s="110">
        <f>E498*(1+data!$B$8)</f>
        <v>37763.022193476325</v>
      </c>
      <c r="F510" s="110">
        <f>F498*(1+data!$B$9)</f>
        <v>8507.7571085767759</v>
      </c>
      <c r="G510" s="110">
        <f>(C510+D510+F510-E510)*data!$B$9/12</f>
        <v>448069.91799082328</v>
      </c>
      <c r="H510" s="144">
        <f t="shared" si="17"/>
        <v>67658557.616614312</v>
      </c>
    </row>
    <row r="511" spans="1:8" ht="14.5" x14ac:dyDescent="0.35">
      <c r="A511" s="126">
        <f t="shared" si="18"/>
        <v>87</v>
      </c>
      <c r="B511" s="109">
        <v>59323</v>
      </c>
      <c r="C511" s="110">
        <v>67632052.346447393</v>
      </c>
      <c r="D511" s="110"/>
      <c r="E511" s="110">
        <f>E499*(1+data!$B$8)</f>
        <v>37763.022193476325</v>
      </c>
      <c r="F511" s="110">
        <f>F499*(1+data!$B$9)</f>
        <v>87086.654833791836</v>
      </c>
      <c r="G511" s="110">
        <f>(C511+D511+F511-E511)*data!$B$9/12</f>
        <v>451209.17319391808</v>
      </c>
      <c r="H511" s="144">
        <f t="shared" si="17"/>
        <v>68132585.152281627</v>
      </c>
    </row>
    <row r="512" spans="1:8" ht="14.5" x14ac:dyDescent="0.35">
      <c r="A512" s="126">
        <f t="shared" si="18"/>
        <v>87</v>
      </c>
      <c r="B512" s="109">
        <v>59353</v>
      </c>
      <c r="C512" s="110">
        <v>68177272.363453746</v>
      </c>
      <c r="D512" s="110"/>
      <c r="E512" s="110">
        <f>E500*(1+data!$B$8)</f>
        <v>39273.543081215379</v>
      </c>
      <c r="F512" s="110">
        <f>F500*(1+data!$B$9)</f>
        <v>39253.603402137793</v>
      </c>
      <c r="G512" s="110">
        <f>(C512+D512+F512-E512)*data!$B$9/12</f>
        <v>454515.01615849783</v>
      </c>
      <c r="H512" s="144">
        <f t="shared" si="17"/>
        <v>68631767.439933166</v>
      </c>
    </row>
    <row r="513" spans="1:8" ht="14.5" x14ac:dyDescent="0.35">
      <c r="A513" s="126">
        <f t="shared" si="18"/>
        <v>87</v>
      </c>
      <c r="B513" s="109">
        <v>59384</v>
      </c>
      <c r="C513" s="110">
        <v>68631749.374583915</v>
      </c>
      <c r="D513" s="110"/>
      <c r="E513" s="110">
        <f>E501*(1+data!$B$8)</f>
        <v>39273.543081215379</v>
      </c>
      <c r="F513" s="110">
        <f>F501*(1+data!$B$9)</f>
        <v>9607.4523867447897</v>
      </c>
      <c r="G513" s="110">
        <f>(C513+D513+F513-E513)*data!$B$9/12</f>
        <v>457347.2218925964</v>
      </c>
      <c r="H513" s="144">
        <f t="shared" si="17"/>
        <v>69059430.505782053</v>
      </c>
    </row>
    <row r="514" spans="1:8" ht="14.5" x14ac:dyDescent="0.35">
      <c r="A514" s="126">
        <f t="shared" si="18"/>
        <v>87</v>
      </c>
      <c r="B514" s="109">
        <v>59415</v>
      </c>
      <c r="C514" s="110">
        <v>69032553.027612865</v>
      </c>
      <c r="D514" s="110"/>
      <c r="E514" s="110">
        <f>E502*(1+data!$B$8)</f>
        <v>39273.543081215379</v>
      </c>
      <c r="F514" s="110">
        <f>F502*(1+data!$B$9)</f>
        <v>55208.309234602631</v>
      </c>
      <c r="G514" s="110">
        <f>(C514+D514+F514-E514)*data!$B$9/12</f>
        <v>460323.25195844175</v>
      </c>
      <c r="H514" s="144">
        <f t="shared" si="17"/>
        <v>69508811.045724705</v>
      </c>
    </row>
    <row r="515" spans="1:8" ht="14.5" x14ac:dyDescent="0.35">
      <c r="A515" s="126">
        <f t="shared" si="18"/>
        <v>87</v>
      </c>
      <c r="B515" s="109">
        <v>59445</v>
      </c>
      <c r="C515" s="110">
        <v>69523247.943859652</v>
      </c>
      <c r="D515" s="110"/>
      <c r="E515" s="110">
        <f>E503*(1+data!$B$8)</f>
        <v>39273.543081215379</v>
      </c>
      <c r="F515" s="110">
        <f>F503*(1+data!$B$9)</f>
        <v>40357.643584605168</v>
      </c>
      <c r="G515" s="110">
        <f>(C515+D515+F515-E515)*data!$B$9/12</f>
        <v>463495.5469624204</v>
      </c>
      <c r="H515" s="144">
        <f t="shared" si="17"/>
        <v>69987827.591325477</v>
      </c>
    </row>
    <row r="516" spans="1:8" ht="14.5" x14ac:dyDescent="0.35">
      <c r="A516" s="126">
        <f t="shared" si="18"/>
        <v>87</v>
      </c>
      <c r="B516" s="109">
        <v>59476</v>
      </c>
      <c r="C516" s="110">
        <v>69988809.786381528</v>
      </c>
      <c r="D516" s="110"/>
      <c r="E516" s="110">
        <f>E504*(1+data!$B$8)</f>
        <v>39273.543081215379</v>
      </c>
      <c r="F516" s="110">
        <f>F504*(1+data!$B$9)</f>
        <v>16396.365354494763</v>
      </c>
      <c r="G516" s="110">
        <f>(C516+D516+F516-E516)*data!$B$9/12</f>
        <v>466439.55072436546</v>
      </c>
      <c r="H516" s="144">
        <f t="shared" si="17"/>
        <v>70432372.159379184</v>
      </c>
    </row>
    <row r="517" spans="1:8" ht="14.5" x14ac:dyDescent="0.35">
      <c r="A517" s="128">
        <f t="shared" si="18"/>
        <v>87</v>
      </c>
      <c r="B517" s="119">
        <v>59506</v>
      </c>
      <c r="C517" s="120">
        <v>70411645.43635875</v>
      </c>
      <c r="D517" s="120"/>
      <c r="E517" s="120">
        <f>E505*(1+data!$B$8)</f>
        <v>39273.543081215379</v>
      </c>
      <c r="F517" s="120">
        <f>F505*(1+data!$B$9)</f>
        <v>57489.818482196548</v>
      </c>
      <c r="G517" s="120">
        <f>(C517+D517+F517-E517)*data!$B$9/12</f>
        <v>469532.41141173156</v>
      </c>
      <c r="H517" s="145">
        <f t="shared" si="17"/>
        <v>70899394.123171464</v>
      </c>
    </row>
    <row r="518" spans="1:8" ht="14.5" x14ac:dyDescent="0.35">
      <c r="A518" s="126">
        <f t="shared" si="18"/>
        <v>87</v>
      </c>
      <c r="B518" s="109">
        <v>59537</v>
      </c>
      <c r="C518" s="110">
        <v>70915898.068684757</v>
      </c>
      <c r="D518" s="110"/>
      <c r="E518" s="110">
        <f>E506*(1+data!$B$8)</f>
        <v>39273.543081215379</v>
      </c>
      <c r="F518" s="110">
        <f>F506*(1+data!$B$9)</f>
        <v>12935.336246944984</v>
      </c>
      <c r="G518" s="110">
        <f>(C518+D518+F518-E518)*data!$B$9/12</f>
        <v>472597.06574567006</v>
      </c>
      <c r="H518" s="144">
        <f t="shared" ref="H518:H581" si="19">C518+D518+F518+G518-E518</f>
        <v>71362156.927596167</v>
      </c>
    </row>
    <row r="519" spans="1:8" ht="14.5" x14ac:dyDescent="0.35">
      <c r="A519" s="126">
        <f t="shared" si="18"/>
        <v>88</v>
      </c>
      <c r="B519" s="109">
        <v>59568</v>
      </c>
      <c r="C519" s="110">
        <v>71338294.512204304</v>
      </c>
      <c r="D519" s="110"/>
      <c r="E519" s="110">
        <f>E507*(1+data!$B$8)</f>
        <v>39273.543081215379</v>
      </c>
      <c r="F519" s="110">
        <f>F507*(1+data!$B$9)</f>
        <v>8646.6289397929231</v>
      </c>
      <c r="G519" s="110">
        <f>(C519+D519+F519-E519)*data!$B$9/12</f>
        <v>475384.4506537526</v>
      </c>
      <c r="H519" s="144">
        <f t="shared" si="19"/>
        <v>71783052.048716635</v>
      </c>
    </row>
    <row r="520" spans="1:8" ht="14.5" x14ac:dyDescent="0.35">
      <c r="A520" s="126">
        <f t="shared" si="18"/>
        <v>88</v>
      </c>
      <c r="B520" s="109">
        <v>59596</v>
      </c>
      <c r="C520" s="110">
        <v>71755304.064504504</v>
      </c>
      <c r="D520" s="110"/>
      <c r="E520" s="110">
        <f>E508*(1+data!$B$8)</f>
        <v>39273.543081215379</v>
      </c>
      <c r="F520" s="110">
        <f>F508*(1+data!$B$9)</f>
        <v>58197.516494476309</v>
      </c>
      <c r="G520" s="110">
        <f>(C520+D520+F520-E520)*data!$B$9/12</f>
        <v>478494.85358611849</v>
      </c>
      <c r="H520" s="144">
        <f t="shared" si="19"/>
        <v>72252722.8915039</v>
      </c>
    </row>
    <row r="521" spans="1:8" ht="14.5" x14ac:dyDescent="0.35">
      <c r="A521" s="126">
        <f t="shared" si="18"/>
        <v>88</v>
      </c>
      <c r="B521" s="109">
        <v>59627</v>
      </c>
      <c r="C521" s="110">
        <v>72269868.011416301</v>
      </c>
      <c r="D521" s="110"/>
      <c r="E521" s="110">
        <f>E509*(1+data!$B$8)</f>
        <v>39273.543081215379</v>
      </c>
      <c r="F521" s="110">
        <f>F509*(1+data!$B$9)</f>
        <v>46092.282903732666</v>
      </c>
      <c r="G521" s="110">
        <f>(C521+D521+F521-E521)*data!$B$9/12</f>
        <v>481844.57834159216</v>
      </c>
      <c r="H521" s="144">
        <f t="shared" si="19"/>
        <v>72758531.329580411</v>
      </c>
    </row>
    <row r="522" spans="1:8" ht="14.5" x14ac:dyDescent="0.35">
      <c r="A522" s="126">
        <f t="shared" si="18"/>
        <v>88</v>
      </c>
      <c r="B522" s="109">
        <v>59657</v>
      </c>
      <c r="C522" s="110">
        <v>72764709.107859597</v>
      </c>
      <c r="D522" s="110"/>
      <c r="E522" s="110">
        <f>E510*(1+data!$B$8)</f>
        <v>39273.543081215379</v>
      </c>
      <c r="F522" s="110">
        <f>F510*(1+data!$B$9)</f>
        <v>9188.377677262919</v>
      </c>
      <c r="G522" s="110">
        <f>(C522+D522+F522-E522)*data!$B$9/12</f>
        <v>484897.49294970435</v>
      </c>
      <c r="H522" s="144">
        <f t="shared" si="19"/>
        <v>73219521.435405359</v>
      </c>
    </row>
    <row r="523" spans="1:8" ht="14.5" x14ac:dyDescent="0.35">
      <c r="A523" s="126">
        <f t="shared" si="18"/>
        <v>88</v>
      </c>
      <c r="B523" s="109">
        <v>59688</v>
      </c>
      <c r="C523" s="110">
        <v>73192264.275549367</v>
      </c>
      <c r="D523" s="110"/>
      <c r="E523" s="110">
        <f>E511*(1+data!$B$8)</f>
        <v>39273.543081215379</v>
      </c>
      <c r="F523" s="110">
        <f>F511*(1+data!$B$9)</f>
        <v>94053.587220495188</v>
      </c>
      <c r="G523" s="110">
        <f>(C523+D523+F523-E523)*data!$B$9/12</f>
        <v>488313.62879792432</v>
      </c>
      <c r="H523" s="144">
        <f t="shared" si="19"/>
        <v>73735357.948486567</v>
      </c>
    </row>
    <row r="524" spans="1:8" ht="14.5" x14ac:dyDescent="0.35">
      <c r="A524" s="126">
        <f t="shared" si="18"/>
        <v>88</v>
      </c>
      <c r="B524" s="109">
        <v>59718</v>
      </c>
      <c r="C524" s="110">
        <v>73784988.66847676</v>
      </c>
      <c r="D524" s="110"/>
      <c r="E524" s="110">
        <f>E512*(1+data!$B$8)</f>
        <v>40844.484804463995</v>
      </c>
      <c r="F524" s="110">
        <f>F512*(1+data!$B$9)</f>
        <v>42393.891674308819</v>
      </c>
      <c r="G524" s="110">
        <f>(C524+D524+F524-E524)*data!$B$9/12</f>
        <v>491910.25383564405</v>
      </c>
      <c r="H524" s="144">
        <f t="shared" si="19"/>
        <v>74278448.329182252</v>
      </c>
    </row>
    <row r="525" spans="1:8" ht="14.5" x14ac:dyDescent="0.35">
      <c r="A525" s="126">
        <f t="shared" si="18"/>
        <v>88</v>
      </c>
      <c r="B525" s="109">
        <v>59749</v>
      </c>
      <c r="C525" s="110">
        <v>74279852.091806322</v>
      </c>
      <c r="D525" s="110"/>
      <c r="E525" s="110">
        <f>E513*(1+data!$B$8)</f>
        <v>40844.484804463995</v>
      </c>
      <c r="F525" s="110">
        <f>F513*(1+data!$B$9)</f>
        <v>10376.048577684374</v>
      </c>
      <c r="G525" s="110">
        <f>(C525+D525+F525-E525)*data!$B$9/12</f>
        <v>494995.89103719691</v>
      </c>
      <c r="H525" s="144">
        <f t="shared" si="19"/>
        <v>74744379.546616733</v>
      </c>
    </row>
    <row r="526" spans="1:8" ht="14.5" x14ac:dyDescent="0.35">
      <c r="A526" s="126">
        <f t="shared" si="18"/>
        <v>88</v>
      </c>
      <c r="B526" s="109">
        <v>59780</v>
      </c>
      <c r="C526" s="110">
        <v>74716775.14339526</v>
      </c>
      <c r="D526" s="110"/>
      <c r="E526" s="110">
        <f>E514*(1+data!$B$8)</f>
        <v>40844.484804463995</v>
      </c>
      <c r="F526" s="110">
        <f>F514*(1+data!$B$9)</f>
        <v>59624.973973370848</v>
      </c>
      <c r="G526" s="110">
        <f>(C526+D526+F526-E526)*data!$B$9/12</f>
        <v>498237.03755042772</v>
      </c>
      <c r="H526" s="144">
        <f t="shared" si="19"/>
        <v>75233792.670114592</v>
      </c>
    </row>
    <row r="527" spans="1:8" ht="14.5" x14ac:dyDescent="0.35">
      <c r="A527" s="126">
        <f t="shared" ref="A527:A590" si="20">A515+1</f>
        <v>88</v>
      </c>
      <c r="B527" s="109">
        <v>59810</v>
      </c>
      <c r="C527" s="110">
        <v>75250807.793301612</v>
      </c>
      <c r="D527" s="110"/>
      <c r="E527" s="110">
        <f>E515*(1+data!$B$8)</f>
        <v>40844.484804463995</v>
      </c>
      <c r="F527" s="110">
        <f>F515*(1+data!$B$9)</f>
        <v>43586.255071373584</v>
      </c>
      <c r="G527" s="110">
        <f>(C527+D527+F527-E527)*data!$B$9/12</f>
        <v>501690.33042379009</v>
      </c>
      <c r="H527" s="144">
        <f t="shared" si="19"/>
        <v>75755239.893992305</v>
      </c>
    </row>
    <row r="528" spans="1:8" ht="14.5" x14ac:dyDescent="0.35">
      <c r="A528" s="126">
        <f t="shared" si="20"/>
        <v>88</v>
      </c>
      <c r="B528" s="109">
        <v>59841</v>
      </c>
      <c r="C528" s="110">
        <v>75757723.937854126</v>
      </c>
      <c r="D528" s="110"/>
      <c r="E528" s="110">
        <f>E516*(1+data!$B$8)</f>
        <v>40844.484804463995</v>
      </c>
      <c r="F528" s="110">
        <f>F516*(1+data!$B$9)</f>
        <v>17708.074582854344</v>
      </c>
      <c r="G528" s="110">
        <f>(C528+D528+F528-E528)*data!$B$9/12</f>
        <v>504897.25018421677</v>
      </c>
      <c r="H528" s="144">
        <f t="shared" si="19"/>
        <v>76239484.777816743</v>
      </c>
    </row>
    <row r="529" spans="1:8" ht="14.5" x14ac:dyDescent="0.35">
      <c r="A529" s="128">
        <f t="shared" si="20"/>
        <v>88</v>
      </c>
      <c r="B529" s="119">
        <v>59871</v>
      </c>
      <c r="C529" s="120">
        <v>76218523.190155938</v>
      </c>
      <c r="D529" s="120"/>
      <c r="E529" s="120">
        <f>E517*(1+data!$B$8)</f>
        <v>40844.484804463995</v>
      </c>
      <c r="F529" s="120">
        <f>F517*(1+data!$B$9)</f>
        <v>62089.003960772279</v>
      </c>
      <c r="G529" s="120">
        <f>(C529+D529+F529-E529)*data!$B$9/12</f>
        <v>508265.11806208169</v>
      </c>
      <c r="H529" s="145">
        <f t="shared" si="19"/>
        <v>76748032.827374324</v>
      </c>
    </row>
    <row r="530" spans="1:8" ht="14.5" x14ac:dyDescent="0.35">
      <c r="A530" s="126">
        <f t="shared" si="20"/>
        <v>88</v>
      </c>
      <c r="B530" s="109">
        <v>59902</v>
      </c>
      <c r="C530" s="110">
        <v>76767280.36172995</v>
      </c>
      <c r="D530" s="110"/>
      <c r="E530" s="110">
        <f>E518*(1+data!$B$8)</f>
        <v>40844.484804463995</v>
      </c>
      <c r="F530" s="110">
        <f>F518*(1+data!$B$9)</f>
        <v>13970.163146700583</v>
      </c>
      <c r="G530" s="110">
        <f>(C530+D530+F530-E530)*data!$B$9/12</f>
        <v>511602.70693381457</v>
      </c>
      <c r="H530" s="144">
        <f t="shared" si="19"/>
        <v>77252008.747005999</v>
      </c>
    </row>
    <row r="531" spans="1:8" ht="14.5" x14ac:dyDescent="0.35">
      <c r="A531" s="126">
        <f t="shared" si="20"/>
        <v>89</v>
      </c>
      <c r="B531" s="109">
        <v>59933</v>
      </c>
      <c r="C531" s="110">
        <v>77227660.611584052</v>
      </c>
      <c r="D531" s="110"/>
      <c r="E531" s="110">
        <f>E519*(1+data!$B$8)</f>
        <v>40844.484804463995</v>
      </c>
      <c r="F531" s="110">
        <f>F519*(1+data!$B$9)</f>
        <v>9338.359254976358</v>
      </c>
      <c r="G531" s="110">
        <f>(C531+D531+F531-E531)*data!$B$9/12</f>
        <v>514641.02990689705</v>
      </c>
      <c r="H531" s="144">
        <f t="shared" si="19"/>
        <v>77710795.515941456</v>
      </c>
    </row>
    <row r="532" spans="1:8" ht="14.5" x14ac:dyDescent="0.35">
      <c r="A532" s="126">
        <f t="shared" si="20"/>
        <v>89</v>
      </c>
      <c r="B532" s="109">
        <v>59962</v>
      </c>
      <c r="C532" s="110">
        <v>77682250.966193631</v>
      </c>
      <c r="D532" s="110"/>
      <c r="E532" s="110">
        <f>E520*(1+data!$B$8)</f>
        <v>40844.484804463995</v>
      </c>
      <c r="F532" s="110">
        <f>F520*(1+data!$B$9)</f>
        <v>62853.317814034417</v>
      </c>
      <c r="G532" s="110">
        <f>(C532+D532+F532-E532)*data!$B$9/12</f>
        <v>518028.39866135473</v>
      </c>
      <c r="H532" s="144">
        <f t="shared" si="19"/>
        <v>78222288.197864562</v>
      </c>
    </row>
    <row r="533" spans="1:8" ht="14.5" x14ac:dyDescent="0.35">
      <c r="A533" s="126">
        <f t="shared" si="20"/>
        <v>89</v>
      </c>
      <c r="B533" s="109">
        <v>59993</v>
      </c>
      <c r="C533" s="110">
        <v>78242228.200571224</v>
      </c>
      <c r="D533" s="110"/>
      <c r="E533" s="110">
        <f>E521*(1+data!$B$8)</f>
        <v>40844.484804463995</v>
      </c>
      <c r="F533" s="110">
        <f>F521*(1+data!$B$9)</f>
        <v>49779.66553603128</v>
      </c>
      <c r="G533" s="110">
        <f>(C533+D533+F533-E533)*data!$B$9/12</f>
        <v>521674.42254201858</v>
      </c>
      <c r="H533" s="144">
        <f t="shared" si="19"/>
        <v>78772837.80384481</v>
      </c>
    </row>
    <row r="534" spans="1:8" ht="14.5" x14ac:dyDescent="0.35">
      <c r="A534" s="126">
        <f t="shared" si="20"/>
        <v>89</v>
      </c>
      <c r="B534" s="109">
        <v>60023</v>
      </c>
      <c r="C534" s="110">
        <v>78780933.077587605</v>
      </c>
      <c r="D534" s="110"/>
      <c r="E534" s="110">
        <f>E522*(1+data!$B$8)</f>
        <v>40844.484804463995</v>
      </c>
      <c r="F534" s="110">
        <f>F522*(1+data!$B$9)</f>
        <v>9923.4478914439533</v>
      </c>
      <c r="G534" s="110">
        <f>(C534+D534+F534-E534)*data!$B$9/12</f>
        <v>525000.08027116384</v>
      </c>
      <c r="H534" s="144">
        <f t="shared" si="19"/>
        <v>79275012.120945752</v>
      </c>
    </row>
    <row r="535" spans="1:8" ht="14.5" x14ac:dyDescent="0.35">
      <c r="A535" s="126">
        <f t="shared" si="20"/>
        <v>89</v>
      </c>
      <c r="B535" s="109">
        <v>60054</v>
      </c>
      <c r="C535" s="110">
        <v>79246997.66150254</v>
      </c>
      <c r="D535" s="110"/>
      <c r="E535" s="110">
        <f>E523*(1+data!$B$8)</f>
        <v>40844.484804463995</v>
      </c>
      <c r="F535" s="110">
        <f>F523*(1+data!$B$9)</f>
        <v>101577.87419813481</v>
      </c>
      <c r="G535" s="110">
        <f>(C535+D535+F535-E535)*data!$B$9/12</f>
        <v>528718.20700597472</v>
      </c>
      <c r="H535" s="144">
        <f t="shared" si="19"/>
        <v>79836449.25790219</v>
      </c>
    </row>
    <row r="536" spans="1:8" ht="14.5" x14ac:dyDescent="0.35">
      <c r="A536" s="126">
        <f t="shared" si="20"/>
        <v>89</v>
      </c>
      <c r="B536" s="109">
        <v>60084</v>
      </c>
      <c r="C536" s="110">
        <v>79891473.708692849</v>
      </c>
      <c r="D536" s="110"/>
      <c r="E536" s="110">
        <f>E524*(1+data!$B$8)</f>
        <v>42478.264196642558</v>
      </c>
      <c r="F536" s="110">
        <f>F524*(1+data!$B$9)</f>
        <v>45785.403008253525</v>
      </c>
      <c r="G536" s="110">
        <f>(C536+D536+F536-E536)*data!$B$9/12</f>
        <v>532631.87231669633</v>
      </c>
      <c r="H536" s="144">
        <f t="shared" si="19"/>
        <v>80427412.719821155</v>
      </c>
    </row>
    <row r="537" spans="1:8" ht="14.5" x14ac:dyDescent="0.35">
      <c r="A537" s="126">
        <f t="shared" si="20"/>
        <v>89</v>
      </c>
      <c r="B537" s="109">
        <v>60115</v>
      </c>
      <c r="C537" s="110">
        <v>80430408.987584472</v>
      </c>
      <c r="D537" s="110"/>
      <c r="E537" s="110">
        <f>E525*(1+data!$B$8)</f>
        <v>42478.264196642558</v>
      </c>
      <c r="F537" s="110">
        <f>F525*(1+data!$B$9)</f>
        <v>11206.132463899125</v>
      </c>
      <c r="G537" s="110">
        <f>(C537+D537+F537-E537)*data!$B$9/12</f>
        <v>535994.24570567824</v>
      </c>
      <c r="H537" s="144">
        <f t="shared" si="19"/>
        <v>80935131.101557404</v>
      </c>
    </row>
    <row r="538" spans="1:8" ht="14.5" x14ac:dyDescent="0.35">
      <c r="A538" s="126">
        <f t="shared" si="20"/>
        <v>89</v>
      </c>
      <c r="B538" s="109">
        <v>60146</v>
      </c>
      <c r="C538" s="110">
        <v>80906798.550207555</v>
      </c>
      <c r="D538" s="110"/>
      <c r="E538" s="110">
        <f>E526*(1+data!$B$8)</f>
        <v>42478.264196642558</v>
      </c>
      <c r="F538" s="110">
        <f>F526*(1+data!$B$9)</f>
        <v>64394.971891240522</v>
      </c>
      <c r="G538" s="110">
        <f>(C538+D538+F538-E538)*data!$B$9/12</f>
        <v>539524.76838601439</v>
      </c>
      <c r="H538" s="144">
        <f t="shared" si="19"/>
        <v>81468240.026288167</v>
      </c>
    </row>
    <row r="539" spans="1:8" ht="14.5" x14ac:dyDescent="0.35">
      <c r="A539" s="126">
        <f t="shared" si="20"/>
        <v>89</v>
      </c>
      <c r="B539" s="109">
        <v>60176</v>
      </c>
      <c r="C539" s="110">
        <v>81488096.563459471</v>
      </c>
      <c r="D539" s="110"/>
      <c r="E539" s="110">
        <f>E527*(1+data!$B$8)</f>
        <v>42478.264196642558</v>
      </c>
      <c r="F539" s="110">
        <f>F527*(1+data!$B$9)</f>
        <v>47073.15547708347</v>
      </c>
      <c r="G539" s="110">
        <f>(C539+D539+F539-E539)*data!$B$9/12</f>
        <v>543284.60969826602</v>
      </c>
      <c r="H539" s="144">
        <f t="shared" si="19"/>
        <v>82035976.064438164</v>
      </c>
    </row>
    <row r="540" spans="1:8" ht="14.5" x14ac:dyDescent="0.35">
      <c r="A540" s="126">
        <f t="shared" si="20"/>
        <v>89</v>
      </c>
      <c r="B540" s="109">
        <v>60207</v>
      </c>
      <c r="C540" s="110">
        <v>82040139.035938263</v>
      </c>
      <c r="D540" s="110"/>
      <c r="E540" s="110">
        <f>E528*(1+data!$B$8)</f>
        <v>42478.264196642558</v>
      </c>
      <c r="F540" s="110">
        <f>F528*(1+data!$B$9)</f>
        <v>19124.720549482692</v>
      </c>
      <c r="G540" s="110">
        <f>(C540+D540+F540-E540)*data!$B$9/12</f>
        <v>546778.56994860724</v>
      </c>
      <c r="H540" s="144">
        <f t="shared" si="19"/>
        <v>82563564.062239707</v>
      </c>
    </row>
    <row r="541" spans="1:8" ht="14.5" x14ac:dyDescent="0.35">
      <c r="A541" s="128">
        <f t="shared" si="20"/>
        <v>89</v>
      </c>
      <c r="B541" s="119">
        <v>60237</v>
      </c>
      <c r="C541" s="120">
        <v>82542405.75169538</v>
      </c>
      <c r="D541" s="120"/>
      <c r="E541" s="120">
        <f>E529*(1+data!$B$8)</f>
        <v>42478.264196642558</v>
      </c>
      <c r="F541" s="120">
        <f>F529*(1+data!$B$9)</f>
        <v>67056.124277634066</v>
      </c>
      <c r="G541" s="120">
        <f>(C541+D541+F541-E541)*data!$B$9/12</f>
        <v>550446.5574118424</v>
      </c>
      <c r="H541" s="145">
        <f t="shared" si="19"/>
        <v>83117430.169188216</v>
      </c>
    </row>
    <row r="542" spans="1:8" ht="14.5" x14ac:dyDescent="0.35">
      <c r="A542" s="126">
        <f t="shared" si="20"/>
        <v>89</v>
      </c>
      <c r="B542" s="109">
        <v>60268</v>
      </c>
      <c r="C542" s="110">
        <v>83139697.710421592</v>
      </c>
      <c r="D542" s="110"/>
      <c r="E542" s="110">
        <f>E530*(1+data!$B$8)</f>
        <v>42478.264196642558</v>
      </c>
      <c r="F542" s="110">
        <f>F530*(1+data!$B$9)</f>
        <v>15087.77619843663</v>
      </c>
      <c r="G542" s="110">
        <f>(C542+D542+F542-E542)*data!$B$9/12</f>
        <v>554082.04814948922</v>
      </c>
      <c r="H542" s="144">
        <f t="shared" si="19"/>
        <v>83666389.270572871</v>
      </c>
    </row>
    <row r="543" spans="1:8" ht="14.5" x14ac:dyDescent="0.35">
      <c r="A543" s="126">
        <f t="shared" si="20"/>
        <v>90</v>
      </c>
      <c r="B543" s="109">
        <v>60299</v>
      </c>
      <c r="C543" s="110">
        <v>83641573.488446504</v>
      </c>
      <c r="D543" s="110"/>
      <c r="E543" s="110">
        <f>E531*(1+data!$B$8)</f>
        <v>42478.264196642558</v>
      </c>
      <c r="F543" s="110">
        <f>F531*(1+data!$B$9)</f>
        <v>10085.427995374468</v>
      </c>
      <c r="G543" s="110">
        <f>(C543+D543+F543-E543)*data!$B$9/12</f>
        <v>557394.53768163489</v>
      </c>
      <c r="H543" s="144">
        <f t="shared" si="19"/>
        <v>84166575.189926863</v>
      </c>
    </row>
    <row r="544" spans="1:8" ht="14.5" x14ac:dyDescent="0.35">
      <c r="A544" s="126">
        <f t="shared" si="20"/>
        <v>90</v>
      </c>
      <c r="B544" s="109">
        <v>60327</v>
      </c>
      <c r="C544" s="110">
        <v>84137227.280328527</v>
      </c>
      <c r="D544" s="110"/>
      <c r="E544" s="110">
        <f>E532*(1+data!$B$8)</f>
        <v>42478.264196642558</v>
      </c>
      <c r="F544" s="110">
        <f>F532*(1+data!$B$9)</f>
        <v>67881.583239157175</v>
      </c>
      <c r="G544" s="110">
        <f>(C544+D544+F544-E544)*data!$B$9/12</f>
        <v>561084.20399580686</v>
      </c>
      <c r="H544" s="144">
        <f t="shared" si="19"/>
        <v>84723714.80336684</v>
      </c>
    </row>
    <row r="545" spans="1:8" ht="14.5" x14ac:dyDescent="0.35">
      <c r="A545" s="126">
        <f t="shared" si="20"/>
        <v>90</v>
      </c>
      <c r="B545" s="109">
        <v>60358</v>
      </c>
      <c r="C545" s="110">
        <v>84746730.210419372</v>
      </c>
      <c r="D545" s="110"/>
      <c r="E545" s="110">
        <f>E533*(1+data!$B$8)</f>
        <v>42478.264196642558</v>
      </c>
      <c r="F545" s="110">
        <f>F533*(1+data!$B$9)</f>
        <v>53762.038778913782</v>
      </c>
      <c r="G545" s="110">
        <f>(C545+D545+F545-E545)*data!$B$9/12</f>
        <v>565053.42656667763</v>
      </c>
      <c r="H545" s="144">
        <f t="shared" si="19"/>
        <v>85323067.411568314</v>
      </c>
    </row>
    <row r="546" spans="1:8" ht="14.5" x14ac:dyDescent="0.35">
      <c r="A546" s="126">
        <f t="shared" si="20"/>
        <v>90</v>
      </c>
      <c r="B546" s="109">
        <v>60388</v>
      </c>
      <c r="C546" s="110">
        <v>85333290.511339858</v>
      </c>
      <c r="D546" s="110"/>
      <c r="E546" s="110">
        <f>E534*(1+data!$B$8)</f>
        <v>42478.264196642558</v>
      </c>
      <c r="F546" s="110">
        <f>F534*(1+data!$B$9)</f>
        <v>10717.323722759471</v>
      </c>
      <c r="G546" s="110">
        <f>(C546+D546+F546-E546)*data!$B$9/12</f>
        <v>568676.8638057732</v>
      </c>
      <c r="H546" s="144">
        <f t="shared" si="19"/>
        <v>85870206.434671745</v>
      </c>
    </row>
    <row r="547" spans="1:8" ht="14.5" x14ac:dyDescent="0.35">
      <c r="A547" s="126">
        <f t="shared" si="20"/>
        <v>90</v>
      </c>
      <c r="B547" s="109">
        <v>60419</v>
      </c>
      <c r="C547" s="110">
        <v>85841431.022602409</v>
      </c>
      <c r="D547" s="110"/>
      <c r="E547" s="110">
        <f>E535*(1+data!$B$8)</f>
        <v>42478.264196642558</v>
      </c>
      <c r="F547" s="110">
        <f>F535*(1+data!$B$9)</f>
        <v>109704.1041339856</v>
      </c>
      <c r="G547" s="110">
        <f>(C547+D547+F547-E547)*data!$B$9/12</f>
        <v>572724.37908359827</v>
      </c>
      <c r="H547" s="144">
        <f t="shared" si="19"/>
        <v>86481381.241623342</v>
      </c>
    </row>
    <row r="548" spans="1:8" ht="14.5" x14ac:dyDescent="0.35">
      <c r="A548" s="126">
        <f t="shared" si="20"/>
        <v>90</v>
      </c>
      <c r="B548" s="109">
        <v>60449</v>
      </c>
      <c r="C548" s="110">
        <v>86542287.85260658</v>
      </c>
      <c r="D548" s="110"/>
      <c r="E548" s="110">
        <f>E536*(1+data!$B$8)</f>
        <v>44177.394764508259</v>
      </c>
      <c r="F548" s="110">
        <f>F536*(1+data!$B$9)</f>
        <v>49448.235248913807</v>
      </c>
      <c r="G548" s="110">
        <f>(C548+D548+F548-E548)*data!$B$9/12</f>
        <v>576983.72462060652</v>
      </c>
      <c r="H548" s="144">
        <f t="shared" si="19"/>
        <v>87124542.417711586</v>
      </c>
    </row>
    <row r="549" spans="1:8" ht="14.5" x14ac:dyDescent="0.35">
      <c r="A549" s="126">
        <f t="shared" si="20"/>
        <v>90</v>
      </c>
      <c r="B549" s="109">
        <v>60480</v>
      </c>
      <c r="C549" s="110">
        <v>87129317.799190462</v>
      </c>
      <c r="D549" s="110"/>
      <c r="E549" s="110">
        <f>E537*(1+data!$B$8)</f>
        <v>44177.394764508259</v>
      </c>
      <c r="F549" s="110">
        <f>F537*(1+data!$B$9)</f>
        <v>12102.623061011056</v>
      </c>
      <c r="G549" s="110">
        <f>(C549+D549+F549-E549)*data!$B$9/12</f>
        <v>580648.28684991307</v>
      </c>
      <c r="H549" s="144">
        <f t="shared" si="19"/>
        <v>87677891.314336881</v>
      </c>
    </row>
    <row r="550" spans="1:8" ht="14.5" x14ac:dyDescent="0.35">
      <c r="A550" s="126">
        <f t="shared" si="20"/>
        <v>90</v>
      </c>
      <c r="B550" s="109">
        <v>60511</v>
      </c>
      <c r="C550" s="110">
        <v>87648831.571173519</v>
      </c>
      <c r="D550" s="110"/>
      <c r="E550" s="110">
        <f>E538*(1+data!$B$8)</f>
        <v>44177.394764508259</v>
      </c>
      <c r="F550" s="110">
        <f>F538*(1+data!$B$9)</f>
        <v>69546.569642539762</v>
      </c>
      <c r="G550" s="110">
        <f>(C550+D550+F550-E550)*data!$B$9/12</f>
        <v>584494.67164034361</v>
      </c>
      <c r="H550" s="144">
        <f t="shared" si="19"/>
        <v>88258695.417691886</v>
      </c>
    </row>
    <row r="551" spans="1:8" ht="14.5" x14ac:dyDescent="0.35">
      <c r="A551" s="126">
        <f t="shared" si="20"/>
        <v>90</v>
      </c>
      <c r="B551" s="109">
        <v>60541</v>
      </c>
      <c r="C551" s="110">
        <v>88281679.890131384</v>
      </c>
      <c r="D551" s="110"/>
      <c r="E551" s="110">
        <f>E539*(1+data!$B$8)</f>
        <v>44177.394764508259</v>
      </c>
      <c r="F551" s="110">
        <f>F539*(1+data!$B$9)</f>
        <v>50839.007915250149</v>
      </c>
      <c r="G551" s="110">
        <f>(C551+D551+F551-E551)*data!$B$9/12</f>
        <v>588588.94335521408</v>
      </c>
      <c r="H551" s="144">
        <f t="shared" si="19"/>
        <v>88876930.446637332</v>
      </c>
    </row>
    <row r="552" spans="1:8" ht="14.5" x14ac:dyDescent="0.35">
      <c r="A552" s="126">
        <f t="shared" si="20"/>
        <v>90</v>
      </c>
      <c r="B552" s="109">
        <v>60572</v>
      </c>
      <c r="C552" s="110">
        <v>88882965.868151918</v>
      </c>
      <c r="D552" s="110"/>
      <c r="E552" s="110">
        <f>E540*(1+data!$B$8)</f>
        <v>44177.394764508259</v>
      </c>
      <c r="F552" s="110">
        <f>F540*(1+data!$B$9)</f>
        <v>20654.698193441309</v>
      </c>
      <c r="G552" s="110">
        <f>(C552+D552+F552-E552)*data!$B$9/12</f>
        <v>592396.28781053901</v>
      </c>
      <c r="H552" s="144">
        <f t="shared" si="19"/>
        <v>89451839.459391385</v>
      </c>
    </row>
    <row r="553" spans="1:8" ht="14.5" x14ac:dyDescent="0.35">
      <c r="A553" s="128">
        <f t="shared" si="20"/>
        <v>90</v>
      </c>
      <c r="B553" s="119">
        <v>60602</v>
      </c>
      <c r="C553" s="120">
        <v>89430527.896298006</v>
      </c>
      <c r="D553" s="120"/>
      <c r="E553" s="120">
        <f>E541*(1+data!$B$8)</f>
        <v>44177.394764508259</v>
      </c>
      <c r="F553" s="120">
        <f>F541*(1+data!$B$9)</f>
        <v>72420.614219844792</v>
      </c>
      <c r="G553" s="120">
        <f>(C553+D553+F553-E553)*data!$B$9/12</f>
        <v>596391.80743835552</v>
      </c>
      <c r="H553" s="145">
        <f t="shared" si="19"/>
        <v>90055162.923191696</v>
      </c>
    </row>
    <row r="554" spans="1:8" ht="14.5" x14ac:dyDescent="0.35">
      <c r="A554" s="126">
        <f t="shared" si="20"/>
        <v>90</v>
      </c>
      <c r="B554" s="109">
        <v>60633</v>
      </c>
      <c r="C554" s="110">
        <v>90080751.28001824</v>
      </c>
      <c r="D554" s="110"/>
      <c r="E554" s="110">
        <f>E542*(1+data!$B$8)</f>
        <v>44177.394764508259</v>
      </c>
      <c r="F554" s="110">
        <f>F542*(1+data!$B$9)</f>
        <v>16294.798294311562</v>
      </c>
      <c r="G554" s="110">
        <f>(C554+D554+F554-E554)*data!$B$9/12</f>
        <v>600352.45789032022</v>
      </c>
      <c r="H554" s="144">
        <f t="shared" si="19"/>
        <v>90653221.14143835</v>
      </c>
    </row>
    <row r="555" spans="1:8" ht="14.5" x14ac:dyDescent="0.35">
      <c r="A555" s="126">
        <f t="shared" si="20"/>
        <v>91</v>
      </c>
      <c r="B555" s="109">
        <v>60664</v>
      </c>
      <c r="C555" s="110">
        <v>90627959.509036377</v>
      </c>
      <c r="D555" s="110"/>
      <c r="E555" s="110">
        <f>E543*(1+data!$B$8)</f>
        <v>44177.394764508259</v>
      </c>
      <c r="F555" s="110">
        <f>F543*(1+data!$B$9)</f>
        <v>10892.262235004426</v>
      </c>
      <c r="G555" s="110">
        <f>(C555+D555+F555-E555)*data!$B$9/12</f>
        <v>603964.49584337918</v>
      </c>
      <c r="H555" s="144">
        <f t="shared" si="19"/>
        <v>91198638.872350246</v>
      </c>
    </row>
    <row r="556" spans="1:8" ht="14.5" x14ac:dyDescent="0.35">
      <c r="A556" s="126">
        <f t="shared" si="20"/>
        <v>91</v>
      </c>
      <c r="B556" s="109">
        <v>60692</v>
      </c>
      <c r="C556" s="110">
        <v>91168482.542278513</v>
      </c>
      <c r="D556" s="110"/>
      <c r="E556" s="110">
        <f>E544*(1+data!$B$8)</f>
        <v>44177.394764508259</v>
      </c>
      <c r="F556" s="110">
        <f>F544*(1+data!$B$9)</f>
        <v>73312.109898289753</v>
      </c>
      <c r="G556" s="110">
        <f>(C556+D556+F556-E556)*data!$B$9/12</f>
        <v>607984.11504941527</v>
      </c>
      <c r="H556" s="144">
        <f t="shared" si="19"/>
        <v>91805601.372461706</v>
      </c>
    </row>
    <row r="557" spans="1:8" ht="14.5" x14ac:dyDescent="0.35">
      <c r="A557" s="126">
        <f t="shared" si="20"/>
        <v>91</v>
      </c>
      <c r="B557" s="109">
        <v>60723</v>
      </c>
      <c r="C557" s="110">
        <v>91831997.424372926</v>
      </c>
      <c r="D557" s="110"/>
      <c r="E557" s="110">
        <f>E545*(1+data!$B$8)</f>
        <v>44177.394764508259</v>
      </c>
      <c r="F557" s="110">
        <f>F545*(1+data!$B$9)</f>
        <v>58063.00188122689</v>
      </c>
      <c r="G557" s="110">
        <f>(C557+D557+F557-E557)*data!$B$9/12</f>
        <v>612305.88687659765</v>
      </c>
      <c r="H557" s="144">
        <f t="shared" si="19"/>
        <v>92458188.918366238</v>
      </c>
    </row>
    <row r="558" spans="1:8" ht="14.5" x14ac:dyDescent="0.35">
      <c r="A558" s="126">
        <f t="shared" si="20"/>
        <v>91</v>
      </c>
      <c r="B558" s="109">
        <v>60753</v>
      </c>
      <c r="C558" s="110">
        <v>92470769.278414011</v>
      </c>
      <c r="D558" s="110"/>
      <c r="E558" s="110">
        <f>E546*(1+data!$B$8)</f>
        <v>44177.394764508259</v>
      </c>
      <c r="F558" s="110">
        <f>F546*(1+data!$B$9)</f>
        <v>11574.70962058023</v>
      </c>
      <c r="G558" s="110">
        <f>(C558+D558+F558-E558)*data!$B$9/12</f>
        <v>616254.4439551339</v>
      </c>
      <c r="H558" s="144">
        <f t="shared" si="19"/>
        <v>93054421.037225217</v>
      </c>
    </row>
    <row r="559" spans="1:8" ht="14.5" x14ac:dyDescent="0.35">
      <c r="A559" s="126">
        <f t="shared" si="20"/>
        <v>91</v>
      </c>
      <c r="B559" s="109">
        <v>60784</v>
      </c>
      <c r="C559" s="110">
        <v>93024883.004484817</v>
      </c>
      <c r="D559" s="110"/>
      <c r="E559" s="110">
        <f>E547*(1+data!$B$8)</f>
        <v>44177.394764508259</v>
      </c>
      <c r="F559" s="110">
        <f>F547*(1+data!$B$9)</f>
        <v>118480.43246470446</v>
      </c>
      <c r="G559" s="110">
        <f>(C559+D559+F559-E559)*data!$B$9/12</f>
        <v>620661.24028123345</v>
      </c>
      <c r="H559" s="144">
        <f t="shared" si="19"/>
        <v>93719847.282466248</v>
      </c>
    </row>
    <row r="560" spans="1:8" ht="14.5" x14ac:dyDescent="0.35">
      <c r="A560" s="126">
        <f t="shared" si="20"/>
        <v>91</v>
      </c>
      <c r="B560" s="109">
        <v>60814</v>
      </c>
      <c r="C560" s="110">
        <v>93787165.834622622</v>
      </c>
      <c r="D560" s="110"/>
      <c r="E560" s="110">
        <f>E548*(1+data!$B$8)</f>
        <v>45944.490555088589</v>
      </c>
      <c r="F560" s="110">
        <f>F548*(1+data!$B$9)</f>
        <v>53404.094068826911</v>
      </c>
      <c r="G560" s="110">
        <f>(C560+D560+F560-E560)*data!$B$9/12</f>
        <v>625297.50292090897</v>
      </c>
      <c r="H560" s="144">
        <f t="shared" si="19"/>
        <v>94419922.941057265</v>
      </c>
    </row>
    <row r="561" spans="1:8" ht="14.5" x14ac:dyDescent="0.35">
      <c r="A561" s="126">
        <f t="shared" si="20"/>
        <v>91</v>
      </c>
      <c r="B561" s="109">
        <v>60845</v>
      </c>
      <c r="C561" s="110">
        <v>94426681.341840729</v>
      </c>
      <c r="D561" s="110"/>
      <c r="E561" s="110">
        <f>E549*(1+data!$B$8)</f>
        <v>45944.490555088589</v>
      </c>
      <c r="F561" s="110">
        <f>F549*(1+data!$B$9)</f>
        <v>13070.832905891941</v>
      </c>
      <c r="G561" s="110">
        <f>(C561+D561+F561-E561)*data!$B$9/12</f>
        <v>629292.05122794351</v>
      </c>
      <c r="H561" s="144">
        <f t="shared" si="19"/>
        <v>95023099.735419467</v>
      </c>
    </row>
    <row r="562" spans="1:8" ht="14.5" x14ac:dyDescent="0.35">
      <c r="A562" s="126">
        <f t="shared" si="20"/>
        <v>91</v>
      </c>
      <c r="B562" s="109">
        <v>60876</v>
      </c>
      <c r="C562" s="110">
        <v>94993316.201589301</v>
      </c>
      <c r="D562" s="110"/>
      <c r="E562" s="110">
        <f>E550*(1+data!$B$8)</f>
        <v>45944.490555088589</v>
      </c>
      <c r="F562" s="110">
        <f>F550*(1+data!$B$9)</f>
        <v>75110.295213942954</v>
      </c>
      <c r="G562" s="110">
        <f>(C562+D562+F562-E562)*data!$B$9/12</f>
        <v>633483.21337498759</v>
      </c>
      <c r="H562" s="144">
        <f t="shared" si="19"/>
        <v>95655965.219623134</v>
      </c>
    </row>
    <row r="563" spans="1:8" ht="14.5" x14ac:dyDescent="0.35">
      <c r="A563" s="126">
        <f t="shared" si="20"/>
        <v>91</v>
      </c>
      <c r="B563" s="109">
        <v>60906</v>
      </c>
      <c r="C563" s="110">
        <v>95682389.438644081</v>
      </c>
      <c r="D563" s="110"/>
      <c r="E563" s="110">
        <f>E551*(1+data!$B$8)</f>
        <v>45944.490555088589</v>
      </c>
      <c r="F563" s="110">
        <f>F551*(1+data!$B$9)</f>
        <v>54906.128548470166</v>
      </c>
      <c r="G563" s="110">
        <f>(C563+D563+F563-E563)*data!$B$9/12</f>
        <v>637942.34051091643</v>
      </c>
      <c r="H563" s="144">
        <f t="shared" si="19"/>
        <v>96329293.417148381</v>
      </c>
    </row>
    <row r="564" spans="1:8" ht="14.5" x14ac:dyDescent="0.35">
      <c r="A564" s="126">
        <f t="shared" si="20"/>
        <v>91</v>
      </c>
      <c r="B564" s="109">
        <v>60937</v>
      </c>
      <c r="C564" s="110">
        <v>96337412.661170393</v>
      </c>
      <c r="D564" s="110"/>
      <c r="E564" s="110">
        <f>E552*(1+data!$B$8)</f>
        <v>45944.490555088589</v>
      </c>
      <c r="F564" s="110">
        <f>F552*(1+data!$B$9)</f>
        <v>22307.074048916616</v>
      </c>
      <c r="G564" s="110">
        <f>(C564+D564+F564-E564)*data!$B$9/12</f>
        <v>642091.83496442821</v>
      </c>
      <c r="H564" s="144">
        <f t="shared" si="19"/>
        <v>96955867.079628646</v>
      </c>
    </row>
    <row r="565" spans="1:8" ht="14.5" x14ac:dyDescent="0.35">
      <c r="A565" s="128">
        <f t="shared" si="20"/>
        <v>91</v>
      </c>
      <c r="B565" s="119">
        <v>60967</v>
      </c>
      <c r="C565" s="120">
        <v>96934451.580274045</v>
      </c>
      <c r="D565" s="120"/>
      <c r="E565" s="120">
        <f>E553*(1+data!$B$8)</f>
        <v>45944.490555088589</v>
      </c>
      <c r="F565" s="120">
        <f>F553*(1+data!$B$9)</f>
        <v>78214.263357432385</v>
      </c>
      <c r="G565" s="120">
        <f>(C565+D565+F565-E565)*data!$B$9/12</f>
        <v>646444.80902050924</v>
      </c>
      <c r="H565" s="145">
        <f t="shared" si="19"/>
        <v>97613166.162096888</v>
      </c>
    </row>
    <row r="566" spans="1:8" ht="14.5" x14ac:dyDescent="0.35">
      <c r="A566" s="126">
        <f t="shared" si="20"/>
        <v>91</v>
      </c>
      <c r="B566" s="109">
        <v>60998</v>
      </c>
      <c r="C566" s="110">
        <v>97642402.576255828</v>
      </c>
      <c r="D566" s="110"/>
      <c r="E566" s="110">
        <f>E554*(1+data!$B$8)</f>
        <v>45944.490555088589</v>
      </c>
      <c r="F566" s="110">
        <f>F554*(1+data!$B$9)</f>
        <v>17598.382157856489</v>
      </c>
      <c r="G566" s="110">
        <f>(C566+D566+F566-E566)*data!$B$9/12</f>
        <v>650760.37645239069</v>
      </c>
      <c r="H566" s="144">
        <f t="shared" si="19"/>
        <v>98264816.844310984</v>
      </c>
    </row>
    <row r="567" spans="1:8" ht="14.5" x14ac:dyDescent="0.35">
      <c r="A567" s="126">
        <f t="shared" si="20"/>
        <v>92</v>
      </c>
      <c r="B567" s="109">
        <v>61029</v>
      </c>
      <c r="C567" s="110">
        <v>98239135.270103097</v>
      </c>
      <c r="D567" s="110"/>
      <c r="E567" s="110">
        <f>E555*(1+data!$B$8)</f>
        <v>45944.490555088589</v>
      </c>
      <c r="F567" s="110">
        <f>F555*(1+data!$B$9)</f>
        <v>11763.64321380478</v>
      </c>
      <c r="G567" s="110">
        <f>(C567+D567+F567-E567)*data!$B$9/12</f>
        <v>654699.69615174539</v>
      </c>
      <c r="H567" s="144">
        <f t="shared" si="19"/>
        <v>98859654.118913561</v>
      </c>
    </row>
    <row r="568" spans="1:8" ht="14.5" x14ac:dyDescent="0.35">
      <c r="A568" s="126">
        <f t="shared" si="20"/>
        <v>92</v>
      </c>
      <c r="B568" s="109">
        <v>61057</v>
      </c>
      <c r="C568" s="110">
        <v>98828686.271222353</v>
      </c>
      <c r="D568" s="110"/>
      <c r="E568" s="110">
        <f>E556*(1+data!$B$8)</f>
        <v>45944.490555088589</v>
      </c>
      <c r="F568" s="110">
        <f>F556*(1+data!$B$9)</f>
        <v>79177.078690152935</v>
      </c>
      <c r="G568" s="110">
        <f>(C568+D568+F568-E568)*data!$B$9/12</f>
        <v>659079.45906238281</v>
      </c>
      <c r="H568" s="144">
        <f t="shared" si="19"/>
        <v>99520998.318419799</v>
      </c>
    </row>
    <row r="569" spans="1:8" ht="14.5" x14ac:dyDescent="0.35">
      <c r="A569" s="126">
        <f t="shared" si="20"/>
        <v>92</v>
      </c>
      <c r="B569" s="109">
        <v>61088</v>
      </c>
      <c r="C569" s="110">
        <v>99551107.043270186</v>
      </c>
      <c r="D569" s="110"/>
      <c r="E569" s="110">
        <f>E557*(1+data!$B$8)</f>
        <v>45944.490555088589</v>
      </c>
      <c r="F569" s="110">
        <f>F557*(1+data!$B$9)</f>
        <v>62708.042031725046</v>
      </c>
      <c r="G569" s="110">
        <f>(C569+D569+F569-E569)*data!$B$9/12</f>
        <v>663785.80396497878</v>
      </c>
      <c r="H569" s="144">
        <f t="shared" si="19"/>
        <v>100231656.39871179</v>
      </c>
    </row>
    <row r="570" spans="1:8" ht="14.5" x14ac:dyDescent="0.35">
      <c r="A570" s="126">
        <f t="shared" si="20"/>
        <v>92</v>
      </c>
      <c r="B570" s="109">
        <v>61118</v>
      </c>
      <c r="C570" s="110">
        <v>100246844.17634965</v>
      </c>
      <c r="D570" s="110"/>
      <c r="E570" s="110">
        <f>E558*(1+data!$B$8)</f>
        <v>45944.490555088589</v>
      </c>
      <c r="F570" s="110">
        <f>F558*(1+data!$B$9)</f>
        <v>12500.686390226649</v>
      </c>
      <c r="G570" s="110">
        <f>(C570+D570+F570-E570)*data!$B$9/12</f>
        <v>668089.3358145653</v>
      </c>
      <c r="H570" s="144">
        <f t="shared" si="19"/>
        <v>100881489.70799935</v>
      </c>
    </row>
    <row r="571" spans="1:8" ht="14.5" x14ac:dyDescent="0.35">
      <c r="A571" s="126">
        <f t="shared" si="20"/>
        <v>92</v>
      </c>
      <c r="B571" s="109">
        <v>61149</v>
      </c>
      <c r="C571" s="110">
        <v>100851189.621426</v>
      </c>
      <c r="D571" s="110"/>
      <c r="E571" s="110">
        <f>E559*(1+data!$B$8)</f>
        <v>45944.490555088589</v>
      </c>
      <c r="F571" s="110">
        <f>F559*(1+data!$B$9)</f>
        <v>127958.86706188082</v>
      </c>
      <c r="G571" s="110">
        <f>(C571+D571+F571-E571)*data!$B$9/12</f>
        <v>672888.02665288525</v>
      </c>
      <c r="H571" s="144">
        <f t="shared" si="19"/>
        <v>101606092.02458568</v>
      </c>
    </row>
    <row r="572" spans="1:8" ht="14.5" x14ac:dyDescent="0.35">
      <c r="A572" s="126">
        <f t="shared" si="20"/>
        <v>92</v>
      </c>
      <c r="B572" s="109">
        <v>61179</v>
      </c>
      <c r="C572" s="110">
        <v>101680397.04970084</v>
      </c>
      <c r="D572" s="110"/>
      <c r="E572" s="110">
        <f>E560*(1+data!$B$8)</f>
        <v>47782.270177292135</v>
      </c>
      <c r="F572" s="110">
        <f>F560*(1+data!$B$9)</f>
        <v>57676.421594333071</v>
      </c>
      <c r="G572" s="110">
        <f>(C572+D572+F572-E572)*data!$B$9/12</f>
        <v>677935.27467411931</v>
      </c>
      <c r="H572" s="144">
        <f t="shared" si="19"/>
        <v>102368226.47579201</v>
      </c>
    </row>
    <row r="573" spans="1:8" ht="14.5" x14ac:dyDescent="0.35">
      <c r="A573" s="126">
        <f t="shared" si="20"/>
        <v>92</v>
      </c>
      <c r="B573" s="109">
        <v>61210</v>
      </c>
      <c r="C573" s="110">
        <v>102377190.57697585</v>
      </c>
      <c r="D573" s="110"/>
      <c r="E573" s="110">
        <f>E561*(1+data!$B$8)</f>
        <v>47782.270177292135</v>
      </c>
      <c r="F573" s="110">
        <f>F561*(1+data!$B$9)</f>
        <v>14116.499538363298</v>
      </c>
      <c r="G573" s="110">
        <f>(C573+D573+F573-E573)*data!$B$9/12</f>
        <v>682290.1653755795</v>
      </c>
      <c r="H573" s="144">
        <f t="shared" si="19"/>
        <v>103025814.9717125</v>
      </c>
    </row>
    <row r="574" spans="1:8" ht="14.5" x14ac:dyDescent="0.35">
      <c r="A574" s="126">
        <f t="shared" si="20"/>
        <v>92</v>
      </c>
      <c r="B574" s="109">
        <v>61241</v>
      </c>
      <c r="C574" s="110">
        <v>102995313.78351364</v>
      </c>
      <c r="D574" s="110"/>
      <c r="E574" s="110">
        <f>E562*(1+data!$B$8)</f>
        <v>47782.270177292135</v>
      </c>
      <c r="F574" s="110">
        <f>F562*(1+data!$B$9)</f>
        <v>81119.118831058397</v>
      </c>
      <c r="G574" s="110">
        <f>(C574+D574+F574-E574)*data!$B$9/12</f>
        <v>686857.67088111595</v>
      </c>
      <c r="H574" s="144">
        <f t="shared" si="19"/>
        <v>103715508.30304852</v>
      </c>
    </row>
    <row r="575" spans="1:8" ht="14.5" x14ac:dyDescent="0.35">
      <c r="A575" s="126">
        <f t="shared" si="20"/>
        <v>92</v>
      </c>
      <c r="B575" s="109">
        <v>61271</v>
      </c>
      <c r="C575" s="110">
        <v>103745711.48792885</v>
      </c>
      <c r="D575" s="110"/>
      <c r="E575" s="110">
        <f>E563*(1+data!$B$8)</f>
        <v>47782.270177292135</v>
      </c>
      <c r="F575" s="110">
        <f>F563*(1+data!$B$9)</f>
        <v>59298.618832347784</v>
      </c>
      <c r="G575" s="110">
        <f>(C575+D575+F575-E575)*data!$B$9/12</f>
        <v>691714.85224389273</v>
      </c>
      <c r="H575" s="144">
        <f t="shared" si="19"/>
        <v>104448942.6888278</v>
      </c>
    </row>
    <row r="576" spans="1:8" ht="14.5" x14ac:dyDescent="0.35">
      <c r="A576" s="126">
        <f t="shared" si="20"/>
        <v>92</v>
      </c>
      <c r="B576" s="109">
        <v>61302</v>
      </c>
      <c r="C576" s="110">
        <v>104459376.5007093</v>
      </c>
      <c r="D576" s="110"/>
      <c r="E576" s="110">
        <f>E564*(1+data!$B$8)</f>
        <v>47782.270177292135</v>
      </c>
      <c r="F576" s="110">
        <f>F564*(1+data!$B$9)</f>
        <v>24091.639972829948</v>
      </c>
      <c r="G576" s="110">
        <f>(C576+D576+F576-E576)*data!$B$9/12</f>
        <v>696237.90580336563</v>
      </c>
      <c r="H576" s="144">
        <f t="shared" si="19"/>
        <v>105131923.77630821</v>
      </c>
    </row>
    <row r="577" spans="1:8" ht="14.5" x14ac:dyDescent="0.35">
      <c r="A577" s="128">
        <f t="shared" si="20"/>
        <v>92</v>
      </c>
      <c r="B577" s="119">
        <v>61332</v>
      </c>
      <c r="C577" s="120">
        <v>105110460.06534295</v>
      </c>
      <c r="D577" s="120"/>
      <c r="E577" s="120">
        <f>E565*(1+data!$B$8)</f>
        <v>47782.270177292135</v>
      </c>
      <c r="F577" s="120">
        <f>F565*(1+data!$B$9)</f>
        <v>84471.404426026987</v>
      </c>
      <c r="G577" s="120">
        <f>(C577+D577+F577-E577)*data!$B$9/12</f>
        <v>700980.99466394458</v>
      </c>
      <c r="H577" s="145">
        <f t="shared" si="19"/>
        <v>105848130.19425562</v>
      </c>
    </row>
    <row r="578" spans="1:8" ht="14.5" x14ac:dyDescent="0.35">
      <c r="A578" s="126">
        <f t="shared" si="20"/>
        <v>92</v>
      </c>
      <c r="B578" s="109">
        <v>61363</v>
      </c>
      <c r="C578" s="110">
        <v>105881370.54988499</v>
      </c>
      <c r="D578" s="110"/>
      <c r="E578" s="110">
        <f>E566*(1+data!$B$8)</f>
        <v>47782.270177292135</v>
      </c>
      <c r="F578" s="110">
        <f>F566*(1+data!$B$9)</f>
        <v>19006.252730485008</v>
      </c>
      <c r="G578" s="110">
        <f>(C578+D578+F578-E578)*data!$B$9/12</f>
        <v>705683.96354958788</v>
      </c>
      <c r="H578" s="144">
        <f t="shared" si="19"/>
        <v>106558278.49598777</v>
      </c>
    </row>
    <row r="579" spans="1:8" ht="14.5" x14ac:dyDescent="0.35">
      <c r="A579" s="126">
        <f t="shared" si="20"/>
        <v>93</v>
      </c>
      <c r="B579" s="109">
        <v>61394</v>
      </c>
      <c r="C579" s="110">
        <v>106532207.42418095</v>
      </c>
      <c r="D579" s="110"/>
      <c r="E579" s="110">
        <f>E567*(1+data!$B$8)</f>
        <v>47782.270177292135</v>
      </c>
      <c r="F579" s="110">
        <f>F567*(1+data!$B$9)</f>
        <v>12704.734670909163</v>
      </c>
      <c r="G579" s="110">
        <f>(C579+D579+F579-E579)*data!$B$9/12</f>
        <v>709980.86592449713</v>
      </c>
      <c r="H579" s="144">
        <f t="shared" si="19"/>
        <v>107207110.75459906</v>
      </c>
    </row>
    <row r="580" spans="1:8" ht="14.5" x14ac:dyDescent="0.35">
      <c r="A580" s="126">
        <f t="shared" si="20"/>
        <v>93</v>
      </c>
      <c r="B580" s="109">
        <v>61423</v>
      </c>
      <c r="C580" s="110">
        <v>107175330.50743029</v>
      </c>
      <c r="D580" s="110"/>
      <c r="E580" s="110">
        <f>E568*(1+data!$B$8)</f>
        <v>47782.270177292135</v>
      </c>
      <c r="F580" s="110">
        <f>F568*(1+data!$B$9)</f>
        <v>85511.244985365178</v>
      </c>
      <c r="G580" s="110">
        <f>(C580+D580+F580-E580)*data!$B$9/12</f>
        <v>714753.72988158918</v>
      </c>
      <c r="H580" s="144">
        <f t="shared" si="19"/>
        <v>107927813.21211995</v>
      </c>
    </row>
    <row r="581" spans="1:8" ht="14.5" x14ac:dyDescent="0.35">
      <c r="A581" s="126">
        <f t="shared" si="20"/>
        <v>93</v>
      </c>
      <c r="B581" s="109">
        <v>61454</v>
      </c>
      <c r="C581" s="110">
        <v>107961995.66329606</v>
      </c>
      <c r="D581" s="110"/>
      <c r="E581" s="110">
        <f>E569*(1+data!$B$8)</f>
        <v>47782.270177292135</v>
      </c>
      <c r="F581" s="110">
        <f>F569*(1+data!$B$9)</f>
        <v>67724.685394263055</v>
      </c>
      <c r="G581" s="110">
        <f>(C581+D581+F581-E581)*data!$B$9/12</f>
        <v>719879.58719008684</v>
      </c>
      <c r="H581" s="144">
        <f t="shared" si="19"/>
        <v>108701817.66570312</v>
      </c>
    </row>
    <row r="582" spans="1:8" ht="14.5" x14ac:dyDescent="0.35">
      <c r="A582" s="126">
        <f t="shared" si="20"/>
        <v>93</v>
      </c>
      <c r="B582" s="109">
        <v>61484</v>
      </c>
      <c r="C582" s="110">
        <v>108719885.4938897</v>
      </c>
      <c r="D582" s="110"/>
      <c r="E582" s="110">
        <f>E570*(1+data!$B$8)</f>
        <v>47782.270177292135</v>
      </c>
      <c r="F582" s="110">
        <f>F570*(1+data!$B$9)</f>
        <v>13500.741301444781</v>
      </c>
      <c r="G582" s="110">
        <f>(C582+D582+F582-E582)*data!$B$9/12</f>
        <v>724570.69310009247</v>
      </c>
      <c r="H582" s="144">
        <f t="shared" ref="H582:H645" si="21">C582+D582+F582+G582-E582</f>
        <v>109410174.65811396</v>
      </c>
    </row>
    <row r="583" spans="1:8" ht="14.5" x14ac:dyDescent="0.35">
      <c r="A583" s="126">
        <f t="shared" si="20"/>
        <v>93</v>
      </c>
      <c r="B583" s="109">
        <v>61515</v>
      </c>
      <c r="C583" s="110">
        <v>109379115.59295245</v>
      </c>
      <c r="D583" s="110"/>
      <c r="E583" s="110">
        <f>E571*(1+data!$B$8)</f>
        <v>47782.270177292135</v>
      </c>
      <c r="F583" s="110">
        <f>F571*(1+data!$B$9)</f>
        <v>138195.57642683131</v>
      </c>
      <c r="G583" s="110">
        <f>(C583+D583+F583-E583)*data!$B$9/12</f>
        <v>729796.85932801326</v>
      </c>
      <c r="H583" s="144">
        <f t="shared" si="21"/>
        <v>110199325.75853001</v>
      </c>
    </row>
    <row r="584" spans="1:8" ht="14.5" x14ac:dyDescent="0.35">
      <c r="A584" s="126">
        <f t="shared" si="20"/>
        <v>93</v>
      </c>
      <c r="B584" s="109">
        <v>61545</v>
      </c>
      <c r="C584" s="110">
        <v>110281240.21399209</v>
      </c>
      <c r="D584" s="110"/>
      <c r="E584" s="110">
        <f>E572*(1+data!$B$8)</f>
        <v>49693.560984383825</v>
      </c>
      <c r="F584" s="110">
        <f>F572*(1+data!$B$9)</f>
        <v>62290.535321879717</v>
      </c>
      <c r="G584" s="110">
        <f>(C584+D584+F584-E584)*data!$B$9/12</f>
        <v>735292.2479221971</v>
      </c>
      <c r="H584" s="144">
        <f t="shared" si="21"/>
        <v>111029129.43625177</v>
      </c>
    </row>
    <row r="585" spans="1:8" ht="14.5" x14ac:dyDescent="0.35">
      <c r="A585" s="126">
        <f t="shared" si="20"/>
        <v>93</v>
      </c>
      <c r="B585" s="109">
        <v>61576</v>
      </c>
      <c r="C585" s="110">
        <v>111040542.29500155</v>
      </c>
      <c r="D585" s="110"/>
      <c r="E585" s="110">
        <f>E573*(1+data!$B$8)</f>
        <v>49693.560984383825</v>
      </c>
      <c r="F585" s="110">
        <f>F573*(1+data!$B$9)</f>
        <v>15245.819501432363</v>
      </c>
      <c r="G585" s="110">
        <f>(C585+D585+F585-E585)*data!$B$9/12</f>
        <v>740040.63035679061</v>
      </c>
      <c r="H585" s="144">
        <f t="shared" si="21"/>
        <v>111746135.18387538</v>
      </c>
    </row>
    <row r="586" spans="1:8" ht="14.5" x14ac:dyDescent="0.35">
      <c r="A586" s="126">
        <f t="shared" si="20"/>
        <v>93</v>
      </c>
      <c r="B586" s="109">
        <v>61607</v>
      </c>
      <c r="C586" s="110">
        <v>111714925.53009184</v>
      </c>
      <c r="D586" s="110"/>
      <c r="E586" s="110">
        <f>E574*(1+data!$B$8)</f>
        <v>49693.560984383825</v>
      </c>
      <c r="F586" s="110">
        <f>F574*(1+data!$B$9)</f>
        <v>87608.648337543069</v>
      </c>
      <c r="G586" s="110">
        <f>(C586+D586+F586-E586)*data!$B$9/12</f>
        <v>745018.93744963326</v>
      </c>
      <c r="H586" s="144">
        <f t="shared" si="21"/>
        <v>112497859.55489463</v>
      </c>
    </row>
    <row r="587" spans="1:8" ht="14.5" x14ac:dyDescent="0.35">
      <c r="A587" s="126">
        <f t="shared" si="20"/>
        <v>93</v>
      </c>
      <c r="B587" s="109">
        <v>61637</v>
      </c>
      <c r="C587" s="110">
        <v>112532210.6240366</v>
      </c>
      <c r="D587" s="110"/>
      <c r="E587" s="110">
        <f>E575*(1+data!$B$8)</f>
        <v>49693.560984383825</v>
      </c>
      <c r="F587" s="110">
        <f>F575*(1+data!$B$9)</f>
        <v>64042.508338935608</v>
      </c>
      <c r="G587" s="110">
        <f>(C587+D587+F587-E587)*data!$B$9/12</f>
        <v>750310.3971426076</v>
      </c>
      <c r="H587" s="144">
        <f t="shared" si="21"/>
        <v>113296869.96853374</v>
      </c>
    </row>
    <row r="588" spans="1:8" ht="14.5" x14ac:dyDescent="0.35">
      <c r="A588" s="126">
        <f t="shared" si="20"/>
        <v>93</v>
      </c>
      <c r="B588" s="109">
        <v>61668</v>
      </c>
      <c r="C588" s="110">
        <v>113309870.11483699</v>
      </c>
      <c r="D588" s="110"/>
      <c r="E588" s="110">
        <f>E576*(1+data!$B$8)</f>
        <v>49693.560984383825</v>
      </c>
      <c r="F588" s="110">
        <f>F576*(1+data!$B$9)</f>
        <v>26018.971170656347</v>
      </c>
      <c r="G588" s="110">
        <f>(C588+D588+F588-E588)*data!$B$9/12</f>
        <v>755241.30350015499</v>
      </c>
      <c r="H588" s="144">
        <f t="shared" si="21"/>
        <v>114041436.82852341</v>
      </c>
    </row>
    <row r="589" spans="1:8" ht="14.5" x14ac:dyDescent="0.35">
      <c r="A589" s="128">
        <f t="shared" si="20"/>
        <v>93</v>
      </c>
      <c r="B589" s="119">
        <v>61698</v>
      </c>
      <c r="C589" s="120">
        <v>114019987.65015219</v>
      </c>
      <c r="D589" s="120"/>
      <c r="E589" s="120">
        <f>E577*(1+data!$B$8)</f>
        <v>49693.560984383825</v>
      </c>
      <c r="F589" s="120">
        <f>F577*(1+data!$B$9)</f>
        <v>91229.116780109151</v>
      </c>
      <c r="G589" s="120">
        <f>(C589+D589+F589-E589)*data!$B$9/12</f>
        <v>760410.15470631933</v>
      </c>
      <c r="H589" s="145">
        <f t="shared" si="21"/>
        <v>114821933.36065422</v>
      </c>
    </row>
    <row r="590" spans="1:8" ht="14.5" x14ac:dyDescent="0.35">
      <c r="A590" s="126">
        <f t="shared" si="20"/>
        <v>93</v>
      </c>
      <c r="B590" s="109">
        <v>61729</v>
      </c>
      <c r="C590" s="110">
        <v>114859564.57420518</v>
      </c>
      <c r="D590" s="110"/>
      <c r="E590" s="110">
        <f>E578*(1+data!$B$8)</f>
        <v>49693.560984383825</v>
      </c>
      <c r="F590" s="110">
        <f>F578*(1+data!$B$9)</f>
        <v>20526.752948923811</v>
      </c>
      <c r="G590" s="110">
        <f>(C590+D590+F590-E590)*data!$B$9/12</f>
        <v>765535.98510779813</v>
      </c>
      <c r="H590" s="144">
        <f t="shared" si="21"/>
        <v>115595933.75127751</v>
      </c>
    </row>
    <row r="591" spans="1:8" ht="14.5" x14ac:dyDescent="0.35">
      <c r="A591" s="126">
        <f t="shared" ref="A591:A654" si="22">A579+1</f>
        <v>94</v>
      </c>
      <c r="B591" s="109">
        <v>61760</v>
      </c>
      <c r="C591" s="110">
        <v>115569508.62319739</v>
      </c>
      <c r="D591" s="110"/>
      <c r="E591" s="110">
        <f>E579*(1+data!$B$8)</f>
        <v>49693.560984383825</v>
      </c>
      <c r="F591" s="110">
        <f>F579*(1+data!$B$9)</f>
        <v>13721.113444581897</v>
      </c>
      <c r="G591" s="110">
        <f>(C591+D591+F591-E591)*data!$B$9/12</f>
        <v>770223.57450438396</v>
      </c>
      <c r="H591" s="144">
        <f t="shared" si="21"/>
        <v>116303759.75016198</v>
      </c>
    </row>
    <row r="592" spans="1:8" ht="14.5" x14ac:dyDescent="0.35">
      <c r="A592" s="126">
        <f t="shared" si="22"/>
        <v>94</v>
      </c>
      <c r="B592" s="109">
        <v>61788</v>
      </c>
      <c r="C592" s="110">
        <v>116271168.7126909</v>
      </c>
      <c r="D592" s="110"/>
      <c r="E592" s="110">
        <f>E580*(1+data!$B$8)</f>
        <v>49693.560984383825</v>
      </c>
      <c r="F592" s="110">
        <f>F580*(1+data!$B$9)</f>
        <v>92352.144584194393</v>
      </c>
      <c r="G592" s="110">
        <f>(C592+D592+F592-E592)*data!$B$9/12</f>
        <v>775425.51530860469</v>
      </c>
      <c r="H592" s="144">
        <f t="shared" si="21"/>
        <v>117089252.81159931</v>
      </c>
    </row>
    <row r="593" spans="1:8" ht="14.5" x14ac:dyDescent="0.35">
      <c r="A593" s="126">
        <f t="shared" si="22"/>
        <v>94</v>
      </c>
      <c r="B593" s="109">
        <v>61819</v>
      </c>
      <c r="C593" s="110">
        <v>117127901.48834077</v>
      </c>
      <c r="D593" s="110"/>
      <c r="E593" s="110">
        <f>E581*(1+data!$B$8)</f>
        <v>49693.560984383825</v>
      </c>
      <c r="F593" s="110">
        <f>F581*(1+data!$B$9)</f>
        <v>73142.660225804109</v>
      </c>
      <c r="G593" s="110">
        <f>(C593+D593+F593-E593)*data!$B$9/12</f>
        <v>781009.00391721458</v>
      </c>
      <c r="H593" s="144">
        <f t="shared" si="21"/>
        <v>117932359.5914994</v>
      </c>
    </row>
    <row r="594" spans="1:8" ht="14.5" x14ac:dyDescent="0.35">
      <c r="A594" s="126">
        <f t="shared" si="22"/>
        <v>94</v>
      </c>
      <c r="B594" s="109">
        <v>61849</v>
      </c>
      <c r="C594" s="110">
        <v>117953604.47541213</v>
      </c>
      <c r="D594" s="110"/>
      <c r="E594" s="110">
        <f>E582*(1+data!$B$8)</f>
        <v>49693.560984383825</v>
      </c>
      <c r="F594" s="110">
        <f>F582*(1+data!$B$9)</f>
        <v>14580.800605560364</v>
      </c>
      <c r="G594" s="110">
        <f>(C594+D594+F594-E594)*data!$B$9/12</f>
        <v>786123.278100222</v>
      </c>
      <c r="H594" s="144">
        <f t="shared" si="21"/>
        <v>118704614.99313353</v>
      </c>
    </row>
    <row r="595" spans="1:8" ht="14.5" x14ac:dyDescent="0.35">
      <c r="A595" s="126">
        <f t="shared" si="22"/>
        <v>94</v>
      </c>
      <c r="B595" s="109">
        <v>61880</v>
      </c>
      <c r="C595" s="110">
        <v>118672802.83223031</v>
      </c>
      <c r="D595" s="110"/>
      <c r="E595" s="110">
        <f>E583*(1+data!$B$8)</f>
        <v>49693.560984383825</v>
      </c>
      <c r="F595" s="110">
        <f>F583*(1+data!$B$9)</f>
        <v>149251.22254097782</v>
      </c>
      <c r="G595" s="110">
        <f>(C595+D595+F595-E595)*data!$B$9/12</f>
        <v>791815.73662524612</v>
      </c>
      <c r="H595" s="144">
        <f t="shared" si="21"/>
        <v>119564176.23041214</v>
      </c>
    </row>
    <row r="596" spans="1:8" ht="14.5" x14ac:dyDescent="0.35">
      <c r="A596" s="126">
        <f t="shared" si="22"/>
        <v>94</v>
      </c>
      <c r="B596" s="109">
        <v>61910</v>
      </c>
      <c r="C596" s="110">
        <v>119654375.47178242</v>
      </c>
      <c r="D596" s="110"/>
      <c r="E596" s="110">
        <f>E584*(1+data!$B$8)</f>
        <v>51681.303423759178</v>
      </c>
      <c r="F596" s="110">
        <f>F584*(1+data!$B$9)</f>
        <v>67273.778147630102</v>
      </c>
      <c r="G596" s="110">
        <f>(C596+D596+F596-E596)*data!$B$9/12</f>
        <v>797799.78631004179</v>
      </c>
      <c r="H596" s="144">
        <f t="shared" si="21"/>
        <v>120467767.73281632</v>
      </c>
    </row>
    <row r="597" spans="1:8" ht="14.5" x14ac:dyDescent="0.35">
      <c r="A597" s="126">
        <f t="shared" si="22"/>
        <v>94</v>
      </c>
      <c r="B597" s="109">
        <v>61941</v>
      </c>
      <c r="C597" s="110">
        <v>120481894.51491615</v>
      </c>
      <c r="D597" s="110"/>
      <c r="E597" s="110">
        <f>E585*(1+data!$B$8)</f>
        <v>51681.303423759178</v>
      </c>
      <c r="F597" s="110">
        <f>F585*(1+data!$B$9)</f>
        <v>16465.485061546951</v>
      </c>
      <c r="G597" s="110">
        <f>(C597+D597+F597-E597)*data!$B$9/12</f>
        <v>802977.85797702626</v>
      </c>
      <c r="H597" s="144">
        <f t="shared" si="21"/>
        <v>121249656.55453096</v>
      </c>
    </row>
    <row r="598" spans="1:8" ht="14.5" x14ac:dyDescent="0.35">
      <c r="A598" s="126">
        <f t="shared" si="22"/>
        <v>94</v>
      </c>
      <c r="B598" s="109">
        <v>61972</v>
      </c>
      <c r="C598" s="110">
        <v>121217751.0230948</v>
      </c>
      <c r="D598" s="110"/>
      <c r="E598" s="110">
        <f>E586*(1+data!$B$8)</f>
        <v>51681.303423759178</v>
      </c>
      <c r="F598" s="110">
        <f>F586*(1+data!$B$9)</f>
        <v>94617.340204546519</v>
      </c>
      <c r="G598" s="110">
        <f>(C598+D598+F598-E598)*data!$B$9/12</f>
        <v>808404.58039917063</v>
      </c>
      <c r="H598" s="144">
        <f t="shared" si="21"/>
        <v>122069091.64027476</v>
      </c>
    </row>
    <row r="599" spans="1:8" ht="14.5" x14ac:dyDescent="0.35">
      <c r="A599" s="126">
        <f t="shared" si="22"/>
        <v>94</v>
      </c>
      <c r="B599" s="109">
        <v>62002</v>
      </c>
      <c r="C599" s="110">
        <v>122107991.68959814</v>
      </c>
      <c r="D599" s="110"/>
      <c r="E599" s="110">
        <f>E587*(1+data!$B$8)</f>
        <v>51681.303423759178</v>
      </c>
      <c r="F599" s="110">
        <f>F587*(1+data!$B$9)</f>
        <v>69165.909006050468</v>
      </c>
      <c r="G599" s="110">
        <f>(C599+D599+F599-E599)*data!$B$9/12</f>
        <v>814169.84196786955</v>
      </c>
      <c r="H599" s="144">
        <f t="shared" si="21"/>
        <v>122939646.13714829</v>
      </c>
    </row>
    <row r="600" spans="1:8" ht="14.5" x14ac:dyDescent="0.35">
      <c r="A600" s="126">
        <f t="shared" si="22"/>
        <v>94</v>
      </c>
      <c r="B600" s="109">
        <v>62033</v>
      </c>
      <c r="C600" s="110">
        <v>122955487.18980587</v>
      </c>
      <c r="D600" s="110"/>
      <c r="E600" s="110">
        <f>E588*(1+data!$B$8)</f>
        <v>51681.303423759178</v>
      </c>
      <c r="F600" s="110">
        <f>F588*(1+data!$B$9)</f>
        <v>28100.488864308856</v>
      </c>
      <c r="G600" s="110">
        <f>(C600+D600+F600-E600)*data!$B$9/12</f>
        <v>819546.04250164272</v>
      </c>
      <c r="H600" s="144">
        <f t="shared" si="21"/>
        <v>123751452.41774805</v>
      </c>
    </row>
    <row r="601" spans="1:8" ht="14.5" x14ac:dyDescent="0.35">
      <c r="A601" s="128">
        <f t="shared" si="22"/>
        <v>94</v>
      </c>
      <c r="B601" s="119">
        <v>62063</v>
      </c>
      <c r="C601" s="120">
        <v>123730088.19975719</v>
      </c>
      <c r="D601" s="120"/>
      <c r="E601" s="120">
        <f>E589*(1+data!$B$8)</f>
        <v>51681.303423759178</v>
      </c>
      <c r="F601" s="120">
        <f>F589*(1+data!$B$9)</f>
        <v>98527.446122517882</v>
      </c>
      <c r="G601" s="120">
        <f>(C601+D601+F601-E601)*data!$B$9/12</f>
        <v>825179.56228303956</v>
      </c>
      <c r="H601" s="145">
        <f t="shared" si="21"/>
        <v>124602113.90473898</v>
      </c>
    </row>
    <row r="602" spans="1:8" ht="14.5" x14ac:dyDescent="0.35">
      <c r="A602" s="126">
        <f t="shared" si="22"/>
        <v>94</v>
      </c>
      <c r="B602" s="109">
        <v>62094</v>
      </c>
      <c r="C602" s="110">
        <v>124644556.51002406</v>
      </c>
      <c r="D602" s="110"/>
      <c r="E602" s="110">
        <f>E590*(1+data!$B$8)</f>
        <v>51681.303423759178</v>
      </c>
      <c r="F602" s="110">
        <f>F590*(1+data!$B$9)</f>
        <v>22168.893184837718</v>
      </c>
      <c r="G602" s="110">
        <f>(C602+D602+F602-E602)*data!$B$9/12</f>
        <v>830766.96066523425</v>
      </c>
      <c r="H602" s="144">
        <f t="shared" si="21"/>
        <v>125445811.06045038</v>
      </c>
    </row>
    <row r="603" spans="1:8" ht="14.5" x14ac:dyDescent="0.35">
      <c r="A603" s="126">
        <f t="shared" si="22"/>
        <v>95</v>
      </c>
      <c r="B603" s="109">
        <v>62125</v>
      </c>
      <c r="C603" s="110">
        <v>125419072.81677391</v>
      </c>
      <c r="D603" s="110"/>
      <c r="E603" s="110">
        <f>E591*(1+data!$B$8)</f>
        <v>51681.303423759178</v>
      </c>
      <c r="F603" s="110">
        <f>F591*(1+data!$B$9)</f>
        <v>14818.802520148451</v>
      </c>
      <c r="G603" s="110">
        <f>(C603+D603+F603-E603)*data!$B$9/12</f>
        <v>835881.40210580186</v>
      </c>
      <c r="H603" s="144">
        <f t="shared" si="21"/>
        <v>126218091.71797609</v>
      </c>
    </row>
    <row r="604" spans="1:8" ht="14.5" x14ac:dyDescent="0.35">
      <c r="A604" s="126">
        <f t="shared" si="22"/>
        <v>95</v>
      </c>
      <c r="B604" s="109">
        <v>62153</v>
      </c>
      <c r="C604" s="110">
        <v>126184694.29215741</v>
      </c>
      <c r="D604" s="110"/>
      <c r="E604" s="110">
        <f>E592*(1+data!$B$8)</f>
        <v>51681.303423759178</v>
      </c>
      <c r="F604" s="110">
        <f>F592*(1+data!$B$9)</f>
        <v>99740.316150929953</v>
      </c>
      <c r="G604" s="110">
        <f>(C604+D604+F604-E604)*data!$B$9/12</f>
        <v>841551.68869923055</v>
      </c>
      <c r="H604" s="144">
        <f t="shared" si="21"/>
        <v>127074304.99358381</v>
      </c>
    </row>
    <row r="605" spans="1:8" ht="14.5" x14ac:dyDescent="0.35">
      <c r="A605" s="126">
        <f t="shared" si="22"/>
        <v>95</v>
      </c>
      <c r="B605" s="109">
        <v>62184</v>
      </c>
      <c r="C605" s="110">
        <v>127117846.45911463</v>
      </c>
      <c r="D605" s="110"/>
      <c r="E605" s="110">
        <f>E593*(1+data!$B$8)</f>
        <v>51681.303423759178</v>
      </c>
      <c r="F605" s="110">
        <f>F593*(1+data!$B$9)</f>
        <v>78994.07304386844</v>
      </c>
      <c r="G605" s="110">
        <f>(C605+D605+F605-E605)*data!$B$9/12</f>
        <v>847634.39485823165</v>
      </c>
      <c r="H605" s="144">
        <f t="shared" si="21"/>
        <v>127992793.62359296</v>
      </c>
    </row>
    <row r="606" spans="1:8" ht="14.5" x14ac:dyDescent="0.35">
      <c r="A606" s="126">
        <f t="shared" si="22"/>
        <v>95</v>
      </c>
      <c r="B606" s="109">
        <v>62214</v>
      </c>
      <c r="C606" s="110">
        <v>128017538.99286877</v>
      </c>
      <c r="D606" s="110"/>
      <c r="E606" s="110">
        <f>E594*(1+data!$B$8)</f>
        <v>51681.303423759178</v>
      </c>
      <c r="F606" s="110">
        <f>F594*(1+data!$B$9)</f>
        <v>15747.264654005194</v>
      </c>
      <c r="G606" s="110">
        <f>(C606+D606+F606-E606)*data!$B$9/12</f>
        <v>853210.69969399355</v>
      </c>
      <c r="H606" s="144">
        <f t="shared" si="21"/>
        <v>128834815.65379301</v>
      </c>
    </row>
    <row r="607" spans="1:8" ht="14.5" x14ac:dyDescent="0.35">
      <c r="A607" s="126">
        <f t="shared" si="22"/>
        <v>95</v>
      </c>
      <c r="B607" s="109">
        <v>62245</v>
      </c>
      <c r="C607" s="110">
        <v>128802259.41466762</v>
      </c>
      <c r="D607" s="110"/>
      <c r="E607" s="110">
        <f>E595*(1+data!$B$8)</f>
        <v>51681.303423759178</v>
      </c>
      <c r="F607" s="110">
        <f>F595*(1+data!$B$9)</f>
        <v>161191.32034425606</v>
      </c>
      <c r="G607" s="110">
        <f>(C607+D607+F607-E607)*data!$B$9/12</f>
        <v>859411.79621058749</v>
      </c>
      <c r="H607" s="144">
        <f t="shared" si="21"/>
        <v>129771181.2277987</v>
      </c>
    </row>
    <row r="608" spans="1:8" ht="14.5" x14ac:dyDescent="0.35">
      <c r="A608" s="126">
        <f t="shared" si="22"/>
        <v>95</v>
      </c>
      <c r="B608" s="109">
        <v>62275</v>
      </c>
      <c r="C608" s="110">
        <v>129870397.30312866</v>
      </c>
      <c r="D608" s="110"/>
      <c r="E608" s="110">
        <f>E596*(1+data!$B$8)</f>
        <v>53748.555560709545</v>
      </c>
      <c r="F608" s="110">
        <f>F596*(1+data!$B$9)</f>
        <v>72655.68039944052</v>
      </c>
      <c r="G608" s="110">
        <f>(C608+D608+F608-E608)*data!$B$9/12</f>
        <v>865928.69618644938</v>
      </c>
      <c r="H608" s="144">
        <f t="shared" si="21"/>
        <v>130755233.12415385</v>
      </c>
    </row>
    <row r="609" spans="1:8" ht="14.5" x14ac:dyDescent="0.35">
      <c r="A609" s="126">
        <f t="shared" si="22"/>
        <v>95</v>
      </c>
      <c r="B609" s="109">
        <v>62306</v>
      </c>
      <c r="C609" s="110">
        <v>130772362.97925776</v>
      </c>
      <c r="D609" s="110"/>
      <c r="E609" s="110">
        <f>E597*(1+data!$B$8)</f>
        <v>53748.555560709545</v>
      </c>
      <c r="F609" s="110">
        <f>F597*(1+data!$B$9)</f>
        <v>17782.723866470707</v>
      </c>
      <c r="G609" s="110">
        <f>(C609+D609+F609-E609)*data!$B$9/12</f>
        <v>871575.98098375695</v>
      </c>
      <c r="H609" s="144">
        <f t="shared" si="21"/>
        <v>131607973.1285473</v>
      </c>
    </row>
    <row r="610" spans="1:8" ht="14.5" x14ac:dyDescent="0.35">
      <c r="A610" s="126">
        <f t="shared" si="22"/>
        <v>95</v>
      </c>
      <c r="B610" s="109">
        <v>62337</v>
      </c>
      <c r="C610" s="110">
        <v>131575388.08503231</v>
      </c>
      <c r="D610" s="110"/>
      <c r="E610" s="110">
        <f>E598*(1+data!$B$8)</f>
        <v>53748.555560709545</v>
      </c>
      <c r="F610" s="110">
        <f>F598*(1+data!$B$9)</f>
        <v>102186.72742091025</v>
      </c>
      <c r="G610" s="110">
        <f>(C610+D610+F610-E610)*data!$B$9/12</f>
        <v>877492.17504595022</v>
      </c>
      <c r="H610" s="144">
        <f t="shared" si="21"/>
        <v>132501318.43193847</v>
      </c>
    </row>
    <row r="611" spans="1:8" ht="14.5" x14ac:dyDescent="0.35">
      <c r="A611" s="126">
        <f t="shared" si="22"/>
        <v>95</v>
      </c>
      <c r="B611" s="109">
        <v>62367</v>
      </c>
      <c r="C611" s="110">
        <v>132545203.41564381</v>
      </c>
      <c r="D611" s="110"/>
      <c r="E611" s="110">
        <f>E599*(1+data!$B$8)</f>
        <v>53748.555560709545</v>
      </c>
      <c r="F611" s="110">
        <f>F599*(1+data!$B$9)</f>
        <v>74699.181726534516</v>
      </c>
      <c r="G611" s="110">
        <f>(C611+D611+F611-E611)*data!$B$9/12</f>
        <v>883774.36027873086</v>
      </c>
      <c r="H611" s="144">
        <f t="shared" si="21"/>
        <v>133449928.40208836</v>
      </c>
    </row>
    <row r="612" spans="1:8" ht="14.5" x14ac:dyDescent="0.35">
      <c r="A612" s="126">
        <f t="shared" si="22"/>
        <v>95</v>
      </c>
      <c r="B612" s="109">
        <v>62398</v>
      </c>
      <c r="C612" s="110">
        <v>133468909.66939461</v>
      </c>
      <c r="D612" s="110"/>
      <c r="E612" s="110">
        <f>E600*(1+data!$B$8)</f>
        <v>53748.555560709545</v>
      </c>
      <c r="F612" s="110">
        <f>F600*(1+data!$B$9)</f>
        <v>30348.527973453565</v>
      </c>
      <c r="G612" s="110">
        <f>(C612+D612+F612-E612)*data!$B$9/12</f>
        <v>889636.73094538238</v>
      </c>
      <c r="H612" s="144">
        <f t="shared" si="21"/>
        <v>134335146.37275276</v>
      </c>
    </row>
    <row r="613" spans="1:8" ht="14.5" x14ac:dyDescent="0.35">
      <c r="A613" s="128">
        <f t="shared" si="22"/>
        <v>95</v>
      </c>
      <c r="B613" s="119">
        <v>62428</v>
      </c>
      <c r="C613" s="120">
        <v>134313945.94775867</v>
      </c>
      <c r="D613" s="120"/>
      <c r="E613" s="120">
        <f>E601*(1+data!$B$8)</f>
        <v>53748.555560709545</v>
      </c>
      <c r="F613" s="120">
        <f>F601*(1+data!$B$9)</f>
        <v>106409.64181231931</v>
      </c>
      <c r="G613" s="120">
        <f>(C613+D613+F613-E613)*data!$B$9/12</f>
        <v>895777.38022673537</v>
      </c>
      <c r="H613" s="145">
        <f t="shared" si="21"/>
        <v>135262384.41423702</v>
      </c>
    </row>
    <row r="614" spans="1:8" ht="14.5" x14ac:dyDescent="0.35">
      <c r="A614" s="126">
        <f t="shared" si="22"/>
        <v>95</v>
      </c>
      <c r="B614" s="109">
        <v>62459</v>
      </c>
      <c r="C614" s="110">
        <v>135310095.358381</v>
      </c>
      <c r="D614" s="110"/>
      <c r="E614" s="110">
        <f>E602*(1+data!$B$8)</f>
        <v>53748.555560709545</v>
      </c>
      <c r="F614" s="110">
        <f>F602*(1+data!$B$9)</f>
        <v>23942.404639624736</v>
      </c>
      <c r="G614" s="110">
        <f>(C614+D614+F614-E614)*data!$B$9/12</f>
        <v>901868.59471639956</v>
      </c>
      <c r="H614" s="144">
        <f t="shared" si="21"/>
        <v>136182157.80217633</v>
      </c>
    </row>
    <row r="615" spans="1:8" ht="14.5" x14ac:dyDescent="0.35">
      <c r="A615" s="126">
        <f t="shared" si="22"/>
        <v>96</v>
      </c>
      <c r="B615" s="109">
        <v>62490</v>
      </c>
      <c r="C615" s="110">
        <v>136155153.42944181</v>
      </c>
      <c r="D615" s="110"/>
      <c r="E615" s="110">
        <f>E603*(1+data!$B$8)</f>
        <v>53748.555560709545</v>
      </c>
      <c r="F615" s="110">
        <f>F603*(1+data!$B$9)</f>
        <v>16004.306721760327</v>
      </c>
      <c r="G615" s="110">
        <f>(C615+D615+F615-E615)*data!$B$9/12</f>
        <v>907449.39453735237</v>
      </c>
      <c r="H615" s="144">
        <f t="shared" si="21"/>
        <v>137024858.57514021</v>
      </c>
    </row>
    <row r="616" spans="1:8" ht="14.5" x14ac:dyDescent="0.35">
      <c r="A616" s="126">
        <f t="shared" si="22"/>
        <v>96</v>
      </c>
      <c r="B616" s="109">
        <v>62518</v>
      </c>
      <c r="C616" s="110">
        <v>136990662.28569213</v>
      </c>
      <c r="D616" s="110"/>
      <c r="E616" s="110">
        <f>E604*(1+data!$B$8)</f>
        <v>53748.555560709545</v>
      </c>
      <c r="F616" s="110">
        <f>F604*(1+data!$B$9)</f>
        <v>107719.54144300436</v>
      </c>
      <c r="G616" s="110">
        <f>(C616+D616+F616-E616)*data!$B$9/12</f>
        <v>913630.88847716281</v>
      </c>
      <c r="H616" s="144">
        <f t="shared" si="21"/>
        <v>137958264.16005158</v>
      </c>
    </row>
    <row r="617" spans="1:8" ht="14.5" x14ac:dyDescent="0.35">
      <c r="A617" s="126">
        <f t="shared" si="22"/>
        <v>96</v>
      </c>
      <c r="B617" s="109">
        <v>62549</v>
      </c>
      <c r="C617" s="110">
        <v>138007161.87326095</v>
      </c>
      <c r="D617" s="110"/>
      <c r="E617" s="110">
        <f>E605*(1+data!$B$8)</f>
        <v>53748.555560709545</v>
      </c>
      <c r="F617" s="110">
        <f>F605*(1+data!$B$9)</f>
        <v>85313.598887377928</v>
      </c>
      <c r="G617" s="110">
        <f>(C617+D617+F617-E617)*data!$B$9/12</f>
        <v>920258.17944391759</v>
      </c>
      <c r="H617" s="144">
        <f t="shared" si="21"/>
        <v>138958985.09603155</v>
      </c>
    </row>
    <row r="618" spans="1:8" ht="14.5" x14ac:dyDescent="0.35">
      <c r="A618" s="126">
        <f t="shared" si="22"/>
        <v>96</v>
      </c>
      <c r="B618" s="109">
        <v>62579</v>
      </c>
      <c r="C618" s="110">
        <v>138987583.02528551</v>
      </c>
      <c r="D618" s="110"/>
      <c r="E618" s="110">
        <f>E606*(1+data!$B$8)</f>
        <v>53748.555560709545</v>
      </c>
      <c r="F618" s="110">
        <f>F606*(1+data!$B$9)</f>
        <v>17007.045826325611</v>
      </c>
      <c r="G618" s="110">
        <f>(C618+D618+F618-E618)*data!$B$9/12</f>
        <v>926338.94343700737</v>
      </c>
      <c r="H618" s="144">
        <f t="shared" si="21"/>
        <v>139877180.45898813</v>
      </c>
    </row>
    <row r="619" spans="1:8" ht="14.5" x14ac:dyDescent="0.35">
      <c r="A619" s="126">
        <f t="shared" si="22"/>
        <v>96</v>
      </c>
      <c r="B619" s="109">
        <v>62610</v>
      </c>
      <c r="C619" s="110">
        <v>139843892.65116879</v>
      </c>
      <c r="D619" s="110"/>
      <c r="E619" s="110">
        <f>E607*(1+data!$B$8)</f>
        <v>53748.555560709545</v>
      </c>
      <c r="F619" s="110">
        <f>F607*(1+data!$B$9)</f>
        <v>174086.62597179657</v>
      </c>
      <c r="G619" s="110">
        <f>(C619+D619+F619-E619)*data!$B$9/12</f>
        <v>933094.87147719925</v>
      </c>
      <c r="H619" s="144">
        <f t="shared" si="21"/>
        <v>140897325.59305707</v>
      </c>
    </row>
    <row r="620" spans="1:8" ht="14.5" x14ac:dyDescent="0.35">
      <c r="A620" s="126">
        <f t="shared" si="22"/>
        <v>96</v>
      </c>
      <c r="B620" s="109">
        <v>62640</v>
      </c>
      <c r="C620" s="110">
        <v>141006351.88484952</v>
      </c>
      <c r="D620" s="110"/>
      <c r="E620" s="110">
        <f>E608*(1+data!$B$8)</f>
        <v>55898.497783137929</v>
      </c>
      <c r="F620" s="110">
        <f>F608*(1+data!$B$9)</f>
        <v>78468.134831395771</v>
      </c>
      <c r="G620" s="110">
        <f>(C620+D620+F620-E620)*data!$B$9/12</f>
        <v>940192.81014598534</v>
      </c>
      <c r="H620" s="144">
        <f t="shared" si="21"/>
        <v>141969114.33204377</v>
      </c>
    </row>
    <row r="621" spans="1:8" ht="14.5" x14ac:dyDescent="0.35">
      <c r="A621" s="126">
        <f t="shared" si="22"/>
        <v>96</v>
      </c>
      <c r="B621" s="109">
        <v>62671</v>
      </c>
      <c r="C621" s="110">
        <v>141989562.42320946</v>
      </c>
      <c r="D621" s="110"/>
      <c r="E621" s="110">
        <f>E609*(1+data!$B$8)</f>
        <v>55898.497783137929</v>
      </c>
      <c r="F621" s="110">
        <f>F609*(1+data!$B$9)</f>
        <v>19205.341775788365</v>
      </c>
      <c r="G621" s="110">
        <f>(C621+D621+F621-E621)*data!$B$9/12</f>
        <v>946352.46178134752</v>
      </c>
      <c r="H621" s="144">
        <f t="shared" si="21"/>
        <v>142899221.72898346</v>
      </c>
    </row>
    <row r="622" spans="1:8" ht="14.5" x14ac:dyDescent="0.35">
      <c r="A622" s="126">
        <f t="shared" si="22"/>
        <v>96</v>
      </c>
      <c r="B622" s="109">
        <v>62702</v>
      </c>
      <c r="C622" s="110">
        <v>142865977.72964081</v>
      </c>
      <c r="D622" s="110"/>
      <c r="E622" s="110">
        <f>E610*(1+data!$B$8)</f>
        <v>55898.497783137929</v>
      </c>
      <c r="F622" s="110">
        <f>F610*(1+data!$B$9)</f>
        <v>110361.66561458308</v>
      </c>
      <c r="G622" s="110">
        <f>(C622+D622+F622-E622)*data!$B$9/12</f>
        <v>952802.93931648182</v>
      </c>
      <c r="H622" s="144">
        <f t="shared" si="21"/>
        <v>143873243.83678874</v>
      </c>
    </row>
    <row r="623" spans="1:8" ht="14.5" x14ac:dyDescent="0.35">
      <c r="A623" s="126">
        <f t="shared" si="22"/>
        <v>96</v>
      </c>
      <c r="B623" s="109">
        <v>62732</v>
      </c>
      <c r="C623" s="110">
        <v>143922587.46684405</v>
      </c>
      <c r="D623" s="110"/>
      <c r="E623" s="110">
        <f>E611*(1+data!$B$8)</f>
        <v>55898.497783137929</v>
      </c>
      <c r="F623" s="110">
        <f>F611*(1+data!$B$9)</f>
        <v>80675.116264657277</v>
      </c>
      <c r="G623" s="110">
        <f>(C623+D623+F623-E623)*data!$B$9/12</f>
        <v>959649.09390217066</v>
      </c>
      <c r="H623" s="144">
        <f t="shared" si="21"/>
        <v>144907013.17922777</v>
      </c>
    </row>
    <row r="624" spans="1:8" ht="14.5" x14ac:dyDescent="0.35">
      <c r="A624" s="126">
        <f t="shared" si="22"/>
        <v>96</v>
      </c>
      <c r="B624" s="109">
        <v>62763</v>
      </c>
      <c r="C624" s="110">
        <v>144929460.79557198</v>
      </c>
      <c r="D624" s="110"/>
      <c r="E624" s="110">
        <f>E612*(1+data!$B$8)</f>
        <v>55898.497783137929</v>
      </c>
      <c r="F624" s="110">
        <f>F612*(1+data!$B$9)</f>
        <v>32776.41021132985</v>
      </c>
      <c r="G624" s="110">
        <f>(C624+D624+F624-E624)*data!$B$9/12</f>
        <v>966042.25805333455</v>
      </c>
      <c r="H624" s="144">
        <f t="shared" si="21"/>
        <v>145872380.96605352</v>
      </c>
    </row>
    <row r="625" spans="1:8" ht="14.5" x14ac:dyDescent="0.35">
      <c r="A625" s="128">
        <f t="shared" si="22"/>
        <v>96</v>
      </c>
      <c r="B625" s="119">
        <v>62793</v>
      </c>
      <c r="C625" s="120">
        <v>145851432.35471347</v>
      </c>
      <c r="D625" s="120"/>
      <c r="E625" s="120">
        <f>E613*(1+data!$B$8)</f>
        <v>55898.497783137929</v>
      </c>
      <c r="F625" s="120">
        <f>F613*(1+data!$B$9)</f>
        <v>114922.41315730487</v>
      </c>
      <c r="G625" s="120">
        <f>(C625+D625+F625-E625)*data!$B$9/12</f>
        <v>972736.37513391778</v>
      </c>
      <c r="H625" s="145">
        <f t="shared" si="21"/>
        <v>146883192.64522159</v>
      </c>
    </row>
    <row r="626" spans="1:8" ht="14.5" x14ac:dyDescent="0.35">
      <c r="A626" s="126">
        <f t="shared" si="22"/>
        <v>96</v>
      </c>
      <c r="B626" s="109">
        <v>62824</v>
      </c>
      <c r="C626" s="110">
        <v>146936668.31255054</v>
      </c>
      <c r="D626" s="110"/>
      <c r="E626" s="110">
        <f>E614*(1+data!$B$8)</f>
        <v>55898.497783137929</v>
      </c>
      <c r="F626" s="110">
        <f>F614*(1+data!$B$9)</f>
        <v>25857.797010794715</v>
      </c>
      <c r="G626" s="110">
        <f>(C626+D626+F626-E626)*data!$B$9/12</f>
        <v>979377.51741185493</v>
      </c>
      <c r="H626" s="144">
        <f t="shared" si="21"/>
        <v>147886005.12919009</v>
      </c>
    </row>
    <row r="627" spans="1:8" ht="14.5" x14ac:dyDescent="0.35">
      <c r="A627" s="126">
        <f t="shared" si="22"/>
        <v>97</v>
      </c>
      <c r="B627" s="109">
        <v>62855</v>
      </c>
      <c r="C627" s="110">
        <v>147858788.25429031</v>
      </c>
      <c r="D627" s="110"/>
      <c r="E627" s="110">
        <f>E615*(1+data!$B$8)</f>
        <v>55898.497783137929</v>
      </c>
      <c r="F627" s="110">
        <f>F615*(1+data!$B$9)</f>
        <v>17284.651259501155</v>
      </c>
      <c r="G627" s="110">
        <f>(C627+D627+F627-E627)*data!$B$9/12</f>
        <v>985467.82938511146</v>
      </c>
      <c r="H627" s="144">
        <f t="shared" si="21"/>
        <v>148805642.2371518</v>
      </c>
    </row>
    <row r="628" spans="1:8" ht="14.5" x14ac:dyDescent="0.35">
      <c r="A628" s="126">
        <f t="shared" si="22"/>
        <v>97</v>
      </c>
      <c r="B628" s="109">
        <v>62884</v>
      </c>
      <c r="C628" s="110">
        <v>148770658.09220135</v>
      </c>
      <c r="D628" s="110"/>
      <c r="E628" s="110">
        <f>E616*(1+data!$B$8)</f>
        <v>55898.497783137929</v>
      </c>
      <c r="F628" s="110">
        <f>F616*(1+data!$B$9)</f>
        <v>116337.10475844472</v>
      </c>
      <c r="G628" s="110">
        <f>(C628+D628+F628-E628)*data!$B$9/12</f>
        <v>992207.31132784451</v>
      </c>
      <c r="H628" s="144">
        <f t="shared" si="21"/>
        <v>149823304.01050451</v>
      </c>
    </row>
    <row r="629" spans="1:8" ht="14.5" x14ac:dyDescent="0.35">
      <c r="A629" s="126">
        <f t="shared" si="22"/>
        <v>97</v>
      </c>
      <c r="B629" s="109">
        <v>62915</v>
      </c>
      <c r="C629" s="110">
        <v>149878061.38842413</v>
      </c>
      <c r="D629" s="110"/>
      <c r="E629" s="110">
        <f>E617*(1+data!$B$8)</f>
        <v>55898.497783137929</v>
      </c>
      <c r="F629" s="110">
        <f>F617*(1+data!$B$9)</f>
        <v>92138.686798368173</v>
      </c>
      <c r="G629" s="110">
        <f>(C629+D629+F629-E629)*data!$B$9/12</f>
        <v>999428.67718292912</v>
      </c>
      <c r="H629" s="144">
        <f t="shared" si="21"/>
        <v>150913730.25462231</v>
      </c>
    </row>
    <row r="630" spans="1:8" ht="14.5" x14ac:dyDescent="0.35">
      <c r="A630" s="126">
        <f t="shared" si="22"/>
        <v>97</v>
      </c>
      <c r="B630" s="109">
        <v>62945</v>
      </c>
      <c r="C630" s="110">
        <v>150946563.86587006</v>
      </c>
      <c r="D630" s="110"/>
      <c r="E630" s="110">
        <f>E618*(1+data!$B$8)</f>
        <v>55898.497783137929</v>
      </c>
      <c r="F630" s="110">
        <f>F618*(1+data!$B$9)</f>
        <v>18367.60949243166</v>
      </c>
      <c r="G630" s="110">
        <f>(C630+D630+F630-E630)*data!$B$9/12</f>
        <v>1006060.219850529</v>
      </c>
      <c r="H630" s="144">
        <f t="shared" si="21"/>
        <v>151915093.1974299</v>
      </c>
    </row>
    <row r="631" spans="1:8" ht="14.5" x14ac:dyDescent="0.35">
      <c r="A631" s="126">
        <f t="shared" si="22"/>
        <v>97</v>
      </c>
      <c r="B631" s="109">
        <v>62976</v>
      </c>
      <c r="C631" s="110">
        <v>151881090.2126385</v>
      </c>
      <c r="D631" s="110"/>
      <c r="E631" s="110">
        <f>E619*(1+data!$B$8)</f>
        <v>55898.497783137929</v>
      </c>
      <c r="F631" s="110">
        <f>F619*(1+data!$B$9)</f>
        <v>188013.55604954032</v>
      </c>
      <c r="G631" s="110">
        <f>(C631+D631+F631-E631)*data!$B$9/12</f>
        <v>1013421.3684726994</v>
      </c>
      <c r="H631" s="144">
        <f t="shared" si="21"/>
        <v>153026626.63937759</v>
      </c>
    </row>
    <row r="632" spans="1:8" ht="14.5" x14ac:dyDescent="0.35">
      <c r="A632" s="126">
        <f t="shared" si="22"/>
        <v>97</v>
      </c>
      <c r="B632" s="109">
        <v>63006</v>
      </c>
      <c r="C632" s="110">
        <v>153146322.88216698</v>
      </c>
      <c r="D632" s="110"/>
      <c r="E632" s="110">
        <f>E620*(1+data!$B$8)</f>
        <v>58134.43769446345</v>
      </c>
      <c r="F632" s="110">
        <f>F620*(1+data!$B$9)</f>
        <v>84745.585617907433</v>
      </c>
      <c r="G632" s="110">
        <f>(C632+D632+F632-E632)*data!$B$9/12</f>
        <v>1021152.8935339362</v>
      </c>
      <c r="H632" s="144">
        <f t="shared" si="21"/>
        <v>154194086.92362437</v>
      </c>
    </row>
    <row r="633" spans="1:8" ht="14.5" x14ac:dyDescent="0.35">
      <c r="A633" s="126">
        <f t="shared" si="22"/>
        <v>97</v>
      </c>
      <c r="B633" s="109">
        <v>63037</v>
      </c>
      <c r="C633" s="110">
        <v>154218196.62364301</v>
      </c>
      <c r="D633" s="110"/>
      <c r="E633" s="110">
        <f>E621*(1+data!$B$8)</f>
        <v>58134.43769446345</v>
      </c>
      <c r="F633" s="110">
        <f>F621*(1+data!$B$9)</f>
        <v>20741.769117851436</v>
      </c>
      <c r="G633" s="110">
        <f>(C633+D633+F633-E633)*data!$B$9/12</f>
        <v>1027872.0263671094</v>
      </c>
      <c r="H633" s="144">
        <f t="shared" si="21"/>
        <v>155208675.98143351</v>
      </c>
    </row>
    <row r="634" spans="1:8" ht="14.5" x14ac:dyDescent="0.35">
      <c r="A634" s="126">
        <f t="shared" si="22"/>
        <v>97</v>
      </c>
      <c r="B634" s="109">
        <v>63068</v>
      </c>
      <c r="C634" s="110">
        <v>155174798.22370309</v>
      </c>
      <c r="D634" s="110"/>
      <c r="E634" s="110">
        <f>E622*(1+data!$B$8)</f>
        <v>58134.43769446345</v>
      </c>
      <c r="F634" s="110">
        <f>F622*(1+data!$B$9)</f>
        <v>119190.59886374974</v>
      </c>
      <c r="G634" s="110">
        <f>(C634+D634+F634-E634)*data!$B$9/12</f>
        <v>1034905.6958991493</v>
      </c>
      <c r="H634" s="144">
        <f t="shared" si="21"/>
        <v>156270760.08077154</v>
      </c>
    </row>
    <row r="635" spans="1:8" ht="14.5" x14ac:dyDescent="0.35">
      <c r="A635" s="126">
        <f t="shared" si="22"/>
        <v>97</v>
      </c>
      <c r="B635" s="109">
        <v>63098</v>
      </c>
      <c r="C635" s="110">
        <v>156326076.96279091</v>
      </c>
      <c r="D635" s="110"/>
      <c r="E635" s="110">
        <f>E623*(1+data!$B$8)</f>
        <v>58134.43769446345</v>
      </c>
      <c r="F635" s="110">
        <f>F623*(1+data!$B$9)</f>
        <v>87129.125565829861</v>
      </c>
      <c r="G635" s="110">
        <f>(C635+D635+F635-E635)*data!$B$9/12</f>
        <v>1042367.1443377485</v>
      </c>
      <c r="H635" s="144">
        <f t="shared" si="21"/>
        <v>157397438.79500002</v>
      </c>
    </row>
    <row r="636" spans="1:8" ht="14.5" x14ac:dyDescent="0.35">
      <c r="A636" s="126">
        <f t="shared" si="22"/>
        <v>97</v>
      </c>
      <c r="B636" s="109">
        <v>63129</v>
      </c>
      <c r="C636" s="110">
        <v>157423707.98221147</v>
      </c>
      <c r="D636" s="110"/>
      <c r="E636" s="110">
        <f>E624*(1+data!$B$8)</f>
        <v>58134.43769446345</v>
      </c>
      <c r="F636" s="110">
        <f>F624*(1+data!$B$9)</f>
        <v>35398.523028236239</v>
      </c>
      <c r="G636" s="110">
        <f>(C636+D636+F636-E636)*data!$B$9/12</f>
        <v>1049339.8137836349</v>
      </c>
      <c r="H636" s="144">
        <f t="shared" si="21"/>
        <v>158450311.88132888</v>
      </c>
    </row>
    <row r="637" spans="1:8" ht="14.5" x14ac:dyDescent="0.35">
      <c r="A637" s="128">
        <f t="shared" si="22"/>
        <v>97</v>
      </c>
      <c r="B637" s="119">
        <v>63159</v>
      </c>
      <c r="C637" s="120">
        <v>158429713.14264131</v>
      </c>
      <c r="D637" s="120"/>
      <c r="E637" s="120">
        <f>E625*(1+data!$B$8)</f>
        <v>58134.43769446345</v>
      </c>
      <c r="F637" s="120">
        <f>F625*(1+data!$B$9)</f>
        <v>124116.20620988926</v>
      </c>
      <c r="G637" s="120">
        <f>(C637+D637+F637-E637)*data!$B$9/12</f>
        <v>1056637.9660743785</v>
      </c>
      <c r="H637" s="145">
        <f t="shared" si="21"/>
        <v>159552332.87723112</v>
      </c>
    </row>
    <row r="638" spans="1:8" ht="14.5" x14ac:dyDescent="0.35">
      <c r="A638" s="126">
        <f t="shared" si="22"/>
        <v>97</v>
      </c>
      <c r="B638" s="109">
        <v>63190</v>
      </c>
      <c r="C638" s="110">
        <v>159612112.35950607</v>
      </c>
      <c r="D638" s="110"/>
      <c r="E638" s="110">
        <f>E626*(1+data!$B$8)</f>
        <v>58134.43769446345</v>
      </c>
      <c r="F638" s="110">
        <f>F626*(1+data!$B$9)</f>
        <v>27926.420771658293</v>
      </c>
      <c r="G638" s="110">
        <f>(C638+D638+F638-E638)*data!$B$9/12</f>
        <v>1063879.3622838885</v>
      </c>
      <c r="H638" s="144">
        <f t="shared" si="21"/>
        <v>160645783.70486715</v>
      </c>
    </row>
    <row r="639" spans="1:8" ht="14.5" x14ac:dyDescent="0.35">
      <c r="A639" s="126">
        <f t="shared" si="22"/>
        <v>98</v>
      </c>
      <c r="B639" s="109">
        <v>63221</v>
      </c>
      <c r="C639" s="110">
        <v>160618415.2415351</v>
      </c>
      <c r="D639" s="110"/>
      <c r="E639" s="110">
        <f>E627*(1+data!$B$8)</f>
        <v>58134.43769446345</v>
      </c>
      <c r="F639" s="110">
        <f>F627*(1+data!$B$9)</f>
        <v>18667.423360261248</v>
      </c>
      <c r="G639" s="110">
        <f>(C639+D639+F639-E639)*data!$B$9/12</f>
        <v>1070526.3215146726</v>
      </c>
      <c r="H639" s="144">
        <f t="shared" si="21"/>
        <v>161649474.54871556</v>
      </c>
    </row>
    <row r="640" spans="1:8" ht="14.5" x14ac:dyDescent="0.35">
      <c r="A640" s="126">
        <f t="shared" si="22"/>
        <v>98</v>
      </c>
      <c r="B640" s="109">
        <v>63249</v>
      </c>
      <c r="C640" s="110">
        <v>161613717.43372878</v>
      </c>
      <c r="D640" s="110"/>
      <c r="E640" s="110">
        <f>E628*(1+data!$B$8)</f>
        <v>58134.43769446345</v>
      </c>
      <c r="F640" s="110">
        <f>F628*(1+data!$B$9)</f>
        <v>125644.07313912032</v>
      </c>
      <c r="G640" s="110">
        <f>(C640+D640+F640-E640)*data!$B$9/12</f>
        <v>1077874.8471278229</v>
      </c>
      <c r="H640" s="144">
        <f t="shared" si="21"/>
        <v>162759101.91630128</v>
      </c>
    </row>
    <row r="641" spans="1:8" ht="14.5" x14ac:dyDescent="0.35">
      <c r="A641" s="126">
        <f t="shared" si="22"/>
        <v>98</v>
      </c>
      <c r="B641" s="109">
        <v>63280</v>
      </c>
      <c r="C641" s="110">
        <v>162820265.64601412</v>
      </c>
      <c r="D641" s="110"/>
      <c r="E641" s="110">
        <f>E629*(1+data!$B$8)</f>
        <v>58134.43769446345</v>
      </c>
      <c r="F641" s="110">
        <f>F629*(1+data!$B$9)</f>
        <v>99509.781742237639</v>
      </c>
      <c r="G641" s="110">
        <f>(C641+D641+F641-E641)*data!$B$9/12</f>
        <v>1085744.2732670794</v>
      </c>
      <c r="H641" s="144">
        <f t="shared" si="21"/>
        <v>163947385.263329</v>
      </c>
    </row>
    <row r="642" spans="1:8" ht="14.5" x14ac:dyDescent="0.35">
      <c r="A642" s="126">
        <f t="shared" si="22"/>
        <v>98</v>
      </c>
      <c r="B642" s="109">
        <v>63310</v>
      </c>
      <c r="C642" s="110">
        <v>163984871.32503629</v>
      </c>
      <c r="D642" s="110"/>
      <c r="E642" s="110">
        <f>E630*(1+data!$B$8)</f>
        <v>58134.43769446345</v>
      </c>
      <c r="F642" s="110">
        <f>F630*(1+data!$B$9)</f>
        <v>19837.018251826194</v>
      </c>
      <c r="G642" s="110">
        <f>(C642+D642+F642-E642)*data!$B$9/12</f>
        <v>1092977.1593706245</v>
      </c>
      <c r="H642" s="144">
        <f t="shared" si="21"/>
        <v>165039551.06496429</v>
      </c>
    </row>
    <row r="643" spans="1:8" ht="14.5" x14ac:dyDescent="0.35">
      <c r="A643" s="126">
        <f t="shared" si="22"/>
        <v>98</v>
      </c>
      <c r="B643" s="109">
        <v>63341</v>
      </c>
      <c r="C643" s="110">
        <v>165004853.60294923</v>
      </c>
      <c r="D643" s="110"/>
      <c r="E643" s="110">
        <f>E631*(1+data!$B$8)</f>
        <v>58134.43769446345</v>
      </c>
      <c r="F643" s="110">
        <f>F631*(1+data!$B$9)</f>
        <v>203054.64053350355</v>
      </c>
      <c r="G643" s="110">
        <f>(C643+D643+F643-E643)*data!$B$9/12</f>
        <v>1100998.4920385885</v>
      </c>
      <c r="H643" s="144">
        <f t="shared" si="21"/>
        <v>166250772.29782686</v>
      </c>
    </row>
    <row r="644" spans="1:8" ht="14.5" x14ac:dyDescent="0.35">
      <c r="A644" s="126">
        <f t="shared" si="22"/>
        <v>98</v>
      </c>
      <c r="B644" s="109">
        <v>63371</v>
      </c>
      <c r="C644" s="110">
        <v>166382070.00159904</v>
      </c>
      <c r="D644" s="110"/>
      <c r="E644" s="110">
        <f>E632*(1+data!$B$8)</f>
        <v>60459.815202241989</v>
      </c>
      <c r="F644" s="110">
        <f>F632*(1+data!$B$9)</f>
        <v>91525.232467340029</v>
      </c>
      <c r="G644" s="110">
        <f>(C644+D644+F644-E644)*data!$B$9/12</f>
        <v>1109420.9027924277</v>
      </c>
      <c r="H644" s="144">
        <f t="shared" si="21"/>
        <v>167522556.32165658</v>
      </c>
    </row>
    <row r="645" spans="1:8" ht="14.5" x14ac:dyDescent="0.35">
      <c r="A645" s="126">
        <f t="shared" si="22"/>
        <v>98</v>
      </c>
      <c r="B645" s="109">
        <v>63402</v>
      </c>
      <c r="C645" s="110">
        <v>167550701.58969876</v>
      </c>
      <c r="D645" s="110"/>
      <c r="E645" s="110">
        <f>E633*(1+data!$B$8)</f>
        <v>60459.815202241989</v>
      </c>
      <c r="F645" s="110">
        <f>F633*(1+data!$B$9)</f>
        <v>22401.110647279551</v>
      </c>
      <c r="G645" s="110">
        <f>(C645+D645+F645-E645)*data!$B$9/12</f>
        <v>1116750.9525676256</v>
      </c>
      <c r="H645" s="144">
        <f t="shared" si="21"/>
        <v>168629393.83771145</v>
      </c>
    </row>
    <row r="646" spans="1:8" ht="14.5" x14ac:dyDescent="0.35">
      <c r="A646" s="126">
        <f t="shared" si="22"/>
        <v>98</v>
      </c>
      <c r="B646" s="109">
        <v>63433</v>
      </c>
      <c r="C646" s="110">
        <v>168594912.65138465</v>
      </c>
      <c r="D646" s="110"/>
      <c r="E646" s="110">
        <f>E634*(1+data!$B$8)</f>
        <v>60459.815202241989</v>
      </c>
      <c r="F646" s="110">
        <f>F634*(1+data!$B$9)</f>
        <v>128725.84677284972</v>
      </c>
      <c r="G646" s="110">
        <f>(C646+D646+F646-E646)*data!$B$9/12</f>
        <v>1124421.1912197017</v>
      </c>
      <c r="H646" s="144">
        <f t="shared" ref="H646:H709" si="23">C646+D646+F646+G646-E646</f>
        <v>169787599.87417495</v>
      </c>
    </row>
    <row r="647" spans="1:8" ht="14.5" x14ac:dyDescent="0.35">
      <c r="A647" s="126">
        <f t="shared" si="22"/>
        <v>98</v>
      </c>
      <c r="B647" s="109">
        <v>63463</v>
      </c>
      <c r="C647" s="110">
        <v>169849448.89877793</v>
      </c>
      <c r="D647" s="110"/>
      <c r="E647" s="110">
        <f>E635*(1+data!$B$8)</f>
        <v>60459.815202241989</v>
      </c>
      <c r="F647" s="110">
        <f>F635*(1+data!$B$9)</f>
        <v>94099.455611096259</v>
      </c>
      <c r="G647" s="110">
        <f>(C647+D647+F647-E647)*data!$B$9/12</f>
        <v>1132553.9235945789</v>
      </c>
      <c r="H647" s="144">
        <f t="shared" si="23"/>
        <v>171015642.46278137</v>
      </c>
    </row>
    <row r="648" spans="1:8" ht="14.5" x14ac:dyDescent="0.35">
      <c r="A648" s="126">
        <f t="shared" si="22"/>
        <v>98</v>
      </c>
      <c r="B648" s="109">
        <v>63494</v>
      </c>
      <c r="C648" s="110">
        <v>171046119.9769918</v>
      </c>
      <c r="D648" s="110"/>
      <c r="E648" s="110">
        <f>E636*(1+data!$B$8)</f>
        <v>60459.815202241989</v>
      </c>
      <c r="F648" s="110">
        <f>F636*(1+data!$B$9)</f>
        <v>38230.404870495142</v>
      </c>
      <c r="G648" s="110">
        <f>(C648+D648+F648-E648)*data!$B$9/12</f>
        <v>1140159.2704444004</v>
      </c>
      <c r="H648" s="144">
        <f t="shared" si="23"/>
        <v>172164049.83710444</v>
      </c>
    </row>
    <row r="649" spans="1:8" ht="14.5" x14ac:dyDescent="0.35">
      <c r="A649" s="128">
        <f t="shared" si="22"/>
        <v>98</v>
      </c>
      <c r="B649" s="119">
        <v>63524</v>
      </c>
      <c r="C649" s="120">
        <v>172143909.99134392</v>
      </c>
      <c r="D649" s="120"/>
      <c r="E649" s="120">
        <f>E637*(1+data!$B$8)</f>
        <v>60459.815202241989</v>
      </c>
      <c r="F649" s="120">
        <f>F637*(1+data!$B$9)</f>
        <v>134045.50270668042</v>
      </c>
      <c r="G649" s="120">
        <f>(C649+D649+F649-E649)*data!$B$9/12</f>
        <v>1148116.637858989</v>
      </c>
      <c r="H649" s="145">
        <f t="shared" si="23"/>
        <v>173365612.31670734</v>
      </c>
    </row>
    <row r="650" spans="1:8" ht="14.5" x14ac:dyDescent="0.35">
      <c r="A650" s="126">
        <f t="shared" si="22"/>
        <v>98</v>
      </c>
      <c r="B650" s="109">
        <v>63555</v>
      </c>
      <c r="C650" s="110">
        <v>173432280.94958633</v>
      </c>
      <c r="D650" s="110"/>
      <c r="E650" s="110">
        <f>E638*(1+data!$B$8)</f>
        <v>60459.815202241989</v>
      </c>
      <c r="F650" s="110">
        <f>F638*(1+data!$B$9)</f>
        <v>30160.53443339096</v>
      </c>
      <c r="G650" s="110">
        <f>(C650+D650+F650-E650)*data!$B$9/12</f>
        <v>1156013.21112545</v>
      </c>
      <c r="H650" s="144">
        <f t="shared" si="23"/>
        <v>174557994.87994295</v>
      </c>
    </row>
    <row r="651" spans="1:8" ht="14.5" x14ac:dyDescent="0.35">
      <c r="A651" s="126">
        <f t="shared" si="22"/>
        <v>99</v>
      </c>
      <c r="B651" s="109">
        <v>63586</v>
      </c>
      <c r="C651" s="110">
        <v>174530543.73156637</v>
      </c>
      <c r="D651" s="110"/>
      <c r="E651" s="110">
        <f>E639*(1+data!$B$8)</f>
        <v>60459.815202241989</v>
      </c>
      <c r="F651" s="110">
        <f>F639*(1+data!$B$9)</f>
        <v>20160.817229082149</v>
      </c>
      <c r="G651" s="110">
        <f>(C651+D651+F651-E651)*data!$B$9/12</f>
        <v>1163268.2982239549</v>
      </c>
      <c r="H651" s="144">
        <f t="shared" si="23"/>
        <v>175653513.03181717</v>
      </c>
    </row>
    <row r="652" spans="1:8" ht="14.5" x14ac:dyDescent="0.35">
      <c r="A652" s="126">
        <f t="shared" si="22"/>
        <v>99</v>
      </c>
      <c r="B652" s="109">
        <v>63614</v>
      </c>
      <c r="C652" s="110">
        <v>175617002.13965347</v>
      </c>
      <c r="D652" s="110"/>
      <c r="E652" s="110">
        <f>E640*(1+data!$B$8)</f>
        <v>60459.815202241989</v>
      </c>
      <c r="F652" s="110">
        <f>F640*(1+data!$B$9)</f>
        <v>135695.59899024994</v>
      </c>
      <c r="G652" s="110">
        <f>(C652+D652+F652-E652)*data!$B$9/12</f>
        <v>1171281.5861562768</v>
      </c>
      <c r="H652" s="144">
        <f t="shared" si="23"/>
        <v>176863519.50959778</v>
      </c>
    </row>
    <row r="653" spans="1:8" ht="14.5" x14ac:dyDescent="0.35">
      <c r="A653" s="126">
        <f t="shared" si="22"/>
        <v>99</v>
      </c>
      <c r="B653" s="109">
        <v>63645</v>
      </c>
      <c r="C653" s="110">
        <v>176931683.12970972</v>
      </c>
      <c r="D653" s="110"/>
      <c r="E653" s="110">
        <f>E641*(1+data!$B$8)</f>
        <v>60459.815202241989</v>
      </c>
      <c r="F653" s="110">
        <f>F641*(1+data!$B$9)</f>
        <v>107470.56428161665</v>
      </c>
      <c r="G653" s="110">
        <f>(C653+D653+F653-E653)*data!$B$9/12</f>
        <v>1179857.9591919275</v>
      </c>
      <c r="H653" s="144">
        <f t="shared" si="23"/>
        <v>178158551.83798102</v>
      </c>
    </row>
    <row r="654" spans="1:8" ht="14.5" x14ac:dyDescent="0.35">
      <c r="A654" s="126">
        <f t="shared" si="22"/>
        <v>99</v>
      </c>
      <c r="B654" s="109">
        <v>63675</v>
      </c>
      <c r="C654" s="110">
        <v>178201143.57664692</v>
      </c>
      <c r="D654" s="110"/>
      <c r="E654" s="110">
        <f>E642*(1+data!$B$8)</f>
        <v>60459.815202241989</v>
      </c>
      <c r="F654" s="110">
        <f>F642*(1+data!$B$9)</f>
        <v>21423.97971197229</v>
      </c>
      <c r="G654" s="110">
        <f>(C654+D654+F654-E654)*data!$B$9/12</f>
        <v>1187747.3849410445</v>
      </c>
      <c r="H654" s="144">
        <f t="shared" si="23"/>
        <v>179349855.12609771</v>
      </c>
    </row>
    <row r="655" spans="1:8" ht="14.5" x14ac:dyDescent="0.35">
      <c r="A655" s="126">
        <f t="shared" ref="A655:A718" si="24">A643+1</f>
        <v>99</v>
      </c>
      <c r="B655" s="109">
        <v>63706</v>
      </c>
      <c r="C655" s="110">
        <v>179314488.65914351</v>
      </c>
      <c r="D655" s="110"/>
      <c r="E655" s="110">
        <f>E643*(1+data!$B$8)</f>
        <v>60459.815202241989</v>
      </c>
      <c r="F655" s="110">
        <f>F643*(1+data!$B$9)</f>
        <v>219299.01177618385</v>
      </c>
      <c r="G655" s="110">
        <f>(C655+D655+F655-E655)*data!$B$9/12</f>
        <v>1196488.8523714498</v>
      </c>
      <c r="H655" s="144">
        <f t="shared" si="23"/>
        <v>180669816.7080889</v>
      </c>
    </row>
    <row r="656" spans="1:8" ht="14.5" x14ac:dyDescent="0.35">
      <c r="A656" s="126">
        <f t="shared" si="24"/>
        <v>99</v>
      </c>
      <c r="B656" s="109">
        <v>63736</v>
      </c>
      <c r="C656" s="110">
        <v>180813725.0201849</v>
      </c>
      <c r="D656" s="110"/>
      <c r="E656" s="110">
        <f>E644*(1+data!$B$8)</f>
        <v>62878.207810331667</v>
      </c>
      <c r="F656" s="110">
        <f>F644*(1+data!$B$9)</f>
        <v>98847.251064727243</v>
      </c>
      <c r="G656" s="110">
        <f>(C656+D656+F656-E656)*data!$B$9/12</f>
        <v>1205664.6270895952</v>
      </c>
      <c r="H656" s="144">
        <f t="shared" si="23"/>
        <v>182055358.69052887</v>
      </c>
    </row>
    <row r="657" spans="1:8" ht="14.5" x14ac:dyDescent="0.35">
      <c r="A657" s="126">
        <f t="shared" si="24"/>
        <v>99</v>
      </c>
      <c r="B657" s="109">
        <v>63767</v>
      </c>
      <c r="C657" s="110">
        <v>182087946.64371741</v>
      </c>
      <c r="D657" s="110"/>
      <c r="E657" s="110">
        <f>E645*(1+data!$B$8)</f>
        <v>62878.207810331667</v>
      </c>
      <c r="F657" s="110">
        <f>F645*(1+data!$B$9)</f>
        <v>24193.199499061917</v>
      </c>
      <c r="G657" s="110">
        <f>(C657+D657+F657-E657)*data!$B$9/12</f>
        <v>1213661.7442360409</v>
      </c>
      <c r="H657" s="144">
        <f t="shared" si="23"/>
        <v>183262923.37964219</v>
      </c>
    </row>
    <row r="658" spans="1:8" ht="14.5" x14ac:dyDescent="0.35">
      <c r="A658" s="126">
        <f t="shared" si="24"/>
        <v>99</v>
      </c>
      <c r="B658" s="109">
        <v>63798</v>
      </c>
      <c r="C658" s="110">
        <v>183227874.76211217</v>
      </c>
      <c r="D658" s="110"/>
      <c r="E658" s="110">
        <f>E646*(1+data!$B$8)</f>
        <v>62878.207810331667</v>
      </c>
      <c r="F658" s="110">
        <f>F646*(1+data!$B$9)</f>
        <v>139023.91451467772</v>
      </c>
      <c r="G658" s="110">
        <f>(C658+D658+F658-E658)*data!$B$9/12</f>
        <v>1222026.8031254436</v>
      </c>
      <c r="H658" s="144">
        <f t="shared" si="23"/>
        <v>184526047.27194196</v>
      </c>
    </row>
    <row r="659" spans="1:8" ht="14.5" x14ac:dyDescent="0.35">
      <c r="A659" s="126">
        <f t="shared" si="24"/>
        <v>99</v>
      </c>
      <c r="B659" s="109">
        <v>63828</v>
      </c>
      <c r="C659" s="110">
        <v>184595035.28221607</v>
      </c>
      <c r="D659" s="110"/>
      <c r="E659" s="110">
        <f>E647*(1+data!$B$8)</f>
        <v>62878.207810331667</v>
      </c>
      <c r="F659" s="110">
        <f>F647*(1+data!$B$9)</f>
        <v>101627.41205998397</v>
      </c>
      <c r="G659" s="110">
        <f>(C659+D659+F659-E659)*data!$B$9/12</f>
        <v>1230891.8965764381</v>
      </c>
      <c r="H659" s="144">
        <f t="shared" si="23"/>
        <v>185864676.38304216</v>
      </c>
    </row>
    <row r="660" spans="1:8" ht="14.5" x14ac:dyDescent="0.35">
      <c r="A660" s="126">
        <f t="shared" si="24"/>
        <v>99</v>
      </c>
      <c r="B660" s="109">
        <v>63859</v>
      </c>
      <c r="C660" s="110">
        <v>185899783.16209236</v>
      </c>
      <c r="D660" s="110"/>
      <c r="E660" s="110">
        <f>E648*(1+data!$B$8)</f>
        <v>62878.207810331667</v>
      </c>
      <c r="F660" s="110">
        <f>F648*(1+data!$B$9)</f>
        <v>41288.837260134758</v>
      </c>
      <c r="G660" s="110">
        <f>(C660+D660+F660-E660)*data!$B$9/12</f>
        <v>1239187.9586102811</v>
      </c>
      <c r="H660" s="144">
        <f t="shared" si="23"/>
        <v>187117381.75015241</v>
      </c>
    </row>
    <row r="661" spans="1:8" ht="14.5" x14ac:dyDescent="0.35">
      <c r="A661" s="128">
        <f t="shared" si="24"/>
        <v>99</v>
      </c>
      <c r="B661" s="119">
        <v>63889</v>
      </c>
      <c r="C661" s="120">
        <v>187097821.78043398</v>
      </c>
      <c r="D661" s="120"/>
      <c r="E661" s="120">
        <f>E649*(1+data!$B$8)</f>
        <v>62878.207810331667</v>
      </c>
      <c r="F661" s="120">
        <f>F649*(1+data!$B$9)</f>
        <v>144769.14292321485</v>
      </c>
      <c r="G661" s="120">
        <f>(C661+D661+F661-E661)*data!$B$9/12</f>
        <v>1247864.751436979</v>
      </c>
      <c r="H661" s="145">
        <f t="shared" si="23"/>
        <v>188427577.46698382</v>
      </c>
    </row>
    <row r="662" spans="1:8" ht="14.5" x14ac:dyDescent="0.35">
      <c r="A662" s="126">
        <f t="shared" si="24"/>
        <v>99</v>
      </c>
      <c r="B662" s="109">
        <v>63920</v>
      </c>
      <c r="C662" s="110">
        <v>188501770.65419614</v>
      </c>
      <c r="D662" s="110"/>
      <c r="E662" s="110">
        <f>E650*(1+data!$B$8)</f>
        <v>62878.207810331667</v>
      </c>
      <c r="F662" s="110">
        <f>F650*(1+data!$B$9)</f>
        <v>32573.377188062237</v>
      </c>
      <c r="G662" s="110">
        <f>(C662+D662+F662-E662)*data!$B$9/12</f>
        <v>1256476.4388238257</v>
      </c>
      <c r="H662" s="144">
        <f t="shared" si="23"/>
        <v>189727942.26239768</v>
      </c>
    </row>
    <row r="663" spans="1:8" ht="14.5" x14ac:dyDescent="0.35">
      <c r="A663" s="126">
        <f t="shared" si="24"/>
        <v>100</v>
      </c>
      <c r="B663" s="109">
        <v>63951</v>
      </c>
      <c r="C663" s="110">
        <v>189700486.08585393</v>
      </c>
      <c r="D663" s="110"/>
      <c r="E663" s="110">
        <f>E651*(1+data!$B$8)</f>
        <v>62878.207810331667</v>
      </c>
      <c r="F663" s="110">
        <f>F651*(1+data!$B$9)</f>
        <v>21773.682607408722</v>
      </c>
      <c r="G663" s="110">
        <f>(C663+D663+F663-E663)*data!$B$9/12</f>
        <v>1264395.8770710067</v>
      </c>
      <c r="H663" s="144">
        <f t="shared" si="23"/>
        <v>190923777.437722</v>
      </c>
    </row>
    <row r="664" spans="1:8" ht="14.5" x14ac:dyDescent="0.35">
      <c r="A664" s="126">
        <f t="shared" si="24"/>
        <v>100</v>
      </c>
      <c r="B664" s="109">
        <v>63979</v>
      </c>
      <c r="C664" s="110">
        <v>190886536.73788819</v>
      </c>
      <c r="D664" s="110"/>
      <c r="E664" s="110">
        <f>E652*(1+data!$B$8)</f>
        <v>62878.207810331667</v>
      </c>
      <c r="F664" s="110">
        <f>F652*(1+data!$B$9)</f>
        <v>146551.24690946995</v>
      </c>
      <c r="G664" s="110">
        <f>(C664+D664+F664-E664)*data!$B$9/12</f>
        <v>1273134.7318465821</v>
      </c>
      <c r="H664" s="144">
        <f t="shared" si="23"/>
        <v>192243344.50883389</v>
      </c>
    </row>
    <row r="665" spans="1:8" ht="14.5" x14ac:dyDescent="0.35">
      <c r="A665" s="126">
        <f t="shared" si="24"/>
        <v>100</v>
      </c>
      <c r="B665" s="109">
        <v>64010</v>
      </c>
      <c r="C665" s="110">
        <v>192319152.28225774</v>
      </c>
      <c r="D665" s="110"/>
      <c r="E665" s="110">
        <f>E653*(1+data!$B$8)</f>
        <v>62878.207810331667</v>
      </c>
      <c r="F665" s="110">
        <f>F653*(1+data!$B$9)</f>
        <v>116068.20942414599</v>
      </c>
      <c r="G665" s="110">
        <f>(C665+D665+F665-E665)*data!$B$9/12</f>
        <v>1282482.2818924768</v>
      </c>
      <c r="H665" s="144">
        <f t="shared" si="23"/>
        <v>193654824.56576401</v>
      </c>
    </row>
    <row r="666" spans="1:8" ht="14.5" x14ac:dyDescent="0.35">
      <c r="A666" s="126">
        <f t="shared" si="24"/>
        <v>100</v>
      </c>
      <c r="B666" s="109">
        <v>64040</v>
      </c>
      <c r="C666" s="110">
        <v>193703014.70722619</v>
      </c>
      <c r="D666" s="110"/>
      <c r="E666" s="110">
        <f>E654*(1+data!$B$8)</f>
        <v>62878.207810331667</v>
      </c>
      <c r="F666" s="110">
        <f>F654*(1+data!$B$9)</f>
        <v>23137.898088930073</v>
      </c>
      <c r="G666" s="110">
        <f>(C666+D666+F666-E666)*data!$B$9/12</f>
        <v>1291088.4959833652</v>
      </c>
      <c r="H666" s="144">
        <f t="shared" si="23"/>
        <v>194954362.89348814</v>
      </c>
    </row>
    <row r="667" spans="1:8" ht="14.5" x14ac:dyDescent="0.35">
      <c r="A667" s="126">
        <f t="shared" si="24"/>
        <v>100</v>
      </c>
      <c r="B667" s="109">
        <v>64071</v>
      </c>
      <c r="C667" s="110">
        <v>194918358.17288056</v>
      </c>
      <c r="D667" s="110"/>
      <c r="E667" s="110">
        <f>E655*(1+data!$B$8)</f>
        <v>62878.207810331667</v>
      </c>
      <c r="F667" s="110">
        <f>F655*(1+data!$B$9)</f>
        <v>236842.93271827858</v>
      </c>
      <c r="G667" s="110">
        <f>(C667+D667+F667-E667)*data!$B$9/12</f>
        <v>1300615.4859852567</v>
      </c>
      <c r="H667" s="144">
        <f t="shared" si="23"/>
        <v>196392938.38377374</v>
      </c>
    </row>
    <row r="668" spans="1:8" ht="14.5" x14ac:dyDescent="0.35">
      <c r="A668" s="126">
        <f t="shared" si="24"/>
        <v>100</v>
      </c>
      <c r="B668" s="109">
        <v>64101</v>
      </c>
      <c r="C668" s="110">
        <v>196550550.4245404</v>
      </c>
      <c r="D668" s="110"/>
      <c r="E668" s="110">
        <f>E656*(1+data!$B$8)</f>
        <v>65393.336122744935</v>
      </c>
      <c r="F668" s="110">
        <f>F656*(1+data!$B$9)</f>
        <v>106755.03114990542</v>
      </c>
      <c r="G668" s="110">
        <f>(C668+D668+F668-E668)*data!$B$9/12</f>
        <v>1310612.7474637837</v>
      </c>
      <c r="H668" s="144">
        <f t="shared" si="23"/>
        <v>197902524.86703134</v>
      </c>
    </row>
    <row r="669" spans="1:8" ht="14.5" x14ac:dyDescent="0.35">
      <c r="A669" s="126">
        <f t="shared" si="24"/>
        <v>100</v>
      </c>
      <c r="B669" s="109">
        <v>64132</v>
      </c>
      <c r="C669" s="110">
        <v>197939998.56272593</v>
      </c>
      <c r="D669" s="110"/>
      <c r="E669" s="110">
        <f>E657*(1+data!$B$8)</f>
        <v>65393.336122744935</v>
      </c>
      <c r="F669" s="110">
        <f>F657*(1+data!$B$9)</f>
        <v>26128.655458986872</v>
      </c>
      <c r="G669" s="110">
        <f>(C669+D669+F669-E669)*data!$B$9/12</f>
        <v>1319338.2258804145</v>
      </c>
      <c r="H669" s="144">
        <f t="shared" si="23"/>
        <v>199220072.10794258</v>
      </c>
    </row>
    <row r="670" spans="1:8" ht="14.5" x14ac:dyDescent="0.35">
      <c r="A670" s="126">
        <f t="shared" si="24"/>
        <v>100</v>
      </c>
      <c r="B670" s="109">
        <v>64163</v>
      </c>
      <c r="C670" s="110">
        <v>199184498.30726123</v>
      </c>
      <c r="D670" s="110"/>
      <c r="E670" s="110">
        <f>E658*(1+data!$B$8)</f>
        <v>65393.336122744935</v>
      </c>
      <c r="F670" s="110">
        <f>F658*(1+data!$B$9)</f>
        <v>150145.82767585194</v>
      </c>
      <c r="G670" s="110">
        <f>(C670+D670+F670-E670)*data!$B$9/12</f>
        <v>1328461.6719920954</v>
      </c>
      <c r="H670" s="144">
        <f t="shared" si="23"/>
        <v>200597712.47080642</v>
      </c>
    </row>
    <row r="671" spans="1:8" ht="14.5" x14ac:dyDescent="0.35">
      <c r="A671" s="126">
        <f t="shared" si="24"/>
        <v>100</v>
      </c>
      <c r="B671" s="109">
        <v>64193</v>
      </c>
      <c r="C671" s="110">
        <v>200674498.22815353</v>
      </c>
      <c r="D671" s="110"/>
      <c r="E671" s="110">
        <f>E659*(1+data!$B$8)</f>
        <v>65393.336122744935</v>
      </c>
      <c r="F671" s="110">
        <f>F659*(1+data!$B$9)</f>
        <v>109757.60502478269</v>
      </c>
      <c r="G671" s="110">
        <f>(C671+D671+F671-E671)*data!$B$9/12</f>
        <v>1338125.7499803703</v>
      </c>
      <c r="H671" s="144">
        <f t="shared" si="23"/>
        <v>202056988.24703592</v>
      </c>
    </row>
    <row r="672" spans="1:8" ht="14.5" x14ac:dyDescent="0.35">
      <c r="A672" s="126">
        <f t="shared" si="24"/>
        <v>100</v>
      </c>
      <c r="B672" s="109">
        <v>64224</v>
      </c>
      <c r="C672" s="110">
        <v>202097182.27466118</v>
      </c>
      <c r="D672" s="110"/>
      <c r="E672" s="110">
        <f>E660*(1+data!$B$8)</f>
        <v>65393.336122744935</v>
      </c>
      <c r="F672" s="110">
        <f>F660*(1+data!$B$9)</f>
        <v>44591.944240945544</v>
      </c>
      <c r="G672" s="110">
        <f>(C672+D672+F672-E672)*data!$B$9/12</f>
        <v>1347175.8725518626</v>
      </c>
      <c r="H672" s="144">
        <f t="shared" si="23"/>
        <v>203423556.75533125</v>
      </c>
    </row>
    <row r="673" spans="1:8" ht="14.5" x14ac:dyDescent="0.35">
      <c r="A673" s="128">
        <f t="shared" si="24"/>
        <v>100</v>
      </c>
      <c r="B673" s="119">
        <v>64254</v>
      </c>
      <c r="C673" s="120">
        <v>203404710.69428632</v>
      </c>
      <c r="D673" s="120"/>
      <c r="E673" s="120">
        <f>E661*(1+data!$B$8)</f>
        <v>65393.336122744935</v>
      </c>
      <c r="F673" s="120">
        <f>F661*(1+data!$B$9)</f>
        <v>156350.67435707204</v>
      </c>
      <c r="G673" s="120">
        <f>(C673+D673+F673-E673)*data!$B$9/12</f>
        <v>1356637.7868834711</v>
      </c>
      <c r="H673" s="145">
        <f t="shared" si="23"/>
        <v>204852305.81940413</v>
      </c>
    </row>
    <row r="674" spans="1:8" ht="14.5" x14ac:dyDescent="0.35">
      <c r="A674" s="126">
        <f t="shared" si="24"/>
        <v>100</v>
      </c>
      <c r="B674" s="109">
        <v>64285</v>
      </c>
      <c r="C674" s="110">
        <v>204934713.16784438</v>
      </c>
      <c r="D674" s="110"/>
      <c r="E674" s="110">
        <f>E662*(1+data!$B$8)</f>
        <v>65393.336122744935</v>
      </c>
      <c r="F674" s="110">
        <f>F662*(1+data!$B$9)</f>
        <v>35179.247363107221</v>
      </c>
      <c r="G674" s="110">
        <f>(C674+D674+F674-E674)*data!$B$9/12</f>
        <v>1366029.9938605651</v>
      </c>
      <c r="H674" s="144">
        <f t="shared" si="23"/>
        <v>206270529.07294533</v>
      </c>
    </row>
    <row r="675" spans="1:8" ht="14.5" x14ac:dyDescent="0.35">
      <c r="A675" s="126">
        <f t="shared" si="24"/>
        <v>101</v>
      </c>
      <c r="B675" s="109">
        <v>64316</v>
      </c>
      <c r="C675" s="110">
        <v>206243155.10852906</v>
      </c>
      <c r="D675" s="110"/>
      <c r="E675" s="110">
        <f>E663*(1+data!$B$8)</f>
        <v>65393.336122744935</v>
      </c>
      <c r="F675" s="110">
        <f>F663*(1+data!$B$9)</f>
        <v>23515.57721600142</v>
      </c>
      <c r="G675" s="110">
        <f>(C675+D675+F675-E675)*data!$B$9/12</f>
        <v>1374675.1823308154</v>
      </c>
      <c r="H675" s="144">
        <f t="shared" si="23"/>
        <v>207575952.53195313</v>
      </c>
    </row>
    <row r="676" spans="1:8" ht="14.5" x14ac:dyDescent="0.35">
      <c r="A676" s="126">
        <f t="shared" si="24"/>
        <v>101</v>
      </c>
      <c r="B676" s="109">
        <v>64345</v>
      </c>
      <c r="C676" s="110">
        <v>207538011.28238362</v>
      </c>
      <c r="D676" s="110"/>
      <c r="E676" s="110">
        <f>E664*(1+data!$B$8)</f>
        <v>65393.336122744935</v>
      </c>
      <c r="F676" s="110">
        <f>F664*(1+data!$B$9)</f>
        <v>158275.34666222756</v>
      </c>
      <c r="G676" s="110">
        <f>(C676+D676+F676-E676)*data!$B$9/12</f>
        <v>1384205.9552861541</v>
      </c>
      <c r="H676" s="144">
        <f t="shared" si="23"/>
        <v>209015099.24820924</v>
      </c>
    </row>
    <row r="677" spans="1:8" ht="14.5" x14ac:dyDescent="0.35">
      <c r="A677" s="126">
        <f t="shared" si="24"/>
        <v>101</v>
      </c>
      <c r="B677" s="109">
        <v>64376</v>
      </c>
      <c r="C677" s="110">
        <v>209099250.349758</v>
      </c>
      <c r="D677" s="110"/>
      <c r="E677" s="110">
        <f>E665*(1+data!$B$8)</f>
        <v>65393.336122744935</v>
      </c>
      <c r="F677" s="110">
        <f>F665*(1+data!$B$9)</f>
        <v>125353.66617807768</v>
      </c>
      <c r="G677" s="110">
        <f>(C677+D677+F677-E677)*data!$B$9/12</f>
        <v>1394394.7378654222</v>
      </c>
      <c r="H677" s="144">
        <f t="shared" si="23"/>
        <v>210553605.41767874</v>
      </c>
    </row>
    <row r="678" spans="1:8" ht="14.5" x14ac:dyDescent="0.35">
      <c r="A678" s="126">
        <f t="shared" si="24"/>
        <v>101</v>
      </c>
      <c r="B678" s="109">
        <v>64406</v>
      </c>
      <c r="C678" s="110">
        <v>210607929.47670889</v>
      </c>
      <c r="D678" s="110"/>
      <c r="E678" s="110">
        <f>E666*(1+data!$B$8)</f>
        <v>65393.336122744935</v>
      </c>
      <c r="F678" s="110">
        <f>F666*(1+data!$B$9)</f>
        <v>24988.929936044482</v>
      </c>
      <c r="G678" s="110">
        <f>(C678+D678+F678-E678)*data!$B$9/12</f>
        <v>1403783.5004701482</v>
      </c>
      <c r="H678" s="144">
        <f t="shared" si="23"/>
        <v>211971308.57099235</v>
      </c>
    </row>
    <row r="679" spans="1:8" ht="14.5" x14ac:dyDescent="0.35">
      <c r="A679" s="126">
        <f t="shared" si="24"/>
        <v>101</v>
      </c>
      <c r="B679" s="109">
        <v>64437</v>
      </c>
      <c r="C679" s="110">
        <v>211934702.17898718</v>
      </c>
      <c r="D679" s="110"/>
      <c r="E679" s="110">
        <f>E667*(1+data!$B$8)</f>
        <v>65393.336122744935</v>
      </c>
      <c r="F679" s="110">
        <f>F667*(1+data!$B$9)</f>
        <v>255790.36733574088</v>
      </c>
      <c r="G679" s="110">
        <f>(C679+D679+F679-E679)*data!$B$9/12</f>
        <v>1414167.3280680012</v>
      </c>
      <c r="H679" s="144">
        <f t="shared" si="23"/>
        <v>213539266.53826815</v>
      </c>
    </row>
    <row r="680" spans="1:8" ht="14.5" x14ac:dyDescent="0.35">
      <c r="A680" s="126">
        <f t="shared" si="24"/>
        <v>101</v>
      </c>
      <c r="B680" s="109">
        <v>64467</v>
      </c>
      <c r="C680" s="110">
        <v>213711766.24854714</v>
      </c>
      <c r="D680" s="110"/>
      <c r="E680" s="110">
        <f>E668*(1+data!$B$8)</f>
        <v>68009.069567654733</v>
      </c>
      <c r="F680" s="110">
        <f>F668*(1+data!$B$9)</f>
        <v>115295.43364189786</v>
      </c>
      <c r="G680" s="110">
        <f>(C680+D680+F680-E680)*data!$B$9/12</f>
        <v>1425060.3507508093</v>
      </c>
      <c r="H680" s="144">
        <f t="shared" si="23"/>
        <v>215184112.9633722</v>
      </c>
    </row>
    <row r="681" spans="1:8" ht="14.5" x14ac:dyDescent="0.35">
      <c r="A681" s="126">
        <f t="shared" si="24"/>
        <v>101</v>
      </c>
      <c r="B681" s="109">
        <v>64498</v>
      </c>
      <c r="C681" s="110">
        <v>215226954.40922347</v>
      </c>
      <c r="D681" s="110"/>
      <c r="E681" s="110">
        <f>E669*(1+data!$B$8)</f>
        <v>68009.069567654733</v>
      </c>
      <c r="F681" s="110">
        <f>F669*(1+data!$B$9)</f>
        <v>28218.947895705824</v>
      </c>
      <c r="G681" s="110">
        <f>(C681+D681+F681-E681)*data!$B$9/12</f>
        <v>1434581.0952503437</v>
      </c>
      <c r="H681" s="144">
        <f t="shared" si="23"/>
        <v>216621745.38280186</v>
      </c>
    </row>
    <row r="682" spans="1:8" ht="14.5" x14ac:dyDescent="0.35">
      <c r="A682" s="126">
        <f t="shared" si="24"/>
        <v>101</v>
      </c>
      <c r="B682" s="109">
        <v>64529</v>
      </c>
      <c r="C682" s="110">
        <v>216585695.53256708</v>
      </c>
      <c r="D682" s="110"/>
      <c r="E682" s="110">
        <f>E670*(1+data!$B$8)</f>
        <v>68009.069567654733</v>
      </c>
      <c r="F682" s="110">
        <f>F670*(1+data!$B$9)</f>
        <v>162157.49388992009</v>
      </c>
      <c r="G682" s="110">
        <f>(C682+D682+F682-E682)*data!$B$9/12</f>
        <v>1444532.2930459289</v>
      </c>
      <c r="H682" s="144">
        <f t="shared" si="23"/>
        <v>218124376.2499353</v>
      </c>
    </row>
    <row r="683" spans="1:8" ht="14.5" x14ac:dyDescent="0.35">
      <c r="A683" s="126">
        <f t="shared" si="24"/>
        <v>101</v>
      </c>
      <c r="B683" s="109">
        <v>64559</v>
      </c>
      <c r="C683" s="110">
        <v>218209674.72237122</v>
      </c>
      <c r="D683" s="110"/>
      <c r="E683" s="110">
        <f>E671*(1+data!$B$8)</f>
        <v>68009.069567654733</v>
      </c>
      <c r="F683" s="110">
        <f>F671*(1+data!$B$9)</f>
        <v>118538.21342676532</v>
      </c>
      <c r="G683" s="110">
        <f>(C683+D683+F683-E683)*data!$B$9/12</f>
        <v>1455068.0257748689</v>
      </c>
      <c r="H683" s="144">
        <f t="shared" si="23"/>
        <v>219715271.89200521</v>
      </c>
    </row>
    <row r="684" spans="1:8" ht="14.5" x14ac:dyDescent="0.35">
      <c r="A684" s="126">
        <f t="shared" si="24"/>
        <v>101</v>
      </c>
      <c r="B684" s="109">
        <v>64590</v>
      </c>
      <c r="C684" s="110">
        <v>219761051.29634157</v>
      </c>
      <c r="D684" s="110"/>
      <c r="E684" s="110">
        <f>E672*(1+data!$B$8)</f>
        <v>68009.069567654733</v>
      </c>
      <c r="F684" s="110">
        <f>F672*(1+data!$B$9)</f>
        <v>48159.29978022119</v>
      </c>
      <c r="G684" s="110">
        <f>(C684+D684+F684-E684)*data!$B$9/12</f>
        <v>1464941.3435103612</v>
      </c>
      <c r="H684" s="144">
        <f t="shared" si="23"/>
        <v>221206142.8700645</v>
      </c>
    </row>
    <row r="685" spans="1:8" ht="14.5" x14ac:dyDescent="0.35">
      <c r="A685" s="128">
        <f t="shared" si="24"/>
        <v>101</v>
      </c>
      <c r="B685" s="119">
        <v>64620</v>
      </c>
      <c r="C685" s="120">
        <v>221188158.97863707</v>
      </c>
      <c r="D685" s="120"/>
      <c r="E685" s="120">
        <f>E673*(1+data!$B$8)</f>
        <v>68009.069567654733</v>
      </c>
      <c r="F685" s="120">
        <f>F673*(1+data!$B$9)</f>
        <v>168858.72830563781</v>
      </c>
      <c r="G685" s="120">
        <f>(C685+D685+F685-E685)*data!$B$9/12</f>
        <v>1475260.0575825004</v>
      </c>
      <c r="H685" s="145">
        <f t="shared" si="23"/>
        <v>222764268.69495755</v>
      </c>
    </row>
    <row r="686" spans="1:8" ht="14.5" x14ac:dyDescent="0.35">
      <c r="A686" s="126">
        <f t="shared" si="24"/>
        <v>101</v>
      </c>
      <c r="B686" s="109">
        <v>64651</v>
      </c>
      <c r="C686" s="110">
        <v>222855638.48577419</v>
      </c>
      <c r="D686" s="110"/>
      <c r="E686" s="110">
        <f>E674*(1+data!$B$8)</f>
        <v>68009.069567654733</v>
      </c>
      <c r="F686" s="110">
        <f>F674*(1+data!$B$9)</f>
        <v>37993.5871521558</v>
      </c>
      <c r="G686" s="110">
        <f>(C686+D686+F686-E686)*data!$B$9/12</f>
        <v>1485504.1533557244</v>
      </c>
      <c r="H686" s="144">
        <f t="shared" si="23"/>
        <v>224311127.15671441</v>
      </c>
    </row>
    <row r="687" spans="1:8" ht="14.5" x14ac:dyDescent="0.35">
      <c r="A687" s="126">
        <f t="shared" si="24"/>
        <v>102</v>
      </c>
      <c r="B687" s="109">
        <v>64682</v>
      </c>
      <c r="C687" s="110">
        <v>224283933.12964597</v>
      </c>
      <c r="D687" s="110"/>
      <c r="E687" s="110">
        <f>E675*(1+data!$B$8)</f>
        <v>68009.069567654733</v>
      </c>
      <c r="F687" s="110">
        <f>F675*(1+data!$B$9)</f>
        <v>25396.823393281535</v>
      </c>
      <c r="G687" s="110">
        <f>(C687+D687+F687-E687)*data!$B$9/12</f>
        <v>1494942.1392231442</v>
      </c>
      <c r="H687" s="144">
        <f t="shared" si="23"/>
        <v>225736263.02269477</v>
      </c>
    </row>
    <row r="688" spans="1:8" ht="14.5" x14ac:dyDescent="0.35">
      <c r="A688" s="126">
        <f t="shared" si="24"/>
        <v>102</v>
      </c>
      <c r="B688" s="109">
        <v>64710</v>
      </c>
      <c r="C688" s="110">
        <v>225697656.32766077</v>
      </c>
      <c r="D688" s="110"/>
      <c r="E688" s="110">
        <f>E676*(1+data!$B$8)</f>
        <v>68009.069567654733</v>
      </c>
      <c r="F688" s="110">
        <f>F676*(1+data!$B$9)</f>
        <v>170937.37439520578</v>
      </c>
      <c r="G688" s="110">
        <f>(C688+D688+F688-E688)*data!$B$9/12</f>
        <v>1505337.2308832554</v>
      </c>
      <c r="H688" s="144">
        <f t="shared" si="23"/>
        <v>227305921.86337155</v>
      </c>
    </row>
    <row r="689" spans="1:8" ht="14.5" x14ac:dyDescent="0.35">
      <c r="A689" s="126">
        <f t="shared" si="24"/>
        <v>102</v>
      </c>
      <c r="B689" s="109">
        <v>64741</v>
      </c>
      <c r="C689" s="110">
        <v>227399174.90754536</v>
      </c>
      <c r="D689" s="110"/>
      <c r="E689" s="110">
        <f>E677*(1+data!$B$8)</f>
        <v>68009.069567654733</v>
      </c>
      <c r="F689" s="110">
        <f>F677*(1+data!$B$9)</f>
        <v>135381.95947232391</v>
      </c>
      <c r="G689" s="110">
        <f>(C689+D689+F689-E689)*data!$B$9/12</f>
        <v>1516443.6519830003</v>
      </c>
      <c r="H689" s="144">
        <f t="shared" si="23"/>
        <v>228982991.44943303</v>
      </c>
    </row>
    <row r="690" spans="1:8" ht="14.5" x14ac:dyDescent="0.35">
      <c r="A690" s="126">
        <f t="shared" si="24"/>
        <v>102</v>
      </c>
      <c r="B690" s="109">
        <v>64771</v>
      </c>
      <c r="C690" s="110">
        <v>229044031.28768665</v>
      </c>
      <c r="D690" s="110"/>
      <c r="E690" s="110">
        <f>E678*(1+data!$B$8)</f>
        <v>68009.069567654733</v>
      </c>
      <c r="F690" s="110">
        <f>F678*(1+data!$B$9)</f>
        <v>26988.044330928042</v>
      </c>
      <c r="G690" s="110">
        <f>(C690+D690+F690-E690)*data!$B$9/12</f>
        <v>1526686.7350829996</v>
      </c>
      <c r="H690" s="144">
        <f t="shared" si="23"/>
        <v>230529696.99753293</v>
      </c>
    </row>
    <row r="691" spans="1:8" ht="14.5" x14ac:dyDescent="0.35">
      <c r="A691" s="126">
        <f t="shared" si="24"/>
        <v>102</v>
      </c>
      <c r="B691" s="109">
        <v>64802</v>
      </c>
      <c r="C691" s="110">
        <v>230492531.94866848</v>
      </c>
      <c r="D691" s="110"/>
      <c r="E691" s="110">
        <f>E679*(1+data!$B$8)</f>
        <v>68009.069567654733</v>
      </c>
      <c r="F691" s="110">
        <f>F679*(1+data!$B$9)</f>
        <v>276253.59672260017</v>
      </c>
      <c r="G691" s="110">
        <f>(C691+D691+F691-E691)*data!$B$9/12</f>
        <v>1538005.1765054895</v>
      </c>
      <c r="H691" s="144">
        <f t="shared" si="23"/>
        <v>232238781.65232891</v>
      </c>
    </row>
    <row r="692" spans="1:8" ht="14.5" x14ac:dyDescent="0.35">
      <c r="A692" s="126">
        <f t="shared" si="24"/>
        <v>102</v>
      </c>
      <c r="B692" s="109">
        <v>64832</v>
      </c>
      <c r="C692" s="110">
        <v>232427451.19393128</v>
      </c>
      <c r="D692" s="110"/>
      <c r="E692" s="110">
        <f>E680*(1+data!$B$8)</f>
        <v>70729.432350360919</v>
      </c>
      <c r="F692" s="110">
        <f>F680*(1+data!$B$9)</f>
        <v>124519.0683332497</v>
      </c>
      <c r="G692" s="110">
        <f>(C692+D692+F692-E692)*data!$B$9/12</f>
        <v>1549874.9388660945</v>
      </c>
      <c r="H692" s="144">
        <f t="shared" si="23"/>
        <v>234031115.76878026</v>
      </c>
    </row>
    <row r="693" spans="1:8" ht="14.5" x14ac:dyDescent="0.35">
      <c r="A693" s="126">
        <f t="shared" si="24"/>
        <v>102</v>
      </c>
      <c r="B693" s="109">
        <v>64863</v>
      </c>
      <c r="C693" s="110">
        <v>234079849.17898077</v>
      </c>
      <c r="D693" s="110"/>
      <c r="E693" s="110">
        <f>E681*(1+data!$B$8)</f>
        <v>70729.432350360919</v>
      </c>
      <c r="F693" s="110">
        <f>F681*(1+data!$B$9)</f>
        <v>30476.46372736229</v>
      </c>
      <c r="G693" s="110">
        <f>(C693+D693+F693-E693)*data!$B$9/12</f>
        <v>1560263.9747357185</v>
      </c>
      <c r="H693" s="144">
        <f t="shared" si="23"/>
        <v>235599860.18509346</v>
      </c>
    </row>
    <row r="694" spans="1:8" ht="14.5" x14ac:dyDescent="0.35">
      <c r="A694" s="126">
        <f t="shared" si="24"/>
        <v>102</v>
      </c>
      <c r="B694" s="109">
        <v>64894</v>
      </c>
      <c r="C694" s="110">
        <v>235563390.99552104</v>
      </c>
      <c r="D694" s="110"/>
      <c r="E694" s="110">
        <f>E682*(1+data!$B$8)</f>
        <v>70729.432350360919</v>
      </c>
      <c r="F694" s="110">
        <f>F682*(1+data!$B$9)</f>
        <v>175130.0934011137</v>
      </c>
      <c r="G694" s="110">
        <f>(C694+D694+F694-E694)*data!$B$9/12</f>
        <v>1571118.6110438118</v>
      </c>
      <c r="H694" s="144">
        <f t="shared" si="23"/>
        <v>237238910.26761559</v>
      </c>
    </row>
    <row r="695" spans="1:8" ht="14.5" x14ac:dyDescent="0.35">
      <c r="A695" s="126">
        <f t="shared" si="24"/>
        <v>102</v>
      </c>
      <c r="B695" s="109">
        <v>64924</v>
      </c>
      <c r="C695" s="110">
        <v>237333497.26652756</v>
      </c>
      <c r="D695" s="110"/>
      <c r="E695" s="110">
        <f>E683*(1+data!$B$8)</f>
        <v>70729.432350360919</v>
      </c>
      <c r="F695" s="110">
        <f>F683*(1+data!$B$9)</f>
        <v>128021.27050090655</v>
      </c>
      <c r="G695" s="110">
        <f>(C695+D695+F695-E695)*data!$B$9/12</f>
        <v>1582605.260697854</v>
      </c>
      <c r="H695" s="144">
        <f t="shared" si="23"/>
        <v>238973394.36537594</v>
      </c>
    </row>
    <row r="696" spans="1:8" ht="14.5" x14ac:dyDescent="0.35">
      <c r="A696" s="126">
        <f t="shared" si="24"/>
        <v>102</v>
      </c>
      <c r="B696" s="109">
        <v>64955</v>
      </c>
      <c r="C696" s="110">
        <v>239025300.77074036</v>
      </c>
      <c r="D696" s="110"/>
      <c r="E696" s="110">
        <f>E684*(1+data!$B$8)</f>
        <v>70729.432350360919</v>
      </c>
      <c r="F696" s="110">
        <f>F684*(1+data!$B$9)</f>
        <v>52012.043762638888</v>
      </c>
      <c r="G696" s="110">
        <f>(C696+D696+F696-E696)*data!$B$9/12</f>
        <v>1593377.2225476841</v>
      </c>
      <c r="H696" s="144">
        <f t="shared" si="23"/>
        <v>240599960.6047003</v>
      </c>
    </row>
    <row r="697" spans="1:8" ht="14.5" x14ac:dyDescent="0.35">
      <c r="A697" s="128">
        <f t="shared" si="24"/>
        <v>102</v>
      </c>
      <c r="B697" s="119">
        <v>64985</v>
      </c>
      <c r="C697" s="120">
        <v>240583002.65063983</v>
      </c>
      <c r="D697" s="120"/>
      <c r="E697" s="120">
        <f>E685*(1+data!$B$8)</f>
        <v>70729.432350360919</v>
      </c>
      <c r="F697" s="120">
        <f>F685*(1+data!$B$9)</f>
        <v>182367.42657008884</v>
      </c>
      <c r="G697" s="120">
        <f>(C697+D697+F697-E697)*data!$B$9/12</f>
        <v>1604630.9376323971</v>
      </c>
      <c r="H697" s="145">
        <f t="shared" si="23"/>
        <v>242299271.58249196</v>
      </c>
    </row>
    <row r="698" spans="1:8" ht="14.5" x14ac:dyDescent="0.35">
      <c r="A698" s="126">
        <f t="shared" si="24"/>
        <v>102</v>
      </c>
      <c r="B698" s="109">
        <v>65016</v>
      </c>
      <c r="C698" s="110">
        <v>242400415.60525501</v>
      </c>
      <c r="D698" s="110"/>
      <c r="E698" s="110">
        <f>E686*(1+data!$B$8)</f>
        <v>70729.432350360919</v>
      </c>
      <c r="F698" s="110">
        <f>F686*(1+data!$B$9)</f>
        <v>41033.074124328268</v>
      </c>
      <c r="G698" s="110">
        <f>(C698+D698+F698-E698)*data!$B$9/12</f>
        <v>1615804.7949801933</v>
      </c>
      <c r="H698" s="144">
        <f t="shared" si="23"/>
        <v>243986524.04200917</v>
      </c>
    </row>
    <row r="699" spans="1:8" ht="14.5" x14ac:dyDescent="0.35">
      <c r="A699" s="126">
        <f t="shared" si="24"/>
        <v>103</v>
      </c>
      <c r="B699" s="109">
        <v>65047</v>
      </c>
      <c r="C699" s="110">
        <v>243959619.14145637</v>
      </c>
      <c r="D699" s="110"/>
      <c r="E699" s="110">
        <f>E687*(1+data!$B$8)</f>
        <v>70729.432350360919</v>
      </c>
      <c r="F699" s="110">
        <f>F687*(1+data!$B$9)</f>
        <v>27428.569264744059</v>
      </c>
      <c r="G699" s="110">
        <f>(C699+D699+F699-E699)*data!$B$9/12</f>
        <v>1626108.7885224717</v>
      </c>
      <c r="H699" s="144">
        <f t="shared" si="23"/>
        <v>245542427.06689322</v>
      </c>
    </row>
    <row r="700" spans="1:8" ht="14.5" x14ac:dyDescent="0.35">
      <c r="A700" s="126">
        <f t="shared" si="24"/>
        <v>103</v>
      </c>
      <c r="B700" s="109">
        <v>65075</v>
      </c>
      <c r="C700" s="110">
        <v>245503196.48493764</v>
      </c>
      <c r="D700" s="110"/>
      <c r="E700" s="110">
        <f>E688*(1+data!$B$8)</f>
        <v>70729.432350360919</v>
      </c>
      <c r="F700" s="110">
        <f>F688*(1+data!$B$9)</f>
        <v>184612.36434682226</v>
      </c>
      <c r="G700" s="110">
        <f>(C700+D700+F700-E700)*data!$B$9/12</f>
        <v>1637447.1961128942</v>
      </c>
      <c r="H700" s="144">
        <f t="shared" si="23"/>
        <v>247254526.613047</v>
      </c>
    </row>
    <row r="701" spans="1:8" ht="14.5" x14ac:dyDescent="0.35">
      <c r="A701" s="126">
        <f t="shared" si="24"/>
        <v>103</v>
      </c>
      <c r="B701" s="109">
        <v>65106</v>
      </c>
      <c r="C701" s="110">
        <v>247357704.54943576</v>
      </c>
      <c r="D701" s="110"/>
      <c r="E701" s="110">
        <f>E689*(1+data!$B$8)</f>
        <v>70729.432350360919</v>
      </c>
      <c r="F701" s="110">
        <f>F689*(1+data!$B$9)</f>
        <v>146212.51623010985</v>
      </c>
      <c r="G701" s="110">
        <f>(C701+D701+F701-E701)*data!$B$9/12</f>
        <v>1649554.5842221035</v>
      </c>
      <c r="H701" s="144">
        <f t="shared" si="23"/>
        <v>249082742.21753761</v>
      </c>
    </row>
    <row r="702" spans="1:8" ht="14.5" x14ac:dyDescent="0.35">
      <c r="A702" s="126">
        <f t="shared" si="24"/>
        <v>103</v>
      </c>
      <c r="B702" s="109">
        <v>65136</v>
      </c>
      <c r="C702" s="110">
        <v>249151129.89153266</v>
      </c>
      <c r="D702" s="110"/>
      <c r="E702" s="110">
        <f>E690*(1+data!$B$8)</f>
        <v>70729.432350360919</v>
      </c>
      <c r="F702" s="110">
        <f>F690*(1+data!$B$9)</f>
        <v>29147.087877402286</v>
      </c>
      <c r="G702" s="110">
        <f>(C702+D702+F702-E702)*data!$B$9/12</f>
        <v>1660730.316980398</v>
      </c>
      <c r="H702" s="144">
        <f t="shared" si="23"/>
        <v>250770277.86404008</v>
      </c>
    </row>
    <row r="703" spans="1:8" ht="14.5" x14ac:dyDescent="0.35">
      <c r="A703" s="126">
        <f t="shared" si="24"/>
        <v>103</v>
      </c>
      <c r="B703" s="109">
        <v>65167</v>
      </c>
      <c r="C703" s="110">
        <v>250732604.2599476</v>
      </c>
      <c r="D703" s="110"/>
      <c r="E703" s="110">
        <f>E691*(1+data!$B$8)</f>
        <v>70729.432350360919</v>
      </c>
      <c r="F703" s="110">
        <f>F691*(1+data!$B$9)</f>
        <v>298353.88446040818</v>
      </c>
      <c r="G703" s="110">
        <f>(C703+D703+F703-E703)*data!$B$9/12</f>
        <v>1673068.1914137176</v>
      </c>
      <c r="H703" s="144">
        <f t="shared" si="23"/>
        <v>252633296.90347138</v>
      </c>
    </row>
    <row r="704" spans="1:8" ht="14.5" x14ac:dyDescent="0.35">
      <c r="A704" s="126">
        <f t="shared" si="24"/>
        <v>103</v>
      </c>
      <c r="B704" s="109">
        <v>65197</v>
      </c>
      <c r="C704" s="110">
        <v>252839524.65708306</v>
      </c>
      <c r="D704" s="110"/>
      <c r="E704" s="110">
        <f>E692*(1+data!$B$8)</f>
        <v>73558.609644375363</v>
      </c>
      <c r="F704" s="110">
        <f>F692*(1+data!$B$9)</f>
        <v>134480.59379990969</v>
      </c>
      <c r="G704" s="110">
        <f>(C704+D704+F704-E704)*data!$B$9/12</f>
        <v>1686002.9776082572</v>
      </c>
      <c r="H704" s="144">
        <f t="shared" si="23"/>
        <v>254586449.61884686</v>
      </c>
    </row>
    <row r="705" spans="1:8" ht="14.5" x14ac:dyDescent="0.35">
      <c r="A705" s="126">
        <f t="shared" si="24"/>
        <v>103</v>
      </c>
      <c r="B705" s="109">
        <v>65228</v>
      </c>
      <c r="C705" s="110">
        <v>254641644.93649179</v>
      </c>
      <c r="D705" s="110"/>
      <c r="E705" s="110">
        <f>E693*(1+data!$B$8)</f>
        <v>73558.609644375363</v>
      </c>
      <c r="F705" s="110">
        <f>F693*(1+data!$B$9)</f>
        <v>32914.580825551275</v>
      </c>
      <c r="G705" s="110">
        <f>(C705+D705+F705-E705)*data!$B$9/12</f>
        <v>1697340.0060511529</v>
      </c>
      <c r="H705" s="144">
        <f t="shared" si="23"/>
        <v>256298340.91372409</v>
      </c>
    </row>
    <row r="706" spans="1:8" ht="14.5" x14ac:dyDescent="0.35">
      <c r="A706" s="126">
        <f t="shared" si="24"/>
        <v>103</v>
      </c>
      <c r="B706" s="109">
        <v>65259</v>
      </c>
      <c r="C706" s="110">
        <v>256261517.42361423</v>
      </c>
      <c r="D706" s="110"/>
      <c r="E706" s="110">
        <f>E694*(1+data!$B$8)</f>
        <v>73558.609644375363</v>
      </c>
      <c r="F706" s="110">
        <f>F694*(1+data!$B$9)</f>
        <v>189140.50087320281</v>
      </c>
      <c r="G706" s="110">
        <f>(C706+D706+F706-E706)*data!$B$9/12</f>
        <v>1709180.6620989537</v>
      </c>
      <c r="H706" s="144">
        <f t="shared" si="23"/>
        <v>258086279.976942</v>
      </c>
    </row>
    <row r="707" spans="1:8" ht="14.5" x14ac:dyDescent="0.35">
      <c r="A707" s="126">
        <f t="shared" si="24"/>
        <v>103</v>
      </c>
      <c r="B707" s="109">
        <v>65289</v>
      </c>
      <c r="C707" s="110">
        <v>258190997.17039537</v>
      </c>
      <c r="D707" s="110"/>
      <c r="E707" s="110">
        <f>E695*(1+data!$B$8)</f>
        <v>73558.609644375363</v>
      </c>
      <c r="F707" s="110">
        <f>F695*(1+data!$B$9)</f>
        <v>138262.97214097908</v>
      </c>
      <c r="G707" s="110">
        <f>(C707+D707+F707-E707)*data!$B$9/12</f>
        <v>1721704.6768859464</v>
      </c>
      <c r="H707" s="144">
        <f t="shared" si="23"/>
        <v>259977406.20977789</v>
      </c>
    </row>
    <row r="708" spans="1:8" ht="14.5" x14ac:dyDescent="0.35">
      <c r="A708" s="126">
        <f t="shared" si="24"/>
        <v>103</v>
      </c>
      <c r="B708" s="109">
        <v>65320</v>
      </c>
      <c r="C708" s="110">
        <v>260036028.36219978</v>
      </c>
      <c r="D708" s="110"/>
      <c r="E708" s="110">
        <f>E696*(1+data!$B$8)</f>
        <v>73558.609644375363</v>
      </c>
      <c r="F708" s="110">
        <f>F696*(1+data!$B$9)</f>
        <v>56173.007263650004</v>
      </c>
      <c r="G708" s="110">
        <f>(C708+D708+F708-E708)*data!$B$9/12</f>
        <v>1733457.6183987937</v>
      </c>
      <c r="H708" s="144">
        <f t="shared" si="23"/>
        <v>261752100.37821785</v>
      </c>
    </row>
    <row r="709" spans="1:8" ht="14.5" x14ac:dyDescent="0.35">
      <c r="A709" s="128">
        <f t="shared" si="24"/>
        <v>103</v>
      </c>
      <c r="B709" s="119">
        <v>65350</v>
      </c>
      <c r="C709" s="120">
        <v>261736349.02246091</v>
      </c>
      <c r="D709" s="120"/>
      <c r="E709" s="120">
        <f>E697*(1+data!$B$8)</f>
        <v>73558.609644375363</v>
      </c>
      <c r="F709" s="120">
        <f>F697*(1+data!$B$9)</f>
        <v>196956.82069569596</v>
      </c>
      <c r="G709" s="120">
        <f>(C709+D709+F709-E709)*data!$B$9/12</f>
        <v>1745731.6482234148</v>
      </c>
      <c r="H709" s="145">
        <f t="shared" si="23"/>
        <v>263605478.88173562</v>
      </c>
    </row>
    <row r="710" spans="1:8" ht="14.5" x14ac:dyDescent="0.35">
      <c r="A710" s="126">
        <f t="shared" si="24"/>
        <v>103</v>
      </c>
      <c r="B710" s="109">
        <v>65381</v>
      </c>
      <c r="C710" s="110">
        <v>263717277.66094813</v>
      </c>
      <c r="D710" s="110"/>
      <c r="E710" s="110">
        <f>E698*(1+data!$B$8)</f>
        <v>73558.609644375363</v>
      </c>
      <c r="F710" s="110">
        <f>F698*(1+data!$B$9)</f>
        <v>44315.720054274534</v>
      </c>
      <c r="G710" s="110">
        <f>(C710+D710+F710-E710)*data!$B$9/12</f>
        <v>1757920.2318090536</v>
      </c>
      <c r="H710" s="144">
        <f t="shared" ref="H710:H720" si="25">C710+D710+F710+G710-E710</f>
        <v>265445955.00316706</v>
      </c>
    </row>
    <row r="711" spans="1:8" ht="14.5" x14ac:dyDescent="0.35">
      <c r="A711" s="126">
        <f t="shared" si="24"/>
        <v>104</v>
      </c>
      <c r="B711" s="109">
        <v>65412</v>
      </c>
      <c r="C711" s="110">
        <v>265419460.94519842</v>
      </c>
      <c r="D711" s="110"/>
      <c r="E711" s="110">
        <f>E699*(1+data!$B$8)</f>
        <v>73558.609644375363</v>
      </c>
      <c r="F711" s="110">
        <f>F699*(1+data!$B$9)</f>
        <v>29622.854805923587</v>
      </c>
      <c r="G711" s="110">
        <f>(C711+D711+F711-E711)*data!$B$9/12</f>
        <v>1769170.167935733</v>
      </c>
      <c r="H711" s="144">
        <f t="shared" si="25"/>
        <v>267144695.35829568</v>
      </c>
    </row>
    <row r="712" spans="1:8" ht="14.5" x14ac:dyDescent="0.35">
      <c r="A712" s="126">
        <f t="shared" si="24"/>
        <v>104</v>
      </c>
      <c r="B712" s="109">
        <v>65440</v>
      </c>
      <c r="C712" s="110">
        <v>267104889.564412</v>
      </c>
      <c r="D712" s="110"/>
      <c r="E712" s="110">
        <f>E700*(1+data!$B$8)</f>
        <v>73558.609644375363</v>
      </c>
      <c r="F712" s="110">
        <f>F700*(1+data!$B$9)</f>
        <v>199381.35349456806</v>
      </c>
      <c r="G712" s="110">
        <f>(C712+D712+F712-E712)*data!$B$9/12</f>
        <v>1781538.0820550814</v>
      </c>
      <c r="H712" s="144">
        <f t="shared" si="25"/>
        <v>269012250.39031726</v>
      </c>
    </row>
    <row r="713" spans="1:8" ht="14.5" x14ac:dyDescent="0.35">
      <c r="A713" s="126">
        <f t="shared" si="24"/>
        <v>104</v>
      </c>
      <c r="B713" s="109">
        <v>65471</v>
      </c>
      <c r="C713" s="110">
        <v>269126245.79624552</v>
      </c>
      <c r="D713" s="110"/>
      <c r="E713" s="110">
        <f>E701*(1+data!$B$8)</f>
        <v>73558.609644375363</v>
      </c>
      <c r="F713" s="110">
        <f>F701*(1+data!$B$9)</f>
        <v>157909.51752851866</v>
      </c>
      <c r="G713" s="110">
        <f>(C713+D713+F713-E713)*data!$B$9/12</f>
        <v>1794737.3113608647</v>
      </c>
      <c r="H713" s="144">
        <f t="shared" si="25"/>
        <v>271005334.01549053</v>
      </c>
    </row>
    <row r="714" spans="1:8" ht="14.5" x14ac:dyDescent="0.35">
      <c r="A714" s="126">
        <f t="shared" si="24"/>
        <v>104</v>
      </c>
      <c r="B714" s="109">
        <v>65501</v>
      </c>
      <c r="C714" s="110">
        <v>271081755.93803352</v>
      </c>
      <c r="D714" s="110"/>
      <c r="E714" s="110">
        <f>E702*(1+data!$B$8)</f>
        <v>73558.609644375363</v>
      </c>
      <c r="F714" s="110">
        <f>F702*(1+data!$B$9)</f>
        <v>31478.854907594472</v>
      </c>
      <c r="G714" s="110">
        <f>(C714+D714+F714-E714)*data!$B$9/12</f>
        <v>1806931.1745553117</v>
      </c>
      <c r="H714" s="144">
        <f t="shared" si="25"/>
        <v>272846607.35785204</v>
      </c>
    </row>
    <row r="715" spans="1:8" ht="14.5" x14ac:dyDescent="0.35">
      <c r="A715" s="126">
        <f t="shared" si="24"/>
        <v>104</v>
      </c>
      <c r="B715" s="109">
        <v>65532</v>
      </c>
      <c r="C715" s="110">
        <v>272808483.10006052</v>
      </c>
      <c r="D715" s="110"/>
      <c r="E715" s="110">
        <f>E703*(1+data!$B$8)</f>
        <v>73558.609644375363</v>
      </c>
      <c r="F715" s="110">
        <f>F703*(1+data!$B$9)</f>
        <v>322222.19521724083</v>
      </c>
      <c r="G715" s="110">
        <f>(C715+D715+F715-E715)*data!$B$9/12</f>
        <v>1820380.9779042229</v>
      </c>
      <c r="H715" s="144">
        <f t="shared" si="25"/>
        <v>274877527.66353762</v>
      </c>
    </row>
    <row r="716" spans="1:8" ht="14.5" x14ac:dyDescent="0.35">
      <c r="A716" s="126">
        <f t="shared" si="24"/>
        <v>104</v>
      </c>
      <c r="B716" s="109">
        <v>65562</v>
      </c>
      <c r="C716" s="110">
        <v>275102816.87206662</v>
      </c>
      <c r="D716" s="110"/>
      <c r="E716" s="110">
        <f>E704*(1+data!$B$8)</f>
        <v>76500.954030150373</v>
      </c>
      <c r="F716" s="110">
        <f>F704*(1+data!$B$9)</f>
        <v>145239.04130390249</v>
      </c>
      <c r="G716" s="110">
        <f>(C716+D716+F716-E716)*data!$B$9/12</f>
        <v>1834477.033062269</v>
      </c>
      <c r="H716" s="144">
        <f t="shared" si="25"/>
        <v>277006031.99240261</v>
      </c>
    </row>
    <row r="717" spans="1:8" ht="14.5" x14ac:dyDescent="0.35">
      <c r="A717" s="126">
        <f t="shared" si="24"/>
        <v>104</v>
      </c>
      <c r="B717" s="109">
        <v>65593</v>
      </c>
      <c r="C717" s="110">
        <v>277068308.69947267</v>
      </c>
      <c r="D717" s="110"/>
      <c r="E717" s="110">
        <f>E705*(1+data!$B$8)</f>
        <v>76500.954030150373</v>
      </c>
      <c r="F717" s="110">
        <f>F705*(1+data!$B$9)</f>
        <v>35547.747291595377</v>
      </c>
      <c r="G717" s="110">
        <f>(C717+D717+F717-E717)*data!$B$9/12</f>
        <v>1846849.0366182274</v>
      </c>
      <c r="H717" s="144">
        <f t="shared" si="25"/>
        <v>278874204.52935237</v>
      </c>
    </row>
    <row r="718" spans="1:8" ht="14.5" x14ac:dyDescent="0.35">
      <c r="A718" s="126">
        <f t="shared" si="24"/>
        <v>104</v>
      </c>
      <c r="B718" s="109">
        <v>65624</v>
      </c>
      <c r="C718" s="110">
        <v>278837100.92404717</v>
      </c>
      <c r="D718" s="110"/>
      <c r="E718" s="110">
        <f>E706*(1+data!$B$8)</f>
        <v>76500.954030150373</v>
      </c>
      <c r="F718" s="110">
        <f>F706*(1+data!$B$9)</f>
        <v>204271.74094305903</v>
      </c>
      <c r="G718" s="110">
        <f>(C718+D718+F718-E718)*data!$B$9/12</f>
        <v>1859765.8114064008</v>
      </c>
      <c r="H718" s="144">
        <f t="shared" si="25"/>
        <v>280824637.52236646</v>
      </c>
    </row>
    <row r="719" spans="1:8" ht="14.5" x14ac:dyDescent="0.35">
      <c r="A719" s="126">
        <f t="shared" ref="A719:A720" si="26">A707+1</f>
        <v>104</v>
      </c>
      <c r="B719" s="109">
        <v>65654</v>
      </c>
      <c r="C719" s="110">
        <v>280940397.85530955</v>
      </c>
      <c r="D719" s="110"/>
      <c r="E719" s="110">
        <f>E707*(1+data!$B$8)</f>
        <v>76500.954030150373</v>
      </c>
      <c r="F719" s="110">
        <f>F707*(1+data!$B$9)</f>
        <v>149324.0099122574</v>
      </c>
      <c r="G719" s="110">
        <f>(C719+D719+F719-E719)*data!$B$9/12</f>
        <v>1873421.4727412777</v>
      </c>
      <c r="H719" s="144">
        <f t="shared" si="25"/>
        <v>282886642.38393295</v>
      </c>
    </row>
    <row r="720" spans="1:8" ht="14.5" x14ac:dyDescent="0.35">
      <c r="A720" s="126">
        <f t="shared" si="26"/>
        <v>104</v>
      </c>
      <c r="B720" s="109">
        <v>65685</v>
      </c>
      <c r="C720" s="110">
        <v>282952620.0725621</v>
      </c>
      <c r="D720" s="110"/>
      <c r="E720" s="110">
        <f>E708*(1+data!$B$8)</f>
        <v>76500.954030150373</v>
      </c>
      <c r="F720" s="110">
        <f>F708*(1+data!$B$9)</f>
        <v>60666.847844742006</v>
      </c>
      <c r="G720" s="110">
        <f>(C720+D720+F720-E720)*data!$B$9/12</f>
        <v>1886245.2397758446</v>
      </c>
      <c r="H720" s="144">
        <f t="shared" si="25"/>
        <v>284823031.2061525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9"/>
  <sheetViews>
    <sheetView showGridLines="0" zoomScaleNormal="100" zoomScaleSheetLayoutView="100" workbookViewId="0">
      <selection activeCell="F23" sqref="F23"/>
    </sheetView>
  </sheetViews>
  <sheetFormatPr defaultColWidth="9.1796875" defaultRowHeight="12.5" x14ac:dyDescent="0.25"/>
  <cols>
    <col min="1" max="1" width="14.1796875" style="4" bestFit="1" customWidth="1"/>
    <col min="2" max="2" width="15.54296875" style="4" bestFit="1" customWidth="1"/>
    <col min="3" max="3" width="13.54296875" style="4" bestFit="1" customWidth="1"/>
    <col min="4" max="5" width="14.1796875" style="4" bestFit="1" customWidth="1"/>
    <col min="6" max="6" width="14.453125" style="4" bestFit="1" customWidth="1"/>
    <col min="7" max="7" width="17" style="4" bestFit="1" customWidth="1"/>
    <col min="8" max="8" width="14.1796875" style="4" bestFit="1" customWidth="1"/>
    <col min="9" max="9" width="14.81640625" style="4" customWidth="1"/>
    <col min="10" max="10" width="12.81640625" style="4" bestFit="1" customWidth="1"/>
    <col min="11" max="11" width="18.26953125" style="4" bestFit="1" customWidth="1"/>
    <col min="12" max="12" width="61.453125" style="4" bestFit="1" customWidth="1"/>
    <col min="13" max="13" width="12.81640625" style="4" bestFit="1" customWidth="1"/>
    <col min="14" max="14" width="18" style="4" bestFit="1" customWidth="1"/>
    <col min="15" max="15" width="12.81640625" style="4" bestFit="1" customWidth="1"/>
    <col min="16" max="16384" width="9.1796875" style="4"/>
  </cols>
  <sheetData>
    <row r="1" spans="1:15" ht="13" x14ac:dyDescent="0.3">
      <c r="A1" s="9" t="s">
        <v>119</v>
      </c>
      <c r="B1" s="9" t="s">
        <v>92</v>
      </c>
      <c r="C1" s="9" t="s">
        <v>121</v>
      </c>
      <c r="D1" s="9" t="s">
        <v>6</v>
      </c>
      <c r="E1" s="9" t="s">
        <v>82</v>
      </c>
      <c r="F1" s="9" t="s">
        <v>4</v>
      </c>
      <c r="G1" s="9" t="s">
        <v>122</v>
      </c>
      <c r="H1" s="9" t="s">
        <v>120</v>
      </c>
      <c r="I1" s="9" t="s">
        <v>123</v>
      </c>
      <c r="J1" s="9" t="s">
        <v>124</v>
      </c>
      <c r="K1" s="9" t="s">
        <v>125</v>
      </c>
      <c r="L1" s="9" t="s">
        <v>126</v>
      </c>
      <c r="M1" s="9" t="s">
        <v>127</v>
      </c>
      <c r="N1" s="9" t="s">
        <v>128</v>
      </c>
      <c r="O1" s="9" t="s">
        <v>129</v>
      </c>
    </row>
    <row r="2" spans="1:15" x14ac:dyDescent="0.25">
      <c r="A2" s="4" t="e" vm="1">
        <v>#VALUE!</v>
      </c>
      <c r="B2" s="4" t="s">
        <v>130</v>
      </c>
      <c r="C2" s="4" t="s">
        <v>93</v>
      </c>
      <c r="D2" s="4" t="s">
        <v>89</v>
      </c>
      <c r="E2" s="4" t="s">
        <v>91</v>
      </c>
      <c r="F2" s="4" t="s">
        <v>91</v>
      </c>
      <c r="G2" s="6" t="s">
        <v>131</v>
      </c>
      <c r="H2" s="10">
        <v>1.31589</v>
      </c>
      <c r="I2" s="11">
        <f>ROUND(investments[[#This Row],[Quantity]]*investments[[#This Row],[Price]],2)</f>
        <v>31292.89</v>
      </c>
      <c r="J2" s="11" t="s">
        <v>89</v>
      </c>
      <c r="K2" s="11" t="s">
        <v>89</v>
      </c>
      <c r="L2" s="4" t="e" vm="1">
        <v>#VALUE!</v>
      </c>
      <c r="M2" s="11" cm="1">
        <f t="array" ref="M2">_FV(investments[[#This Row],[Company2]],"Price")</f>
        <v>23780.78</v>
      </c>
      <c r="N2" s="11" cm="1">
        <f t="array" ref="N2">_FV(investments[[#This Row],[Company2]],"Change")</f>
        <v>1001.47</v>
      </c>
      <c r="O2" s="12" cm="1">
        <f t="array" ref="O2">_FV(investments[[#This Row],[Company2]],"Change (%)",TRUE)</f>
        <v>4.3963999999999996E-2</v>
      </c>
    </row>
    <row r="3" spans="1:15" x14ac:dyDescent="0.25">
      <c r="A3" s="4" t="s">
        <v>66</v>
      </c>
      <c r="B3" s="4" t="s">
        <v>66</v>
      </c>
      <c r="C3" s="4" t="s">
        <v>66</v>
      </c>
      <c r="D3" s="4" t="s">
        <v>66</v>
      </c>
      <c r="E3" s="4" t="s">
        <v>83</v>
      </c>
      <c r="F3" s="4" t="s">
        <v>271</v>
      </c>
      <c r="G3" s="4" t="s">
        <v>2068</v>
      </c>
      <c r="H3" s="8">
        <v>181732.33</v>
      </c>
      <c r="I3" s="11">
        <f>investments[[#This Row],[Quantity]]</f>
        <v>181732.33</v>
      </c>
      <c r="J3" s="11" t="s">
        <v>66</v>
      </c>
      <c r="K3" s="11" t="s">
        <v>66</v>
      </c>
      <c r="M3" s="11"/>
      <c r="N3" s="11"/>
      <c r="O3" s="12"/>
    </row>
    <row r="4" spans="1:15" x14ac:dyDescent="0.25">
      <c r="A4" s="4" t="e" vm="2">
        <v>#VALUE!</v>
      </c>
      <c r="B4" s="4" t="str" cm="1">
        <f t="array" ref="B4">_FV(investments[[#This Row],[Company]],"Ticker symbol",TRUE)</f>
        <v>COIN</v>
      </c>
      <c r="C4" s="4" t="s">
        <v>112</v>
      </c>
      <c r="D4" s="4" t="s">
        <v>99</v>
      </c>
      <c r="E4" s="4" t="s">
        <v>83</v>
      </c>
      <c r="F4" s="4" t="s">
        <v>271</v>
      </c>
      <c r="G4" s="4" t="s">
        <v>2068</v>
      </c>
      <c r="H4" s="8">
        <v>250</v>
      </c>
      <c r="I4" s="11">
        <f>ROUND(investments[[#This Row],[Quantity]]*investments[[#This Row],[Price]],2)</f>
        <v>15517.5</v>
      </c>
      <c r="J4" s="11" t="s">
        <v>246</v>
      </c>
      <c r="K4" s="11" t="s">
        <v>242</v>
      </c>
      <c r="L4" s="4" t="e" vm="2">
        <v>#VALUE!</v>
      </c>
      <c r="M4" s="11" cm="1">
        <f t="array" ref="M4">_FV(investments[[#This Row],[Company2]],"Price")</f>
        <v>62.07</v>
      </c>
      <c r="N4" s="11" cm="1">
        <f t="array" ref="N4">_FV(investments[[#This Row],[Company2]],"Change")</f>
        <v>3.24</v>
      </c>
      <c r="O4" s="12" cm="1">
        <f t="array" ref="O4">_FV(investments[[#This Row],[Company2]],"Change (%)",TRUE)</f>
        <v>5.5073999999999998E-2</v>
      </c>
    </row>
    <row r="5" spans="1:15" x14ac:dyDescent="0.25">
      <c r="A5" s="4" t="e" vm="3">
        <v>#VALUE!</v>
      </c>
      <c r="B5" s="4" t="str" cm="1">
        <f t="array" ref="B5">_FV(investments[[#This Row],[Company]],"Ticker symbol",TRUE)</f>
        <v>CPOAX</v>
      </c>
      <c r="C5" s="4" t="s">
        <v>87</v>
      </c>
      <c r="D5" s="4" t="s">
        <v>96</v>
      </c>
      <c r="E5" s="4" t="s">
        <v>83</v>
      </c>
      <c r="F5" s="4" t="s">
        <v>271</v>
      </c>
      <c r="G5" s="4" t="s">
        <v>2068</v>
      </c>
      <c r="H5" s="8">
        <v>32.856999999999999</v>
      </c>
      <c r="I5" s="11">
        <f>ROUND(investments[[#This Row],[Quantity]]*investments[[#This Row],[Price]],2)</f>
        <v>1030.72</v>
      </c>
      <c r="J5" s="11" t="s">
        <v>246</v>
      </c>
      <c r="K5" s="11" t="s">
        <v>242</v>
      </c>
      <c r="L5" s="4" t="e" vm="3">
        <v>#VALUE!</v>
      </c>
      <c r="M5" s="11" cm="1">
        <f t="array" ref="M5">_FV(investments[[#This Row],[Company2]],"Price")</f>
        <v>31.37</v>
      </c>
      <c r="N5" s="11" cm="1">
        <f t="array" ref="N5">_FV(investments[[#This Row],[Company2]],"Change")</f>
        <v>1.63</v>
      </c>
      <c r="O5" s="12" cm="1">
        <f t="array" ref="O5">_FV(investments[[#This Row],[Company2]],"Change (%)",TRUE)</f>
        <v>5.4808000000000003E-2</v>
      </c>
    </row>
    <row r="6" spans="1:15" x14ac:dyDescent="0.25">
      <c r="A6" s="4" t="e" vm="4">
        <v>#VALUE!</v>
      </c>
      <c r="B6" s="4" t="str" cm="1">
        <f t="array" ref="B6">_FV(investments[[#This Row],[Company]],"Ticker symbol",TRUE)</f>
        <v>CTBI</v>
      </c>
      <c r="C6" s="4" t="s">
        <v>111</v>
      </c>
      <c r="D6" s="4" t="s">
        <v>99</v>
      </c>
      <c r="E6" s="4" t="s">
        <v>83</v>
      </c>
      <c r="F6" s="4" t="s">
        <v>271</v>
      </c>
      <c r="G6" s="4" t="s">
        <v>2068</v>
      </c>
      <c r="H6" s="8">
        <v>2223.6089000000002</v>
      </c>
      <c r="I6" s="11">
        <f>ROUND(investments[[#This Row],[Quantity]]*investments[[#This Row],[Price]],2)</f>
        <v>95003.69</v>
      </c>
      <c r="J6" s="11" t="s">
        <v>246</v>
      </c>
      <c r="K6" s="11" t="s">
        <v>101</v>
      </c>
      <c r="L6" s="4" t="e" vm="4">
        <v>#VALUE!</v>
      </c>
      <c r="M6" s="11" cm="1">
        <f t="array" ref="M6">_FV(investments[[#This Row],[Company2]],"Price")</f>
        <v>42.725000000000001</v>
      </c>
      <c r="N6" s="11" cm="1">
        <f t="array" ref="N6">_FV(investments[[#This Row],[Company2]],"Change")</f>
        <v>-0.45500000000000002</v>
      </c>
      <c r="O6" s="12" cm="1">
        <f t="array" ref="O6">_FV(investments[[#This Row],[Company2]],"Change (%)",TRUE)</f>
        <v>-1.0537000000000001E-2</v>
      </c>
    </row>
    <row r="7" spans="1:15" x14ac:dyDescent="0.25">
      <c r="A7" s="4" t="e" vm="5">
        <v>#VALUE!</v>
      </c>
      <c r="B7" s="4" t="str" cm="1">
        <f t="array" ref="B7">_FV(investments[[#This Row],[Company]],"Ticker symbol",TRUE)</f>
        <v>MCY</v>
      </c>
      <c r="C7" s="4" t="s">
        <v>114</v>
      </c>
      <c r="D7" s="4" t="s">
        <v>99</v>
      </c>
      <c r="E7" s="4" t="s">
        <v>83</v>
      </c>
      <c r="F7" s="4" t="s">
        <v>271</v>
      </c>
      <c r="G7" s="4" t="s">
        <v>2068</v>
      </c>
      <c r="H7" s="8">
        <v>2025.8802000000001</v>
      </c>
      <c r="I7" s="11">
        <f>ROUND(investments[[#This Row],[Quantity]]*investments[[#This Row],[Price]],2)</f>
        <v>84879.32</v>
      </c>
      <c r="J7" s="11" t="s">
        <v>246</v>
      </c>
      <c r="K7" s="11" t="s">
        <v>101</v>
      </c>
      <c r="L7" s="4" t="e" vm="5">
        <v>#VALUE!</v>
      </c>
      <c r="M7" s="11" cm="1">
        <f t="array" ref="M7">_FV(investments[[#This Row],[Company2]],"Price")</f>
        <v>41.897500000000001</v>
      </c>
      <c r="N7" s="11" cm="1">
        <f t="array" ref="N7">_FV(investments[[#This Row],[Company2]],"Change")</f>
        <v>0.1875</v>
      </c>
      <c r="O7" s="12" cm="1">
        <f t="array" ref="O7">_FV(investments[[#This Row],[Company2]],"Change (%)",TRUE)</f>
        <v>4.4949999999999999E-3</v>
      </c>
    </row>
    <row r="8" spans="1:15" x14ac:dyDescent="0.25">
      <c r="A8" s="4" t="e" vm="6">
        <v>#VALUE!</v>
      </c>
      <c r="B8" s="4" t="str" cm="1">
        <f t="array" ref="B8">_FV(investments[[#This Row],[Company]],"Ticker symbol",TRUE)</f>
        <v>MGGPX</v>
      </c>
      <c r="C8" s="4" t="s">
        <v>98</v>
      </c>
      <c r="D8" s="4" t="s">
        <v>96</v>
      </c>
      <c r="E8" s="4" t="s">
        <v>83</v>
      </c>
      <c r="F8" s="4" t="s">
        <v>271</v>
      </c>
      <c r="G8" s="4" t="s">
        <v>2068</v>
      </c>
      <c r="H8" s="8">
        <v>52.457000000000001</v>
      </c>
      <c r="I8" s="11">
        <f>ROUND(investments[[#This Row],[Quantity]]*investments[[#This Row],[Price]],2)</f>
        <v>1353.92</v>
      </c>
      <c r="J8" s="11" t="s">
        <v>246</v>
      </c>
      <c r="K8" s="11" t="s">
        <v>242</v>
      </c>
      <c r="L8" s="4" t="e" vm="6">
        <v>#VALUE!</v>
      </c>
      <c r="M8" s="11" cm="1">
        <f t="array" ref="M8">_FV(investments[[#This Row],[Company2]],"Price")</f>
        <v>25.81</v>
      </c>
      <c r="N8" s="11" cm="1">
        <f t="array" ref="N8">_FV(investments[[#This Row],[Company2]],"Change")</f>
        <v>1</v>
      </c>
      <c r="O8" s="12" cm="1">
        <f t="array" ref="O8">_FV(investments[[#This Row],[Company2]],"Change (%)",TRUE)</f>
        <v>4.0305999999999995E-2</v>
      </c>
    </row>
    <row r="9" spans="1:15" x14ac:dyDescent="0.25">
      <c r="A9" s="4" t="e" vm="7">
        <v>#VALUE!</v>
      </c>
      <c r="B9" s="4" t="str" cm="1">
        <f t="array" ref="B9">_FV(investments[[#This Row],[Company]],"Ticker symbol",TRUE)</f>
        <v>MMM</v>
      </c>
      <c r="C9" s="4" t="s">
        <v>105</v>
      </c>
      <c r="D9" s="4" t="s">
        <v>99</v>
      </c>
      <c r="E9" s="4" t="s">
        <v>83</v>
      </c>
      <c r="F9" s="4" t="s">
        <v>271</v>
      </c>
      <c r="G9" s="4" t="s">
        <v>2068</v>
      </c>
      <c r="H9" s="8">
        <v>706.38599999999997</v>
      </c>
      <c r="I9" s="11">
        <f>ROUND(investments[[#This Row],[Quantity]]*investments[[#This Row],[Price]],2)</f>
        <v>99098.89</v>
      </c>
      <c r="J9" s="11" t="s">
        <v>246</v>
      </c>
      <c r="K9" s="11" t="s">
        <v>243</v>
      </c>
      <c r="L9" s="4" t="e" vm="7">
        <v>#VALUE!</v>
      </c>
      <c r="M9" s="11" cm="1">
        <f t="array" ref="M9">_FV(investments[[#This Row],[Company2]],"Price")</f>
        <v>140.29</v>
      </c>
      <c r="N9" s="11" cm="1">
        <f t="array" ref="N9">_FV(investments[[#This Row],[Company2]],"Change")</f>
        <v>1.43</v>
      </c>
      <c r="O9" s="12" cm="1">
        <f t="array" ref="O9">_FV(investments[[#This Row],[Company2]],"Change (%)",TRUE)</f>
        <v>1.0298E-2</v>
      </c>
    </row>
    <row r="10" spans="1:15" x14ac:dyDescent="0.25">
      <c r="A10" s="4" t="e" vm="8">
        <v>#VALUE!</v>
      </c>
      <c r="B10" s="4" t="str" cm="1">
        <f t="array" ref="B10">_FV(investments[[#This Row],[Company]],"Ticker symbol",TRUE)</f>
        <v>MSFT</v>
      </c>
      <c r="C10" s="4" t="s">
        <v>90</v>
      </c>
      <c r="D10" s="4" t="s">
        <v>99</v>
      </c>
      <c r="E10" s="4" t="s">
        <v>83</v>
      </c>
      <c r="F10" s="4" t="s">
        <v>271</v>
      </c>
      <c r="G10" s="4" t="s">
        <v>2068</v>
      </c>
      <c r="H10" s="8">
        <v>377.11270000000002</v>
      </c>
      <c r="I10" s="11">
        <f>ROUND(investments[[#This Row],[Quantity]]*investments[[#This Row],[Price]],2)</f>
        <v>104484.73</v>
      </c>
      <c r="J10" s="11" t="s">
        <v>246</v>
      </c>
      <c r="K10" s="11" t="s">
        <v>242</v>
      </c>
      <c r="L10" s="4" t="e" vm="8">
        <v>#VALUE!</v>
      </c>
      <c r="M10" s="11" cm="1">
        <f t="array" ref="M10">_FV(investments[[#This Row],[Company2]],"Price")</f>
        <v>277.065</v>
      </c>
      <c r="N10" s="11" cm="1">
        <f t="array" ref="N10">_FV(investments[[#This Row],[Company2]],"Change")</f>
        <v>8.3249999999999993</v>
      </c>
      <c r="O10" s="12" cm="1">
        <f t="array" ref="O10">_FV(investments[[#This Row],[Company2]],"Change (%)",TRUE)</f>
        <v>3.0977999999999999E-2</v>
      </c>
    </row>
    <row r="11" spans="1:15" x14ac:dyDescent="0.25">
      <c r="A11" s="4" t="e" vm="9">
        <v>#VALUE!</v>
      </c>
      <c r="B11" s="4" t="str" cm="1">
        <f t="array" ref="B11">_FV(investments[[#This Row],[Company]],"Ticker symbol",TRUE)</f>
        <v>NRZ</v>
      </c>
      <c r="C11" s="4" t="s">
        <v>106</v>
      </c>
      <c r="D11" s="4" t="s">
        <v>99</v>
      </c>
      <c r="E11" s="4" t="s">
        <v>83</v>
      </c>
      <c r="F11" s="4" t="s">
        <v>271</v>
      </c>
      <c r="G11" s="4" t="s">
        <v>2068</v>
      </c>
      <c r="H11" s="8">
        <v>8244.4549999999999</v>
      </c>
      <c r="I11" s="11">
        <f>ROUND(investments[[#This Row],[Quantity]]*investments[[#This Row],[Price]],2)</f>
        <v>88957.67</v>
      </c>
      <c r="J11" s="11" t="s">
        <v>97</v>
      </c>
      <c r="K11" s="11" t="s">
        <v>97</v>
      </c>
      <c r="L11" s="4" t="e" vm="9">
        <v>#VALUE!</v>
      </c>
      <c r="M11" s="11" cm="1">
        <f t="array" ref="M11">_FV(investments[[#This Row],[Company2]],"Price")</f>
        <v>10.79</v>
      </c>
      <c r="N11" s="11" cm="1">
        <f t="array" ref="N11">_FV(investments[[#This Row],[Company2]],"Change")</f>
        <v>0.17</v>
      </c>
      <c r="O11" s="12" cm="1">
        <f t="array" ref="O11">_FV(investments[[#This Row],[Company2]],"Change (%)",TRUE)</f>
        <v>1.6008000000000001E-2</v>
      </c>
    </row>
    <row r="12" spans="1:15" x14ac:dyDescent="0.25">
      <c r="A12" s="4" t="e" vm="10">
        <v>#VALUE!</v>
      </c>
      <c r="B12" s="4" t="str" cm="1">
        <f t="array" ref="B12">_FV(investments[[#This Row],[Company]],"Ticker symbol",TRUE)</f>
        <v>ORI</v>
      </c>
      <c r="C12" s="4" t="s">
        <v>113</v>
      </c>
      <c r="D12" s="4" t="s">
        <v>99</v>
      </c>
      <c r="E12" s="4" t="s">
        <v>83</v>
      </c>
      <c r="F12" s="4" t="s">
        <v>271</v>
      </c>
      <c r="G12" s="4" t="s">
        <v>2068</v>
      </c>
      <c r="H12" s="8">
        <v>1039.7331999999999</v>
      </c>
      <c r="I12" s="11">
        <f>ROUND(investments[[#This Row],[Quantity]]*investments[[#This Row],[Price]],2)</f>
        <v>23841.08</v>
      </c>
      <c r="J12" s="11" t="s">
        <v>246</v>
      </c>
      <c r="K12" s="11" t="s">
        <v>101</v>
      </c>
      <c r="L12" s="4" t="e" vm="10">
        <v>#VALUE!</v>
      </c>
      <c r="M12" s="11" cm="1">
        <f t="array" ref="M12">_FV(investments[[#This Row],[Company2]],"Price")</f>
        <v>22.93</v>
      </c>
      <c r="N12" s="11" cm="1">
        <f t="array" ref="N12">_FV(investments[[#This Row],[Company2]],"Change")</f>
        <v>0.12</v>
      </c>
      <c r="O12" s="12" cm="1">
        <f t="array" ref="O12">_FV(investments[[#This Row],[Company2]],"Change (%)",TRUE)</f>
        <v>5.2610000000000001E-3</v>
      </c>
    </row>
    <row r="13" spans="1:15" x14ac:dyDescent="0.25">
      <c r="A13" s="4" t="e" vm="11">
        <v>#VALUE!</v>
      </c>
      <c r="B13" s="4" t="str" cm="1">
        <f t="array" ref="B13">_FV(investments[[#This Row],[Company]],"Ticker symbol",TRUE)</f>
        <v>REM</v>
      </c>
      <c r="C13" s="4" t="s">
        <v>104</v>
      </c>
      <c r="D13" s="4" t="s">
        <v>96</v>
      </c>
      <c r="E13" s="4" t="s">
        <v>83</v>
      </c>
      <c r="F13" s="4" t="s">
        <v>271</v>
      </c>
      <c r="G13" s="4" t="s">
        <v>2068</v>
      </c>
      <c r="H13" s="8">
        <v>2668.0853000000002</v>
      </c>
      <c r="I13" s="11">
        <f>ROUND(investments[[#This Row],[Quantity]]*investments[[#This Row],[Price]],2)</f>
        <v>81069.77</v>
      </c>
      <c r="J13" s="11" t="s">
        <v>97</v>
      </c>
      <c r="K13" s="11" t="s">
        <v>97</v>
      </c>
      <c r="L13" s="4" t="e" vm="11">
        <v>#VALUE!</v>
      </c>
      <c r="M13" s="11" cm="1">
        <f t="array" ref="M13">_FV(investments[[#This Row],[Company2]],"Price")</f>
        <v>30.385000000000002</v>
      </c>
      <c r="N13" s="11" cm="1">
        <f t="array" ref="N13">_FV(investments[[#This Row],[Company2]],"Change")</f>
        <v>0.79500000000000004</v>
      </c>
      <c r="O13" s="12" cm="1">
        <f t="array" ref="O13">_FV(investments[[#This Row],[Company2]],"Change (%)",TRUE)</f>
        <v>2.6867000000000002E-2</v>
      </c>
    </row>
    <row r="14" spans="1:15" x14ac:dyDescent="0.25">
      <c r="A14" s="4" t="e" vm="12">
        <v>#VALUE!</v>
      </c>
      <c r="B14" s="4" t="str" cm="1">
        <f t="array" ref="B14">_FV(investments[[#This Row],[Company]],"Ticker symbol",TRUE)</f>
        <v>UBSI</v>
      </c>
      <c r="C14" s="4" t="s">
        <v>109</v>
      </c>
      <c r="D14" s="4" t="s">
        <v>99</v>
      </c>
      <c r="E14" s="4" t="s">
        <v>83</v>
      </c>
      <c r="F14" s="4" t="s">
        <v>271</v>
      </c>
      <c r="G14" s="4" t="s">
        <v>2068</v>
      </c>
      <c r="H14" s="8">
        <v>1531.4784</v>
      </c>
      <c r="I14" s="11">
        <f>ROUND(investments[[#This Row],[Quantity]]*investments[[#This Row],[Price]],2)</f>
        <v>58586.71</v>
      </c>
      <c r="J14" s="11" t="s">
        <v>246</v>
      </c>
      <c r="K14" s="11" t="s">
        <v>101</v>
      </c>
      <c r="L14" s="4" t="e" vm="12">
        <v>#VALUE!</v>
      </c>
      <c r="M14" s="11" cm="1">
        <f t="array" ref="M14">_FV(investments[[#This Row],[Company2]],"Price")</f>
        <v>38.255000000000003</v>
      </c>
      <c r="N14" s="11" cm="1">
        <f t="array" ref="N14">_FV(investments[[#This Row],[Company2]],"Change")</f>
        <v>2.5000000000000001E-2</v>
      </c>
      <c r="O14" s="12" cm="1">
        <f t="array" ref="O14">_FV(investments[[#This Row],[Company2]],"Change (%)",TRUE)</f>
        <v>6.5390000000000001E-4</v>
      </c>
    </row>
    <row r="15" spans="1:15" x14ac:dyDescent="0.25">
      <c r="A15" s="4" t="e" vm="13">
        <v>#VALUE!</v>
      </c>
      <c r="B15" s="4" t="str" cm="1">
        <f t="array" ref="B15">_FV(investments[[#This Row],[Company]],"Ticker symbol",TRUE)</f>
        <v>XLE</v>
      </c>
      <c r="C15" s="4" t="s">
        <v>100</v>
      </c>
      <c r="D15" s="4" t="s">
        <v>96</v>
      </c>
      <c r="E15" s="4" t="s">
        <v>83</v>
      </c>
      <c r="F15" s="4" t="s">
        <v>271</v>
      </c>
      <c r="G15" s="4" t="s">
        <v>2068</v>
      </c>
      <c r="H15" s="8">
        <v>1225.7315000000001</v>
      </c>
      <c r="I15" s="11">
        <f>ROUND(investments[[#This Row],[Quantity]]*investments[[#This Row],[Price]],2)</f>
        <v>91917.61</v>
      </c>
      <c r="J15" s="11" t="s">
        <v>246</v>
      </c>
      <c r="K15" s="11" t="s">
        <v>244</v>
      </c>
      <c r="L15" s="4" t="e" vm="13">
        <v>#VALUE!</v>
      </c>
      <c r="M15" s="11" cm="1">
        <f t="array" ref="M15">_FV(investments[[#This Row],[Company2]],"Price")</f>
        <v>74.989999999999995</v>
      </c>
      <c r="N15" s="11" cm="1">
        <f t="array" ref="N15">_FV(investments[[#This Row],[Company2]],"Change")</f>
        <v>0.25</v>
      </c>
      <c r="O15" s="12" cm="1">
        <f t="array" ref="O15">_FV(investments[[#This Row],[Company2]],"Change (%)",TRUE)</f>
        <v>3.3450000000000003E-3</v>
      </c>
    </row>
    <row r="16" spans="1:15" x14ac:dyDescent="0.25">
      <c r="A16" s="4" t="e" vm="14">
        <v>#VALUE!</v>
      </c>
      <c r="B16" s="4" t="str" cm="1">
        <f t="array" ref="B16">_FV(investments[[#This Row],[Company]],"Ticker symbol",TRUE)</f>
        <v>UPRO</v>
      </c>
      <c r="C16" s="4" t="s">
        <v>115</v>
      </c>
      <c r="D16" s="4" t="s">
        <v>96</v>
      </c>
      <c r="E16" s="4" t="s">
        <v>83</v>
      </c>
      <c r="F16" s="4" t="s">
        <v>271</v>
      </c>
      <c r="G16" s="4" t="s">
        <v>2068</v>
      </c>
      <c r="H16" s="8">
        <v>2899</v>
      </c>
      <c r="I16" s="11">
        <f>ROUND(investments[[#This Row],[Quantity]]*investments[[#This Row],[Price]],2)</f>
        <v>124309.12</v>
      </c>
      <c r="J16" s="11" t="s">
        <v>246</v>
      </c>
      <c r="K16" s="11" t="s">
        <v>242</v>
      </c>
      <c r="L16" s="4" t="e" vm="14">
        <v>#VALUE!</v>
      </c>
      <c r="M16" s="11" cm="1">
        <f t="array" ref="M16">_FV(investments[[#This Row],[Company2]],"Price")</f>
        <v>42.88</v>
      </c>
      <c r="N16" s="11" cm="1">
        <f t="array" ref="N16">_FV(investments[[#This Row],[Company2]],"Change")</f>
        <v>1.49</v>
      </c>
      <c r="O16" s="12" cm="1">
        <f t="array" ref="O16">_FV(investments[[#This Row],[Company2]],"Change (%)",TRUE)</f>
        <v>3.5998999999999996E-2</v>
      </c>
    </row>
    <row r="17" spans="1:15" x14ac:dyDescent="0.25">
      <c r="A17" s="4" t="e" vm="15">
        <v>#VALUE!</v>
      </c>
      <c r="B17" s="4" t="str" cm="1">
        <f t="array" ref="B17">_FV(investments[[#This Row],[Company]],"Ticker symbol",TRUE)</f>
        <v>TMF</v>
      </c>
      <c r="C17" s="4" t="s">
        <v>118</v>
      </c>
      <c r="D17" s="4" t="s">
        <v>96</v>
      </c>
      <c r="E17" s="4" t="s">
        <v>83</v>
      </c>
      <c r="F17" s="4" t="s">
        <v>271</v>
      </c>
      <c r="G17" s="4" t="s">
        <v>2068</v>
      </c>
      <c r="H17" s="8">
        <v>754.1377</v>
      </c>
      <c r="I17" s="11">
        <f>ROUND(investments[[#This Row],[Quantity]]*investments[[#This Row],[Price]],2)</f>
        <v>10097.9</v>
      </c>
      <c r="J17" s="11" t="s">
        <v>247</v>
      </c>
      <c r="K17" s="11" t="s">
        <v>247</v>
      </c>
      <c r="L17" s="4" t="e" vm="15">
        <v>#VALUE!</v>
      </c>
      <c r="M17" s="11" cm="1">
        <f t="array" ref="M17">_FV(investments[[#This Row],[Company2]],"Price")</f>
        <v>13.39</v>
      </c>
      <c r="N17" s="11" cm="1">
        <f t="array" ref="N17">_FV(investments[[#This Row],[Company2]],"Change")</f>
        <v>0.24</v>
      </c>
      <c r="O17" s="12" cm="1">
        <f t="array" ref="O17">_FV(investments[[#This Row],[Company2]],"Change (%)",TRUE)</f>
        <v>1.8251E-2</v>
      </c>
    </row>
    <row r="18" spans="1:15" x14ac:dyDescent="0.25">
      <c r="A18" s="4" t="e" vm="16">
        <v>#VALUE!</v>
      </c>
      <c r="B18" s="4" t="str" cm="1">
        <f t="array" ref="B18">_FV(investments[[#This Row],[Company]],"Ticker symbol",TRUE)</f>
        <v>VXUS</v>
      </c>
      <c r="C18" s="4" t="s">
        <v>117</v>
      </c>
      <c r="D18" s="4" t="s">
        <v>96</v>
      </c>
      <c r="E18" s="4" t="s">
        <v>83</v>
      </c>
      <c r="F18" s="4" t="s">
        <v>271</v>
      </c>
      <c r="G18" s="4" t="s">
        <v>2068</v>
      </c>
      <c r="H18" s="8">
        <v>1246.6097</v>
      </c>
      <c r="I18" s="11">
        <f>ROUND(investments[[#This Row],[Quantity]]*investments[[#This Row],[Price]],2)</f>
        <v>66026.679999999993</v>
      </c>
      <c r="J18" s="11" t="s">
        <v>245</v>
      </c>
      <c r="K18" s="11" t="s">
        <v>245</v>
      </c>
      <c r="L18" s="4" t="e" vm="16">
        <v>#VALUE!</v>
      </c>
      <c r="M18" s="11" cm="1">
        <f t="array" ref="M18">_FV(investments[[#This Row],[Company2]],"Price")</f>
        <v>52.965000000000003</v>
      </c>
      <c r="N18" s="11" cm="1">
        <f t="array" ref="N18">_FV(investments[[#This Row],[Company2]],"Change")</f>
        <v>0.28499999999999998</v>
      </c>
      <c r="O18" s="12" cm="1">
        <f t="array" ref="O18">_FV(investments[[#This Row],[Company2]],"Change (%)",TRUE)</f>
        <v>5.4100000000000007E-3</v>
      </c>
    </row>
    <row r="19" spans="1:15" x14ac:dyDescent="0.25">
      <c r="A19" s="4" t="e" vm="17">
        <v>#VALUE!</v>
      </c>
      <c r="B19" s="4" t="str" cm="1">
        <f t="array" ref="B19">_FV(investments[[#This Row],[Company]],"Ticker symbol",TRUE)</f>
        <v>GLD</v>
      </c>
      <c r="C19" s="4" t="s">
        <v>108</v>
      </c>
      <c r="D19" s="4" t="s">
        <v>96</v>
      </c>
      <c r="E19" s="4" t="s">
        <v>83</v>
      </c>
      <c r="F19" s="4" t="s">
        <v>271</v>
      </c>
      <c r="G19" s="4" t="s">
        <v>2068</v>
      </c>
      <c r="H19" s="8">
        <v>118</v>
      </c>
      <c r="I19" s="11">
        <f>ROUND(investments[[#This Row],[Quantity]]*investments[[#This Row],[Price]],2)</f>
        <v>19292.41</v>
      </c>
      <c r="J19" s="11" t="s">
        <v>86</v>
      </c>
      <c r="K19" s="11" t="s">
        <v>86</v>
      </c>
      <c r="L19" s="4" t="e" vm="17">
        <v>#VALUE!</v>
      </c>
      <c r="M19" s="11" cm="1">
        <f t="array" ref="M19">_FV(investments[[#This Row],[Company2]],"Price")</f>
        <v>163.495</v>
      </c>
      <c r="N19" s="11" cm="1">
        <f t="array" ref="N19">_FV(investments[[#This Row],[Company2]],"Change")</f>
        <v>1.825</v>
      </c>
      <c r="O19" s="12" cm="1">
        <f t="array" ref="O19">_FV(investments[[#This Row],[Company2]],"Change (%)",TRUE)</f>
        <v>1.1287999999999999E-2</v>
      </c>
    </row>
    <row r="20" spans="1:15" x14ac:dyDescent="0.25">
      <c r="A20" s="4" t="e" vm="18">
        <v>#VALUE!</v>
      </c>
      <c r="B20" s="4" t="str" cm="1">
        <f t="array" ref="B20">_FV(investments[[#This Row],[Company]],"Ticker symbol",TRUE)</f>
        <v>O</v>
      </c>
      <c r="C20" s="4" t="s">
        <v>107</v>
      </c>
      <c r="D20" s="4" t="s">
        <v>96</v>
      </c>
      <c r="E20" s="4" t="s">
        <v>83</v>
      </c>
      <c r="F20" s="4" t="s">
        <v>271</v>
      </c>
      <c r="G20" s="4" t="s">
        <v>2068</v>
      </c>
      <c r="H20" s="8">
        <v>297.95769999999999</v>
      </c>
      <c r="I20" s="11">
        <f>ROUND(investments[[#This Row],[Quantity]]*investments[[#This Row],[Price]],2)</f>
        <v>21810.5</v>
      </c>
      <c r="J20" s="11" t="s">
        <v>97</v>
      </c>
      <c r="K20" s="11" t="s">
        <v>97</v>
      </c>
      <c r="L20" s="4" t="e" vm="18">
        <v>#VALUE!</v>
      </c>
      <c r="M20" s="11" cm="1">
        <f t="array" ref="M20">_FV(investments[[#This Row],[Company2]],"Price")</f>
        <v>73.2</v>
      </c>
      <c r="N20" s="11" cm="1">
        <f t="array" ref="N20">_FV(investments[[#This Row],[Company2]],"Change")</f>
        <v>1.33</v>
      </c>
      <c r="O20" s="12" cm="1">
        <f t="array" ref="O20">_FV(investments[[#This Row],[Company2]],"Change (%)",TRUE)</f>
        <v>1.8506000000000002E-2</v>
      </c>
    </row>
    <row r="21" spans="1:15" x14ac:dyDescent="0.25">
      <c r="A21" s="4" t="s">
        <v>66</v>
      </c>
      <c r="B21" s="4" t="s">
        <v>66</v>
      </c>
      <c r="C21" s="4" t="s">
        <v>66</v>
      </c>
      <c r="D21" s="4" t="s">
        <v>66</v>
      </c>
      <c r="E21" s="4" t="s">
        <v>83</v>
      </c>
      <c r="F21" s="4" t="s">
        <v>116</v>
      </c>
      <c r="G21" s="4" t="s">
        <v>2069</v>
      </c>
      <c r="H21" s="8">
        <v>238902.09</v>
      </c>
      <c r="I21" s="11">
        <f>investments[[#This Row],[Quantity]]</f>
        <v>238902.09</v>
      </c>
      <c r="J21" s="11" t="s">
        <v>66</v>
      </c>
      <c r="K21" s="11" t="s">
        <v>66</v>
      </c>
      <c r="M21" s="11"/>
      <c r="N21" s="11"/>
      <c r="O21" s="12"/>
    </row>
    <row r="22" spans="1:15" x14ac:dyDescent="0.25">
      <c r="A22" s="4" t="e" vm="3">
        <v>#VALUE!</v>
      </c>
      <c r="B22" s="4" t="str" cm="1">
        <f t="array" ref="B22">_FV(investments[[#This Row],[Company]],"Ticker symbol",TRUE)</f>
        <v>CPOAX</v>
      </c>
      <c r="C22" s="4" t="s">
        <v>87</v>
      </c>
      <c r="D22" s="4" t="s">
        <v>96</v>
      </c>
      <c r="E22" s="4" t="s">
        <v>83</v>
      </c>
      <c r="F22" s="4" t="s">
        <v>116</v>
      </c>
      <c r="G22" s="4" t="s">
        <v>2069</v>
      </c>
      <c r="H22" s="8">
        <v>67.197000000000003</v>
      </c>
      <c r="I22" s="11">
        <f>ROUND(investments[[#This Row],[Quantity]]*investments[[#This Row],[Price]],2)</f>
        <v>2107.9699999999998</v>
      </c>
      <c r="J22" s="11" t="s">
        <v>246</v>
      </c>
      <c r="K22" s="11" t="s">
        <v>242</v>
      </c>
      <c r="L22" s="4" t="e" vm="3">
        <v>#VALUE!</v>
      </c>
      <c r="M22" s="11" cm="1">
        <f t="array" ref="M22">_FV(investments[[#This Row],[Company2]],"Price")</f>
        <v>31.37</v>
      </c>
      <c r="N22" s="11" cm="1">
        <f t="array" ref="N22">_FV(investments[[#This Row],[Company2]],"Change")</f>
        <v>1.63</v>
      </c>
      <c r="O22" s="12" cm="1">
        <f t="array" ref="O22">_FV(investments[[#This Row],[Company2]],"Change (%)",TRUE)</f>
        <v>5.4808000000000003E-2</v>
      </c>
    </row>
    <row r="23" spans="1:15" x14ac:dyDescent="0.25">
      <c r="A23" s="4" t="e" vm="17">
        <v>#VALUE!</v>
      </c>
      <c r="B23" s="4" t="str" cm="1">
        <f t="array" ref="B23">_FV(investments[[#This Row],[Company]],"Ticker symbol",TRUE)</f>
        <v>GLD</v>
      </c>
      <c r="C23" s="4" t="s">
        <v>108</v>
      </c>
      <c r="D23" s="4" t="s">
        <v>86</v>
      </c>
      <c r="E23" s="4" t="s">
        <v>83</v>
      </c>
      <c r="F23" s="4" t="s">
        <v>116</v>
      </c>
      <c r="G23" s="6" t="s">
        <v>2069</v>
      </c>
      <c r="H23" s="8">
        <v>915</v>
      </c>
      <c r="I23" s="11">
        <f>ROUND(investments[[#This Row],[Quantity]]*investments[[#This Row],[Price]],2)</f>
        <v>149597.93</v>
      </c>
      <c r="J23" s="11" t="s">
        <v>86</v>
      </c>
      <c r="K23" s="11" t="s">
        <v>86</v>
      </c>
      <c r="L23" s="4" t="e" vm="17">
        <v>#VALUE!</v>
      </c>
      <c r="M23" s="11" cm="1">
        <f t="array" ref="M23">_FV(investments[[#This Row],[Company2]],"Price")</f>
        <v>163.495</v>
      </c>
      <c r="N23" s="11" cm="1">
        <f t="array" ref="N23">_FV(investments[[#This Row],[Company2]],"Change")</f>
        <v>1.825</v>
      </c>
      <c r="O23" s="12" cm="1">
        <f t="array" ref="O23">_FV(investments[[#This Row],[Company2]],"Change (%)",TRUE)</f>
        <v>1.1287999999999999E-2</v>
      </c>
    </row>
    <row r="24" spans="1:15" ht="13" x14ac:dyDescent="0.3">
      <c r="A24" s="13" t="s">
        <v>132</v>
      </c>
      <c r="B24" s="13" t="s">
        <v>103</v>
      </c>
      <c r="C24" s="13" t="s">
        <v>103</v>
      </c>
      <c r="D24" s="13" t="s">
        <v>103</v>
      </c>
      <c r="E24" s="13" t="s">
        <v>83</v>
      </c>
      <c r="F24" s="13" t="s">
        <v>116</v>
      </c>
      <c r="G24" s="13" t="s">
        <v>2069</v>
      </c>
      <c r="H24" s="14">
        <v>1000</v>
      </c>
      <c r="I24" s="11">
        <f>ROUND(investments[[#This Row],[Quantity]]*investments[[#This Row],[Price]],2)</f>
        <v>65375</v>
      </c>
      <c r="J24" s="15" t="s">
        <v>247</v>
      </c>
      <c r="K24" s="15" t="s">
        <v>247</v>
      </c>
      <c r="L24" s="13" t="s">
        <v>133</v>
      </c>
      <c r="M24" s="15">
        <v>65.375</v>
      </c>
      <c r="N24" s="11"/>
      <c r="O24" s="12"/>
    </row>
    <row r="25" spans="1:15" x14ac:dyDescent="0.25">
      <c r="A25" s="4" t="e" vm="6">
        <v>#VALUE!</v>
      </c>
      <c r="B25" s="4" t="str" cm="1">
        <f t="array" ref="B25">_FV(investments[[#This Row],[Company]],"Ticker symbol",TRUE)</f>
        <v>MGGPX</v>
      </c>
      <c r="C25" s="4" t="s">
        <v>98</v>
      </c>
      <c r="D25" s="4" t="s">
        <v>96</v>
      </c>
      <c r="E25" s="4" t="s">
        <v>83</v>
      </c>
      <c r="F25" s="4" t="s">
        <v>116</v>
      </c>
      <c r="G25" s="4" t="s">
        <v>2069</v>
      </c>
      <c r="H25" s="8">
        <v>201.221</v>
      </c>
      <c r="I25" s="11">
        <f>ROUND(investments[[#This Row],[Quantity]]*investments[[#This Row],[Price]],2)</f>
        <v>5193.51</v>
      </c>
      <c r="J25" s="11" t="s">
        <v>246</v>
      </c>
      <c r="K25" s="11" t="s">
        <v>242</v>
      </c>
      <c r="L25" s="4" t="e" vm="6">
        <v>#VALUE!</v>
      </c>
      <c r="M25" s="11" cm="1">
        <f t="array" ref="M25">_FV(investments[[#This Row],[Company2]],"Price")</f>
        <v>25.81</v>
      </c>
      <c r="N25" s="11" cm="1">
        <f t="array" ref="N25">_FV(investments[[#This Row],[Company2]],"Change")</f>
        <v>1</v>
      </c>
      <c r="O25" s="12" cm="1">
        <f t="array" ref="O25">_FV(investments[[#This Row],[Company2]],"Change (%)",TRUE)</f>
        <v>4.0305999999999995E-2</v>
      </c>
    </row>
    <row r="26" spans="1:15" x14ac:dyDescent="0.25">
      <c r="A26" s="4" t="e" vm="18">
        <v>#VALUE!</v>
      </c>
      <c r="B26" s="4" t="str" cm="1">
        <f t="array" ref="B26">_FV(investments[[#This Row],[Company]],"Ticker symbol",TRUE)</f>
        <v>O</v>
      </c>
      <c r="C26" s="4" t="s">
        <v>107</v>
      </c>
      <c r="D26" s="4" t="s">
        <v>99</v>
      </c>
      <c r="E26" s="4" t="s">
        <v>83</v>
      </c>
      <c r="F26" s="4" t="s">
        <v>116</v>
      </c>
      <c r="G26" s="6" t="s">
        <v>2069</v>
      </c>
      <c r="H26" s="8">
        <v>875.26869999999997</v>
      </c>
      <c r="I26" s="11">
        <f>ROUND(investments[[#This Row],[Quantity]]*investments[[#This Row],[Price]],2)</f>
        <v>64069.67</v>
      </c>
      <c r="J26" s="11" t="s">
        <v>97</v>
      </c>
      <c r="K26" s="11" t="s">
        <v>97</v>
      </c>
      <c r="L26" s="4" t="e" vm="18">
        <v>#VALUE!</v>
      </c>
      <c r="M26" s="11" cm="1">
        <f t="array" ref="M26">_FV(investments[[#This Row],[Company2]],"Price")</f>
        <v>73.2</v>
      </c>
      <c r="N26" s="11" cm="1">
        <f t="array" ref="N26">_FV(investments[[#This Row],[Company2]],"Change")</f>
        <v>1.33</v>
      </c>
      <c r="O26" s="12" cm="1">
        <f t="array" ref="O26">_FV(investments[[#This Row],[Company2]],"Change (%)",TRUE)</f>
        <v>1.8506000000000002E-2</v>
      </c>
    </row>
    <row r="27" spans="1:15" x14ac:dyDescent="0.25">
      <c r="A27" s="4" t="e" vm="19">
        <v>#VALUE!</v>
      </c>
      <c r="B27" s="4" t="str" cm="1">
        <f t="array" ref="B27">_FV(investments[[#This Row],[Company]],"Ticker symbol",TRUE)</f>
        <v>QQQ</v>
      </c>
      <c r="C27" s="4" t="s">
        <v>94</v>
      </c>
      <c r="D27" s="4" t="s">
        <v>96</v>
      </c>
      <c r="E27" s="4" t="s">
        <v>83</v>
      </c>
      <c r="F27" s="4" t="s">
        <v>116</v>
      </c>
      <c r="G27" s="4" t="s">
        <v>2069</v>
      </c>
      <c r="H27" s="8">
        <v>542.81690000000003</v>
      </c>
      <c r="I27" s="11">
        <f>ROUND(investments[[#This Row],[Quantity]]*investments[[#This Row],[Price]],2)</f>
        <v>168028.97</v>
      </c>
      <c r="J27" s="11" t="s">
        <v>246</v>
      </c>
      <c r="K27" s="11" t="s">
        <v>242</v>
      </c>
      <c r="L27" s="4" t="e" vm="19">
        <v>#VALUE!</v>
      </c>
      <c r="M27" s="11" cm="1">
        <f t="array" ref="M27">_FV(investments[[#This Row],[Company2]],"Price")</f>
        <v>309.55</v>
      </c>
      <c r="N27" s="11" cm="1">
        <f t="array" ref="N27">_FV(investments[[#This Row],[Company2]],"Change")</f>
        <v>2.74</v>
      </c>
      <c r="O27" s="12" cm="1">
        <f t="array" ref="O27">_FV(investments[[#This Row],[Company2]],"Change (%)",TRUE)</f>
        <v>8.9309999999999997E-3</v>
      </c>
    </row>
    <row r="28" spans="1:15" x14ac:dyDescent="0.25">
      <c r="A28" s="4" t="e" vm="20">
        <v>#VALUE!</v>
      </c>
      <c r="B28" s="4" t="str" cm="1">
        <f t="array" ref="B28">_FV(investments[[#This Row],[Company]],"Ticker symbol",TRUE)</f>
        <v>TLT</v>
      </c>
      <c r="C28" s="4" t="s">
        <v>251</v>
      </c>
      <c r="D28" s="4" t="s">
        <v>103</v>
      </c>
      <c r="E28" s="4" t="s">
        <v>83</v>
      </c>
      <c r="F28" s="4" t="s">
        <v>116</v>
      </c>
      <c r="G28" s="4" t="s">
        <v>2069</v>
      </c>
      <c r="H28" s="8">
        <v>790.81880000000001</v>
      </c>
      <c r="I28" s="11">
        <f>ROUND(investments[[#This Row],[Quantity]]*investments[[#This Row],[Price]],2)</f>
        <v>93067.51</v>
      </c>
      <c r="J28" s="11" t="s">
        <v>247</v>
      </c>
      <c r="K28" s="11" t="s">
        <v>247</v>
      </c>
      <c r="L28" s="4" t="e" vm="20">
        <v>#VALUE!</v>
      </c>
      <c r="M28" s="11" cm="1">
        <f t="array" ref="M28">_FV(investments[[#This Row],[Company2]],"Price")</f>
        <v>117.685</v>
      </c>
      <c r="N28" s="11" cm="1">
        <f t="array" ref="N28">_FV(investments[[#This Row],[Company2]],"Change")</f>
        <v>0.86499999999999999</v>
      </c>
      <c r="O28" s="12" cm="1">
        <f t="array" ref="O28">_FV(investments[[#This Row],[Company2]],"Change (%)",TRUE)</f>
        <v>7.4050000000000001E-3</v>
      </c>
    </row>
    <row r="29" spans="1:15" x14ac:dyDescent="0.25">
      <c r="A29" s="4" t="s">
        <v>66</v>
      </c>
      <c r="B29" s="4" t="s">
        <v>66</v>
      </c>
      <c r="C29" s="4" t="s">
        <v>66</v>
      </c>
      <c r="D29" s="4" t="s">
        <v>66</v>
      </c>
      <c r="E29" s="4" t="s">
        <v>83</v>
      </c>
      <c r="F29" s="4" t="s">
        <v>116</v>
      </c>
      <c r="G29" s="4" t="s">
        <v>2070</v>
      </c>
      <c r="H29" s="8">
        <v>24.27</v>
      </c>
      <c r="I29" s="11">
        <f>investments[[#This Row],[Quantity]]</f>
        <v>24.27</v>
      </c>
      <c r="J29" s="11" t="s">
        <v>66</v>
      </c>
      <c r="K29" s="11" t="s">
        <v>66</v>
      </c>
      <c r="M29" s="11"/>
      <c r="N29" s="11"/>
      <c r="O29" s="12"/>
    </row>
    <row r="30" spans="1:15" x14ac:dyDescent="0.25">
      <c r="A30" s="4" t="e" vm="21">
        <v>#VALUE!</v>
      </c>
      <c r="B30" s="4" t="str" cm="1">
        <f t="array" ref="B30">_FV(investments[[#This Row],[Company]],"Ticker symbol",TRUE)</f>
        <v>VWO</v>
      </c>
      <c r="C30" s="4" t="s">
        <v>93</v>
      </c>
      <c r="D30" s="4" t="s">
        <v>96</v>
      </c>
      <c r="E30" s="4" t="s">
        <v>83</v>
      </c>
      <c r="F30" s="4" t="s">
        <v>116</v>
      </c>
      <c r="G30" s="4" t="s">
        <v>2070</v>
      </c>
      <c r="H30" s="8">
        <v>8.0116999999999994</v>
      </c>
      <c r="I30" s="11">
        <f>ROUND(investments[[#This Row],[Quantity]]*investments[[#This Row],[Price]],2)</f>
        <v>332.37</v>
      </c>
      <c r="J30" s="11" t="s">
        <v>245</v>
      </c>
      <c r="K30" s="11" t="s">
        <v>245</v>
      </c>
      <c r="L30" s="4" t="e" vm="21">
        <v>#VALUE!</v>
      </c>
      <c r="M30" s="11" cm="1">
        <f t="array" ref="M30">_FV(investments[[#This Row],[Company2]],"Price")</f>
        <v>41.484999999999999</v>
      </c>
      <c r="N30" s="11" cm="1">
        <f t="array" ref="N30">_FV(investments[[#This Row],[Company2]],"Change")</f>
        <v>0.105</v>
      </c>
      <c r="O30" s="12" cm="1">
        <f t="array" ref="O30">_FV(investments[[#This Row],[Company2]],"Change (%)",TRUE)</f>
        <v>2.5369999999999998E-3</v>
      </c>
    </row>
    <row r="31" spans="1:15" x14ac:dyDescent="0.25">
      <c r="A31" s="4" t="e" vm="3">
        <v>#VALUE!</v>
      </c>
      <c r="B31" s="4" t="str" cm="1">
        <f t="array" ref="B31">_FV(investments[[#This Row],[Company]],"Ticker symbol",TRUE)</f>
        <v>CPOAX</v>
      </c>
      <c r="C31" s="4" t="s">
        <v>87</v>
      </c>
      <c r="D31" s="4" t="s">
        <v>96</v>
      </c>
      <c r="E31" s="4" t="s">
        <v>88</v>
      </c>
      <c r="F31" s="4" t="s">
        <v>80</v>
      </c>
      <c r="G31" s="4" t="s">
        <v>2071</v>
      </c>
      <c r="H31" s="8">
        <v>17.651</v>
      </c>
      <c r="I31" s="11">
        <f>ROUND(investments[[#This Row],[Quantity]]*investments[[#This Row],[Price]],2)</f>
        <v>553.71</v>
      </c>
      <c r="J31" s="11" t="s">
        <v>246</v>
      </c>
      <c r="K31" s="11" t="s">
        <v>242</v>
      </c>
      <c r="L31" s="4" t="e" vm="3">
        <v>#VALUE!</v>
      </c>
      <c r="M31" s="11" cm="1">
        <f t="array" ref="M31">_FV(investments[[#This Row],[Company2]],"Price")</f>
        <v>31.37</v>
      </c>
      <c r="N31" s="11" cm="1">
        <f t="array" ref="N31">_FV(investments[[#This Row],[Company2]],"Change")</f>
        <v>1.63</v>
      </c>
      <c r="O31" s="12" cm="1">
        <f t="array" ref="O31">_FV(investments[[#This Row],[Company2]],"Change (%)",TRUE)</f>
        <v>5.4808000000000003E-2</v>
      </c>
    </row>
    <row r="32" spans="1:15" x14ac:dyDescent="0.25">
      <c r="A32" s="4" t="e" vm="22">
        <v>#VALUE!</v>
      </c>
      <c r="B32" s="4" t="str" cm="1">
        <f t="array" ref="B32">_FV(investments[[#This Row],[Company]],"Ticker symbol",TRUE)</f>
        <v>GLDM</v>
      </c>
      <c r="C32" s="4" t="s">
        <v>108</v>
      </c>
      <c r="D32" s="4" t="s">
        <v>86</v>
      </c>
      <c r="E32" s="4" t="s">
        <v>88</v>
      </c>
      <c r="F32" s="4" t="s">
        <v>80</v>
      </c>
      <c r="G32" s="4" t="s">
        <v>2071</v>
      </c>
      <c r="H32" s="8">
        <v>215.66399999999999</v>
      </c>
      <c r="I32" s="11">
        <f>ROUND(investments[[#This Row],[Quantity]]*investments[[#This Row],[Price]],2)</f>
        <v>7515.89</v>
      </c>
      <c r="J32" s="11" t="s">
        <v>86</v>
      </c>
      <c r="K32" s="11" t="s">
        <v>86</v>
      </c>
      <c r="L32" s="4" t="e" vm="22">
        <v>#VALUE!</v>
      </c>
      <c r="M32" s="11" cm="1">
        <f t="array" ref="M32">_FV(investments[[#This Row],[Company2]],"Price")</f>
        <v>34.85</v>
      </c>
      <c r="N32" s="11" cm="1">
        <f t="array" ref="N32">_FV(investments[[#This Row],[Company2]],"Change")</f>
        <v>0.39</v>
      </c>
      <c r="O32" s="12" cm="1">
        <f t="array" ref="O32">_FV(investments[[#This Row],[Company2]],"Change (%)",TRUE)</f>
        <v>1.1316999999999999E-2</v>
      </c>
    </row>
    <row r="33" spans="1:15" x14ac:dyDescent="0.25">
      <c r="A33" s="4" t="e" vm="6">
        <v>#VALUE!</v>
      </c>
      <c r="B33" s="4" t="str" cm="1">
        <f t="array" ref="B33">_FV(investments[[#This Row],[Company]],"Ticker symbol",TRUE)</f>
        <v>MGGPX</v>
      </c>
      <c r="C33" s="4" t="s">
        <v>98</v>
      </c>
      <c r="D33" s="4" t="s">
        <v>96</v>
      </c>
      <c r="E33" s="4" t="s">
        <v>88</v>
      </c>
      <c r="F33" s="4" t="s">
        <v>80</v>
      </c>
      <c r="G33" s="4" t="s">
        <v>2071</v>
      </c>
      <c r="H33" s="8">
        <v>114.02500000000001</v>
      </c>
      <c r="I33" s="11">
        <f>ROUND(investments[[#This Row],[Quantity]]*investments[[#This Row],[Price]],2)</f>
        <v>2942.99</v>
      </c>
      <c r="J33" s="11" t="s">
        <v>246</v>
      </c>
      <c r="K33" s="11" t="s">
        <v>242</v>
      </c>
      <c r="L33" s="4" t="e" vm="6">
        <v>#VALUE!</v>
      </c>
      <c r="M33" s="11" cm="1">
        <f t="array" ref="M33">_FV(investments[[#This Row],[Company2]],"Price")</f>
        <v>25.81</v>
      </c>
      <c r="N33" s="11" cm="1">
        <f t="array" ref="N33">_FV(investments[[#This Row],[Company2]],"Change")</f>
        <v>1</v>
      </c>
      <c r="O33" s="12" cm="1">
        <f t="array" ref="O33">_FV(investments[[#This Row],[Company2]],"Change (%)",TRUE)</f>
        <v>4.0305999999999995E-2</v>
      </c>
    </row>
    <row r="34" spans="1:15" x14ac:dyDescent="0.25">
      <c r="A34" s="4" t="e" vm="9">
        <v>#VALUE!</v>
      </c>
      <c r="B34" s="4" t="str" cm="1">
        <f t="array" ref="B34">_FV(investments[[#This Row],[Company]],"Ticker symbol",TRUE)</f>
        <v>NRZ</v>
      </c>
      <c r="C34" s="4" t="s">
        <v>106</v>
      </c>
      <c r="D34" s="4" t="s">
        <v>99</v>
      </c>
      <c r="E34" s="4" t="s">
        <v>88</v>
      </c>
      <c r="F34" s="4" t="s">
        <v>80</v>
      </c>
      <c r="G34" s="4" t="s">
        <v>2071</v>
      </c>
      <c r="H34" s="8">
        <v>411.42399999999998</v>
      </c>
      <c r="I34" s="11">
        <f>ROUND(investments[[#This Row],[Quantity]]*investments[[#This Row],[Price]],2)</f>
        <v>4439.26</v>
      </c>
      <c r="J34" s="11" t="s">
        <v>97</v>
      </c>
      <c r="K34" s="11" t="s">
        <v>97</v>
      </c>
      <c r="L34" s="4" t="e" vm="9">
        <v>#VALUE!</v>
      </c>
      <c r="M34" s="11" cm="1">
        <f t="array" ref="M34">_FV(investments[[#This Row],[Company2]],"Price")</f>
        <v>10.79</v>
      </c>
      <c r="N34" s="11" cm="1">
        <f t="array" ref="N34">_FV(investments[[#This Row],[Company2]],"Change")</f>
        <v>0.17</v>
      </c>
      <c r="O34" s="12" cm="1">
        <f t="array" ref="O34">_FV(investments[[#This Row],[Company2]],"Change (%)",TRUE)</f>
        <v>1.6008000000000001E-2</v>
      </c>
    </row>
    <row r="35" spans="1:15" x14ac:dyDescent="0.25">
      <c r="A35" s="4" t="e" vm="18">
        <v>#VALUE!</v>
      </c>
      <c r="B35" s="4" t="str" cm="1">
        <f t="array" ref="B35">_FV(investments[[#This Row],[Company]],"Ticker symbol",TRUE)</f>
        <v>O</v>
      </c>
      <c r="C35" s="4" t="s">
        <v>93</v>
      </c>
      <c r="D35" s="4" t="s">
        <v>96</v>
      </c>
      <c r="E35" s="4" t="s">
        <v>88</v>
      </c>
      <c r="F35" s="4" t="s">
        <v>80</v>
      </c>
      <c r="G35" s="4" t="s">
        <v>2071</v>
      </c>
      <c r="H35" s="8">
        <v>244.06399999999999</v>
      </c>
      <c r="I35" s="11">
        <f>ROUND(investments[[#This Row],[Quantity]]*investments[[#This Row],[Price]],2)</f>
        <v>17865.48</v>
      </c>
      <c r="J35" s="11" t="s">
        <v>97</v>
      </c>
      <c r="K35" s="11" t="s">
        <v>97</v>
      </c>
      <c r="L35" s="4" t="e" vm="18">
        <v>#VALUE!</v>
      </c>
      <c r="M35" s="11" cm="1">
        <f t="array" ref="M35">_FV(investments[[#This Row],[Company2]],"Price")</f>
        <v>73.2</v>
      </c>
      <c r="N35" s="11" cm="1">
        <f t="array" ref="N35">_FV(investments[[#This Row],[Company2]],"Change")</f>
        <v>1.33</v>
      </c>
      <c r="O35" s="12" cm="1">
        <f t="array" ref="O35">_FV(investments[[#This Row],[Company2]],"Change (%)",TRUE)</f>
        <v>1.8506000000000002E-2</v>
      </c>
    </row>
    <row r="36" spans="1:15" x14ac:dyDescent="0.25">
      <c r="A36" s="4" t="e" vm="19">
        <v>#VALUE!</v>
      </c>
      <c r="B36" s="4" t="str" cm="1">
        <f t="array" ref="B36">_FV(investments[[#This Row],[Company]],"Ticker symbol",TRUE)</f>
        <v>QQQ</v>
      </c>
      <c r="C36" s="4" t="s">
        <v>94</v>
      </c>
      <c r="D36" s="4" t="s">
        <v>96</v>
      </c>
      <c r="E36" s="4" t="s">
        <v>88</v>
      </c>
      <c r="F36" s="4" t="s">
        <v>80</v>
      </c>
      <c r="G36" s="4" t="s">
        <v>2071</v>
      </c>
      <c r="H36" s="8">
        <v>849.77099999999996</v>
      </c>
      <c r="I36" s="11">
        <f>ROUND(investments[[#This Row],[Quantity]]*investments[[#This Row],[Price]],2)</f>
        <v>263046.61</v>
      </c>
      <c r="J36" s="11" t="s">
        <v>246</v>
      </c>
      <c r="K36" s="11" t="s">
        <v>242</v>
      </c>
      <c r="L36" s="4" t="e" vm="19">
        <v>#VALUE!</v>
      </c>
      <c r="M36" s="11" cm="1">
        <f t="array" ref="M36">_FV(investments[[#This Row],[Company2]],"Price")</f>
        <v>309.55</v>
      </c>
      <c r="N36" s="11" cm="1">
        <f t="array" ref="N36">_FV(investments[[#This Row],[Company2]],"Change")</f>
        <v>2.74</v>
      </c>
      <c r="O36" s="12" cm="1">
        <f t="array" ref="O36">_FV(investments[[#This Row],[Company2]],"Change (%)",TRUE)</f>
        <v>8.9309999999999997E-3</v>
      </c>
    </row>
    <row r="37" spans="1:15" x14ac:dyDescent="0.25">
      <c r="A37" s="4" t="e" vm="23">
        <v>#VALUE!</v>
      </c>
      <c r="B37" s="4" t="s">
        <v>102</v>
      </c>
      <c r="C37" s="4" t="s">
        <v>102</v>
      </c>
      <c r="D37" s="4" t="s">
        <v>96</v>
      </c>
      <c r="E37" s="4" t="s">
        <v>88</v>
      </c>
      <c r="F37" s="4" t="s">
        <v>80</v>
      </c>
      <c r="G37" s="4" t="s">
        <v>2071</v>
      </c>
      <c r="H37" s="8">
        <v>0</v>
      </c>
      <c r="I37" s="11">
        <f>ROUND(investments[[#This Row],[Quantity]]*investments[[#This Row],[Price]],2)</f>
        <v>0</v>
      </c>
      <c r="J37" s="11" t="s">
        <v>246</v>
      </c>
      <c r="K37" s="11" t="s">
        <v>242</v>
      </c>
      <c r="L37" s="4" t="e" vm="23">
        <v>#VALUE!</v>
      </c>
      <c r="M37" s="11" cm="1">
        <f t="array" ref="M37">_FV(investments[[#This Row],[Company2]],"Price")</f>
        <v>64.06</v>
      </c>
      <c r="N37" s="11" cm="1">
        <f t="array" ref="N37">_FV(investments[[#This Row],[Company2]],"Change")</f>
        <v>0.9</v>
      </c>
      <c r="O37" s="12" cm="1">
        <f t="array" ref="O37">_FV(investments[[#This Row],[Company2]],"Change (%)",TRUE)</f>
        <v>1.4250000000000001E-2</v>
      </c>
    </row>
    <row r="38" spans="1:15" x14ac:dyDescent="0.25">
      <c r="A38" s="4" t="e" vm="24">
        <v>#VALUE!</v>
      </c>
      <c r="B38" s="4" t="str" cm="1">
        <f t="array" ref="B38">_FV(investments[[#This Row],[Company]],"Ticker symbol",TRUE)</f>
        <v>SPAXX</v>
      </c>
      <c r="C38" s="4" t="s">
        <v>66</v>
      </c>
      <c r="D38" s="4" t="s">
        <v>66</v>
      </c>
      <c r="E38" s="4" t="s">
        <v>88</v>
      </c>
      <c r="F38" s="4" t="s">
        <v>80</v>
      </c>
      <c r="G38" s="4" t="s">
        <v>2071</v>
      </c>
      <c r="H38" s="8">
        <v>0.32</v>
      </c>
      <c r="I38" s="11">
        <f>investments[[#This Row],[Quantity]]*investments[[#This Row],[Price]]</f>
        <v>0.32</v>
      </c>
      <c r="J38" s="11" t="s">
        <v>66</v>
      </c>
      <c r="K38" s="11" t="s">
        <v>66</v>
      </c>
      <c r="L38" s="4" t="e" vm="24">
        <v>#VALUE!</v>
      </c>
      <c r="M38" s="11" cm="1">
        <f t="array" ref="M38">_FV(investments[[#This Row],[Company2]],"Price")</f>
        <v>1</v>
      </c>
      <c r="N38" s="11" cm="1">
        <f t="array" ref="N38">_FV(investments[[#This Row],[Company2]],"Change")</f>
        <v>0</v>
      </c>
      <c r="O38" s="12" cm="1">
        <f t="array" ref="O38">_FV(investments[[#This Row],[Company2]],"Change (%)",TRUE)</f>
        <v>0</v>
      </c>
    </row>
    <row r="39" spans="1:15" x14ac:dyDescent="0.25">
      <c r="A39" s="4" t="e" vm="25">
        <v>#VALUE!</v>
      </c>
      <c r="B39" s="4" t="s">
        <v>110</v>
      </c>
      <c r="C39" s="4" t="s">
        <v>110</v>
      </c>
      <c r="D39" s="4" t="s">
        <v>103</v>
      </c>
      <c r="E39" s="4" t="s">
        <v>88</v>
      </c>
      <c r="F39" s="4" t="s">
        <v>80</v>
      </c>
      <c r="G39" s="4" t="s">
        <v>2071</v>
      </c>
      <c r="H39" s="8">
        <v>0</v>
      </c>
      <c r="I39" s="11">
        <f>ROUND(investments[[#This Row],[Quantity]]*investments[[#This Row],[Price]],2)</f>
        <v>0</v>
      </c>
      <c r="J39" s="11" t="s">
        <v>247</v>
      </c>
      <c r="K39" s="11" t="s">
        <v>247</v>
      </c>
      <c r="L39" s="4" t="e" vm="25">
        <v>#VALUE!</v>
      </c>
      <c r="M39" s="11" cm="1">
        <f t="array" ref="M39">_FV(investments[[#This Row],[Company2]],"Price")</f>
        <v>41.12</v>
      </c>
      <c r="N39" s="11" cm="1">
        <f t="array" ref="N39">_FV(investments[[#This Row],[Company2]],"Change")</f>
        <v>0.26</v>
      </c>
      <c r="O39" s="12" cm="1">
        <f t="array" ref="O39">_FV(investments[[#This Row],[Company2]],"Change (%)",TRUE)</f>
        <v>6.3629999999999997E-3</v>
      </c>
    </row>
    <row r="40" spans="1:15" x14ac:dyDescent="0.25">
      <c r="A40" s="4" t="e" vm="20">
        <v>#VALUE!</v>
      </c>
      <c r="B40" s="4" t="str" cm="1">
        <f t="array" ref="B40">_FV(investments[[#This Row],[Company]],"Ticker symbol",TRUE)</f>
        <v>TLT</v>
      </c>
      <c r="C40" s="4" t="s">
        <v>251</v>
      </c>
      <c r="D40" s="4" t="s">
        <v>103</v>
      </c>
      <c r="E40" s="4" t="s">
        <v>88</v>
      </c>
      <c r="F40" s="4" t="s">
        <v>80</v>
      </c>
      <c r="G40" s="4" t="s">
        <v>2071</v>
      </c>
      <c r="H40" s="8">
        <v>958.40099999999995</v>
      </c>
      <c r="I40" s="11">
        <f>ROUND(investments[[#This Row],[Quantity]]*investments[[#This Row],[Price]],2)</f>
        <v>112789.42</v>
      </c>
      <c r="J40" s="11" t="s">
        <v>247</v>
      </c>
      <c r="K40" s="11" t="s">
        <v>247</v>
      </c>
      <c r="L40" s="4" t="e" vm="20">
        <v>#VALUE!</v>
      </c>
      <c r="M40" s="11" cm="1">
        <f t="array" ref="M40">_FV(investments[[#This Row],[Company2]],"Price")</f>
        <v>117.685</v>
      </c>
      <c r="N40" s="11" cm="1">
        <f t="array" ref="N40">_FV(investments[[#This Row],[Company2]],"Change")</f>
        <v>0.86499999999999999</v>
      </c>
      <c r="O40" s="12" cm="1">
        <f t="array" ref="O40">_FV(investments[[#This Row],[Company2]],"Change (%)",TRUE)</f>
        <v>7.4050000000000001E-3</v>
      </c>
    </row>
    <row r="41" spans="1:15" x14ac:dyDescent="0.25">
      <c r="A41" s="4" t="e" vm="26">
        <v>#VALUE!</v>
      </c>
      <c r="B41" s="4" t="str" cm="1">
        <f t="array" ref="B41">_FV(investments[[#This Row],[Company]],"Ticker symbol",TRUE)</f>
        <v>AAPL</v>
      </c>
      <c r="C41" s="4" t="s">
        <v>93</v>
      </c>
      <c r="D41" s="4" t="s">
        <v>99</v>
      </c>
      <c r="E41" s="4" t="s">
        <v>88</v>
      </c>
      <c r="F41" s="4" t="s">
        <v>81</v>
      </c>
      <c r="G41" s="6">
        <v>559899897</v>
      </c>
      <c r="H41" s="8">
        <v>134.50899999999999</v>
      </c>
      <c r="I41" s="11">
        <f>ROUND(investments[[#This Row],[Quantity]]*investments[[#This Row],[Price]],2)</f>
        <v>21133</v>
      </c>
      <c r="J41" s="11" t="s">
        <v>246</v>
      </c>
      <c r="K41" s="11" t="s">
        <v>242</v>
      </c>
      <c r="L41" s="4" t="e" vm="26">
        <v>#VALUE!</v>
      </c>
      <c r="M41" s="11" cm="1">
        <f t="array" ref="M41">_FV(investments[[#This Row],[Company2]],"Price")</f>
        <v>157.1122</v>
      </c>
      <c r="N41" s="11" cm="1">
        <f t="array" ref="N41">_FV(investments[[#This Row],[Company2]],"Change")</f>
        <v>0.32219999999999999</v>
      </c>
      <c r="O41" s="12" cm="1">
        <f t="array" ref="O41">_FV(investments[[#This Row],[Company2]],"Change (%)",TRUE)</f>
        <v>2.055E-3</v>
      </c>
    </row>
    <row r="42" spans="1:15" x14ac:dyDescent="0.25">
      <c r="A42" s="4" t="e" vm="27">
        <v>#VALUE!</v>
      </c>
      <c r="B42" s="4" t="str" cm="1">
        <f t="array" ref="B42">_FV(investments[[#This Row],[Company]],"Ticker symbol",TRUE)</f>
        <v>AMZN</v>
      </c>
      <c r="C42" s="4" t="s">
        <v>93</v>
      </c>
      <c r="D42" s="4" t="s">
        <v>99</v>
      </c>
      <c r="E42" s="4" t="s">
        <v>88</v>
      </c>
      <c r="F42" s="4" t="s">
        <v>81</v>
      </c>
      <c r="G42" s="6">
        <v>559899897</v>
      </c>
      <c r="H42" s="8">
        <v>221.48</v>
      </c>
      <c r="I42" s="11">
        <f>ROUND(investments[[#This Row],[Quantity]]*investments[[#This Row],[Price]],2)</f>
        <v>27113.58</v>
      </c>
      <c r="J42" s="11" t="s">
        <v>246</v>
      </c>
      <c r="K42" s="11" t="s">
        <v>242</v>
      </c>
      <c r="L42" s="4" t="e" vm="27">
        <v>#VALUE!</v>
      </c>
      <c r="M42" s="11" cm="1">
        <f t="array" ref="M42">_FV(investments[[#This Row],[Company2]],"Price")</f>
        <v>122.42</v>
      </c>
      <c r="N42" s="11" cm="1">
        <f t="array" ref="N42">_FV(investments[[#This Row],[Company2]],"Change")</f>
        <v>1.45</v>
      </c>
      <c r="O42" s="12" cm="1">
        <f t="array" ref="O42">_FV(investments[[#This Row],[Company2]],"Change (%)",TRUE)</f>
        <v>1.1986000000000002E-2</v>
      </c>
    </row>
    <row r="43" spans="1:15" x14ac:dyDescent="0.25">
      <c r="A43" s="4" t="e" vm="28">
        <v>#VALUE!</v>
      </c>
      <c r="B43" s="4" t="str" cm="1">
        <f t="array" ref="B43">_FV(investments[[#This Row],[Company]],"Ticker symbol",TRUE)</f>
        <v>META</v>
      </c>
      <c r="C43" s="4" t="s">
        <v>93</v>
      </c>
      <c r="D43" s="4" t="s">
        <v>99</v>
      </c>
      <c r="E43" s="4" t="s">
        <v>88</v>
      </c>
      <c r="F43" s="4" t="s">
        <v>81</v>
      </c>
      <c r="G43" s="6">
        <v>559899897</v>
      </c>
      <c r="H43" s="8">
        <v>398.57299999999998</v>
      </c>
      <c r="I43" s="11">
        <f>ROUND(investments[[#This Row],[Quantity]]*investments[[#This Row],[Price]],2)</f>
        <v>63488.69</v>
      </c>
      <c r="J43" s="11" t="s">
        <v>246</v>
      </c>
      <c r="K43" s="11" t="s">
        <v>242</v>
      </c>
      <c r="L43" s="4" t="e" vm="28">
        <v>#VALUE!</v>
      </c>
      <c r="M43" s="11" cm="1">
        <f t="array" ref="M43">_FV(investments[[#This Row],[Company2]],"Price")</f>
        <v>159.29</v>
      </c>
      <c r="N43" s="11" cm="1">
        <f t="array" ref="N43">_FV(investments[[#This Row],[Company2]],"Change")</f>
        <v>-10.29</v>
      </c>
      <c r="O43" s="12" cm="1">
        <f t="array" ref="O43">_FV(investments[[#This Row],[Company2]],"Change (%)",TRUE)</f>
        <v>-6.0678999999999997E-2</v>
      </c>
    </row>
    <row r="44" spans="1:15" x14ac:dyDescent="0.25">
      <c r="A44" s="4" t="e" vm="22">
        <v>#VALUE!</v>
      </c>
      <c r="B44" s="4" t="str" cm="1">
        <f t="array" ref="B44">_FV(investments[[#This Row],[Company]],"Ticker symbol",TRUE)</f>
        <v>GLDM</v>
      </c>
      <c r="C44" s="4" t="s">
        <v>108</v>
      </c>
      <c r="D44" s="4" t="s">
        <v>86</v>
      </c>
      <c r="E44" s="4" t="s">
        <v>88</v>
      </c>
      <c r="F44" s="4" t="s">
        <v>81</v>
      </c>
      <c r="G44" s="6">
        <v>559899897</v>
      </c>
      <c r="H44" s="8">
        <v>501.90100000000001</v>
      </c>
      <c r="I44" s="11">
        <f>ROUND(investments[[#This Row],[Quantity]]*investments[[#This Row],[Price]],2)</f>
        <v>17491.25</v>
      </c>
      <c r="J44" s="11" t="s">
        <v>86</v>
      </c>
      <c r="K44" s="11" t="s">
        <v>86</v>
      </c>
      <c r="L44" s="4" t="e" vm="22">
        <v>#VALUE!</v>
      </c>
      <c r="M44" s="11" cm="1">
        <f t="array" ref="M44">_FV(investments[[#This Row],[Company2]],"Price")</f>
        <v>34.85</v>
      </c>
      <c r="N44" s="11" cm="1">
        <f t="array" ref="N44">_FV(investments[[#This Row],[Company2]],"Change")</f>
        <v>0.39</v>
      </c>
      <c r="O44" s="12" cm="1">
        <f t="array" ref="O44">_FV(investments[[#This Row],[Company2]],"Change (%)",TRUE)</f>
        <v>1.1316999999999999E-2</v>
      </c>
    </row>
    <row r="45" spans="1:15" x14ac:dyDescent="0.25">
      <c r="A45" s="4" t="e" vm="29">
        <v>#VALUE!</v>
      </c>
      <c r="B45" s="4" t="str" cm="1">
        <f t="array" ref="B45">_FV(investments[[#This Row],[Company]],"Ticker symbol",TRUE)</f>
        <v>GOOGL</v>
      </c>
      <c r="C45" s="4" t="s">
        <v>93</v>
      </c>
      <c r="D45" s="4" t="s">
        <v>96</v>
      </c>
      <c r="E45" s="4" t="s">
        <v>88</v>
      </c>
      <c r="F45" s="4" t="s">
        <v>81</v>
      </c>
      <c r="G45" s="6">
        <v>559899897</v>
      </c>
      <c r="H45" s="8">
        <v>428.8</v>
      </c>
      <c r="I45" s="11">
        <f>ROUND(investments[[#This Row],[Quantity]]*investments[[#This Row],[Price]],2)</f>
        <v>48840.32</v>
      </c>
      <c r="J45" s="11" t="s">
        <v>246</v>
      </c>
      <c r="K45" s="11" t="s">
        <v>242</v>
      </c>
      <c r="L45" s="4" t="e" vm="29">
        <v>#VALUE!</v>
      </c>
      <c r="M45" s="11" cm="1">
        <f t="array" ref="M45">_FV(investments[[#This Row],[Company2]],"Price")</f>
        <v>113.9</v>
      </c>
      <c r="N45" s="11" cm="1">
        <f t="array" ref="N45">_FV(investments[[#This Row],[Company2]],"Change")</f>
        <v>0.84</v>
      </c>
      <c r="O45" s="12" cm="1">
        <f t="array" ref="O45">_FV(investments[[#This Row],[Company2]],"Change (%)",TRUE)</f>
        <v>7.43E-3</v>
      </c>
    </row>
    <row r="46" spans="1:15" x14ac:dyDescent="0.25">
      <c r="A46" s="4" t="e" vm="8">
        <v>#VALUE!</v>
      </c>
      <c r="B46" s="4" t="str" cm="1">
        <f t="array" ref="B46">_FV(investments[[#This Row],[Company]],"Ticker symbol",TRUE)</f>
        <v>MSFT</v>
      </c>
      <c r="C46" s="4" t="s">
        <v>93</v>
      </c>
      <c r="D46" s="4" t="s">
        <v>99</v>
      </c>
      <c r="E46" s="4" t="s">
        <v>88</v>
      </c>
      <c r="F46" s="4" t="s">
        <v>81</v>
      </c>
      <c r="G46" s="6">
        <v>559899897</v>
      </c>
      <c r="H46" s="8">
        <v>215.864</v>
      </c>
      <c r="I46" s="11">
        <f>ROUND(investments[[#This Row],[Quantity]]*investments[[#This Row],[Price]],2)</f>
        <v>59808.36</v>
      </c>
      <c r="J46" s="11" t="s">
        <v>246</v>
      </c>
      <c r="K46" s="11" t="s">
        <v>242</v>
      </c>
      <c r="L46" s="4" t="e" vm="8">
        <v>#VALUE!</v>
      </c>
      <c r="M46" s="11" cm="1">
        <f t="array" ref="M46">_FV(investments[[#This Row],[Company2]],"Price")</f>
        <v>277.065</v>
      </c>
      <c r="N46" s="11" cm="1">
        <f t="array" ref="N46">_FV(investments[[#This Row],[Company2]],"Change")</f>
        <v>8.3249999999999993</v>
      </c>
      <c r="O46" s="12" cm="1">
        <f t="array" ref="O46">_FV(investments[[#This Row],[Company2]],"Change (%)",TRUE)</f>
        <v>3.0977999999999999E-2</v>
      </c>
    </row>
    <row r="47" spans="1:15" x14ac:dyDescent="0.25">
      <c r="A47" s="4" t="e" vm="24">
        <v>#VALUE!</v>
      </c>
      <c r="B47" s="4" t="str" cm="1">
        <f t="array" ref="B47">_FV(investments[[#This Row],[Company]],"Ticker symbol",TRUE)</f>
        <v>SPAXX</v>
      </c>
      <c r="C47" s="4" t="s">
        <v>66</v>
      </c>
      <c r="D47" s="4" t="s">
        <v>66</v>
      </c>
      <c r="E47" s="4" t="s">
        <v>88</v>
      </c>
      <c r="F47" s="4" t="s">
        <v>81</v>
      </c>
      <c r="G47" s="6">
        <v>559899897</v>
      </c>
      <c r="H47" s="8">
        <v>21.83</v>
      </c>
      <c r="I47" s="11">
        <f>investments[[#This Row],[Quantity]]*investments[[#This Row],[Price]]</f>
        <v>21.83</v>
      </c>
      <c r="J47" s="11" t="s">
        <v>66</v>
      </c>
      <c r="K47" s="11" t="s">
        <v>66</v>
      </c>
      <c r="L47" s="4" t="e" vm="24">
        <v>#VALUE!</v>
      </c>
      <c r="M47" s="11" cm="1">
        <f t="array" ref="M47">_FV(investments[[#This Row],[Company2]],"Price")</f>
        <v>1</v>
      </c>
      <c r="N47" s="11" cm="1">
        <f t="array" ref="N47">_FV(investments[[#This Row],[Company2]],"Change")</f>
        <v>0</v>
      </c>
      <c r="O47" s="12" cm="1">
        <f t="array" ref="O47">_FV(investments[[#This Row],[Company2]],"Change (%)",TRUE)</f>
        <v>0</v>
      </c>
    </row>
    <row r="48" spans="1:15" x14ac:dyDescent="0.25">
      <c r="A48" s="4" t="e" vm="20">
        <v>#VALUE!</v>
      </c>
      <c r="B48" s="4" t="str" cm="1">
        <f t="array" ref="B48">_FV(investments[[#This Row],[Company]],"Ticker symbol",TRUE)</f>
        <v>TLT</v>
      </c>
      <c r="C48" s="4" t="s">
        <v>251</v>
      </c>
      <c r="D48" s="4" t="s">
        <v>103</v>
      </c>
      <c r="E48" s="4" t="s">
        <v>88</v>
      </c>
      <c r="F48" s="4" t="s">
        <v>81</v>
      </c>
      <c r="G48" s="6">
        <v>559899897</v>
      </c>
      <c r="H48" s="8">
        <v>130.48099999999999</v>
      </c>
      <c r="I48" s="11">
        <f>ROUND(investments[[#This Row],[Quantity]]*investments[[#This Row],[Price]],2)</f>
        <v>15355.66</v>
      </c>
      <c r="J48" s="11" t="s">
        <v>247</v>
      </c>
      <c r="K48" s="11" t="s">
        <v>247</v>
      </c>
      <c r="L48" s="4" t="e" vm="20">
        <v>#VALUE!</v>
      </c>
      <c r="M48" s="11" cm="1">
        <f t="array" ref="M48">_FV(investments[[#This Row],[Company2]],"Price")</f>
        <v>117.685</v>
      </c>
      <c r="N48" s="11" cm="1">
        <f t="array" ref="N48">_FV(investments[[#This Row],[Company2]],"Change")</f>
        <v>0.86499999999999999</v>
      </c>
      <c r="O48" s="12" cm="1">
        <f t="array" ref="O48">_FV(investments[[#This Row],[Company2]],"Change (%)",TRUE)</f>
        <v>7.4050000000000001E-3</v>
      </c>
    </row>
    <row r="49" spans="1:15" x14ac:dyDescent="0.25">
      <c r="A49" s="4" t="s">
        <v>66</v>
      </c>
      <c r="B49" s="4" t="s">
        <v>66</v>
      </c>
      <c r="C49" s="4" t="s">
        <v>66</v>
      </c>
      <c r="D49" s="4" t="s">
        <v>66</v>
      </c>
      <c r="E49" s="4" t="s">
        <v>95</v>
      </c>
      <c r="F49" s="4" t="s">
        <v>84</v>
      </c>
      <c r="G49" s="6" t="s">
        <v>2072</v>
      </c>
      <c r="H49" s="8">
        <v>0.03</v>
      </c>
      <c r="I49" s="11">
        <f>investments[[#This Row],[Quantity]]</f>
        <v>0.03</v>
      </c>
      <c r="J49" s="11" t="s">
        <v>66</v>
      </c>
      <c r="K49" s="11" t="s">
        <v>66</v>
      </c>
      <c r="M49" s="11"/>
      <c r="N49" s="11"/>
      <c r="O49" s="12"/>
    </row>
    <row r="50" spans="1:15" x14ac:dyDescent="0.25">
      <c r="A50" s="4" t="e" vm="22">
        <v>#VALUE!</v>
      </c>
      <c r="B50" s="4" t="str" cm="1">
        <f t="array" ref="B50">_FV(investments[[#This Row],[Company]],"Ticker symbol",TRUE)</f>
        <v>GLDM</v>
      </c>
      <c r="C50" s="4" t="s">
        <v>108</v>
      </c>
      <c r="D50" s="4" t="s">
        <v>86</v>
      </c>
      <c r="E50" s="4" t="s">
        <v>95</v>
      </c>
      <c r="F50" s="4" t="s">
        <v>84</v>
      </c>
      <c r="G50" s="6" t="s">
        <v>2072</v>
      </c>
      <c r="H50" s="8">
        <v>213.40539999999999</v>
      </c>
      <c r="I50" s="11">
        <f>ROUND(investments[[#This Row],[Quantity]]*investments[[#This Row],[Price]],2)</f>
        <v>7437.18</v>
      </c>
      <c r="J50" s="11" t="s">
        <v>86</v>
      </c>
      <c r="K50" s="11" t="s">
        <v>86</v>
      </c>
      <c r="L50" s="4" t="e" vm="22">
        <v>#VALUE!</v>
      </c>
      <c r="M50" s="11" cm="1">
        <f t="array" ref="M50">_FV(investments[[#This Row],[Company2]],"Price")</f>
        <v>34.85</v>
      </c>
      <c r="N50" s="11" cm="1">
        <f t="array" ref="N50">_FV(investments[[#This Row],[Company2]],"Change")</f>
        <v>0.39</v>
      </c>
      <c r="O50" s="12" cm="1">
        <f t="array" ref="O50">_FV(investments[[#This Row],[Company2]],"Change (%)",TRUE)</f>
        <v>1.1316999999999999E-2</v>
      </c>
    </row>
    <row r="51" spans="1:15" x14ac:dyDescent="0.25">
      <c r="A51" s="4" t="e" vm="18">
        <v>#VALUE!</v>
      </c>
      <c r="B51" s="4" t="str" cm="1">
        <f t="array" ref="B51">_FV(investments[[#This Row],[Company]],"Ticker symbol",TRUE)</f>
        <v>O</v>
      </c>
      <c r="C51" s="4" t="s">
        <v>93</v>
      </c>
      <c r="D51" s="4" t="s">
        <v>96</v>
      </c>
      <c r="E51" s="4" t="s">
        <v>95</v>
      </c>
      <c r="F51" s="4" t="s">
        <v>84</v>
      </c>
      <c r="G51" s="6" t="s">
        <v>2072</v>
      </c>
      <c r="H51" s="8">
        <v>95.303600000000003</v>
      </c>
      <c r="I51" s="11">
        <f>ROUND(investments[[#This Row],[Quantity]]*investments[[#This Row],[Price]],2)</f>
        <v>6976.22</v>
      </c>
      <c r="J51" s="11" t="s">
        <v>97</v>
      </c>
      <c r="K51" s="11" t="s">
        <v>97</v>
      </c>
      <c r="L51" s="4" t="e" vm="18">
        <v>#VALUE!</v>
      </c>
      <c r="M51" s="11" cm="1">
        <f t="array" ref="M51">_FV(investments[[#This Row],[Company2]],"Price")</f>
        <v>73.2</v>
      </c>
      <c r="N51" s="11" cm="1">
        <f t="array" ref="N51">_FV(investments[[#This Row],[Company2]],"Change")</f>
        <v>1.33</v>
      </c>
      <c r="O51" s="12" cm="1">
        <f t="array" ref="O51">_FV(investments[[#This Row],[Company2]],"Change (%)",TRUE)</f>
        <v>1.8506000000000002E-2</v>
      </c>
    </row>
    <row r="52" spans="1:15" x14ac:dyDescent="0.25">
      <c r="A52" s="4" t="e" vm="19">
        <v>#VALUE!</v>
      </c>
      <c r="B52" s="4" t="str" cm="1">
        <f t="array" ref="B52">_FV(investments[[#This Row],[Company]],"Ticker symbol",TRUE)</f>
        <v>QQQ</v>
      </c>
      <c r="C52" s="4" t="s">
        <v>94</v>
      </c>
      <c r="D52" s="4" t="s">
        <v>96</v>
      </c>
      <c r="E52" s="4" t="s">
        <v>95</v>
      </c>
      <c r="F52" s="4" t="s">
        <v>84</v>
      </c>
      <c r="G52" s="6" t="s">
        <v>2072</v>
      </c>
      <c r="H52" s="8">
        <v>485.18439999999998</v>
      </c>
      <c r="I52" s="11">
        <f>ROUND(investments[[#This Row],[Quantity]]*investments[[#This Row],[Price]],2)</f>
        <v>150188.82999999999</v>
      </c>
      <c r="J52" s="11" t="s">
        <v>246</v>
      </c>
      <c r="K52" s="11" t="s">
        <v>242</v>
      </c>
      <c r="L52" s="4" t="e" vm="19">
        <v>#VALUE!</v>
      </c>
      <c r="M52" s="11" cm="1">
        <f t="array" ref="M52">_FV(investments[[#This Row],[Company2]],"Price")</f>
        <v>309.55</v>
      </c>
      <c r="N52" s="11" cm="1">
        <f t="array" ref="N52">_FV(investments[[#This Row],[Company2]],"Change")</f>
        <v>2.74</v>
      </c>
      <c r="O52" s="12" cm="1">
        <f t="array" ref="O52">_FV(investments[[#This Row],[Company2]],"Change (%)",TRUE)</f>
        <v>8.9309999999999997E-3</v>
      </c>
    </row>
    <row r="53" spans="1:15" x14ac:dyDescent="0.25">
      <c r="A53" s="4" t="e" vm="20">
        <v>#VALUE!</v>
      </c>
      <c r="B53" s="4" t="str" cm="1">
        <f t="array" ref="B53">_FV(investments[[#This Row],[Company]],"Ticker symbol",TRUE)</f>
        <v>TLT</v>
      </c>
      <c r="C53" s="4" t="s">
        <v>251</v>
      </c>
      <c r="D53" s="4" t="s">
        <v>103</v>
      </c>
      <c r="E53" s="4" t="s">
        <v>95</v>
      </c>
      <c r="F53" s="4" t="s">
        <v>84</v>
      </c>
      <c r="G53" s="6" t="s">
        <v>2072</v>
      </c>
      <c r="H53" s="8">
        <v>96.302599999999998</v>
      </c>
      <c r="I53" s="11">
        <f>ROUND(investments[[#This Row],[Quantity]]*investments[[#This Row],[Price]],2)</f>
        <v>11333.37</v>
      </c>
      <c r="J53" s="11" t="s">
        <v>247</v>
      </c>
      <c r="K53" s="11" t="s">
        <v>247</v>
      </c>
      <c r="L53" s="4" t="e" vm="20">
        <v>#VALUE!</v>
      </c>
      <c r="M53" s="11" cm="1">
        <f t="array" ref="M53">_FV(investments[[#This Row],[Company2]],"Price")</f>
        <v>117.685</v>
      </c>
      <c r="N53" s="11" cm="1">
        <f t="array" ref="N53">_FV(investments[[#This Row],[Company2]],"Change")</f>
        <v>0.86499999999999999</v>
      </c>
      <c r="O53" s="12" cm="1">
        <f t="array" ref="O53">_FV(investments[[#This Row],[Company2]],"Change (%)",TRUE)</f>
        <v>7.4050000000000001E-3</v>
      </c>
    </row>
    <row r="54" spans="1:15" x14ac:dyDescent="0.25">
      <c r="A54" s="4" t="e" vm="30">
        <v>#VALUE!</v>
      </c>
      <c r="B54" s="4" t="str" cm="1">
        <f t="array" ref="B54">_FV(investments[[#This Row],[Company]],"Ticker symbol",TRUE)</f>
        <v>ONL</v>
      </c>
      <c r="C54" s="4" t="s">
        <v>250</v>
      </c>
      <c r="D54" s="4" t="s">
        <v>103</v>
      </c>
      <c r="E54" s="4" t="s">
        <v>95</v>
      </c>
      <c r="F54" s="4" t="s">
        <v>84</v>
      </c>
      <c r="G54" s="6" t="s">
        <v>2072</v>
      </c>
      <c r="H54" s="8">
        <v>30.4451</v>
      </c>
      <c r="I54" s="11">
        <f>ROUND(investments[[#This Row],[Quantity]]*investments[[#This Row],[Price]],2)</f>
        <v>323.77999999999997</v>
      </c>
      <c r="J54" s="11" t="s">
        <v>97</v>
      </c>
      <c r="K54" s="11" t="s">
        <v>97</v>
      </c>
      <c r="L54" s="4" t="e" vm="30">
        <v>#VALUE!</v>
      </c>
      <c r="M54" s="11" cm="1">
        <f t="array" ref="M54">_FV(investments[[#This Row],[Company2]],"Price")</f>
        <v>10.635</v>
      </c>
      <c r="N54" s="11" cm="1">
        <f t="array" ref="N54">_FV(investments[[#This Row],[Company2]],"Change")</f>
        <v>6.5000000000000002E-2</v>
      </c>
      <c r="O54" s="12" cm="1">
        <f t="array" ref="O54">_FV(investments[[#This Row],[Company2]],"Change (%)",TRUE)</f>
        <v>6.149E-3</v>
      </c>
    </row>
    <row r="59" spans="1:15" x14ac:dyDescent="0.25">
      <c r="I59" s="1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57"/>
  <sheetViews>
    <sheetView showGridLines="0" topLeftCell="A193" workbookViewId="0">
      <selection activeCell="I2" sqref="I2:I3"/>
    </sheetView>
  </sheetViews>
  <sheetFormatPr defaultRowHeight="14.5" x14ac:dyDescent="0.35"/>
  <cols>
    <col min="1" max="1" width="10.453125" bestFit="1" customWidth="1"/>
    <col min="4" max="4" width="12.90625" customWidth="1"/>
    <col min="5" max="5" width="49.453125" bestFit="1" customWidth="1"/>
    <col min="6" max="6" width="166.453125" bestFit="1" customWidth="1"/>
    <col min="7" max="7" width="22.1796875" customWidth="1"/>
    <col min="9" max="9" width="11.08984375" bestFit="1" customWidth="1"/>
  </cols>
  <sheetData>
    <row r="1" spans="1:9" x14ac:dyDescent="0.35">
      <c r="A1" t="s">
        <v>0</v>
      </c>
      <c r="B1" t="s">
        <v>1</v>
      </c>
      <c r="C1" t="s">
        <v>2</v>
      </c>
      <c r="D1" t="s">
        <v>3</v>
      </c>
      <c r="E1" t="s">
        <v>4</v>
      </c>
      <c r="F1" t="s">
        <v>5</v>
      </c>
      <c r="G1" t="s">
        <v>6</v>
      </c>
      <c r="H1" t="s">
        <v>7</v>
      </c>
      <c r="I1" t="s">
        <v>8</v>
      </c>
    </row>
    <row r="2" spans="1:9" x14ac:dyDescent="0.35">
      <c r="A2" s="1">
        <v>41848</v>
      </c>
      <c r="B2">
        <v>7</v>
      </c>
      <c r="C2">
        <v>2014</v>
      </c>
      <c r="D2" s="2">
        <v>44756</v>
      </c>
      <c r="E2" t="s">
        <v>268</v>
      </c>
      <c r="F2" t="s">
        <v>743</v>
      </c>
      <c r="G2" t="s">
        <v>10</v>
      </c>
      <c r="I2" s="3">
        <v>36.92</v>
      </c>
    </row>
    <row r="3" spans="1:9" x14ac:dyDescent="0.35">
      <c r="A3" s="1">
        <v>41848</v>
      </c>
      <c r="B3">
        <v>7</v>
      </c>
      <c r="C3">
        <v>2014</v>
      </c>
      <c r="D3" s="2">
        <v>44756</v>
      </c>
      <c r="E3" t="s">
        <v>269</v>
      </c>
      <c r="F3" t="s">
        <v>744</v>
      </c>
      <c r="G3" t="s">
        <v>9</v>
      </c>
      <c r="I3" s="3">
        <v>103</v>
      </c>
    </row>
    <row r="4" spans="1:9" x14ac:dyDescent="0.35">
      <c r="A4" s="1">
        <v>41848</v>
      </c>
      <c r="B4">
        <v>7</v>
      </c>
      <c r="C4">
        <v>2014</v>
      </c>
      <c r="D4" s="2">
        <v>44756</v>
      </c>
      <c r="E4" t="s">
        <v>269</v>
      </c>
      <c r="F4" t="s">
        <v>745</v>
      </c>
      <c r="G4" t="s">
        <v>19</v>
      </c>
      <c r="I4" s="3">
        <v>23.98</v>
      </c>
    </row>
    <row r="5" spans="1:9" x14ac:dyDescent="0.35">
      <c r="A5" s="1">
        <v>41848</v>
      </c>
      <c r="B5">
        <v>7</v>
      </c>
      <c r="C5">
        <v>2014</v>
      </c>
      <c r="D5" s="2">
        <v>44756</v>
      </c>
      <c r="E5" t="s">
        <v>268</v>
      </c>
      <c r="F5" t="s">
        <v>746</v>
      </c>
      <c r="G5" t="s">
        <v>10</v>
      </c>
      <c r="I5" s="3">
        <v>36.92</v>
      </c>
    </row>
    <row r="6" spans="1:9" x14ac:dyDescent="0.35">
      <c r="A6" s="1">
        <v>41849</v>
      </c>
      <c r="B6">
        <v>7</v>
      </c>
      <c r="C6">
        <v>2014</v>
      </c>
      <c r="D6" s="2">
        <v>44756</v>
      </c>
      <c r="E6" t="s">
        <v>269</v>
      </c>
      <c r="F6" t="s">
        <v>747</v>
      </c>
      <c r="G6" t="s">
        <v>11</v>
      </c>
      <c r="I6" s="3">
        <v>162.24</v>
      </c>
    </row>
    <row r="7" spans="1:9" x14ac:dyDescent="0.35">
      <c r="A7" s="1">
        <v>41851</v>
      </c>
      <c r="B7">
        <v>7</v>
      </c>
      <c r="C7">
        <v>2014</v>
      </c>
      <c r="D7" s="2">
        <v>44756</v>
      </c>
      <c r="E7" t="s">
        <v>269</v>
      </c>
      <c r="F7" t="s">
        <v>406</v>
      </c>
      <c r="G7" t="s">
        <v>12</v>
      </c>
      <c r="I7" s="3">
        <v>-3</v>
      </c>
    </row>
    <row r="8" spans="1:9" x14ac:dyDescent="0.35">
      <c r="A8" s="1">
        <v>41852</v>
      </c>
      <c r="B8">
        <v>8</v>
      </c>
      <c r="C8">
        <v>2014</v>
      </c>
      <c r="D8" s="2">
        <v>44787</v>
      </c>
      <c r="E8" t="s">
        <v>269</v>
      </c>
      <c r="F8" t="s">
        <v>407</v>
      </c>
      <c r="G8" t="s">
        <v>13</v>
      </c>
      <c r="I8" s="3">
        <v>208.61</v>
      </c>
    </row>
    <row r="9" spans="1:9" x14ac:dyDescent="0.35">
      <c r="A9" s="1">
        <v>41855</v>
      </c>
      <c r="B9">
        <v>8</v>
      </c>
      <c r="C9">
        <v>2014</v>
      </c>
      <c r="D9" s="2">
        <v>44787</v>
      </c>
      <c r="E9" t="s">
        <v>268</v>
      </c>
      <c r="F9" t="s">
        <v>743</v>
      </c>
      <c r="G9" t="s">
        <v>10</v>
      </c>
      <c r="I9" s="3">
        <v>-19.55</v>
      </c>
    </row>
    <row r="10" spans="1:9" x14ac:dyDescent="0.35">
      <c r="A10" s="1">
        <v>41855</v>
      </c>
      <c r="B10">
        <v>8</v>
      </c>
      <c r="C10">
        <v>2014</v>
      </c>
      <c r="D10" s="2">
        <v>44787</v>
      </c>
      <c r="E10" t="s">
        <v>268</v>
      </c>
      <c r="F10" t="s">
        <v>743</v>
      </c>
      <c r="G10" t="s">
        <v>10</v>
      </c>
      <c r="I10" s="3">
        <v>94.48</v>
      </c>
    </row>
    <row r="11" spans="1:9" x14ac:dyDescent="0.35">
      <c r="A11" s="1">
        <v>41856</v>
      </c>
      <c r="B11">
        <v>8</v>
      </c>
      <c r="C11">
        <v>2014</v>
      </c>
      <c r="D11" s="2">
        <v>44787</v>
      </c>
      <c r="E11" t="s">
        <v>269</v>
      </c>
      <c r="F11" t="s">
        <v>301</v>
      </c>
      <c r="G11" t="s">
        <v>14</v>
      </c>
      <c r="I11" s="3">
        <v>45.16</v>
      </c>
    </row>
    <row r="12" spans="1:9" x14ac:dyDescent="0.35">
      <c r="A12" s="1">
        <v>41857</v>
      </c>
      <c r="B12">
        <v>8</v>
      </c>
      <c r="C12">
        <v>2014</v>
      </c>
      <c r="D12" s="2">
        <v>44787</v>
      </c>
      <c r="E12" t="s">
        <v>268</v>
      </c>
      <c r="F12" t="s">
        <v>748</v>
      </c>
      <c r="G12" t="s">
        <v>10</v>
      </c>
      <c r="I12" s="3">
        <v>-40.72</v>
      </c>
    </row>
    <row r="13" spans="1:9" x14ac:dyDescent="0.35">
      <c r="A13" s="1">
        <v>41857</v>
      </c>
      <c r="B13">
        <v>8</v>
      </c>
      <c r="C13">
        <v>2014</v>
      </c>
      <c r="D13" s="2">
        <v>44787</v>
      </c>
      <c r="E13" t="s">
        <v>269</v>
      </c>
      <c r="F13" t="s">
        <v>749</v>
      </c>
      <c r="G13" t="s">
        <v>13</v>
      </c>
      <c r="I13" s="3">
        <v>2389.81</v>
      </c>
    </row>
    <row r="14" spans="1:9" x14ac:dyDescent="0.35">
      <c r="A14" s="1">
        <v>41858</v>
      </c>
      <c r="B14">
        <v>8</v>
      </c>
      <c r="C14">
        <v>2014</v>
      </c>
      <c r="D14" s="2">
        <v>44787</v>
      </c>
      <c r="E14" t="s">
        <v>268</v>
      </c>
      <c r="F14" t="s">
        <v>743</v>
      </c>
      <c r="G14" t="s">
        <v>10</v>
      </c>
      <c r="I14" s="3">
        <v>-9.77</v>
      </c>
    </row>
    <row r="15" spans="1:9" x14ac:dyDescent="0.35">
      <c r="A15" s="1">
        <v>41858</v>
      </c>
      <c r="B15">
        <v>8</v>
      </c>
      <c r="C15">
        <v>2014</v>
      </c>
      <c r="D15" s="2">
        <v>44787</v>
      </c>
      <c r="E15" t="s">
        <v>268</v>
      </c>
      <c r="F15" t="s">
        <v>743</v>
      </c>
      <c r="G15" t="s">
        <v>10</v>
      </c>
      <c r="I15" s="3">
        <v>49.97</v>
      </c>
    </row>
    <row r="16" spans="1:9" x14ac:dyDescent="0.35">
      <c r="A16" s="1">
        <v>41858</v>
      </c>
      <c r="B16">
        <v>8</v>
      </c>
      <c r="C16">
        <v>2014</v>
      </c>
      <c r="D16" s="2">
        <v>44787</v>
      </c>
      <c r="E16" t="s">
        <v>269</v>
      </c>
      <c r="F16" t="s">
        <v>750</v>
      </c>
      <c r="G16" t="s">
        <v>14</v>
      </c>
      <c r="I16" s="3">
        <v>78.14</v>
      </c>
    </row>
    <row r="17" spans="1:9" x14ac:dyDescent="0.35">
      <c r="A17" s="1">
        <v>41859</v>
      </c>
      <c r="B17">
        <v>8</v>
      </c>
      <c r="C17">
        <v>2014</v>
      </c>
      <c r="D17" s="2">
        <v>44787</v>
      </c>
      <c r="E17" t="s">
        <v>269</v>
      </c>
      <c r="F17" t="s">
        <v>751</v>
      </c>
      <c r="G17" t="s">
        <v>14</v>
      </c>
      <c r="I17" s="3">
        <v>61.68</v>
      </c>
    </row>
    <row r="18" spans="1:9" x14ac:dyDescent="0.35">
      <c r="A18" s="1">
        <v>41862</v>
      </c>
      <c r="B18">
        <v>8</v>
      </c>
      <c r="C18">
        <v>2014</v>
      </c>
      <c r="D18" s="2">
        <v>44787</v>
      </c>
      <c r="E18" t="s">
        <v>269</v>
      </c>
      <c r="F18" t="s">
        <v>752</v>
      </c>
      <c r="G18" t="s">
        <v>16</v>
      </c>
      <c r="I18" s="3">
        <v>293.5</v>
      </c>
    </row>
    <row r="19" spans="1:9" x14ac:dyDescent="0.35">
      <c r="A19" s="1">
        <v>41863</v>
      </c>
      <c r="B19">
        <v>8</v>
      </c>
      <c r="C19">
        <v>2014</v>
      </c>
      <c r="D19" s="2">
        <v>44787</v>
      </c>
      <c r="E19" t="s">
        <v>268</v>
      </c>
      <c r="F19" t="s">
        <v>743</v>
      </c>
      <c r="G19" t="s">
        <v>10</v>
      </c>
      <c r="I19" s="3">
        <v>-29.34</v>
      </c>
    </row>
    <row r="20" spans="1:9" x14ac:dyDescent="0.35">
      <c r="A20" s="1">
        <v>41863</v>
      </c>
      <c r="B20">
        <v>8</v>
      </c>
      <c r="C20">
        <v>2014</v>
      </c>
      <c r="D20" s="2">
        <v>44787</v>
      </c>
      <c r="E20" t="s">
        <v>268</v>
      </c>
      <c r="F20" t="s">
        <v>746</v>
      </c>
      <c r="G20" t="s">
        <v>10</v>
      </c>
      <c r="I20" s="3">
        <v>22.72</v>
      </c>
    </row>
    <row r="21" spans="1:9" x14ac:dyDescent="0.35">
      <c r="A21" s="1">
        <v>41864</v>
      </c>
      <c r="B21">
        <v>8</v>
      </c>
      <c r="C21">
        <v>2014</v>
      </c>
      <c r="D21" s="2">
        <v>44787</v>
      </c>
      <c r="E21" t="s">
        <v>269</v>
      </c>
      <c r="F21" t="s">
        <v>540</v>
      </c>
      <c r="G21" t="s">
        <v>11</v>
      </c>
      <c r="I21" s="3">
        <v>341.75</v>
      </c>
    </row>
    <row r="22" spans="1:9" x14ac:dyDescent="0.35">
      <c r="A22" s="1">
        <v>41871</v>
      </c>
      <c r="B22">
        <v>8</v>
      </c>
      <c r="C22">
        <v>2014</v>
      </c>
      <c r="D22" s="2">
        <v>44787</v>
      </c>
      <c r="E22" t="s">
        <v>268</v>
      </c>
      <c r="F22" t="s">
        <v>541</v>
      </c>
      <c r="G22" t="s">
        <v>17</v>
      </c>
      <c r="I22" s="3">
        <v>18.25</v>
      </c>
    </row>
    <row r="23" spans="1:9" x14ac:dyDescent="0.35">
      <c r="A23" s="1">
        <v>41875</v>
      </c>
      <c r="B23">
        <v>8</v>
      </c>
      <c r="C23">
        <v>2014</v>
      </c>
      <c r="D23" s="2">
        <v>44787</v>
      </c>
      <c r="E23" t="s">
        <v>269</v>
      </c>
      <c r="F23" t="s">
        <v>408</v>
      </c>
      <c r="G23" t="s">
        <v>18</v>
      </c>
      <c r="I23" s="3">
        <v>16</v>
      </c>
    </row>
    <row r="24" spans="1:9" x14ac:dyDescent="0.35">
      <c r="A24" s="1">
        <v>41875</v>
      </c>
      <c r="B24">
        <v>8</v>
      </c>
      <c r="C24">
        <v>2014</v>
      </c>
      <c r="D24" s="2">
        <v>44787</v>
      </c>
      <c r="E24" t="s">
        <v>269</v>
      </c>
      <c r="F24" t="s">
        <v>753</v>
      </c>
      <c r="G24" t="s">
        <v>19</v>
      </c>
      <c r="I24" s="3">
        <v>18.22</v>
      </c>
    </row>
    <row r="25" spans="1:9" x14ac:dyDescent="0.35">
      <c r="A25" s="1">
        <v>41876</v>
      </c>
      <c r="B25">
        <v>8</v>
      </c>
      <c r="C25">
        <v>2014</v>
      </c>
      <c r="D25" s="2">
        <v>44787</v>
      </c>
      <c r="E25" t="s">
        <v>269</v>
      </c>
      <c r="F25" t="s">
        <v>754</v>
      </c>
      <c r="G25" t="s">
        <v>16</v>
      </c>
      <c r="I25" s="3">
        <v>159.16999999999999</v>
      </c>
    </row>
    <row r="26" spans="1:9" x14ac:dyDescent="0.35">
      <c r="A26" s="1">
        <v>41879</v>
      </c>
      <c r="B26">
        <v>8</v>
      </c>
      <c r="C26">
        <v>2014</v>
      </c>
      <c r="D26" s="2">
        <v>44787</v>
      </c>
      <c r="E26" t="s">
        <v>269</v>
      </c>
      <c r="F26" t="s">
        <v>747</v>
      </c>
      <c r="G26" t="s">
        <v>11</v>
      </c>
      <c r="I26" s="3">
        <v>162.24</v>
      </c>
    </row>
    <row r="27" spans="1:9" x14ac:dyDescent="0.35">
      <c r="A27" s="1">
        <v>41880</v>
      </c>
      <c r="B27">
        <v>8</v>
      </c>
      <c r="C27">
        <v>2014</v>
      </c>
      <c r="D27" s="2">
        <v>44787</v>
      </c>
      <c r="E27" t="s">
        <v>269</v>
      </c>
      <c r="F27" t="s">
        <v>407</v>
      </c>
      <c r="G27" t="s">
        <v>13</v>
      </c>
      <c r="I27" s="3">
        <v>208.61</v>
      </c>
    </row>
    <row r="28" spans="1:9" x14ac:dyDescent="0.35">
      <c r="A28" s="1">
        <v>41884</v>
      </c>
      <c r="B28">
        <v>9</v>
      </c>
      <c r="C28">
        <v>2014</v>
      </c>
      <c r="D28" s="2">
        <v>44818</v>
      </c>
      <c r="E28" t="s">
        <v>269</v>
      </c>
      <c r="F28" t="s">
        <v>755</v>
      </c>
      <c r="G28" t="s">
        <v>19</v>
      </c>
      <c r="I28" s="3">
        <v>27.7</v>
      </c>
    </row>
    <row r="29" spans="1:9" x14ac:dyDescent="0.35">
      <c r="A29" s="1">
        <v>41886</v>
      </c>
      <c r="B29">
        <v>9</v>
      </c>
      <c r="C29">
        <v>2014</v>
      </c>
      <c r="D29" s="2">
        <v>44818</v>
      </c>
      <c r="E29" t="s">
        <v>269</v>
      </c>
      <c r="F29" t="s">
        <v>302</v>
      </c>
      <c r="G29" t="s">
        <v>14</v>
      </c>
      <c r="I29" s="3">
        <v>45.16</v>
      </c>
    </row>
    <row r="30" spans="1:9" x14ac:dyDescent="0.35">
      <c r="A30" s="1">
        <v>41887</v>
      </c>
      <c r="B30">
        <v>9</v>
      </c>
      <c r="C30">
        <v>2014</v>
      </c>
      <c r="D30" s="2">
        <v>44818</v>
      </c>
      <c r="E30" t="s">
        <v>268</v>
      </c>
      <c r="F30" t="s">
        <v>541</v>
      </c>
      <c r="G30" t="s">
        <v>17</v>
      </c>
      <c r="I30" s="3">
        <v>23.85</v>
      </c>
    </row>
    <row r="31" spans="1:9" x14ac:dyDescent="0.35">
      <c r="A31" s="1">
        <v>41889</v>
      </c>
      <c r="B31">
        <v>9</v>
      </c>
      <c r="C31">
        <v>2014</v>
      </c>
      <c r="D31" s="2">
        <v>44818</v>
      </c>
      <c r="E31" t="s">
        <v>269</v>
      </c>
      <c r="F31" t="s">
        <v>756</v>
      </c>
      <c r="G31" t="s">
        <v>19</v>
      </c>
      <c r="I31" s="3">
        <v>21.31</v>
      </c>
    </row>
    <row r="32" spans="1:9" x14ac:dyDescent="0.35">
      <c r="A32" s="1">
        <v>41890</v>
      </c>
      <c r="B32">
        <v>9</v>
      </c>
      <c r="C32">
        <v>2014</v>
      </c>
      <c r="D32" s="2">
        <v>44818</v>
      </c>
      <c r="E32" t="s">
        <v>269</v>
      </c>
      <c r="F32" t="s">
        <v>751</v>
      </c>
      <c r="G32" t="s">
        <v>14</v>
      </c>
      <c r="I32" s="3">
        <v>71.47</v>
      </c>
    </row>
    <row r="33" spans="1:9" x14ac:dyDescent="0.35">
      <c r="A33" s="1">
        <v>41890</v>
      </c>
      <c r="B33">
        <v>9</v>
      </c>
      <c r="C33">
        <v>2014</v>
      </c>
      <c r="D33" s="2">
        <v>44818</v>
      </c>
      <c r="E33" t="s">
        <v>269</v>
      </c>
      <c r="F33" t="s">
        <v>749</v>
      </c>
      <c r="G33" t="s">
        <v>13</v>
      </c>
      <c r="I33" s="3">
        <v>2389.81</v>
      </c>
    </row>
    <row r="34" spans="1:9" x14ac:dyDescent="0.35">
      <c r="A34" s="1">
        <v>41890</v>
      </c>
      <c r="B34">
        <v>9</v>
      </c>
      <c r="C34">
        <v>2014</v>
      </c>
      <c r="D34" s="2">
        <v>44818</v>
      </c>
      <c r="E34" t="s">
        <v>269</v>
      </c>
      <c r="F34" t="s">
        <v>757</v>
      </c>
      <c r="G34" t="s">
        <v>19</v>
      </c>
      <c r="I34" s="3">
        <v>10.8</v>
      </c>
    </row>
    <row r="35" spans="1:9" x14ac:dyDescent="0.35">
      <c r="A35" s="1">
        <v>41892</v>
      </c>
      <c r="B35">
        <v>9</v>
      </c>
      <c r="C35">
        <v>2014</v>
      </c>
      <c r="D35" s="2">
        <v>44818</v>
      </c>
      <c r="E35" t="s">
        <v>269</v>
      </c>
      <c r="F35" t="s">
        <v>752</v>
      </c>
      <c r="G35" t="s">
        <v>16</v>
      </c>
      <c r="I35" s="3">
        <v>380.9</v>
      </c>
    </row>
    <row r="36" spans="1:9" x14ac:dyDescent="0.35">
      <c r="A36" s="1">
        <v>41893</v>
      </c>
      <c r="B36">
        <v>9</v>
      </c>
      <c r="C36">
        <v>2014</v>
      </c>
      <c r="D36" s="2">
        <v>44818</v>
      </c>
      <c r="E36" t="s">
        <v>269</v>
      </c>
      <c r="F36" t="s">
        <v>752</v>
      </c>
      <c r="G36" t="s">
        <v>16</v>
      </c>
      <c r="I36" s="3">
        <v>-47.46</v>
      </c>
    </row>
    <row r="37" spans="1:9" x14ac:dyDescent="0.35">
      <c r="A37" s="1">
        <v>41894</v>
      </c>
      <c r="B37">
        <v>9</v>
      </c>
      <c r="C37">
        <v>2014</v>
      </c>
      <c r="D37" s="2">
        <v>44818</v>
      </c>
      <c r="E37" t="s">
        <v>269</v>
      </c>
      <c r="F37" t="s">
        <v>540</v>
      </c>
      <c r="G37" t="s">
        <v>11</v>
      </c>
      <c r="I37" s="3">
        <v>341.75</v>
      </c>
    </row>
    <row r="38" spans="1:9" x14ac:dyDescent="0.35">
      <c r="A38" s="1">
        <v>41896</v>
      </c>
      <c r="B38">
        <v>9</v>
      </c>
      <c r="C38">
        <v>2014</v>
      </c>
      <c r="D38" s="2">
        <v>44818</v>
      </c>
      <c r="E38" t="s">
        <v>269</v>
      </c>
      <c r="F38" t="s">
        <v>409</v>
      </c>
      <c r="G38" t="s">
        <v>19</v>
      </c>
      <c r="I38" s="3">
        <v>4.84</v>
      </c>
    </row>
    <row r="39" spans="1:9" x14ac:dyDescent="0.35">
      <c r="A39" s="1">
        <v>41896</v>
      </c>
      <c r="B39">
        <v>9</v>
      </c>
      <c r="C39">
        <v>2014</v>
      </c>
      <c r="D39" s="2">
        <v>44818</v>
      </c>
      <c r="E39" t="s">
        <v>269</v>
      </c>
      <c r="F39" t="s">
        <v>758</v>
      </c>
      <c r="G39" t="s">
        <v>20</v>
      </c>
      <c r="I39" s="3">
        <v>4.95</v>
      </c>
    </row>
    <row r="40" spans="1:9" x14ac:dyDescent="0.35">
      <c r="A40" s="1">
        <v>41897</v>
      </c>
      <c r="B40">
        <v>9</v>
      </c>
      <c r="C40">
        <v>2014</v>
      </c>
      <c r="D40" s="2">
        <v>44818</v>
      </c>
      <c r="E40" t="s">
        <v>269</v>
      </c>
      <c r="F40" t="s">
        <v>759</v>
      </c>
      <c r="G40" t="s">
        <v>9</v>
      </c>
      <c r="I40" s="3">
        <v>40</v>
      </c>
    </row>
    <row r="41" spans="1:9" x14ac:dyDescent="0.35">
      <c r="A41" s="1">
        <v>41899</v>
      </c>
      <c r="B41">
        <v>9</v>
      </c>
      <c r="C41">
        <v>2014</v>
      </c>
      <c r="D41" s="2">
        <v>44818</v>
      </c>
      <c r="E41" t="s">
        <v>269</v>
      </c>
      <c r="F41" t="s">
        <v>755</v>
      </c>
      <c r="G41" t="s">
        <v>19</v>
      </c>
      <c r="I41" s="3">
        <v>30</v>
      </c>
    </row>
    <row r="42" spans="1:9" x14ac:dyDescent="0.35">
      <c r="A42" s="1">
        <v>41900</v>
      </c>
      <c r="B42">
        <v>9</v>
      </c>
      <c r="C42">
        <v>2014</v>
      </c>
      <c r="D42" s="2">
        <v>44818</v>
      </c>
      <c r="E42" t="s">
        <v>269</v>
      </c>
      <c r="F42" t="s">
        <v>760</v>
      </c>
      <c r="G42" t="s">
        <v>23</v>
      </c>
      <c r="I42" s="3">
        <v>25</v>
      </c>
    </row>
    <row r="43" spans="1:9" x14ac:dyDescent="0.35">
      <c r="A43" s="1">
        <v>41902</v>
      </c>
      <c r="B43">
        <v>9</v>
      </c>
      <c r="C43">
        <v>2014</v>
      </c>
      <c r="D43" s="2">
        <v>44818</v>
      </c>
      <c r="E43" t="s">
        <v>269</v>
      </c>
      <c r="F43" t="s">
        <v>409</v>
      </c>
      <c r="G43" t="s">
        <v>19</v>
      </c>
      <c r="I43" s="3">
        <v>12.66</v>
      </c>
    </row>
    <row r="44" spans="1:9" x14ac:dyDescent="0.35">
      <c r="A44" s="1">
        <v>41902</v>
      </c>
      <c r="B44">
        <v>9</v>
      </c>
      <c r="C44">
        <v>2014</v>
      </c>
      <c r="D44" s="2">
        <v>44818</v>
      </c>
      <c r="E44" t="s">
        <v>269</v>
      </c>
      <c r="F44" t="s">
        <v>756</v>
      </c>
      <c r="G44" t="s">
        <v>19</v>
      </c>
      <c r="I44" s="3">
        <v>47.85</v>
      </c>
    </row>
    <row r="45" spans="1:9" x14ac:dyDescent="0.35">
      <c r="A45" s="1">
        <v>41903</v>
      </c>
      <c r="B45">
        <v>9</v>
      </c>
      <c r="C45">
        <v>2014</v>
      </c>
      <c r="D45" s="2">
        <v>44818</v>
      </c>
      <c r="E45" t="s">
        <v>268</v>
      </c>
      <c r="F45" t="s">
        <v>761</v>
      </c>
      <c r="G45" t="s">
        <v>21</v>
      </c>
      <c r="I45" s="3">
        <v>500</v>
      </c>
    </row>
    <row r="46" spans="1:9" x14ac:dyDescent="0.35">
      <c r="A46" s="1">
        <v>41903</v>
      </c>
      <c r="B46">
        <v>9</v>
      </c>
      <c r="C46">
        <v>2014</v>
      </c>
      <c r="D46" s="2">
        <v>44818</v>
      </c>
      <c r="E46" t="s">
        <v>268</v>
      </c>
      <c r="F46" t="s">
        <v>761</v>
      </c>
      <c r="G46" t="s">
        <v>21</v>
      </c>
      <c r="I46" s="3">
        <v>500</v>
      </c>
    </row>
    <row r="47" spans="1:9" x14ac:dyDescent="0.35">
      <c r="A47" s="1">
        <v>41903</v>
      </c>
      <c r="B47">
        <v>9</v>
      </c>
      <c r="C47">
        <v>2014</v>
      </c>
      <c r="D47" s="2">
        <v>44818</v>
      </c>
      <c r="E47" t="s">
        <v>269</v>
      </c>
      <c r="F47" t="s">
        <v>761</v>
      </c>
      <c r="G47" t="s">
        <v>21</v>
      </c>
      <c r="I47" s="3">
        <v>500</v>
      </c>
    </row>
    <row r="48" spans="1:9" x14ac:dyDescent="0.35">
      <c r="A48" s="1">
        <v>41903</v>
      </c>
      <c r="B48">
        <v>9</v>
      </c>
      <c r="C48">
        <v>2014</v>
      </c>
      <c r="D48" s="2">
        <v>44818</v>
      </c>
      <c r="E48" t="s">
        <v>269</v>
      </c>
      <c r="F48" t="s">
        <v>761</v>
      </c>
      <c r="G48" t="s">
        <v>21</v>
      </c>
      <c r="I48" s="3">
        <v>500</v>
      </c>
    </row>
    <row r="49" spans="1:9" x14ac:dyDescent="0.35">
      <c r="A49" s="1">
        <v>41904</v>
      </c>
      <c r="B49">
        <v>9</v>
      </c>
      <c r="C49">
        <v>2014</v>
      </c>
      <c r="D49" s="2">
        <v>44818</v>
      </c>
      <c r="E49" t="s">
        <v>269</v>
      </c>
      <c r="F49" t="s">
        <v>762</v>
      </c>
      <c r="G49" t="s">
        <v>20</v>
      </c>
      <c r="I49" s="3">
        <v>7.92</v>
      </c>
    </row>
    <row r="50" spans="1:9" x14ac:dyDescent="0.35">
      <c r="A50" s="1">
        <v>41906</v>
      </c>
      <c r="B50">
        <v>9</v>
      </c>
      <c r="C50">
        <v>2014</v>
      </c>
      <c r="D50" s="2">
        <v>44818</v>
      </c>
      <c r="E50" t="s">
        <v>269</v>
      </c>
      <c r="F50" t="s">
        <v>754</v>
      </c>
      <c r="G50" t="s">
        <v>16</v>
      </c>
      <c r="I50" s="3">
        <v>159.16999999999999</v>
      </c>
    </row>
    <row r="51" spans="1:9" x14ac:dyDescent="0.35">
      <c r="A51" s="1">
        <v>41908</v>
      </c>
      <c r="B51">
        <v>9</v>
      </c>
      <c r="C51">
        <v>2014</v>
      </c>
      <c r="D51" s="2">
        <v>44818</v>
      </c>
      <c r="E51" t="s">
        <v>269</v>
      </c>
      <c r="F51" t="s">
        <v>763</v>
      </c>
      <c r="G51" t="s">
        <v>19</v>
      </c>
      <c r="I51" s="3">
        <v>3.37</v>
      </c>
    </row>
    <row r="52" spans="1:9" x14ac:dyDescent="0.35">
      <c r="A52" s="1">
        <v>41908</v>
      </c>
      <c r="B52">
        <v>9</v>
      </c>
      <c r="C52">
        <v>2014</v>
      </c>
      <c r="D52" s="2">
        <v>44818</v>
      </c>
      <c r="E52" t="s">
        <v>269</v>
      </c>
      <c r="F52" t="s">
        <v>764</v>
      </c>
      <c r="G52" t="s">
        <v>22</v>
      </c>
      <c r="I52" s="3">
        <v>15</v>
      </c>
    </row>
    <row r="53" spans="1:9" x14ac:dyDescent="0.35">
      <c r="A53" s="1">
        <v>41909</v>
      </c>
      <c r="B53">
        <v>9</v>
      </c>
      <c r="C53">
        <v>2014</v>
      </c>
      <c r="D53" s="2">
        <v>44818</v>
      </c>
      <c r="E53" t="s">
        <v>269</v>
      </c>
      <c r="F53" t="s">
        <v>765</v>
      </c>
      <c r="G53" t="s">
        <v>29</v>
      </c>
      <c r="I53" s="3">
        <v>91.31</v>
      </c>
    </row>
    <row r="54" spans="1:9" x14ac:dyDescent="0.35">
      <c r="A54" s="1">
        <v>41909</v>
      </c>
      <c r="B54">
        <v>9</v>
      </c>
      <c r="C54">
        <v>2014</v>
      </c>
      <c r="D54" s="2">
        <v>44818</v>
      </c>
      <c r="E54" t="s">
        <v>269</v>
      </c>
      <c r="F54" t="s">
        <v>766</v>
      </c>
      <c r="G54" t="s">
        <v>19</v>
      </c>
      <c r="I54" s="3">
        <v>2.4900000000000002</v>
      </c>
    </row>
    <row r="55" spans="1:9" x14ac:dyDescent="0.35">
      <c r="A55" s="1">
        <v>41909</v>
      </c>
      <c r="B55">
        <v>9</v>
      </c>
      <c r="C55">
        <v>2014</v>
      </c>
      <c r="D55" s="2">
        <v>44818</v>
      </c>
      <c r="E55" t="s">
        <v>269</v>
      </c>
      <c r="F55" t="s">
        <v>582</v>
      </c>
      <c r="G55" t="s">
        <v>19</v>
      </c>
      <c r="I55" s="3">
        <v>16.87</v>
      </c>
    </row>
    <row r="56" spans="1:9" x14ac:dyDescent="0.35">
      <c r="A56" s="1">
        <v>41909</v>
      </c>
      <c r="B56">
        <v>9</v>
      </c>
      <c r="C56">
        <v>2014</v>
      </c>
      <c r="D56" s="2">
        <v>44818</v>
      </c>
      <c r="E56" t="s">
        <v>269</v>
      </c>
      <c r="F56" t="s">
        <v>583</v>
      </c>
      <c r="G56" t="s">
        <v>23</v>
      </c>
      <c r="I56" s="3">
        <v>17.93</v>
      </c>
    </row>
    <row r="57" spans="1:9" x14ac:dyDescent="0.35">
      <c r="A57" s="1">
        <v>41909</v>
      </c>
      <c r="B57">
        <v>9</v>
      </c>
      <c r="C57">
        <v>2014</v>
      </c>
      <c r="D57" s="2">
        <v>44818</v>
      </c>
      <c r="E57" t="s">
        <v>269</v>
      </c>
      <c r="F57" t="s">
        <v>410</v>
      </c>
      <c r="G57" t="s">
        <v>10</v>
      </c>
      <c r="I57" s="3">
        <v>55.91</v>
      </c>
    </row>
    <row r="58" spans="1:9" x14ac:dyDescent="0.35">
      <c r="A58" s="1">
        <v>41911</v>
      </c>
      <c r="B58">
        <v>9</v>
      </c>
      <c r="C58">
        <v>2014</v>
      </c>
      <c r="D58" s="2">
        <v>44818</v>
      </c>
      <c r="E58" t="s">
        <v>269</v>
      </c>
      <c r="F58" t="s">
        <v>747</v>
      </c>
      <c r="G58" t="s">
        <v>11</v>
      </c>
      <c r="I58" s="3">
        <v>162.24</v>
      </c>
    </row>
    <row r="59" spans="1:9" x14ac:dyDescent="0.35">
      <c r="A59" s="1">
        <v>41912</v>
      </c>
      <c r="B59">
        <v>9</v>
      </c>
      <c r="C59">
        <v>2014</v>
      </c>
      <c r="D59" s="2">
        <v>44818</v>
      </c>
      <c r="E59" t="s">
        <v>269</v>
      </c>
      <c r="F59" t="s">
        <v>406</v>
      </c>
      <c r="G59" t="s">
        <v>12</v>
      </c>
      <c r="I59" s="3">
        <v>-2.93</v>
      </c>
    </row>
    <row r="60" spans="1:9" x14ac:dyDescent="0.35">
      <c r="A60" s="1">
        <v>41912</v>
      </c>
      <c r="B60">
        <v>9</v>
      </c>
      <c r="C60">
        <v>2014</v>
      </c>
      <c r="D60" s="2">
        <v>44818</v>
      </c>
      <c r="E60" t="s">
        <v>268</v>
      </c>
      <c r="F60" t="s">
        <v>743</v>
      </c>
      <c r="G60" t="s">
        <v>10</v>
      </c>
      <c r="I60" s="3">
        <v>42.37</v>
      </c>
    </row>
    <row r="61" spans="1:9" x14ac:dyDescent="0.35">
      <c r="A61" s="1">
        <v>41912</v>
      </c>
      <c r="B61">
        <v>9</v>
      </c>
      <c r="C61">
        <v>2014</v>
      </c>
      <c r="D61" s="2">
        <v>44818</v>
      </c>
      <c r="E61" t="s">
        <v>268</v>
      </c>
      <c r="F61" t="s">
        <v>541</v>
      </c>
      <c r="G61" t="s">
        <v>17</v>
      </c>
      <c r="I61" s="3">
        <v>74.8</v>
      </c>
    </row>
    <row r="62" spans="1:9" x14ac:dyDescent="0.35">
      <c r="A62" s="1">
        <v>41912</v>
      </c>
      <c r="B62">
        <v>9</v>
      </c>
      <c r="C62">
        <v>2014</v>
      </c>
      <c r="D62" s="2">
        <v>44818</v>
      </c>
      <c r="E62" t="s">
        <v>268</v>
      </c>
      <c r="F62" t="s">
        <v>767</v>
      </c>
      <c r="G62" t="s">
        <v>10</v>
      </c>
      <c r="I62" s="3">
        <v>45.61</v>
      </c>
    </row>
    <row r="63" spans="1:9" x14ac:dyDescent="0.35">
      <c r="A63" s="1">
        <v>41913</v>
      </c>
      <c r="B63">
        <v>10</v>
      </c>
      <c r="C63">
        <v>2014</v>
      </c>
      <c r="D63" s="2">
        <v>44848</v>
      </c>
      <c r="E63" t="s">
        <v>269</v>
      </c>
      <c r="F63" t="s">
        <v>407</v>
      </c>
      <c r="G63" t="s">
        <v>13</v>
      </c>
      <c r="I63" s="3">
        <v>208.61</v>
      </c>
    </row>
    <row r="64" spans="1:9" x14ac:dyDescent="0.35">
      <c r="A64" s="1">
        <v>41913</v>
      </c>
      <c r="B64">
        <v>10</v>
      </c>
      <c r="C64">
        <v>2014</v>
      </c>
      <c r="D64" s="2">
        <v>44848</v>
      </c>
      <c r="E64" t="s">
        <v>269</v>
      </c>
      <c r="F64" t="s">
        <v>768</v>
      </c>
      <c r="G64" t="s">
        <v>19</v>
      </c>
      <c r="I64" s="3">
        <v>151.28</v>
      </c>
    </row>
    <row r="65" spans="1:9" x14ac:dyDescent="0.35">
      <c r="A65" s="1">
        <v>41914</v>
      </c>
      <c r="B65">
        <v>10</v>
      </c>
      <c r="C65">
        <v>2014</v>
      </c>
      <c r="D65" s="2">
        <v>44848</v>
      </c>
      <c r="E65" t="s">
        <v>269</v>
      </c>
      <c r="F65" t="s">
        <v>584</v>
      </c>
      <c r="G65" t="s">
        <v>24</v>
      </c>
      <c r="I65" s="3">
        <v>300</v>
      </c>
    </row>
    <row r="66" spans="1:9" x14ac:dyDescent="0.35">
      <c r="A66" s="1">
        <v>41917</v>
      </c>
      <c r="B66">
        <v>10</v>
      </c>
      <c r="C66">
        <v>2014</v>
      </c>
      <c r="D66" s="2">
        <v>44848</v>
      </c>
      <c r="E66" t="s">
        <v>269</v>
      </c>
      <c r="F66" t="s">
        <v>769</v>
      </c>
      <c r="G66" t="s">
        <v>20</v>
      </c>
      <c r="I66" s="3">
        <v>42.64</v>
      </c>
    </row>
    <row r="67" spans="1:9" x14ac:dyDescent="0.35">
      <c r="A67" s="1">
        <v>41918</v>
      </c>
      <c r="B67">
        <v>10</v>
      </c>
      <c r="C67">
        <v>2014</v>
      </c>
      <c r="D67" s="2">
        <v>44848</v>
      </c>
      <c r="E67" t="s">
        <v>268</v>
      </c>
      <c r="F67" t="s">
        <v>743</v>
      </c>
      <c r="G67" t="s">
        <v>10</v>
      </c>
      <c r="I67" s="3">
        <v>-14.12</v>
      </c>
    </row>
    <row r="68" spans="1:9" x14ac:dyDescent="0.35">
      <c r="A68" s="1">
        <v>41918</v>
      </c>
      <c r="B68">
        <v>10</v>
      </c>
      <c r="C68">
        <v>2014</v>
      </c>
      <c r="D68" s="2">
        <v>44848</v>
      </c>
      <c r="E68" t="s">
        <v>269</v>
      </c>
      <c r="F68" t="s">
        <v>303</v>
      </c>
      <c r="G68" t="s">
        <v>14</v>
      </c>
      <c r="I68" s="3">
        <v>45.16</v>
      </c>
    </row>
    <row r="69" spans="1:9" x14ac:dyDescent="0.35">
      <c r="A69" s="1">
        <v>41919</v>
      </c>
      <c r="B69">
        <v>10</v>
      </c>
      <c r="C69">
        <v>2014</v>
      </c>
      <c r="D69" s="2">
        <v>44848</v>
      </c>
      <c r="E69" t="s">
        <v>268</v>
      </c>
      <c r="F69" t="s">
        <v>770</v>
      </c>
      <c r="G69" t="s">
        <v>19</v>
      </c>
      <c r="I69" s="3">
        <v>6.41</v>
      </c>
    </row>
    <row r="70" spans="1:9" x14ac:dyDescent="0.35">
      <c r="A70" s="1">
        <v>41919</v>
      </c>
      <c r="B70">
        <v>10</v>
      </c>
      <c r="C70">
        <v>2014</v>
      </c>
      <c r="D70" s="2">
        <v>44848</v>
      </c>
      <c r="E70" t="s">
        <v>269</v>
      </c>
      <c r="F70" t="s">
        <v>751</v>
      </c>
      <c r="G70" t="s">
        <v>14</v>
      </c>
      <c r="I70" s="3">
        <v>126.74</v>
      </c>
    </row>
    <row r="71" spans="1:9" x14ac:dyDescent="0.35">
      <c r="A71" s="1">
        <v>41920</v>
      </c>
      <c r="B71">
        <v>10</v>
      </c>
      <c r="C71">
        <v>2014</v>
      </c>
      <c r="D71" s="2">
        <v>44848</v>
      </c>
      <c r="E71" t="s">
        <v>269</v>
      </c>
      <c r="F71" t="s">
        <v>762</v>
      </c>
      <c r="G71" t="s">
        <v>20</v>
      </c>
      <c r="I71" s="3">
        <v>4.79</v>
      </c>
    </row>
    <row r="72" spans="1:9" x14ac:dyDescent="0.35">
      <c r="A72" s="1">
        <v>41920</v>
      </c>
      <c r="B72">
        <v>10</v>
      </c>
      <c r="C72">
        <v>2014</v>
      </c>
      <c r="D72" s="2">
        <v>44848</v>
      </c>
      <c r="E72" t="s">
        <v>269</v>
      </c>
      <c r="F72" t="s">
        <v>771</v>
      </c>
      <c r="G72" t="s">
        <v>14</v>
      </c>
      <c r="I72" s="3">
        <v>74.23</v>
      </c>
    </row>
    <row r="73" spans="1:9" x14ac:dyDescent="0.35">
      <c r="A73" s="1">
        <v>41922</v>
      </c>
      <c r="B73">
        <v>10</v>
      </c>
      <c r="C73">
        <v>2014</v>
      </c>
      <c r="D73" s="2">
        <v>44848</v>
      </c>
      <c r="E73" t="s">
        <v>269</v>
      </c>
      <c r="F73" t="s">
        <v>540</v>
      </c>
      <c r="G73" t="s">
        <v>11</v>
      </c>
      <c r="I73" s="3">
        <v>341.75</v>
      </c>
    </row>
    <row r="74" spans="1:9" x14ac:dyDescent="0.35">
      <c r="A74" s="1">
        <v>41924</v>
      </c>
      <c r="B74">
        <v>10</v>
      </c>
      <c r="C74">
        <v>2014</v>
      </c>
      <c r="D74" s="2">
        <v>44848</v>
      </c>
      <c r="E74" t="s">
        <v>269</v>
      </c>
      <c r="F74" t="s">
        <v>408</v>
      </c>
      <c r="G74" t="s">
        <v>18</v>
      </c>
      <c r="I74" s="3">
        <v>55</v>
      </c>
    </row>
    <row r="75" spans="1:9" x14ac:dyDescent="0.35">
      <c r="A75" s="1">
        <v>41926</v>
      </c>
      <c r="B75">
        <v>10</v>
      </c>
      <c r="C75">
        <v>2014</v>
      </c>
      <c r="D75" s="2">
        <v>44848</v>
      </c>
      <c r="E75" t="s">
        <v>268</v>
      </c>
      <c r="F75" t="s">
        <v>743</v>
      </c>
      <c r="G75" t="s">
        <v>10</v>
      </c>
      <c r="I75" s="3">
        <v>-10.86</v>
      </c>
    </row>
    <row r="76" spans="1:9" x14ac:dyDescent="0.35">
      <c r="A76" s="1">
        <v>41927</v>
      </c>
      <c r="B76">
        <v>10</v>
      </c>
      <c r="C76">
        <v>2014</v>
      </c>
      <c r="D76" s="2">
        <v>44848</v>
      </c>
      <c r="E76" t="s">
        <v>268</v>
      </c>
      <c r="F76" t="s">
        <v>772</v>
      </c>
      <c r="G76" t="s">
        <v>10</v>
      </c>
      <c r="I76" s="3">
        <v>26.16</v>
      </c>
    </row>
    <row r="77" spans="1:9" x14ac:dyDescent="0.35">
      <c r="A77" s="1">
        <v>41927</v>
      </c>
      <c r="B77">
        <v>10</v>
      </c>
      <c r="C77">
        <v>2014</v>
      </c>
      <c r="D77" s="2">
        <v>44848</v>
      </c>
      <c r="E77" t="s">
        <v>268</v>
      </c>
      <c r="F77" t="s">
        <v>353</v>
      </c>
      <c r="G77" t="s">
        <v>10</v>
      </c>
      <c r="I77" s="3">
        <v>29.1</v>
      </c>
    </row>
    <row r="78" spans="1:9" x14ac:dyDescent="0.35">
      <c r="A78" s="1">
        <v>41927</v>
      </c>
      <c r="B78">
        <v>10</v>
      </c>
      <c r="C78">
        <v>2014</v>
      </c>
      <c r="D78" s="2">
        <v>44848</v>
      </c>
      <c r="E78" t="s">
        <v>268</v>
      </c>
      <c r="F78" t="s">
        <v>411</v>
      </c>
      <c r="G78" t="s">
        <v>10</v>
      </c>
      <c r="I78" s="3">
        <v>32.65</v>
      </c>
    </row>
    <row r="79" spans="1:9" x14ac:dyDescent="0.35">
      <c r="A79" s="1">
        <v>41927</v>
      </c>
      <c r="B79">
        <v>10</v>
      </c>
      <c r="C79">
        <v>2014</v>
      </c>
      <c r="D79" s="2">
        <v>44848</v>
      </c>
      <c r="E79" t="s">
        <v>269</v>
      </c>
      <c r="F79" t="s">
        <v>761</v>
      </c>
      <c r="G79" t="s">
        <v>21</v>
      </c>
      <c r="I79" s="3">
        <v>400</v>
      </c>
    </row>
    <row r="80" spans="1:9" x14ac:dyDescent="0.35">
      <c r="A80" s="1">
        <v>41928</v>
      </c>
      <c r="B80">
        <v>10</v>
      </c>
      <c r="C80">
        <v>2014</v>
      </c>
      <c r="D80" s="2">
        <v>44848</v>
      </c>
      <c r="E80" t="s">
        <v>268</v>
      </c>
      <c r="F80" t="s">
        <v>412</v>
      </c>
      <c r="G80" t="s">
        <v>10</v>
      </c>
      <c r="I80" s="3">
        <v>82.62</v>
      </c>
    </row>
    <row r="81" spans="1:9" x14ac:dyDescent="0.35">
      <c r="A81" s="1">
        <v>41928</v>
      </c>
      <c r="B81">
        <v>10</v>
      </c>
      <c r="C81">
        <v>2014</v>
      </c>
      <c r="D81" s="2">
        <v>44848</v>
      </c>
      <c r="E81" t="s">
        <v>268</v>
      </c>
      <c r="F81" t="s">
        <v>743</v>
      </c>
      <c r="G81" t="s">
        <v>10</v>
      </c>
      <c r="I81" s="3">
        <v>114.06</v>
      </c>
    </row>
    <row r="82" spans="1:9" x14ac:dyDescent="0.35">
      <c r="A82" s="1">
        <v>41929</v>
      </c>
      <c r="B82">
        <v>10</v>
      </c>
      <c r="C82">
        <v>2014</v>
      </c>
      <c r="D82" s="2">
        <v>44848</v>
      </c>
      <c r="E82" t="s">
        <v>268</v>
      </c>
      <c r="F82" t="s">
        <v>412</v>
      </c>
      <c r="G82" t="s">
        <v>10</v>
      </c>
      <c r="I82" s="3">
        <v>-48.89</v>
      </c>
    </row>
    <row r="83" spans="1:9" x14ac:dyDescent="0.35">
      <c r="A83" s="1">
        <v>41929</v>
      </c>
      <c r="B83">
        <v>10</v>
      </c>
      <c r="C83">
        <v>2014</v>
      </c>
      <c r="D83" s="2">
        <v>44848</v>
      </c>
      <c r="E83" t="s">
        <v>268</v>
      </c>
      <c r="F83" t="s">
        <v>412</v>
      </c>
      <c r="G83" t="s">
        <v>10</v>
      </c>
      <c r="I83" s="3">
        <v>44.58</v>
      </c>
    </row>
    <row r="84" spans="1:9" x14ac:dyDescent="0.35">
      <c r="A84" s="1">
        <v>41929</v>
      </c>
      <c r="B84">
        <v>10</v>
      </c>
      <c r="C84">
        <v>2014</v>
      </c>
      <c r="D84" s="2">
        <v>44848</v>
      </c>
      <c r="E84" t="s">
        <v>269</v>
      </c>
      <c r="F84" t="s">
        <v>773</v>
      </c>
      <c r="G84" t="s">
        <v>13</v>
      </c>
      <c r="I84" s="3">
        <v>395</v>
      </c>
    </row>
    <row r="85" spans="1:9" x14ac:dyDescent="0.35">
      <c r="A85" s="1">
        <v>41932</v>
      </c>
      <c r="B85">
        <v>10</v>
      </c>
      <c r="C85">
        <v>2014</v>
      </c>
      <c r="D85" s="2">
        <v>44848</v>
      </c>
      <c r="E85" t="s">
        <v>268</v>
      </c>
      <c r="F85" t="s">
        <v>743</v>
      </c>
      <c r="G85" t="s">
        <v>10</v>
      </c>
      <c r="I85" s="3">
        <v>-4.88</v>
      </c>
    </row>
    <row r="86" spans="1:9" x14ac:dyDescent="0.35">
      <c r="A86" s="1">
        <v>41932</v>
      </c>
      <c r="B86">
        <v>10</v>
      </c>
      <c r="C86">
        <v>2014</v>
      </c>
      <c r="D86" s="2">
        <v>44848</v>
      </c>
      <c r="E86" t="s">
        <v>268</v>
      </c>
      <c r="F86" t="s">
        <v>743</v>
      </c>
      <c r="G86" t="s">
        <v>10</v>
      </c>
      <c r="I86" s="3">
        <v>13.42</v>
      </c>
    </row>
    <row r="87" spans="1:9" x14ac:dyDescent="0.35">
      <c r="A87" s="1">
        <v>41932</v>
      </c>
      <c r="B87">
        <v>10</v>
      </c>
      <c r="C87">
        <v>2014</v>
      </c>
      <c r="D87" s="2">
        <v>44848</v>
      </c>
      <c r="E87" t="s">
        <v>268</v>
      </c>
      <c r="F87" t="s">
        <v>767</v>
      </c>
      <c r="G87" t="s">
        <v>10</v>
      </c>
      <c r="I87" s="3">
        <v>14.09</v>
      </c>
    </row>
    <row r="88" spans="1:9" x14ac:dyDescent="0.35">
      <c r="A88" s="1">
        <v>41932</v>
      </c>
      <c r="B88">
        <v>10</v>
      </c>
      <c r="C88">
        <v>2014</v>
      </c>
      <c r="D88" s="2">
        <v>44848</v>
      </c>
      <c r="E88" t="s">
        <v>268</v>
      </c>
      <c r="F88" t="s">
        <v>767</v>
      </c>
      <c r="G88" t="s">
        <v>10</v>
      </c>
      <c r="I88" s="3">
        <v>28.25</v>
      </c>
    </row>
    <row r="89" spans="1:9" x14ac:dyDescent="0.35">
      <c r="A89" s="1">
        <v>41933</v>
      </c>
      <c r="B89">
        <v>10</v>
      </c>
      <c r="C89">
        <v>2014</v>
      </c>
      <c r="D89" s="2">
        <v>44848</v>
      </c>
      <c r="E89" t="s">
        <v>269</v>
      </c>
      <c r="F89" t="s">
        <v>584</v>
      </c>
      <c r="G89" t="s">
        <v>24</v>
      </c>
      <c r="I89" s="3">
        <v>200</v>
      </c>
    </row>
    <row r="90" spans="1:9" x14ac:dyDescent="0.35">
      <c r="A90" s="1">
        <v>41933</v>
      </c>
      <c r="B90">
        <v>10</v>
      </c>
      <c r="C90">
        <v>2014</v>
      </c>
      <c r="D90" s="2">
        <v>44848</v>
      </c>
      <c r="E90" t="s">
        <v>269</v>
      </c>
      <c r="F90" t="s">
        <v>761</v>
      </c>
      <c r="G90" t="s">
        <v>21</v>
      </c>
      <c r="I90" s="3">
        <v>500</v>
      </c>
    </row>
    <row r="91" spans="1:9" x14ac:dyDescent="0.35">
      <c r="A91" s="1">
        <v>41933</v>
      </c>
      <c r="B91">
        <v>10</v>
      </c>
      <c r="C91">
        <v>2014</v>
      </c>
      <c r="D91" s="2">
        <v>44848</v>
      </c>
      <c r="E91" t="s">
        <v>269</v>
      </c>
      <c r="F91" t="s">
        <v>761</v>
      </c>
      <c r="G91" t="s">
        <v>21</v>
      </c>
      <c r="I91" s="3">
        <v>500</v>
      </c>
    </row>
    <row r="92" spans="1:9" x14ac:dyDescent="0.35">
      <c r="A92" s="1">
        <v>41934</v>
      </c>
      <c r="B92">
        <v>10</v>
      </c>
      <c r="C92">
        <v>2014</v>
      </c>
      <c r="D92" s="2">
        <v>44848</v>
      </c>
      <c r="E92" t="s">
        <v>268</v>
      </c>
      <c r="F92" t="s">
        <v>743</v>
      </c>
      <c r="G92" t="s">
        <v>10</v>
      </c>
      <c r="I92" s="3">
        <v>-22.8</v>
      </c>
    </row>
    <row r="93" spans="1:9" x14ac:dyDescent="0.35">
      <c r="A93" s="1">
        <v>41934</v>
      </c>
      <c r="B93">
        <v>10</v>
      </c>
      <c r="C93">
        <v>2014</v>
      </c>
      <c r="D93" s="2">
        <v>44848</v>
      </c>
      <c r="E93" t="s">
        <v>268</v>
      </c>
      <c r="F93" t="s">
        <v>743</v>
      </c>
      <c r="G93" t="s">
        <v>10</v>
      </c>
      <c r="I93" s="3">
        <v>-8.15</v>
      </c>
    </row>
    <row r="94" spans="1:9" x14ac:dyDescent="0.35">
      <c r="A94" s="1">
        <v>41934</v>
      </c>
      <c r="B94">
        <v>10</v>
      </c>
      <c r="C94">
        <v>2014</v>
      </c>
      <c r="D94" s="2">
        <v>44848</v>
      </c>
      <c r="E94" t="s">
        <v>270</v>
      </c>
      <c r="F94" t="s">
        <v>774</v>
      </c>
      <c r="G94" t="s">
        <v>12</v>
      </c>
      <c r="I94" s="3">
        <v>0.17</v>
      </c>
    </row>
    <row r="95" spans="1:9" x14ac:dyDescent="0.35">
      <c r="A95" s="1">
        <v>41935</v>
      </c>
      <c r="B95">
        <v>10</v>
      </c>
      <c r="C95">
        <v>2014</v>
      </c>
      <c r="D95" s="2">
        <v>44848</v>
      </c>
      <c r="E95" t="s">
        <v>269</v>
      </c>
      <c r="F95" t="s">
        <v>754</v>
      </c>
      <c r="G95" t="s">
        <v>16</v>
      </c>
      <c r="I95" s="3">
        <v>159.16999999999999</v>
      </c>
    </row>
    <row r="96" spans="1:9" x14ac:dyDescent="0.35">
      <c r="A96" s="1">
        <v>41936</v>
      </c>
      <c r="B96">
        <v>10</v>
      </c>
      <c r="C96">
        <v>2014</v>
      </c>
      <c r="D96" s="2">
        <v>44848</v>
      </c>
      <c r="E96" t="s">
        <v>269</v>
      </c>
      <c r="F96" t="s">
        <v>775</v>
      </c>
      <c r="G96" t="s">
        <v>12</v>
      </c>
      <c r="I96" s="3">
        <v>340</v>
      </c>
    </row>
    <row r="97" spans="1:9" x14ac:dyDescent="0.35">
      <c r="A97" s="1">
        <v>41937</v>
      </c>
      <c r="B97">
        <v>10</v>
      </c>
      <c r="C97">
        <v>2014</v>
      </c>
      <c r="D97" s="2">
        <v>44848</v>
      </c>
      <c r="E97" t="s">
        <v>268</v>
      </c>
      <c r="F97" t="s">
        <v>776</v>
      </c>
      <c r="G97" t="s">
        <v>10</v>
      </c>
      <c r="I97" s="3">
        <v>12.96</v>
      </c>
    </row>
    <row r="98" spans="1:9" x14ac:dyDescent="0.35">
      <c r="A98" s="1">
        <v>41937</v>
      </c>
      <c r="B98">
        <v>10</v>
      </c>
      <c r="C98">
        <v>2014</v>
      </c>
      <c r="D98" s="2">
        <v>44848</v>
      </c>
      <c r="E98" t="s">
        <v>268</v>
      </c>
      <c r="F98" t="s">
        <v>354</v>
      </c>
      <c r="G98" t="s">
        <v>10</v>
      </c>
      <c r="I98" s="3">
        <v>17.190000000000001</v>
      </c>
    </row>
    <row r="99" spans="1:9" x14ac:dyDescent="0.35">
      <c r="A99" s="1">
        <v>41937</v>
      </c>
      <c r="B99">
        <v>10</v>
      </c>
      <c r="C99">
        <v>2014</v>
      </c>
      <c r="D99" s="2">
        <v>44848</v>
      </c>
      <c r="E99" t="s">
        <v>268</v>
      </c>
      <c r="F99" t="s">
        <v>353</v>
      </c>
      <c r="G99" t="s">
        <v>10</v>
      </c>
      <c r="I99" s="3">
        <v>23.44</v>
      </c>
    </row>
    <row r="100" spans="1:9" x14ac:dyDescent="0.35">
      <c r="A100" s="1">
        <v>41938</v>
      </c>
      <c r="B100">
        <v>10</v>
      </c>
      <c r="C100">
        <v>2014</v>
      </c>
      <c r="D100" s="2">
        <v>44848</v>
      </c>
      <c r="E100" t="s">
        <v>269</v>
      </c>
      <c r="F100" t="s">
        <v>355</v>
      </c>
      <c r="G100" t="s">
        <v>10</v>
      </c>
      <c r="I100" s="3">
        <v>30.74</v>
      </c>
    </row>
    <row r="101" spans="1:9" x14ac:dyDescent="0.35">
      <c r="A101" s="1">
        <v>41939</v>
      </c>
      <c r="B101">
        <v>10</v>
      </c>
      <c r="C101">
        <v>2014</v>
      </c>
      <c r="D101" s="2">
        <v>44848</v>
      </c>
      <c r="E101" t="s">
        <v>268</v>
      </c>
      <c r="F101" t="s">
        <v>541</v>
      </c>
      <c r="G101" t="s">
        <v>17</v>
      </c>
      <c r="I101" s="3">
        <v>3.24</v>
      </c>
    </row>
    <row r="102" spans="1:9" x14ac:dyDescent="0.35">
      <c r="A102" s="1">
        <v>41939</v>
      </c>
      <c r="B102">
        <v>10</v>
      </c>
      <c r="C102">
        <v>2014</v>
      </c>
      <c r="D102" s="2">
        <v>44848</v>
      </c>
      <c r="E102" t="s">
        <v>269</v>
      </c>
      <c r="F102" t="s">
        <v>284</v>
      </c>
      <c r="G102" t="s">
        <v>19</v>
      </c>
      <c r="I102" s="3">
        <v>15.12</v>
      </c>
    </row>
    <row r="103" spans="1:9" x14ac:dyDescent="0.35">
      <c r="A103" s="1">
        <v>41939</v>
      </c>
      <c r="B103">
        <v>10</v>
      </c>
      <c r="C103">
        <v>2014</v>
      </c>
      <c r="D103" s="2">
        <v>44848</v>
      </c>
      <c r="E103" t="s">
        <v>268</v>
      </c>
      <c r="F103" t="s">
        <v>777</v>
      </c>
      <c r="G103" t="s">
        <v>10</v>
      </c>
      <c r="I103" s="3">
        <v>27.24</v>
      </c>
    </row>
    <row r="104" spans="1:9" x14ac:dyDescent="0.35">
      <c r="A104" s="1">
        <v>41939</v>
      </c>
      <c r="B104">
        <v>10</v>
      </c>
      <c r="C104">
        <v>2014</v>
      </c>
      <c r="D104" s="2">
        <v>44848</v>
      </c>
      <c r="E104" t="s">
        <v>268</v>
      </c>
      <c r="F104" t="s">
        <v>411</v>
      </c>
      <c r="G104" t="s">
        <v>10</v>
      </c>
      <c r="I104" s="3">
        <v>86.07</v>
      </c>
    </row>
    <row r="105" spans="1:9" x14ac:dyDescent="0.35">
      <c r="A105" s="1">
        <v>41939</v>
      </c>
      <c r="B105">
        <v>10</v>
      </c>
      <c r="C105">
        <v>2014</v>
      </c>
      <c r="D105" s="2">
        <v>44848</v>
      </c>
      <c r="E105" t="s">
        <v>268</v>
      </c>
      <c r="F105" t="s">
        <v>778</v>
      </c>
      <c r="G105" t="s">
        <v>10</v>
      </c>
      <c r="I105" s="3">
        <v>29.15</v>
      </c>
    </row>
    <row r="106" spans="1:9" x14ac:dyDescent="0.35">
      <c r="A106" s="1">
        <v>41940</v>
      </c>
      <c r="B106">
        <v>10</v>
      </c>
      <c r="C106">
        <v>2014</v>
      </c>
      <c r="D106" s="2">
        <v>44848</v>
      </c>
      <c r="E106" t="s">
        <v>269</v>
      </c>
      <c r="F106" t="s">
        <v>747</v>
      </c>
      <c r="G106" t="s">
        <v>11</v>
      </c>
      <c r="I106" s="3">
        <v>162.24</v>
      </c>
    </row>
    <row r="107" spans="1:9" x14ac:dyDescent="0.35">
      <c r="A107" s="1">
        <v>41943</v>
      </c>
      <c r="B107">
        <v>10</v>
      </c>
      <c r="C107">
        <v>2014</v>
      </c>
      <c r="D107" s="2">
        <v>44848</v>
      </c>
      <c r="E107" t="s">
        <v>268</v>
      </c>
      <c r="F107" t="s">
        <v>413</v>
      </c>
      <c r="G107" t="s">
        <v>10</v>
      </c>
      <c r="I107" s="3">
        <v>-32.6</v>
      </c>
    </row>
    <row r="108" spans="1:9" x14ac:dyDescent="0.35">
      <c r="A108" s="1">
        <v>41943</v>
      </c>
      <c r="B108">
        <v>10</v>
      </c>
      <c r="C108">
        <v>2014</v>
      </c>
      <c r="D108" s="2">
        <v>44848</v>
      </c>
      <c r="E108" t="s">
        <v>268</v>
      </c>
      <c r="F108" t="s">
        <v>413</v>
      </c>
      <c r="G108" t="s">
        <v>10</v>
      </c>
      <c r="I108" s="3">
        <v>84.78</v>
      </c>
    </row>
    <row r="109" spans="1:9" x14ac:dyDescent="0.35">
      <c r="A109" s="1">
        <v>41945</v>
      </c>
      <c r="B109">
        <v>11</v>
      </c>
      <c r="C109">
        <v>2014</v>
      </c>
      <c r="D109" s="2">
        <v>44879</v>
      </c>
      <c r="E109" t="s">
        <v>269</v>
      </c>
      <c r="F109" t="s">
        <v>761</v>
      </c>
      <c r="G109" t="s">
        <v>21</v>
      </c>
      <c r="I109" s="3">
        <v>500</v>
      </c>
    </row>
    <row r="110" spans="1:9" x14ac:dyDescent="0.35">
      <c r="A110" s="1">
        <v>41945</v>
      </c>
      <c r="B110">
        <v>11</v>
      </c>
      <c r="C110">
        <v>2014</v>
      </c>
      <c r="D110" s="2">
        <v>44879</v>
      </c>
      <c r="E110" t="s">
        <v>269</v>
      </c>
      <c r="F110" t="s">
        <v>761</v>
      </c>
      <c r="G110" t="s">
        <v>21</v>
      </c>
      <c r="I110" s="3">
        <v>500</v>
      </c>
    </row>
    <row r="111" spans="1:9" x14ac:dyDescent="0.35">
      <c r="A111" s="1">
        <v>41946</v>
      </c>
      <c r="B111">
        <v>11</v>
      </c>
      <c r="C111">
        <v>2014</v>
      </c>
      <c r="D111" s="2">
        <v>44879</v>
      </c>
      <c r="E111" t="s">
        <v>268</v>
      </c>
      <c r="F111" t="s">
        <v>779</v>
      </c>
      <c r="G111" t="s">
        <v>10</v>
      </c>
      <c r="I111" s="3">
        <v>48.57</v>
      </c>
    </row>
    <row r="112" spans="1:9" x14ac:dyDescent="0.35">
      <c r="A112" s="1">
        <v>41946</v>
      </c>
      <c r="B112">
        <v>11</v>
      </c>
      <c r="C112">
        <v>2014</v>
      </c>
      <c r="D112" s="2">
        <v>44879</v>
      </c>
      <c r="E112" t="s">
        <v>269</v>
      </c>
      <c r="F112" t="s">
        <v>761</v>
      </c>
      <c r="G112" t="s">
        <v>21</v>
      </c>
      <c r="I112" s="3">
        <v>500</v>
      </c>
    </row>
    <row r="113" spans="1:9" x14ac:dyDescent="0.35">
      <c r="A113" s="1">
        <v>41946</v>
      </c>
      <c r="B113">
        <v>11</v>
      </c>
      <c r="C113">
        <v>2014</v>
      </c>
      <c r="D113" s="2">
        <v>44879</v>
      </c>
      <c r="E113" t="s">
        <v>269</v>
      </c>
      <c r="F113" t="s">
        <v>761</v>
      </c>
      <c r="G113" t="s">
        <v>21</v>
      </c>
      <c r="I113" s="3">
        <v>500</v>
      </c>
    </row>
    <row r="114" spans="1:9" x14ac:dyDescent="0.35">
      <c r="A114" s="1">
        <v>41946</v>
      </c>
      <c r="B114">
        <v>11</v>
      </c>
      <c r="C114">
        <v>2014</v>
      </c>
      <c r="D114" s="2">
        <v>44879</v>
      </c>
      <c r="E114" t="s">
        <v>269</v>
      </c>
      <c r="F114" t="s">
        <v>584</v>
      </c>
      <c r="G114" t="s">
        <v>24</v>
      </c>
      <c r="I114" s="3">
        <v>2200</v>
      </c>
    </row>
    <row r="115" spans="1:9" x14ac:dyDescent="0.35">
      <c r="A115" s="1">
        <v>41946</v>
      </c>
      <c r="B115">
        <v>11</v>
      </c>
      <c r="C115">
        <v>2014</v>
      </c>
      <c r="D115" s="2">
        <v>44879</v>
      </c>
      <c r="E115" t="s">
        <v>269</v>
      </c>
      <c r="F115" t="s">
        <v>584</v>
      </c>
      <c r="G115" t="s">
        <v>24</v>
      </c>
      <c r="I115" s="3">
        <v>2300</v>
      </c>
    </row>
    <row r="116" spans="1:9" x14ac:dyDescent="0.35">
      <c r="A116" s="1">
        <v>41947</v>
      </c>
      <c r="B116">
        <v>11</v>
      </c>
      <c r="C116">
        <v>2014</v>
      </c>
      <c r="D116" s="2">
        <v>44879</v>
      </c>
      <c r="E116" t="s">
        <v>269</v>
      </c>
      <c r="F116" t="s">
        <v>585</v>
      </c>
      <c r="G116" t="s">
        <v>23</v>
      </c>
      <c r="I116" s="3">
        <v>25</v>
      </c>
    </row>
    <row r="117" spans="1:9" x14ac:dyDescent="0.35">
      <c r="A117" s="1">
        <v>41947</v>
      </c>
      <c r="B117">
        <v>11</v>
      </c>
      <c r="C117">
        <v>2014</v>
      </c>
      <c r="D117" s="2">
        <v>44879</v>
      </c>
      <c r="E117" t="s">
        <v>268</v>
      </c>
      <c r="F117" t="s">
        <v>411</v>
      </c>
      <c r="G117" t="s">
        <v>10</v>
      </c>
      <c r="I117" s="3">
        <v>37.049999999999997</v>
      </c>
    </row>
    <row r="118" spans="1:9" x14ac:dyDescent="0.35">
      <c r="A118" s="1">
        <v>41947</v>
      </c>
      <c r="B118">
        <v>11</v>
      </c>
      <c r="C118">
        <v>2014</v>
      </c>
      <c r="D118" s="2">
        <v>44879</v>
      </c>
      <c r="E118" t="s">
        <v>268</v>
      </c>
      <c r="F118" t="s">
        <v>761</v>
      </c>
      <c r="G118" t="s">
        <v>21</v>
      </c>
      <c r="I118" s="3">
        <v>500</v>
      </c>
    </row>
    <row r="119" spans="1:9" x14ac:dyDescent="0.35">
      <c r="A119" s="1">
        <v>41947</v>
      </c>
      <c r="B119">
        <v>11</v>
      </c>
      <c r="C119">
        <v>2014</v>
      </c>
      <c r="D119" s="2">
        <v>44879</v>
      </c>
      <c r="E119" t="s">
        <v>268</v>
      </c>
      <c r="F119" t="s">
        <v>761</v>
      </c>
      <c r="G119" t="s">
        <v>21</v>
      </c>
      <c r="I119" s="3">
        <v>500</v>
      </c>
    </row>
    <row r="120" spans="1:9" x14ac:dyDescent="0.35">
      <c r="A120" s="1">
        <v>41947</v>
      </c>
      <c r="B120">
        <v>11</v>
      </c>
      <c r="C120">
        <v>2014</v>
      </c>
      <c r="D120" s="2">
        <v>44879</v>
      </c>
      <c r="E120" t="s">
        <v>269</v>
      </c>
      <c r="F120" t="s">
        <v>761</v>
      </c>
      <c r="G120" t="s">
        <v>21</v>
      </c>
      <c r="I120" s="3">
        <v>500</v>
      </c>
    </row>
    <row r="121" spans="1:9" x14ac:dyDescent="0.35">
      <c r="A121" s="1">
        <v>41947</v>
      </c>
      <c r="B121">
        <v>11</v>
      </c>
      <c r="C121">
        <v>2014</v>
      </c>
      <c r="D121" s="2">
        <v>44879</v>
      </c>
      <c r="E121" t="s">
        <v>269</v>
      </c>
      <c r="F121" t="s">
        <v>761</v>
      </c>
      <c r="G121" t="s">
        <v>21</v>
      </c>
      <c r="I121" s="3">
        <v>500</v>
      </c>
    </row>
    <row r="122" spans="1:9" x14ac:dyDescent="0.35">
      <c r="A122" s="1">
        <v>41947</v>
      </c>
      <c r="B122">
        <v>11</v>
      </c>
      <c r="C122">
        <v>2014</v>
      </c>
      <c r="D122" s="2">
        <v>44879</v>
      </c>
      <c r="E122" t="s">
        <v>269</v>
      </c>
      <c r="F122" t="s">
        <v>761</v>
      </c>
      <c r="G122" t="s">
        <v>21</v>
      </c>
      <c r="I122" s="3">
        <v>500</v>
      </c>
    </row>
    <row r="123" spans="1:9" x14ac:dyDescent="0.35">
      <c r="A123" s="1">
        <v>41947</v>
      </c>
      <c r="B123">
        <v>11</v>
      </c>
      <c r="C123">
        <v>2014</v>
      </c>
      <c r="D123" s="2">
        <v>44879</v>
      </c>
      <c r="E123" t="s">
        <v>269</v>
      </c>
      <c r="F123" t="s">
        <v>761</v>
      </c>
      <c r="G123" t="s">
        <v>21</v>
      </c>
      <c r="I123" s="3">
        <v>500</v>
      </c>
    </row>
    <row r="124" spans="1:9" x14ac:dyDescent="0.35">
      <c r="A124" s="1">
        <v>41950</v>
      </c>
      <c r="B124">
        <v>11</v>
      </c>
      <c r="C124">
        <v>2014</v>
      </c>
      <c r="D124" s="2">
        <v>44879</v>
      </c>
      <c r="E124" t="s">
        <v>269</v>
      </c>
      <c r="F124" t="s">
        <v>751</v>
      </c>
      <c r="G124" t="s">
        <v>14</v>
      </c>
      <c r="I124" s="3">
        <v>27.87</v>
      </c>
    </row>
    <row r="125" spans="1:9" x14ac:dyDescent="0.35">
      <c r="A125" s="1">
        <v>41953</v>
      </c>
      <c r="B125">
        <v>11</v>
      </c>
      <c r="C125">
        <v>2014</v>
      </c>
      <c r="D125" s="2">
        <v>44879</v>
      </c>
      <c r="E125" t="s">
        <v>269</v>
      </c>
      <c r="F125" t="s">
        <v>752</v>
      </c>
      <c r="G125" t="s">
        <v>16</v>
      </c>
      <c r="I125" s="3">
        <v>308.47000000000003</v>
      </c>
    </row>
    <row r="126" spans="1:9" x14ac:dyDescent="0.35">
      <c r="A126" s="1">
        <v>41955</v>
      </c>
      <c r="B126">
        <v>11</v>
      </c>
      <c r="C126">
        <v>2014</v>
      </c>
      <c r="D126" s="2">
        <v>44879</v>
      </c>
      <c r="E126" t="s">
        <v>269</v>
      </c>
      <c r="F126" t="s">
        <v>584</v>
      </c>
      <c r="G126" t="s">
        <v>24</v>
      </c>
      <c r="I126" s="3">
        <v>216.75</v>
      </c>
    </row>
    <row r="127" spans="1:9" x14ac:dyDescent="0.35">
      <c r="A127" s="1">
        <v>41956</v>
      </c>
      <c r="B127">
        <v>11</v>
      </c>
      <c r="C127">
        <v>2014</v>
      </c>
      <c r="D127" s="2">
        <v>44879</v>
      </c>
      <c r="E127" t="s">
        <v>269</v>
      </c>
      <c r="F127" t="s">
        <v>540</v>
      </c>
      <c r="G127" t="s">
        <v>11</v>
      </c>
      <c r="I127" s="3">
        <v>341.75</v>
      </c>
    </row>
    <row r="128" spans="1:9" x14ac:dyDescent="0.35">
      <c r="A128" s="1">
        <v>41961</v>
      </c>
      <c r="B128">
        <v>11</v>
      </c>
      <c r="C128">
        <v>2014</v>
      </c>
      <c r="D128" s="2">
        <v>44879</v>
      </c>
      <c r="E128" t="s">
        <v>269</v>
      </c>
      <c r="F128" t="s">
        <v>754</v>
      </c>
      <c r="G128" t="s">
        <v>16</v>
      </c>
      <c r="I128" s="3">
        <v>61.17</v>
      </c>
    </row>
    <row r="129" spans="1:9" x14ac:dyDescent="0.35">
      <c r="A129" s="1">
        <v>41962</v>
      </c>
      <c r="B129">
        <v>11</v>
      </c>
      <c r="C129">
        <v>2014</v>
      </c>
      <c r="D129" s="2">
        <v>44879</v>
      </c>
      <c r="E129" t="s">
        <v>268</v>
      </c>
      <c r="F129" t="s">
        <v>413</v>
      </c>
      <c r="G129" t="s">
        <v>10</v>
      </c>
      <c r="I129" s="3">
        <v>-345</v>
      </c>
    </row>
    <row r="130" spans="1:9" x14ac:dyDescent="0.35">
      <c r="A130" s="1">
        <v>41962</v>
      </c>
      <c r="B130">
        <v>11</v>
      </c>
      <c r="C130">
        <v>2014</v>
      </c>
      <c r="D130" s="2">
        <v>44879</v>
      </c>
      <c r="E130" t="s">
        <v>268</v>
      </c>
      <c r="F130" t="s">
        <v>413</v>
      </c>
      <c r="G130" t="s">
        <v>10</v>
      </c>
      <c r="I130" s="3">
        <v>5.43</v>
      </c>
    </row>
    <row r="131" spans="1:9" x14ac:dyDescent="0.35">
      <c r="A131" s="1">
        <v>41962</v>
      </c>
      <c r="B131">
        <v>11</v>
      </c>
      <c r="C131">
        <v>2014</v>
      </c>
      <c r="D131" s="2">
        <v>44879</v>
      </c>
      <c r="E131" t="s">
        <v>268</v>
      </c>
      <c r="F131" t="s">
        <v>413</v>
      </c>
      <c r="G131" t="s">
        <v>10</v>
      </c>
      <c r="I131" s="3">
        <v>345</v>
      </c>
    </row>
    <row r="132" spans="1:9" x14ac:dyDescent="0.35">
      <c r="A132" s="1">
        <v>41963</v>
      </c>
      <c r="B132">
        <v>11</v>
      </c>
      <c r="C132">
        <v>2014</v>
      </c>
      <c r="D132" s="2">
        <v>44879</v>
      </c>
      <c r="E132" t="s">
        <v>268</v>
      </c>
      <c r="F132" t="s">
        <v>743</v>
      </c>
      <c r="G132" t="s">
        <v>10</v>
      </c>
      <c r="I132" s="3">
        <v>255.88</v>
      </c>
    </row>
    <row r="133" spans="1:9" x14ac:dyDescent="0.35">
      <c r="A133" s="1">
        <v>41963</v>
      </c>
      <c r="B133">
        <v>11</v>
      </c>
      <c r="C133">
        <v>2014</v>
      </c>
      <c r="D133" s="2">
        <v>44879</v>
      </c>
      <c r="E133" t="s">
        <v>268</v>
      </c>
      <c r="F133" t="s">
        <v>767</v>
      </c>
      <c r="G133" t="s">
        <v>10</v>
      </c>
      <c r="I133" s="3">
        <v>194.5</v>
      </c>
    </row>
    <row r="134" spans="1:9" x14ac:dyDescent="0.35">
      <c r="A134" s="1">
        <v>41964</v>
      </c>
      <c r="B134">
        <v>11</v>
      </c>
      <c r="C134">
        <v>2014</v>
      </c>
      <c r="D134" s="2">
        <v>44879</v>
      </c>
      <c r="E134" t="s">
        <v>268</v>
      </c>
      <c r="F134" t="s">
        <v>541</v>
      </c>
      <c r="G134" t="s">
        <v>17</v>
      </c>
      <c r="I134" s="3">
        <v>34.65</v>
      </c>
    </row>
    <row r="135" spans="1:9" x14ac:dyDescent="0.35">
      <c r="A135" s="1">
        <v>41964</v>
      </c>
      <c r="B135">
        <v>11</v>
      </c>
      <c r="C135">
        <v>2014</v>
      </c>
      <c r="D135" s="2">
        <v>44879</v>
      </c>
      <c r="E135" t="s">
        <v>268</v>
      </c>
      <c r="F135" t="s">
        <v>743</v>
      </c>
      <c r="G135" t="s">
        <v>10</v>
      </c>
      <c r="I135" s="3">
        <v>39.11</v>
      </c>
    </row>
    <row r="136" spans="1:9" x14ac:dyDescent="0.35">
      <c r="A136" s="1">
        <v>41964</v>
      </c>
      <c r="B136">
        <v>11</v>
      </c>
      <c r="C136">
        <v>2014</v>
      </c>
      <c r="D136" s="2">
        <v>44879</v>
      </c>
      <c r="E136" t="s">
        <v>268</v>
      </c>
      <c r="F136" t="s">
        <v>767</v>
      </c>
      <c r="G136" t="s">
        <v>10</v>
      </c>
      <c r="I136" s="3">
        <v>217.48</v>
      </c>
    </row>
    <row r="137" spans="1:9" x14ac:dyDescent="0.35">
      <c r="A137" s="1">
        <v>41966</v>
      </c>
      <c r="B137">
        <v>11</v>
      </c>
      <c r="C137">
        <v>2014</v>
      </c>
      <c r="D137" s="2">
        <v>44879</v>
      </c>
      <c r="E137" t="s">
        <v>268</v>
      </c>
      <c r="F137" t="s">
        <v>412</v>
      </c>
      <c r="G137" t="s">
        <v>10</v>
      </c>
      <c r="I137" s="3">
        <v>21.38</v>
      </c>
    </row>
    <row r="138" spans="1:9" x14ac:dyDescent="0.35">
      <c r="A138" s="1">
        <v>41966</v>
      </c>
      <c r="B138">
        <v>11</v>
      </c>
      <c r="C138">
        <v>2014</v>
      </c>
      <c r="D138" s="2">
        <v>44879</v>
      </c>
      <c r="E138" t="s">
        <v>268</v>
      </c>
      <c r="F138" t="s">
        <v>412</v>
      </c>
      <c r="G138" t="s">
        <v>10</v>
      </c>
      <c r="I138" s="3">
        <v>55.89</v>
      </c>
    </row>
    <row r="139" spans="1:9" x14ac:dyDescent="0.35">
      <c r="A139" s="1">
        <v>41966</v>
      </c>
      <c r="B139">
        <v>11</v>
      </c>
      <c r="C139">
        <v>2014</v>
      </c>
      <c r="D139" s="2">
        <v>44879</v>
      </c>
      <c r="E139" t="s">
        <v>268</v>
      </c>
      <c r="F139" t="s">
        <v>413</v>
      </c>
      <c r="G139" t="s">
        <v>10</v>
      </c>
      <c r="I139" s="3">
        <v>101.28</v>
      </c>
    </row>
    <row r="140" spans="1:9" x14ac:dyDescent="0.35">
      <c r="A140" s="1">
        <v>41967</v>
      </c>
      <c r="B140">
        <v>11</v>
      </c>
      <c r="C140">
        <v>2014</v>
      </c>
      <c r="D140" s="2">
        <v>44879</v>
      </c>
      <c r="E140" t="s">
        <v>268</v>
      </c>
      <c r="F140" t="s">
        <v>743</v>
      </c>
      <c r="G140" t="s">
        <v>10</v>
      </c>
      <c r="I140" s="3">
        <v>-198.85</v>
      </c>
    </row>
    <row r="141" spans="1:9" x14ac:dyDescent="0.35">
      <c r="A141" s="1">
        <v>41967</v>
      </c>
      <c r="B141">
        <v>11</v>
      </c>
      <c r="C141">
        <v>2014</v>
      </c>
      <c r="D141" s="2">
        <v>44879</v>
      </c>
      <c r="E141" t="s">
        <v>268</v>
      </c>
      <c r="F141" t="s">
        <v>743</v>
      </c>
      <c r="G141" t="s">
        <v>10</v>
      </c>
      <c r="I141" s="3">
        <v>17.38</v>
      </c>
    </row>
    <row r="142" spans="1:9" x14ac:dyDescent="0.35">
      <c r="A142" s="1">
        <v>41967</v>
      </c>
      <c r="B142">
        <v>11</v>
      </c>
      <c r="C142">
        <v>2014</v>
      </c>
      <c r="D142" s="2">
        <v>44879</v>
      </c>
      <c r="E142" t="s">
        <v>268</v>
      </c>
      <c r="F142" t="s">
        <v>413</v>
      </c>
      <c r="G142" t="s">
        <v>10</v>
      </c>
      <c r="I142" s="3">
        <v>25.01</v>
      </c>
    </row>
    <row r="143" spans="1:9" x14ac:dyDescent="0.35">
      <c r="A143" s="1">
        <v>41967</v>
      </c>
      <c r="B143">
        <v>11</v>
      </c>
      <c r="C143">
        <v>2014</v>
      </c>
      <c r="D143" s="2">
        <v>44879</v>
      </c>
      <c r="E143" t="s">
        <v>268</v>
      </c>
      <c r="F143" t="s">
        <v>541</v>
      </c>
      <c r="G143" t="s">
        <v>17</v>
      </c>
      <c r="I143" s="3">
        <v>45.45</v>
      </c>
    </row>
    <row r="144" spans="1:9" x14ac:dyDescent="0.35">
      <c r="A144" s="1">
        <v>41968</v>
      </c>
      <c r="B144">
        <v>11</v>
      </c>
      <c r="C144">
        <v>2014</v>
      </c>
      <c r="D144" s="2">
        <v>44879</v>
      </c>
      <c r="E144" t="s">
        <v>268</v>
      </c>
      <c r="F144" t="s">
        <v>541</v>
      </c>
      <c r="G144" t="s">
        <v>17</v>
      </c>
      <c r="I144" s="3">
        <v>6.47</v>
      </c>
    </row>
    <row r="145" spans="1:9" x14ac:dyDescent="0.35">
      <c r="A145" s="1">
        <v>41968</v>
      </c>
      <c r="B145">
        <v>11</v>
      </c>
      <c r="C145">
        <v>2014</v>
      </c>
      <c r="D145" s="2">
        <v>44879</v>
      </c>
      <c r="E145" t="s">
        <v>268</v>
      </c>
      <c r="F145" t="s">
        <v>353</v>
      </c>
      <c r="G145" t="s">
        <v>10</v>
      </c>
      <c r="I145" s="3">
        <v>13.52</v>
      </c>
    </row>
    <row r="146" spans="1:9" x14ac:dyDescent="0.35">
      <c r="A146" s="1">
        <v>41968</v>
      </c>
      <c r="B146">
        <v>11</v>
      </c>
      <c r="C146">
        <v>2014</v>
      </c>
      <c r="D146" s="2">
        <v>44879</v>
      </c>
      <c r="E146" t="s">
        <v>268</v>
      </c>
      <c r="F146" t="s">
        <v>412</v>
      </c>
      <c r="G146" t="s">
        <v>10</v>
      </c>
      <c r="I146" s="3">
        <v>19.73</v>
      </c>
    </row>
    <row r="147" spans="1:9" x14ac:dyDescent="0.35">
      <c r="A147" s="1">
        <v>41968</v>
      </c>
      <c r="B147">
        <v>11</v>
      </c>
      <c r="C147">
        <v>2014</v>
      </c>
      <c r="D147" s="2">
        <v>44879</v>
      </c>
      <c r="E147" t="s">
        <v>269</v>
      </c>
      <c r="F147" t="s">
        <v>754</v>
      </c>
      <c r="G147" t="s">
        <v>16</v>
      </c>
      <c r="I147" s="3">
        <v>159.16999999999999</v>
      </c>
    </row>
    <row r="148" spans="1:9" x14ac:dyDescent="0.35">
      <c r="A148" s="1">
        <v>41968</v>
      </c>
      <c r="B148">
        <v>11</v>
      </c>
      <c r="C148">
        <v>2014</v>
      </c>
      <c r="D148" s="2">
        <v>44879</v>
      </c>
      <c r="E148" t="s">
        <v>268</v>
      </c>
      <c r="F148" t="s">
        <v>780</v>
      </c>
      <c r="G148" t="s">
        <v>10</v>
      </c>
      <c r="I148" s="3">
        <v>42.44</v>
      </c>
    </row>
    <row r="149" spans="1:9" x14ac:dyDescent="0.35">
      <c r="A149" s="1">
        <v>41968</v>
      </c>
      <c r="B149">
        <v>11</v>
      </c>
      <c r="C149">
        <v>2014</v>
      </c>
      <c r="D149" s="2">
        <v>44879</v>
      </c>
      <c r="E149" t="s">
        <v>268</v>
      </c>
      <c r="F149" t="s">
        <v>780</v>
      </c>
      <c r="G149" t="s">
        <v>10</v>
      </c>
      <c r="I149" s="3">
        <v>51.54</v>
      </c>
    </row>
    <row r="150" spans="1:9" x14ac:dyDescent="0.35">
      <c r="A150" s="1">
        <v>41971</v>
      </c>
      <c r="B150">
        <v>11</v>
      </c>
      <c r="C150">
        <v>2014</v>
      </c>
      <c r="D150" s="2">
        <v>44879</v>
      </c>
      <c r="E150" t="s">
        <v>268</v>
      </c>
      <c r="F150" t="s">
        <v>286</v>
      </c>
      <c r="G150" t="s">
        <v>10</v>
      </c>
      <c r="I150" s="3">
        <v>45.12</v>
      </c>
    </row>
    <row r="151" spans="1:9" x14ac:dyDescent="0.35">
      <c r="A151" s="1">
        <v>41971</v>
      </c>
      <c r="B151">
        <v>11</v>
      </c>
      <c r="C151">
        <v>2014</v>
      </c>
      <c r="D151" s="2">
        <v>44879</v>
      </c>
      <c r="E151" t="s">
        <v>268</v>
      </c>
      <c r="F151" t="s">
        <v>356</v>
      </c>
      <c r="G151" t="s">
        <v>17</v>
      </c>
      <c r="I151" s="3">
        <v>61.29</v>
      </c>
    </row>
    <row r="152" spans="1:9" x14ac:dyDescent="0.35">
      <c r="A152" s="1">
        <v>41973</v>
      </c>
      <c r="B152">
        <v>11</v>
      </c>
      <c r="C152">
        <v>2014</v>
      </c>
      <c r="D152" s="2">
        <v>44879</v>
      </c>
      <c r="E152" t="s">
        <v>269</v>
      </c>
      <c r="F152" t="s">
        <v>355</v>
      </c>
      <c r="G152" t="s">
        <v>10</v>
      </c>
      <c r="I152" s="3">
        <v>21.29</v>
      </c>
    </row>
    <row r="153" spans="1:9" x14ac:dyDescent="0.35">
      <c r="A153" s="1">
        <v>41974</v>
      </c>
      <c r="B153">
        <v>12</v>
      </c>
      <c r="C153">
        <v>2014</v>
      </c>
      <c r="D153" s="2">
        <v>44909</v>
      </c>
      <c r="E153" t="s">
        <v>268</v>
      </c>
      <c r="F153" t="s">
        <v>413</v>
      </c>
      <c r="G153" t="s">
        <v>10</v>
      </c>
      <c r="I153" s="3">
        <v>25.27</v>
      </c>
    </row>
    <row r="154" spans="1:9" x14ac:dyDescent="0.35">
      <c r="A154" s="1">
        <v>41974</v>
      </c>
      <c r="B154">
        <v>12</v>
      </c>
      <c r="C154">
        <v>2014</v>
      </c>
      <c r="D154" s="2">
        <v>44909</v>
      </c>
      <c r="E154" t="s">
        <v>268</v>
      </c>
      <c r="F154" t="s">
        <v>353</v>
      </c>
      <c r="G154" t="s">
        <v>10</v>
      </c>
      <c r="I154" s="3">
        <v>27.14</v>
      </c>
    </row>
    <row r="155" spans="1:9" x14ac:dyDescent="0.35">
      <c r="A155" s="1">
        <v>41974</v>
      </c>
      <c r="B155">
        <v>12</v>
      </c>
      <c r="C155">
        <v>2014</v>
      </c>
      <c r="D155" s="2">
        <v>44909</v>
      </c>
      <c r="E155" t="s">
        <v>268</v>
      </c>
      <c r="F155" t="s">
        <v>781</v>
      </c>
      <c r="G155" t="s">
        <v>18</v>
      </c>
      <c r="I155" s="3">
        <v>35.58</v>
      </c>
    </row>
    <row r="156" spans="1:9" x14ac:dyDescent="0.35">
      <c r="A156" s="1">
        <v>41974</v>
      </c>
      <c r="B156">
        <v>12</v>
      </c>
      <c r="C156">
        <v>2014</v>
      </c>
      <c r="D156" s="2">
        <v>44909</v>
      </c>
      <c r="E156" t="s">
        <v>268</v>
      </c>
      <c r="F156" t="s">
        <v>356</v>
      </c>
      <c r="G156" t="s">
        <v>17</v>
      </c>
      <c r="I156" s="3">
        <v>39.67</v>
      </c>
    </row>
    <row r="157" spans="1:9" x14ac:dyDescent="0.35">
      <c r="A157" s="1">
        <v>41974</v>
      </c>
      <c r="B157">
        <v>12</v>
      </c>
      <c r="C157">
        <v>2014</v>
      </c>
      <c r="D157" s="2">
        <v>44909</v>
      </c>
      <c r="E157" t="s">
        <v>269</v>
      </c>
      <c r="F157" t="s">
        <v>747</v>
      </c>
      <c r="G157" t="s">
        <v>11</v>
      </c>
      <c r="I157" s="3">
        <v>162.24</v>
      </c>
    </row>
    <row r="158" spans="1:9" x14ac:dyDescent="0.35">
      <c r="A158" s="1">
        <v>41975</v>
      </c>
      <c r="B158">
        <v>12</v>
      </c>
      <c r="C158">
        <v>2014</v>
      </c>
      <c r="D158" s="2">
        <v>44909</v>
      </c>
      <c r="E158" t="s">
        <v>268</v>
      </c>
      <c r="F158" t="s">
        <v>541</v>
      </c>
      <c r="G158" t="s">
        <v>17</v>
      </c>
      <c r="I158" s="3">
        <v>4.7</v>
      </c>
    </row>
    <row r="159" spans="1:9" x14ac:dyDescent="0.35">
      <c r="A159" s="1">
        <v>41975</v>
      </c>
      <c r="B159">
        <v>12</v>
      </c>
      <c r="C159">
        <v>2014</v>
      </c>
      <c r="D159" s="2">
        <v>44909</v>
      </c>
      <c r="E159" t="s">
        <v>268</v>
      </c>
      <c r="F159" t="s">
        <v>781</v>
      </c>
      <c r="G159" t="s">
        <v>18</v>
      </c>
      <c r="I159" s="3">
        <v>6.93</v>
      </c>
    </row>
    <row r="160" spans="1:9" x14ac:dyDescent="0.35">
      <c r="A160" s="1">
        <v>41975</v>
      </c>
      <c r="B160">
        <v>12</v>
      </c>
      <c r="C160">
        <v>2014</v>
      </c>
      <c r="D160" s="2">
        <v>44909</v>
      </c>
      <c r="E160" t="s">
        <v>268</v>
      </c>
      <c r="F160" t="s">
        <v>781</v>
      </c>
      <c r="G160" t="s">
        <v>18</v>
      </c>
      <c r="I160" s="3">
        <v>19.489999999999998</v>
      </c>
    </row>
    <row r="161" spans="1:9" x14ac:dyDescent="0.35">
      <c r="A161" s="1">
        <v>41976</v>
      </c>
      <c r="B161">
        <v>12</v>
      </c>
      <c r="C161">
        <v>2014</v>
      </c>
      <c r="D161" s="2">
        <v>44909</v>
      </c>
      <c r="E161" t="s">
        <v>269</v>
      </c>
      <c r="F161" t="s">
        <v>752</v>
      </c>
      <c r="G161" t="s">
        <v>16</v>
      </c>
      <c r="I161" s="3">
        <v>93.92</v>
      </c>
    </row>
    <row r="162" spans="1:9" x14ac:dyDescent="0.35">
      <c r="A162" s="1">
        <v>41977</v>
      </c>
      <c r="B162">
        <v>12</v>
      </c>
      <c r="C162">
        <v>2014</v>
      </c>
      <c r="D162" s="2">
        <v>44909</v>
      </c>
      <c r="E162" t="s">
        <v>268</v>
      </c>
      <c r="F162" t="s">
        <v>413</v>
      </c>
      <c r="G162" t="s">
        <v>10</v>
      </c>
      <c r="I162" s="3">
        <v>40.44</v>
      </c>
    </row>
    <row r="163" spans="1:9" x14ac:dyDescent="0.35">
      <c r="A163" s="1">
        <v>41977</v>
      </c>
      <c r="B163">
        <v>12</v>
      </c>
      <c r="C163">
        <v>2014</v>
      </c>
      <c r="D163" s="2">
        <v>44909</v>
      </c>
      <c r="E163" t="s">
        <v>269</v>
      </c>
      <c r="F163" t="s">
        <v>782</v>
      </c>
      <c r="G163" t="s">
        <v>14</v>
      </c>
      <c r="I163" s="3">
        <v>84.74</v>
      </c>
    </row>
    <row r="164" spans="1:9" x14ac:dyDescent="0.35">
      <c r="A164" s="1">
        <v>41977</v>
      </c>
      <c r="B164">
        <v>12</v>
      </c>
      <c r="C164">
        <v>2014</v>
      </c>
      <c r="D164" s="2">
        <v>44909</v>
      </c>
      <c r="E164" t="s">
        <v>269</v>
      </c>
      <c r="F164" t="s">
        <v>586</v>
      </c>
      <c r="G164" t="s">
        <v>9</v>
      </c>
      <c r="I164" s="3">
        <v>10000</v>
      </c>
    </row>
    <row r="165" spans="1:9" x14ac:dyDescent="0.35">
      <c r="A165" s="1">
        <v>41978</v>
      </c>
      <c r="B165">
        <v>12</v>
      </c>
      <c r="C165">
        <v>2014</v>
      </c>
      <c r="D165" s="2">
        <v>44909</v>
      </c>
      <c r="E165" t="s">
        <v>268</v>
      </c>
      <c r="F165" t="s">
        <v>411</v>
      </c>
      <c r="G165" t="s">
        <v>10</v>
      </c>
      <c r="I165" s="3">
        <v>77.150000000000006</v>
      </c>
    </row>
    <row r="166" spans="1:9" x14ac:dyDescent="0.35">
      <c r="A166" s="1">
        <v>41978</v>
      </c>
      <c r="B166">
        <v>12</v>
      </c>
      <c r="C166">
        <v>2014</v>
      </c>
      <c r="D166" s="2">
        <v>44909</v>
      </c>
      <c r="E166" t="s">
        <v>268</v>
      </c>
      <c r="F166" t="s">
        <v>780</v>
      </c>
      <c r="G166" t="s">
        <v>10</v>
      </c>
      <c r="I166" s="3">
        <v>83.82</v>
      </c>
    </row>
    <row r="167" spans="1:9" x14ac:dyDescent="0.35">
      <c r="A167" s="1">
        <v>41980</v>
      </c>
      <c r="B167">
        <v>12</v>
      </c>
      <c r="C167">
        <v>2014</v>
      </c>
      <c r="D167" s="2">
        <v>44909</v>
      </c>
      <c r="E167" t="s">
        <v>269</v>
      </c>
      <c r="F167" t="s">
        <v>783</v>
      </c>
      <c r="G167" t="s">
        <v>9</v>
      </c>
      <c r="I167" s="3">
        <v>103</v>
      </c>
    </row>
    <row r="168" spans="1:9" x14ac:dyDescent="0.35">
      <c r="A168" s="1">
        <v>41981</v>
      </c>
      <c r="B168">
        <v>12</v>
      </c>
      <c r="C168">
        <v>2014</v>
      </c>
      <c r="D168" s="2">
        <v>44909</v>
      </c>
      <c r="E168" t="s">
        <v>269</v>
      </c>
      <c r="F168" t="s">
        <v>304</v>
      </c>
      <c r="G168" t="s">
        <v>14</v>
      </c>
      <c r="I168" s="3">
        <v>38.74</v>
      </c>
    </row>
    <row r="169" spans="1:9" x14ac:dyDescent="0.35">
      <c r="A169" s="1">
        <v>41982</v>
      </c>
      <c r="B169">
        <v>12</v>
      </c>
      <c r="C169">
        <v>2014</v>
      </c>
      <c r="D169" s="2">
        <v>44909</v>
      </c>
      <c r="E169" t="s">
        <v>268</v>
      </c>
      <c r="F169" t="s">
        <v>587</v>
      </c>
      <c r="G169" t="s">
        <v>10</v>
      </c>
      <c r="I169" s="3">
        <v>3.16</v>
      </c>
    </row>
    <row r="170" spans="1:9" x14ac:dyDescent="0.35">
      <c r="A170" s="1">
        <v>41982</v>
      </c>
      <c r="B170">
        <v>12</v>
      </c>
      <c r="C170">
        <v>2014</v>
      </c>
      <c r="D170" s="2">
        <v>44909</v>
      </c>
      <c r="E170" t="s">
        <v>268</v>
      </c>
      <c r="F170" t="s">
        <v>412</v>
      </c>
      <c r="G170" t="s">
        <v>10</v>
      </c>
      <c r="I170" s="3">
        <v>21.15</v>
      </c>
    </row>
    <row r="171" spans="1:9" x14ac:dyDescent="0.35">
      <c r="A171" s="1">
        <v>41982</v>
      </c>
      <c r="B171">
        <v>12</v>
      </c>
      <c r="C171">
        <v>2014</v>
      </c>
      <c r="D171" s="2">
        <v>44909</v>
      </c>
      <c r="E171" t="s">
        <v>269</v>
      </c>
      <c r="F171" t="s">
        <v>751</v>
      </c>
      <c r="G171" t="s">
        <v>14</v>
      </c>
      <c r="I171" s="3">
        <v>80.28</v>
      </c>
    </row>
    <row r="172" spans="1:9" x14ac:dyDescent="0.35">
      <c r="A172" s="1">
        <v>41983</v>
      </c>
      <c r="B172">
        <v>12</v>
      </c>
      <c r="C172">
        <v>2014</v>
      </c>
      <c r="D172" s="2">
        <v>44909</v>
      </c>
      <c r="E172" t="s">
        <v>269</v>
      </c>
      <c r="F172" t="s">
        <v>752</v>
      </c>
      <c r="G172" t="s">
        <v>16</v>
      </c>
      <c r="I172" s="3">
        <v>308.47000000000003</v>
      </c>
    </row>
    <row r="173" spans="1:9" x14ac:dyDescent="0.35">
      <c r="A173" s="1">
        <v>41984</v>
      </c>
      <c r="B173">
        <v>12</v>
      </c>
      <c r="C173">
        <v>2014</v>
      </c>
      <c r="D173" s="2">
        <v>44909</v>
      </c>
      <c r="E173" t="s">
        <v>268</v>
      </c>
      <c r="F173" t="s">
        <v>413</v>
      </c>
      <c r="G173" t="s">
        <v>10</v>
      </c>
      <c r="I173" s="3">
        <v>81.41</v>
      </c>
    </row>
    <row r="174" spans="1:9" x14ac:dyDescent="0.35">
      <c r="A174" s="1">
        <v>41984</v>
      </c>
      <c r="B174">
        <v>12</v>
      </c>
      <c r="C174">
        <v>2014</v>
      </c>
      <c r="D174" s="2">
        <v>44909</v>
      </c>
      <c r="E174" t="s">
        <v>268</v>
      </c>
      <c r="F174" t="s">
        <v>412</v>
      </c>
      <c r="G174" t="s">
        <v>10</v>
      </c>
      <c r="I174" s="3">
        <v>141.47999999999999</v>
      </c>
    </row>
    <row r="175" spans="1:9" x14ac:dyDescent="0.35">
      <c r="A175" s="1">
        <v>41985</v>
      </c>
      <c r="B175">
        <v>12</v>
      </c>
      <c r="C175">
        <v>2014</v>
      </c>
      <c r="D175" s="2">
        <v>44909</v>
      </c>
      <c r="E175" t="s">
        <v>269</v>
      </c>
      <c r="F175" t="s">
        <v>540</v>
      </c>
      <c r="G175" t="s">
        <v>11</v>
      </c>
      <c r="I175" s="3">
        <v>341.75</v>
      </c>
    </row>
    <row r="176" spans="1:9" x14ac:dyDescent="0.35">
      <c r="A176" s="1">
        <v>41985</v>
      </c>
      <c r="B176">
        <v>12</v>
      </c>
      <c r="C176">
        <v>2014</v>
      </c>
      <c r="D176" s="2">
        <v>44909</v>
      </c>
      <c r="E176" t="s">
        <v>268</v>
      </c>
      <c r="F176" t="s">
        <v>784</v>
      </c>
      <c r="G176" t="s">
        <v>17</v>
      </c>
      <c r="I176" s="3">
        <v>46.86</v>
      </c>
    </row>
    <row r="177" spans="1:9" x14ac:dyDescent="0.35">
      <c r="A177" s="1">
        <v>41986</v>
      </c>
      <c r="B177">
        <v>12</v>
      </c>
      <c r="C177">
        <v>2014</v>
      </c>
      <c r="D177" s="2">
        <v>44909</v>
      </c>
      <c r="E177" t="s">
        <v>269</v>
      </c>
      <c r="F177" t="s">
        <v>761</v>
      </c>
      <c r="G177" t="s">
        <v>21</v>
      </c>
      <c r="I177" s="3">
        <v>100</v>
      </c>
    </row>
    <row r="178" spans="1:9" x14ac:dyDescent="0.35">
      <c r="A178" s="1">
        <v>41987</v>
      </c>
      <c r="B178">
        <v>12</v>
      </c>
      <c r="C178">
        <v>2014</v>
      </c>
      <c r="D178" s="2">
        <v>44909</v>
      </c>
      <c r="E178" t="s">
        <v>268</v>
      </c>
      <c r="F178" t="s">
        <v>743</v>
      </c>
      <c r="G178" t="s">
        <v>10</v>
      </c>
      <c r="I178" s="3">
        <v>-17.38</v>
      </c>
    </row>
    <row r="179" spans="1:9" x14ac:dyDescent="0.35">
      <c r="A179" s="1">
        <v>41987</v>
      </c>
      <c r="B179">
        <v>12</v>
      </c>
      <c r="C179">
        <v>2014</v>
      </c>
      <c r="D179" s="2">
        <v>44909</v>
      </c>
      <c r="E179" t="s">
        <v>268</v>
      </c>
      <c r="F179" t="s">
        <v>353</v>
      </c>
      <c r="G179" t="s">
        <v>10</v>
      </c>
      <c r="I179" s="3">
        <v>5.34</v>
      </c>
    </row>
    <row r="180" spans="1:9" x14ac:dyDescent="0.35">
      <c r="A180" s="1">
        <v>41987</v>
      </c>
      <c r="B180">
        <v>12</v>
      </c>
      <c r="C180">
        <v>2014</v>
      </c>
      <c r="D180" s="2">
        <v>44909</v>
      </c>
      <c r="E180" t="s">
        <v>268</v>
      </c>
      <c r="F180" t="s">
        <v>743</v>
      </c>
      <c r="G180" t="s">
        <v>10</v>
      </c>
      <c r="I180" s="3">
        <v>20.65</v>
      </c>
    </row>
    <row r="181" spans="1:9" x14ac:dyDescent="0.35">
      <c r="A181" s="1">
        <v>41987</v>
      </c>
      <c r="B181">
        <v>12</v>
      </c>
      <c r="C181">
        <v>2014</v>
      </c>
      <c r="D181" s="2">
        <v>44909</v>
      </c>
      <c r="E181" t="s">
        <v>268</v>
      </c>
      <c r="F181" t="s">
        <v>411</v>
      </c>
      <c r="G181" t="s">
        <v>10</v>
      </c>
      <c r="I181" s="3">
        <v>24.45</v>
      </c>
    </row>
    <row r="182" spans="1:9" x14ac:dyDescent="0.35">
      <c r="A182" s="1">
        <v>41987</v>
      </c>
      <c r="B182">
        <v>12</v>
      </c>
      <c r="C182">
        <v>2014</v>
      </c>
      <c r="D182" s="2">
        <v>44909</v>
      </c>
      <c r="E182" t="s">
        <v>268</v>
      </c>
      <c r="F182" t="s">
        <v>785</v>
      </c>
      <c r="G182" t="s">
        <v>10</v>
      </c>
      <c r="I182" s="3">
        <v>138.27000000000001</v>
      </c>
    </row>
    <row r="183" spans="1:9" x14ac:dyDescent="0.35">
      <c r="A183" s="1">
        <v>41989</v>
      </c>
      <c r="B183">
        <v>12</v>
      </c>
      <c r="C183">
        <v>2014</v>
      </c>
      <c r="D183" s="2">
        <v>44909</v>
      </c>
      <c r="E183" t="s">
        <v>268</v>
      </c>
      <c r="F183" t="s">
        <v>411</v>
      </c>
      <c r="G183" t="s">
        <v>10</v>
      </c>
      <c r="I183" s="3">
        <v>3.63</v>
      </c>
    </row>
    <row r="184" spans="1:9" x14ac:dyDescent="0.35">
      <c r="A184" s="1">
        <v>41989</v>
      </c>
      <c r="B184">
        <v>12</v>
      </c>
      <c r="C184">
        <v>2014</v>
      </c>
      <c r="D184" s="2">
        <v>44909</v>
      </c>
      <c r="E184" t="s">
        <v>268</v>
      </c>
      <c r="F184" t="s">
        <v>541</v>
      </c>
      <c r="G184" t="s">
        <v>17</v>
      </c>
      <c r="I184" s="3">
        <v>65.17</v>
      </c>
    </row>
    <row r="185" spans="1:9" x14ac:dyDescent="0.35">
      <c r="A185" s="1">
        <v>41989</v>
      </c>
      <c r="B185">
        <v>12</v>
      </c>
      <c r="C185">
        <v>2014</v>
      </c>
      <c r="D185" s="2">
        <v>44909</v>
      </c>
      <c r="E185" t="s">
        <v>268</v>
      </c>
      <c r="F185" t="s">
        <v>413</v>
      </c>
      <c r="G185" t="s">
        <v>10</v>
      </c>
      <c r="I185" s="3">
        <v>69.67</v>
      </c>
    </row>
    <row r="186" spans="1:9" x14ac:dyDescent="0.35">
      <c r="A186" s="1">
        <v>41990</v>
      </c>
      <c r="B186">
        <v>12</v>
      </c>
      <c r="C186">
        <v>2014</v>
      </c>
      <c r="D186" s="2">
        <v>44909</v>
      </c>
      <c r="E186" t="s">
        <v>268</v>
      </c>
      <c r="F186" t="s">
        <v>413</v>
      </c>
      <c r="G186" t="s">
        <v>10</v>
      </c>
      <c r="I186" s="3">
        <v>-69.67</v>
      </c>
    </row>
    <row r="187" spans="1:9" x14ac:dyDescent="0.35">
      <c r="A187" s="1">
        <v>41990</v>
      </c>
      <c r="B187">
        <v>12</v>
      </c>
      <c r="C187">
        <v>2014</v>
      </c>
      <c r="D187" s="2">
        <v>44909</v>
      </c>
      <c r="E187" t="s">
        <v>268</v>
      </c>
      <c r="F187" t="s">
        <v>413</v>
      </c>
      <c r="G187" t="s">
        <v>10</v>
      </c>
      <c r="I187" s="3">
        <v>-33.93</v>
      </c>
    </row>
    <row r="188" spans="1:9" x14ac:dyDescent="0.35">
      <c r="A188" s="1">
        <v>41990</v>
      </c>
      <c r="B188">
        <v>12</v>
      </c>
      <c r="C188">
        <v>2014</v>
      </c>
      <c r="D188" s="2">
        <v>44909</v>
      </c>
      <c r="E188" t="s">
        <v>268</v>
      </c>
      <c r="F188" t="s">
        <v>761</v>
      </c>
      <c r="G188" t="s">
        <v>21</v>
      </c>
      <c r="I188" s="3">
        <v>500</v>
      </c>
    </row>
    <row r="189" spans="1:9" x14ac:dyDescent="0.35">
      <c r="A189" s="1">
        <v>41990</v>
      </c>
      <c r="B189">
        <v>12</v>
      </c>
      <c r="C189">
        <v>2014</v>
      </c>
      <c r="D189" s="2">
        <v>44909</v>
      </c>
      <c r="E189" t="s">
        <v>268</v>
      </c>
      <c r="F189" t="s">
        <v>761</v>
      </c>
      <c r="G189" t="s">
        <v>21</v>
      </c>
      <c r="I189" s="3">
        <v>500</v>
      </c>
    </row>
    <row r="190" spans="1:9" x14ac:dyDescent="0.35">
      <c r="A190" s="1">
        <v>41990</v>
      </c>
      <c r="B190">
        <v>12</v>
      </c>
      <c r="C190">
        <v>2014</v>
      </c>
      <c r="D190" s="2">
        <v>44909</v>
      </c>
      <c r="E190" t="s">
        <v>268</v>
      </c>
      <c r="F190" t="s">
        <v>761</v>
      </c>
      <c r="G190" t="s">
        <v>21</v>
      </c>
      <c r="I190" s="3">
        <v>500</v>
      </c>
    </row>
    <row r="191" spans="1:9" x14ac:dyDescent="0.35">
      <c r="A191" s="1">
        <v>41990</v>
      </c>
      <c r="B191">
        <v>12</v>
      </c>
      <c r="C191">
        <v>2014</v>
      </c>
      <c r="D191" s="2">
        <v>44909</v>
      </c>
      <c r="E191" t="s">
        <v>268</v>
      </c>
      <c r="F191" t="s">
        <v>761</v>
      </c>
      <c r="G191" t="s">
        <v>21</v>
      </c>
      <c r="I191" s="3">
        <v>500</v>
      </c>
    </row>
    <row r="192" spans="1:9" x14ac:dyDescent="0.35">
      <c r="A192" s="1">
        <v>41990</v>
      </c>
      <c r="B192">
        <v>12</v>
      </c>
      <c r="C192">
        <v>2014</v>
      </c>
      <c r="D192" s="2">
        <v>44909</v>
      </c>
      <c r="E192" t="s">
        <v>269</v>
      </c>
      <c r="F192" t="s">
        <v>761</v>
      </c>
      <c r="G192" t="s">
        <v>21</v>
      </c>
      <c r="I192" s="3">
        <v>500</v>
      </c>
    </row>
    <row r="193" spans="1:9" x14ac:dyDescent="0.35">
      <c r="A193" s="1">
        <v>41990</v>
      </c>
      <c r="B193">
        <v>12</v>
      </c>
      <c r="C193">
        <v>2014</v>
      </c>
      <c r="D193" s="2">
        <v>44909</v>
      </c>
      <c r="E193" t="s">
        <v>269</v>
      </c>
      <c r="F193" t="s">
        <v>761</v>
      </c>
      <c r="G193" t="s">
        <v>21</v>
      </c>
      <c r="I193" s="3">
        <v>500</v>
      </c>
    </row>
    <row r="194" spans="1:9" x14ac:dyDescent="0.35">
      <c r="A194" s="1">
        <v>41990</v>
      </c>
      <c r="B194">
        <v>12</v>
      </c>
      <c r="C194">
        <v>2014</v>
      </c>
      <c r="D194" s="2">
        <v>44909</v>
      </c>
      <c r="E194" t="s">
        <v>269</v>
      </c>
      <c r="F194" t="s">
        <v>761</v>
      </c>
      <c r="G194" t="s">
        <v>21</v>
      </c>
      <c r="I194" s="3">
        <v>500</v>
      </c>
    </row>
    <row r="195" spans="1:9" x14ac:dyDescent="0.35">
      <c r="A195" s="1">
        <v>41990</v>
      </c>
      <c r="B195">
        <v>12</v>
      </c>
      <c r="C195">
        <v>2014</v>
      </c>
      <c r="D195" s="2">
        <v>44909</v>
      </c>
      <c r="E195" t="s">
        <v>269</v>
      </c>
      <c r="F195" t="s">
        <v>761</v>
      </c>
      <c r="G195" t="s">
        <v>21</v>
      </c>
      <c r="I195" s="3">
        <v>500</v>
      </c>
    </row>
    <row r="196" spans="1:9" x14ac:dyDescent="0.35">
      <c r="A196" s="1">
        <v>41990</v>
      </c>
      <c r="B196">
        <v>12</v>
      </c>
      <c r="C196">
        <v>2014</v>
      </c>
      <c r="D196" s="2">
        <v>44909</v>
      </c>
      <c r="E196" t="s">
        <v>269</v>
      </c>
      <c r="F196" t="s">
        <v>761</v>
      </c>
      <c r="G196" t="s">
        <v>21</v>
      </c>
      <c r="I196" s="3">
        <v>500</v>
      </c>
    </row>
    <row r="197" spans="1:9" x14ac:dyDescent="0.35">
      <c r="A197" s="1">
        <v>41990</v>
      </c>
      <c r="B197">
        <v>12</v>
      </c>
      <c r="C197">
        <v>2014</v>
      </c>
      <c r="D197" s="2">
        <v>44909</v>
      </c>
      <c r="E197" t="s">
        <v>269</v>
      </c>
      <c r="F197" t="s">
        <v>761</v>
      </c>
      <c r="G197" t="s">
        <v>21</v>
      </c>
      <c r="I197" s="3">
        <v>500</v>
      </c>
    </row>
    <row r="198" spans="1:9" x14ac:dyDescent="0.35">
      <c r="A198" s="1">
        <v>41991</v>
      </c>
      <c r="B198">
        <v>12</v>
      </c>
      <c r="C198">
        <v>2014</v>
      </c>
      <c r="D198" s="2">
        <v>44909</v>
      </c>
      <c r="E198" t="s">
        <v>269</v>
      </c>
      <c r="F198" t="s">
        <v>754</v>
      </c>
      <c r="G198" t="s">
        <v>16</v>
      </c>
      <c r="I198" s="3">
        <v>145.5</v>
      </c>
    </row>
    <row r="199" spans="1:9" x14ac:dyDescent="0.35">
      <c r="A199" s="1">
        <v>41996</v>
      </c>
      <c r="B199">
        <v>12</v>
      </c>
      <c r="C199">
        <v>2014</v>
      </c>
      <c r="D199" s="2">
        <v>44909</v>
      </c>
      <c r="E199" t="s">
        <v>268</v>
      </c>
      <c r="F199" t="s">
        <v>588</v>
      </c>
      <c r="G199" t="s">
        <v>9</v>
      </c>
      <c r="I199" s="3">
        <v>94.9</v>
      </c>
    </row>
    <row r="200" spans="1:9" x14ac:dyDescent="0.35">
      <c r="A200" s="1">
        <v>41996</v>
      </c>
      <c r="B200">
        <v>12</v>
      </c>
      <c r="C200">
        <v>2014</v>
      </c>
      <c r="D200" s="2">
        <v>44909</v>
      </c>
      <c r="E200" t="s">
        <v>268</v>
      </c>
      <c r="F200" t="s">
        <v>588</v>
      </c>
      <c r="G200" t="s">
        <v>9</v>
      </c>
      <c r="I200" s="3">
        <v>94.9</v>
      </c>
    </row>
    <row r="201" spans="1:9" x14ac:dyDescent="0.35">
      <c r="A201" s="1">
        <v>41996</v>
      </c>
      <c r="B201">
        <v>12</v>
      </c>
      <c r="C201">
        <v>2014</v>
      </c>
      <c r="D201" s="2">
        <v>44909</v>
      </c>
      <c r="E201" t="s">
        <v>269</v>
      </c>
      <c r="F201" t="s">
        <v>588</v>
      </c>
      <c r="G201" t="s">
        <v>9</v>
      </c>
      <c r="I201" s="3">
        <v>94.9</v>
      </c>
    </row>
    <row r="202" spans="1:9" x14ac:dyDescent="0.35">
      <c r="A202" s="1">
        <v>41996</v>
      </c>
      <c r="B202">
        <v>12</v>
      </c>
      <c r="C202">
        <v>2014</v>
      </c>
      <c r="D202" s="2">
        <v>44909</v>
      </c>
      <c r="E202" t="s">
        <v>269</v>
      </c>
      <c r="F202" t="s">
        <v>588</v>
      </c>
      <c r="G202" t="s">
        <v>9</v>
      </c>
      <c r="I202" s="3">
        <v>94.9</v>
      </c>
    </row>
    <row r="203" spans="1:9" x14ac:dyDescent="0.35">
      <c r="A203" s="1">
        <v>41996</v>
      </c>
      <c r="B203">
        <v>12</v>
      </c>
      <c r="C203">
        <v>2014</v>
      </c>
      <c r="D203" s="2">
        <v>44909</v>
      </c>
      <c r="E203" t="s">
        <v>269</v>
      </c>
      <c r="F203" t="s">
        <v>588</v>
      </c>
      <c r="G203" t="s">
        <v>9</v>
      </c>
      <c r="I203" s="3">
        <v>94.9</v>
      </c>
    </row>
    <row r="204" spans="1:9" x14ac:dyDescent="0.35">
      <c r="A204" s="1">
        <v>41997</v>
      </c>
      <c r="B204">
        <v>12</v>
      </c>
      <c r="C204">
        <v>2014</v>
      </c>
      <c r="D204" s="2">
        <v>44909</v>
      </c>
      <c r="E204" t="s">
        <v>268</v>
      </c>
      <c r="F204" t="s">
        <v>586</v>
      </c>
      <c r="G204" t="s">
        <v>9</v>
      </c>
      <c r="I204" s="3">
        <v>93.5</v>
      </c>
    </row>
    <row r="205" spans="1:9" x14ac:dyDescent="0.35">
      <c r="A205" s="1">
        <v>41997</v>
      </c>
      <c r="B205">
        <v>12</v>
      </c>
      <c r="C205">
        <v>2014</v>
      </c>
      <c r="D205" s="2">
        <v>44909</v>
      </c>
      <c r="E205" t="s">
        <v>268</v>
      </c>
      <c r="F205" t="s">
        <v>586</v>
      </c>
      <c r="G205" t="s">
        <v>9</v>
      </c>
      <c r="I205" s="3">
        <v>93.5</v>
      </c>
    </row>
    <row r="206" spans="1:9" x14ac:dyDescent="0.35">
      <c r="A206" s="1">
        <v>41997</v>
      </c>
      <c r="B206">
        <v>12</v>
      </c>
      <c r="C206">
        <v>2014</v>
      </c>
      <c r="D206" s="2">
        <v>44909</v>
      </c>
      <c r="E206" t="s">
        <v>268</v>
      </c>
      <c r="F206" t="s">
        <v>586</v>
      </c>
      <c r="G206" t="s">
        <v>9</v>
      </c>
      <c r="I206" s="3">
        <v>93.5</v>
      </c>
    </row>
    <row r="207" spans="1:9" x14ac:dyDescent="0.35">
      <c r="A207" s="1">
        <v>41997</v>
      </c>
      <c r="B207">
        <v>12</v>
      </c>
      <c r="C207">
        <v>2014</v>
      </c>
      <c r="D207" s="2">
        <v>44909</v>
      </c>
      <c r="E207" t="s">
        <v>269</v>
      </c>
      <c r="F207" t="s">
        <v>586</v>
      </c>
      <c r="G207" t="s">
        <v>9</v>
      </c>
      <c r="I207" s="3">
        <v>93.5</v>
      </c>
    </row>
    <row r="208" spans="1:9" x14ac:dyDescent="0.35">
      <c r="A208" s="1">
        <v>41997</v>
      </c>
      <c r="B208">
        <v>12</v>
      </c>
      <c r="C208">
        <v>2014</v>
      </c>
      <c r="D208" s="2">
        <v>44909</v>
      </c>
      <c r="E208" t="s">
        <v>269</v>
      </c>
      <c r="F208" t="s">
        <v>586</v>
      </c>
      <c r="G208" t="s">
        <v>9</v>
      </c>
      <c r="I208" s="3">
        <v>93.5</v>
      </c>
    </row>
    <row r="209" spans="1:9" x14ac:dyDescent="0.35">
      <c r="A209" s="1">
        <v>41997</v>
      </c>
      <c r="B209">
        <v>12</v>
      </c>
      <c r="C209">
        <v>2014</v>
      </c>
      <c r="D209" s="2">
        <v>44909</v>
      </c>
      <c r="E209" t="s">
        <v>269</v>
      </c>
      <c r="F209" t="s">
        <v>586</v>
      </c>
      <c r="G209" t="s">
        <v>9</v>
      </c>
      <c r="I209" s="3">
        <v>93.5</v>
      </c>
    </row>
    <row r="210" spans="1:9" x14ac:dyDescent="0.35">
      <c r="A210" s="1">
        <v>41997</v>
      </c>
      <c r="B210">
        <v>12</v>
      </c>
      <c r="C210">
        <v>2014</v>
      </c>
      <c r="D210" s="2">
        <v>44909</v>
      </c>
      <c r="E210" t="s">
        <v>269</v>
      </c>
      <c r="F210" t="s">
        <v>754</v>
      </c>
      <c r="G210" t="s">
        <v>16</v>
      </c>
      <c r="I210" s="3">
        <v>159.16999999999999</v>
      </c>
    </row>
    <row r="211" spans="1:9" x14ac:dyDescent="0.35">
      <c r="A211" s="1">
        <v>41998</v>
      </c>
      <c r="B211">
        <v>12</v>
      </c>
      <c r="C211">
        <v>2014</v>
      </c>
      <c r="D211" s="2">
        <v>44909</v>
      </c>
      <c r="E211" t="s">
        <v>268</v>
      </c>
      <c r="F211" t="s">
        <v>786</v>
      </c>
      <c r="G211" t="s">
        <v>9</v>
      </c>
      <c r="I211" s="3">
        <v>233.86</v>
      </c>
    </row>
    <row r="212" spans="1:9" x14ac:dyDescent="0.35">
      <c r="A212" s="1">
        <v>41998</v>
      </c>
      <c r="B212">
        <v>12</v>
      </c>
      <c r="C212">
        <v>2014</v>
      </c>
      <c r="D212" s="2">
        <v>44909</v>
      </c>
      <c r="E212" t="s">
        <v>269</v>
      </c>
      <c r="F212" t="s">
        <v>786</v>
      </c>
      <c r="G212" t="s">
        <v>9</v>
      </c>
      <c r="I212" s="3">
        <v>233.86</v>
      </c>
    </row>
    <row r="213" spans="1:9" x14ac:dyDescent="0.35">
      <c r="A213" s="1">
        <v>41998</v>
      </c>
      <c r="B213">
        <v>12</v>
      </c>
      <c r="C213">
        <v>2014</v>
      </c>
      <c r="D213" s="2">
        <v>44909</v>
      </c>
      <c r="E213" t="s">
        <v>269</v>
      </c>
      <c r="F213" t="s">
        <v>786</v>
      </c>
      <c r="G213" t="s">
        <v>9</v>
      </c>
      <c r="I213" s="3">
        <v>233.86</v>
      </c>
    </row>
    <row r="214" spans="1:9" x14ac:dyDescent="0.35">
      <c r="A214" s="1">
        <v>42002</v>
      </c>
      <c r="B214">
        <v>12</v>
      </c>
      <c r="C214">
        <v>2014</v>
      </c>
      <c r="D214" s="2">
        <v>44909</v>
      </c>
      <c r="E214" t="s">
        <v>269</v>
      </c>
      <c r="F214" t="s">
        <v>747</v>
      </c>
      <c r="G214" t="s">
        <v>11</v>
      </c>
      <c r="I214" s="3">
        <v>162.24</v>
      </c>
    </row>
    <row r="215" spans="1:9" x14ac:dyDescent="0.35">
      <c r="A215" s="1">
        <v>42003</v>
      </c>
      <c r="B215">
        <v>12</v>
      </c>
      <c r="C215">
        <v>2014</v>
      </c>
      <c r="D215" s="2">
        <v>44909</v>
      </c>
      <c r="E215" t="s">
        <v>269</v>
      </c>
      <c r="F215" t="s">
        <v>305</v>
      </c>
      <c r="G215" t="s">
        <v>14</v>
      </c>
      <c r="I215" s="3">
        <v>41.63</v>
      </c>
    </row>
    <row r="216" spans="1:9" x14ac:dyDescent="0.35">
      <c r="A216" s="1">
        <v>42004</v>
      </c>
      <c r="B216">
        <v>12</v>
      </c>
      <c r="C216">
        <v>2014</v>
      </c>
      <c r="D216" s="2">
        <v>44909</v>
      </c>
      <c r="E216" t="s">
        <v>269</v>
      </c>
      <c r="F216" t="s">
        <v>406</v>
      </c>
      <c r="G216" t="s">
        <v>12</v>
      </c>
      <c r="I216" s="3">
        <v>-7.2</v>
      </c>
    </row>
    <row r="217" spans="1:9" x14ac:dyDescent="0.35">
      <c r="A217" s="1">
        <v>42004</v>
      </c>
      <c r="B217">
        <v>12</v>
      </c>
      <c r="C217">
        <v>2014</v>
      </c>
      <c r="D217" s="2">
        <v>44909</v>
      </c>
      <c r="E217" t="s">
        <v>268</v>
      </c>
      <c r="F217" t="s">
        <v>406</v>
      </c>
      <c r="G217" t="s">
        <v>12</v>
      </c>
      <c r="I217" s="3">
        <v>-2.8</v>
      </c>
    </row>
    <row r="218" spans="1:9" x14ac:dyDescent="0.35">
      <c r="A218" s="1">
        <v>42004</v>
      </c>
      <c r="B218">
        <v>12</v>
      </c>
      <c r="C218">
        <v>2014</v>
      </c>
      <c r="D218" s="2">
        <v>44909</v>
      </c>
      <c r="E218" t="s">
        <v>269</v>
      </c>
      <c r="F218" t="s">
        <v>330</v>
      </c>
      <c r="G218" t="s">
        <v>27</v>
      </c>
      <c r="I218" s="3">
        <v>500</v>
      </c>
    </row>
    <row r="219" spans="1:9" x14ac:dyDescent="0.35">
      <c r="A219" s="1">
        <v>42006</v>
      </c>
      <c r="B219">
        <v>1</v>
      </c>
      <c r="C219">
        <v>2015</v>
      </c>
      <c r="D219" s="2">
        <v>44576</v>
      </c>
      <c r="E219" t="s">
        <v>269</v>
      </c>
      <c r="F219" t="s">
        <v>752</v>
      </c>
      <c r="G219" t="s">
        <v>16</v>
      </c>
      <c r="I219" s="3">
        <v>93.93</v>
      </c>
    </row>
    <row r="220" spans="1:9" x14ac:dyDescent="0.35">
      <c r="A220" s="1">
        <v>42010</v>
      </c>
      <c r="B220">
        <v>1</v>
      </c>
      <c r="C220">
        <v>2015</v>
      </c>
      <c r="D220" s="2">
        <v>44576</v>
      </c>
      <c r="E220" t="s">
        <v>269</v>
      </c>
      <c r="F220" t="s">
        <v>751</v>
      </c>
      <c r="G220" t="s">
        <v>14</v>
      </c>
      <c r="I220" s="3">
        <v>150.81</v>
      </c>
    </row>
    <row r="221" spans="1:9" x14ac:dyDescent="0.35">
      <c r="A221" s="1">
        <v>42013</v>
      </c>
      <c r="B221">
        <v>1</v>
      </c>
      <c r="C221">
        <v>2015</v>
      </c>
      <c r="D221" s="2">
        <v>44576</v>
      </c>
      <c r="E221" t="s">
        <v>269</v>
      </c>
      <c r="F221" t="s">
        <v>752</v>
      </c>
      <c r="G221" t="s">
        <v>16</v>
      </c>
      <c r="I221" s="3">
        <v>308.47000000000003</v>
      </c>
    </row>
    <row r="222" spans="1:9" x14ac:dyDescent="0.35">
      <c r="A222" s="1">
        <v>42013</v>
      </c>
      <c r="B222">
        <v>1</v>
      </c>
      <c r="C222">
        <v>2015</v>
      </c>
      <c r="D222" s="2">
        <v>44576</v>
      </c>
      <c r="E222" t="s">
        <v>269</v>
      </c>
      <c r="F222" t="s">
        <v>787</v>
      </c>
      <c r="G222" t="s">
        <v>29</v>
      </c>
      <c r="I222" s="3">
        <v>27.14</v>
      </c>
    </row>
    <row r="223" spans="1:9" x14ac:dyDescent="0.35">
      <c r="A223" s="1">
        <v>42014</v>
      </c>
      <c r="B223">
        <v>1</v>
      </c>
      <c r="C223">
        <v>2015</v>
      </c>
      <c r="D223" s="2">
        <v>44576</v>
      </c>
      <c r="E223" t="s">
        <v>268</v>
      </c>
      <c r="F223" t="s">
        <v>412</v>
      </c>
      <c r="G223" t="s">
        <v>10</v>
      </c>
      <c r="I223" s="3">
        <v>-162.63</v>
      </c>
    </row>
    <row r="224" spans="1:9" x14ac:dyDescent="0.35">
      <c r="A224" s="1">
        <v>42014</v>
      </c>
      <c r="B224">
        <v>1</v>
      </c>
      <c r="C224">
        <v>2015</v>
      </c>
      <c r="D224" s="2">
        <v>44576</v>
      </c>
      <c r="E224" t="s">
        <v>268</v>
      </c>
      <c r="F224" t="s">
        <v>413</v>
      </c>
      <c r="G224" t="s">
        <v>10</v>
      </c>
      <c r="I224" s="3">
        <v>-58.44</v>
      </c>
    </row>
    <row r="225" spans="1:9" x14ac:dyDescent="0.35">
      <c r="A225" s="1">
        <v>42014</v>
      </c>
      <c r="B225">
        <v>1</v>
      </c>
      <c r="C225">
        <v>2015</v>
      </c>
      <c r="D225" s="2">
        <v>44576</v>
      </c>
      <c r="E225" t="s">
        <v>268</v>
      </c>
      <c r="F225" t="s">
        <v>413</v>
      </c>
      <c r="G225" t="s">
        <v>10</v>
      </c>
      <c r="I225" s="3">
        <v>-10.44</v>
      </c>
    </row>
    <row r="226" spans="1:9" x14ac:dyDescent="0.35">
      <c r="A226" s="1">
        <v>42014</v>
      </c>
      <c r="B226">
        <v>1</v>
      </c>
      <c r="C226">
        <v>2015</v>
      </c>
      <c r="D226" s="2">
        <v>44576</v>
      </c>
      <c r="E226" t="s">
        <v>269</v>
      </c>
      <c r="F226" t="s">
        <v>589</v>
      </c>
      <c r="G226" t="s">
        <v>29</v>
      </c>
      <c r="I226" s="3">
        <v>10.3</v>
      </c>
    </row>
    <row r="227" spans="1:9" x14ac:dyDescent="0.35">
      <c r="A227" s="1">
        <v>42014</v>
      </c>
      <c r="B227">
        <v>1</v>
      </c>
      <c r="C227">
        <v>2015</v>
      </c>
      <c r="D227" s="2">
        <v>44576</v>
      </c>
      <c r="E227" t="s">
        <v>269</v>
      </c>
      <c r="F227" t="s">
        <v>590</v>
      </c>
      <c r="G227" t="s">
        <v>28</v>
      </c>
      <c r="I227" s="3">
        <v>67.73</v>
      </c>
    </row>
    <row r="228" spans="1:9" x14ac:dyDescent="0.35">
      <c r="A228" s="1">
        <v>42014</v>
      </c>
      <c r="B228">
        <v>1</v>
      </c>
      <c r="C228">
        <v>2015</v>
      </c>
      <c r="D228" s="2">
        <v>44576</v>
      </c>
      <c r="E228" t="s">
        <v>269</v>
      </c>
      <c r="F228" t="s">
        <v>589</v>
      </c>
      <c r="G228" t="s">
        <v>29</v>
      </c>
      <c r="I228" s="3">
        <v>67.92</v>
      </c>
    </row>
    <row r="229" spans="1:9" x14ac:dyDescent="0.35">
      <c r="A229" s="1">
        <v>42016</v>
      </c>
      <c r="B229">
        <v>1</v>
      </c>
      <c r="C229">
        <v>2015</v>
      </c>
      <c r="D229" s="2">
        <v>44576</v>
      </c>
      <c r="E229" t="s">
        <v>268</v>
      </c>
      <c r="F229" t="s">
        <v>412</v>
      </c>
      <c r="G229" t="s">
        <v>10</v>
      </c>
      <c r="I229" s="3">
        <v>5.45</v>
      </c>
    </row>
    <row r="230" spans="1:9" x14ac:dyDescent="0.35">
      <c r="A230" s="1">
        <v>42016</v>
      </c>
      <c r="B230">
        <v>1</v>
      </c>
      <c r="C230">
        <v>2015</v>
      </c>
      <c r="D230" s="2">
        <v>44576</v>
      </c>
      <c r="E230" t="s">
        <v>268</v>
      </c>
      <c r="F230" t="s">
        <v>541</v>
      </c>
      <c r="G230" t="s">
        <v>17</v>
      </c>
      <c r="I230" s="3">
        <v>13.33</v>
      </c>
    </row>
    <row r="231" spans="1:9" x14ac:dyDescent="0.35">
      <c r="A231" s="1">
        <v>42016</v>
      </c>
      <c r="B231">
        <v>1</v>
      </c>
      <c r="C231">
        <v>2015</v>
      </c>
      <c r="D231" s="2">
        <v>44576</v>
      </c>
      <c r="E231" t="s">
        <v>269</v>
      </c>
      <c r="F231" t="s">
        <v>591</v>
      </c>
      <c r="G231" t="s">
        <v>29</v>
      </c>
      <c r="I231" s="3">
        <v>23.65</v>
      </c>
    </row>
    <row r="232" spans="1:9" x14ac:dyDescent="0.35">
      <c r="A232" s="1">
        <v>42017</v>
      </c>
      <c r="B232">
        <v>1</v>
      </c>
      <c r="C232">
        <v>2015</v>
      </c>
      <c r="D232" s="2">
        <v>44576</v>
      </c>
      <c r="E232" t="s">
        <v>269</v>
      </c>
      <c r="F232" t="s">
        <v>592</v>
      </c>
      <c r="G232" t="s">
        <v>19</v>
      </c>
      <c r="I232" s="3">
        <v>24.45</v>
      </c>
    </row>
    <row r="233" spans="1:9" x14ac:dyDescent="0.35">
      <c r="A233" s="1">
        <v>42017</v>
      </c>
      <c r="B233">
        <v>1</v>
      </c>
      <c r="C233">
        <v>2015</v>
      </c>
      <c r="D233" s="2">
        <v>44576</v>
      </c>
      <c r="E233" t="s">
        <v>269</v>
      </c>
      <c r="F233" t="s">
        <v>788</v>
      </c>
      <c r="G233" t="s">
        <v>30</v>
      </c>
      <c r="I233" s="3">
        <v>108.96</v>
      </c>
    </row>
    <row r="234" spans="1:9" x14ac:dyDescent="0.35">
      <c r="A234" s="1">
        <v>42017</v>
      </c>
      <c r="B234">
        <v>1</v>
      </c>
      <c r="C234">
        <v>2015</v>
      </c>
      <c r="D234" s="2">
        <v>44576</v>
      </c>
      <c r="E234" t="s">
        <v>269</v>
      </c>
      <c r="F234" t="s">
        <v>540</v>
      </c>
      <c r="G234" t="s">
        <v>11</v>
      </c>
      <c r="I234" s="3">
        <v>341.75</v>
      </c>
    </row>
    <row r="235" spans="1:9" x14ac:dyDescent="0.35">
      <c r="A235" s="1">
        <v>42017</v>
      </c>
      <c r="B235">
        <v>1</v>
      </c>
      <c r="C235">
        <v>2015</v>
      </c>
      <c r="D235" s="2">
        <v>44576</v>
      </c>
      <c r="E235" t="s">
        <v>269</v>
      </c>
      <c r="F235" t="s">
        <v>773</v>
      </c>
      <c r="G235" t="s">
        <v>13</v>
      </c>
      <c r="I235" s="3">
        <v>1756.89</v>
      </c>
    </row>
    <row r="236" spans="1:9" x14ac:dyDescent="0.35">
      <c r="A236" s="1">
        <v>42018</v>
      </c>
      <c r="B236">
        <v>1</v>
      </c>
      <c r="C236">
        <v>2015</v>
      </c>
      <c r="D236" s="2">
        <v>44576</v>
      </c>
      <c r="E236" t="s">
        <v>268</v>
      </c>
      <c r="F236" t="s">
        <v>743</v>
      </c>
      <c r="G236" t="s">
        <v>10</v>
      </c>
      <c r="I236" s="3">
        <v>-5.43</v>
      </c>
    </row>
    <row r="237" spans="1:9" x14ac:dyDescent="0.35">
      <c r="A237" s="1">
        <v>42024</v>
      </c>
      <c r="B237">
        <v>1</v>
      </c>
      <c r="C237">
        <v>2015</v>
      </c>
      <c r="D237" s="2">
        <v>44576</v>
      </c>
      <c r="E237" t="s">
        <v>268</v>
      </c>
      <c r="F237" t="s">
        <v>414</v>
      </c>
      <c r="G237" t="s">
        <v>17</v>
      </c>
      <c r="I237" s="3">
        <v>6.52</v>
      </c>
    </row>
    <row r="238" spans="1:9" x14ac:dyDescent="0.35">
      <c r="A238" s="1">
        <v>42024</v>
      </c>
      <c r="B238">
        <v>1</v>
      </c>
      <c r="C238">
        <v>2015</v>
      </c>
      <c r="D238" s="2">
        <v>44576</v>
      </c>
      <c r="E238" t="s">
        <v>268</v>
      </c>
      <c r="F238" t="s">
        <v>411</v>
      </c>
      <c r="G238" t="s">
        <v>10</v>
      </c>
      <c r="I238" s="3">
        <v>18.53</v>
      </c>
    </row>
    <row r="239" spans="1:9" x14ac:dyDescent="0.35">
      <c r="A239" s="1">
        <v>42024</v>
      </c>
      <c r="B239">
        <v>1</v>
      </c>
      <c r="C239">
        <v>2015</v>
      </c>
      <c r="D239" s="2">
        <v>44576</v>
      </c>
      <c r="E239" t="s">
        <v>268</v>
      </c>
      <c r="F239" t="s">
        <v>353</v>
      </c>
      <c r="G239" t="s">
        <v>10</v>
      </c>
      <c r="I239" s="3">
        <v>32.479999999999997</v>
      </c>
    </row>
    <row r="240" spans="1:9" x14ac:dyDescent="0.35">
      <c r="A240" s="1">
        <v>42024</v>
      </c>
      <c r="B240">
        <v>1</v>
      </c>
      <c r="C240">
        <v>2015</v>
      </c>
      <c r="D240" s="2">
        <v>44576</v>
      </c>
      <c r="E240" t="s">
        <v>268</v>
      </c>
      <c r="F240" t="s">
        <v>748</v>
      </c>
      <c r="G240" t="s">
        <v>10</v>
      </c>
      <c r="I240" s="3">
        <v>41.81</v>
      </c>
    </row>
    <row r="241" spans="1:9" x14ac:dyDescent="0.35">
      <c r="A241" s="1">
        <v>42025</v>
      </c>
      <c r="B241">
        <v>1</v>
      </c>
      <c r="C241">
        <v>2015</v>
      </c>
      <c r="D241" s="2">
        <v>44576</v>
      </c>
      <c r="E241" t="s">
        <v>268</v>
      </c>
      <c r="F241" t="s">
        <v>789</v>
      </c>
      <c r="G241" t="s">
        <v>10</v>
      </c>
      <c r="I241" s="3">
        <v>8.83</v>
      </c>
    </row>
    <row r="242" spans="1:9" x14ac:dyDescent="0.35">
      <c r="A242" s="1">
        <v>42027</v>
      </c>
      <c r="B242">
        <v>1</v>
      </c>
      <c r="C242">
        <v>2015</v>
      </c>
      <c r="D242" s="2">
        <v>44576</v>
      </c>
      <c r="E242" t="s">
        <v>269</v>
      </c>
      <c r="F242" t="s">
        <v>754</v>
      </c>
      <c r="G242" t="s">
        <v>16</v>
      </c>
      <c r="I242" s="3">
        <v>159.16999999999999</v>
      </c>
    </row>
    <row r="243" spans="1:9" x14ac:dyDescent="0.35">
      <c r="A243" s="1">
        <v>42028</v>
      </c>
      <c r="B243">
        <v>1</v>
      </c>
      <c r="C243">
        <v>2015</v>
      </c>
      <c r="D243" s="2">
        <v>44576</v>
      </c>
      <c r="E243" t="s">
        <v>268</v>
      </c>
      <c r="F243" t="s">
        <v>790</v>
      </c>
      <c r="G243" t="s">
        <v>32</v>
      </c>
      <c r="I243" s="3">
        <v>44.2</v>
      </c>
    </row>
    <row r="244" spans="1:9" x14ac:dyDescent="0.35">
      <c r="A244" s="1">
        <v>42031</v>
      </c>
      <c r="B244">
        <v>1</v>
      </c>
      <c r="C244">
        <v>2015</v>
      </c>
      <c r="D244" s="2">
        <v>44576</v>
      </c>
      <c r="E244" t="s">
        <v>268</v>
      </c>
      <c r="F244" t="s">
        <v>790</v>
      </c>
      <c r="G244" t="s">
        <v>32</v>
      </c>
      <c r="I244" s="3">
        <v>1.85</v>
      </c>
    </row>
    <row r="245" spans="1:9" x14ac:dyDescent="0.35">
      <c r="A245" s="1">
        <v>42032</v>
      </c>
      <c r="B245">
        <v>1</v>
      </c>
      <c r="C245">
        <v>2015</v>
      </c>
      <c r="D245" s="2">
        <v>44576</v>
      </c>
      <c r="E245" t="s">
        <v>269</v>
      </c>
      <c r="F245" t="s">
        <v>747</v>
      </c>
      <c r="G245" t="s">
        <v>11</v>
      </c>
      <c r="I245" s="3">
        <v>162.24</v>
      </c>
    </row>
    <row r="246" spans="1:9" x14ac:dyDescent="0.35">
      <c r="A246" s="1">
        <v>42033</v>
      </c>
      <c r="B246">
        <v>1</v>
      </c>
      <c r="C246">
        <v>2015</v>
      </c>
      <c r="D246" s="2">
        <v>44576</v>
      </c>
      <c r="E246" t="s">
        <v>269</v>
      </c>
      <c r="F246" t="s">
        <v>306</v>
      </c>
      <c r="G246" t="s">
        <v>14</v>
      </c>
      <c r="I246" s="3">
        <v>41.63</v>
      </c>
    </row>
    <row r="247" spans="1:9" x14ac:dyDescent="0.35">
      <c r="A247" s="1">
        <v>42033</v>
      </c>
      <c r="B247">
        <v>1</v>
      </c>
      <c r="C247">
        <v>2015</v>
      </c>
      <c r="D247" s="2">
        <v>44576</v>
      </c>
      <c r="E247" t="s">
        <v>268</v>
      </c>
      <c r="F247" t="s">
        <v>790</v>
      </c>
      <c r="G247" t="s">
        <v>32</v>
      </c>
      <c r="I247" s="3">
        <v>55.43</v>
      </c>
    </row>
    <row r="248" spans="1:9" x14ac:dyDescent="0.35">
      <c r="A248" s="1">
        <v>42034</v>
      </c>
      <c r="B248">
        <v>1</v>
      </c>
      <c r="C248">
        <v>2015</v>
      </c>
      <c r="D248" s="2">
        <v>44576</v>
      </c>
      <c r="E248" t="s">
        <v>268</v>
      </c>
      <c r="F248" t="s">
        <v>748</v>
      </c>
      <c r="G248" t="s">
        <v>10</v>
      </c>
      <c r="I248" s="3">
        <v>15.26</v>
      </c>
    </row>
    <row r="249" spans="1:9" x14ac:dyDescent="0.35">
      <c r="A249" s="1">
        <v>42034</v>
      </c>
      <c r="B249">
        <v>1</v>
      </c>
      <c r="C249">
        <v>2015</v>
      </c>
      <c r="D249" s="2">
        <v>44576</v>
      </c>
      <c r="E249" t="s">
        <v>268</v>
      </c>
      <c r="F249" t="s">
        <v>412</v>
      </c>
      <c r="G249" t="s">
        <v>10</v>
      </c>
      <c r="I249" s="3">
        <v>22.88</v>
      </c>
    </row>
    <row r="250" spans="1:9" x14ac:dyDescent="0.35">
      <c r="A250" s="1">
        <v>42034</v>
      </c>
      <c r="B250">
        <v>1</v>
      </c>
      <c r="C250">
        <v>2015</v>
      </c>
      <c r="D250" s="2">
        <v>44576</v>
      </c>
      <c r="E250" t="s">
        <v>269</v>
      </c>
      <c r="F250" t="s">
        <v>330</v>
      </c>
      <c r="G250" t="s">
        <v>27</v>
      </c>
      <c r="I250" s="3">
        <v>500</v>
      </c>
    </row>
    <row r="251" spans="1:9" x14ac:dyDescent="0.35">
      <c r="A251" s="1">
        <v>42035</v>
      </c>
      <c r="B251">
        <v>1</v>
      </c>
      <c r="C251">
        <v>2015</v>
      </c>
      <c r="D251" s="2">
        <v>44576</v>
      </c>
      <c r="E251" t="s">
        <v>268</v>
      </c>
      <c r="F251" t="s">
        <v>789</v>
      </c>
      <c r="G251" t="s">
        <v>10</v>
      </c>
      <c r="I251" s="3">
        <v>14</v>
      </c>
    </row>
    <row r="252" spans="1:9" x14ac:dyDescent="0.35">
      <c r="A252" s="1">
        <v>42035</v>
      </c>
      <c r="B252">
        <v>1</v>
      </c>
      <c r="C252">
        <v>2015</v>
      </c>
      <c r="D252" s="2">
        <v>44576</v>
      </c>
      <c r="E252" t="s">
        <v>268</v>
      </c>
      <c r="F252" t="s">
        <v>743</v>
      </c>
      <c r="G252" t="s">
        <v>10</v>
      </c>
      <c r="I252" s="3">
        <v>30.42</v>
      </c>
    </row>
    <row r="253" spans="1:9" x14ac:dyDescent="0.35">
      <c r="A253" s="1">
        <v>42037</v>
      </c>
      <c r="B253">
        <v>2</v>
      </c>
      <c r="C253">
        <v>2015</v>
      </c>
      <c r="D253" s="2">
        <v>44607</v>
      </c>
      <c r="E253" t="s">
        <v>268</v>
      </c>
      <c r="F253" t="s">
        <v>541</v>
      </c>
      <c r="G253" t="s">
        <v>17</v>
      </c>
      <c r="I253" s="3">
        <v>6.06</v>
      </c>
    </row>
    <row r="254" spans="1:9" x14ac:dyDescent="0.35">
      <c r="A254" s="1">
        <v>42037</v>
      </c>
      <c r="B254">
        <v>2</v>
      </c>
      <c r="C254">
        <v>2015</v>
      </c>
      <c r="D254" s="2">
        <v>44607</v>
      </c>
      <c r="E254" t="s">
        <v>268</v>
      </c>
      <c r="F254" t="s">
        <v>743</v>
      </c>
      <c r="G254" t="s">
        <v>10</v>
      </c>
      <c r="I254" s="3">
        <v>32.590000000000003</v>
      </c>
    </row>
    <row r="255" spans="1:9" x14ac:dyDescent="0.35">
      <c r="A255" s="1">
        <v>42039</v>
      </c>
      <c r="B255">
        <v>2</v>
      </c>
      <c r="C255">
        <v>2015</v>
      </c>
      <c r="D255" s="2">
        <v>44607</v>
      </c>
      <c r="E255" t="s">
        <v>269</v>
      </c>
      <c r="F255" t="s">
        <v>752</v>
      </c>
      <c r="G255" t="s">
        <v>16</v>
      </c>
      <c r="I255" s="3">
        <v>93.93</v>
      </c>
    </row>
    <row r="256" spans="1:9" x14ac:dyDescent="0.35">
      <c r="A256" s="1">
        <v>42040</v>
      </c>
      <c r="B256">
        <v>2</v>
      </c>
      <c r="C256">
        <v>2015</v>
      </c>
      <c r="D256" s="2">
        <v>44607</v>
      </c>
      <c r="E256" t="s">
        <v>269</v>
      </c>
      <c r="F256" t="s">
        <v>791</v>
      </c>
      <c r="G256" t="s">
        <v>14</v>
      </c>
      <c r="I256" s="3">
        <v>63.22</v>
      </c>
    </row>
    <row r="257" spans="1:9" x14ac:dyDescent="0.35">
      <c r="A257" s="1">
        <v>42045</v>
      </c>
      <c r="B257">
        <v>2</v>
      </c>
      <c r="C257">
        <v>2015</v>
      </c>
      <c r="D257" s="2">
        <v>44607</v>
      </c>
      <c r="E257" t="s">
        <v>268</v>
      </c>
      <c r="F257" t="s">
        <v>748</v>
      </c>
      <c r="G257" t="s">
        <v>10</v>
      </c>
      <c r="I257" s="3">
        <v>-15.26</v>
      </c>
    </row>
    <row r="258" spans="1:9" x14ac:dyDescent="0.35">
      <c r="A258" s="1">
        <v>42045</v>
      </c>
      <c r="B258">
        <v>2</v>
      </c>
      <c r="C258">
        <v>2015</v>
      </c>
      <c r="D258" s="2">
        <v>44607</v>
      </c>
      <c r="E258" t="s">
        <v>268</v>
      </c>
      <c r="F258" t="s">
        <v>541</v>
      </c>
      <c r="G258" t="s">
        <v>17</v>
      </c>
      <c r="I258" s="3">
        <v>33.68</v>
      </c>
    </row>
    <row r="259" spans="1:9" x14ac:dyDescent="0.35">
      <c r="A259" s="1">
        <v>42045</v>
      </c>
      <c r="B259">
        <v>2</v>
      </c>
      <c r="C259">
        <v>2015</v>
      </c>
      <c r="D259" s="2">
        <v>44607</v>
      </c>
      <c r="E259" t="s">
        <v>269</v>
      </c>
      <c r="F259" t="s">
        <v>751</v>
      </c>
      <c r="G259" t="s">
        <v>14</v>
      </c>
      <c r="I259" s="3">
        <v>88.22</v>
      </c>
    </row>
    <row r="260" spans="1:9" x14ac:dyDescent="0.35">
      <c r="A260" s="1">
        <v>42046</v>
      </c>
      <c r="B260">
        <v>2</v>
      </c>
      <c r="C260">
        <v>2015</v>
      </c>
      <c r="D260" s="2">
        <v>44607</v>
      </c>
      <c r="E260" t="s">
        <v>269</v>
      </c>
      <c r="F260" t="s">
        <v>752</v>
      </c>
      <c r="G260" t="s">
        <v>16</v>
      </c>
      <c r="I260" s="3">
        <v>308.47000000000003</v>
      </c>
    </row>
    <row r="261" spans="1:9" x14ac:dyDescent="0.35">
      <c r="A261" s="1">
        <v>42046</v>
      </c>
      <c r="B261">
        <v>2</v>
      </c>
      <c r="C261">
        <v>2015</v>
      </c>
      <c r="D261" s="2">
        <v>44607</v>
      </c>
      <c r="E261" t="s">
        <v>269</v>
      </c>
      <c r="F261" t="s">
        <v>773</v>
      </c>
      <c r="G261" t="s">
        <v>13</v>
      </c>
      <c r="I261" s="3">
        <v>1756.89</v>
      </c>
    </row>
    <row r="262" spans="1:9" x14ac:dyDescent="0.35">
      <c r="A262" s="1">
        <v>42046</v>
      </c>
      <c r="B262">
        <v>2</v>
      </c>
      <c r="C262">
        <v>2015</v>
      </c>
      <c r="D262" s="2">
        <v>44607</v>
      </c>
      <c r="E262" t="s">
        <v>268</v>
      </c>
      <c r="F262" t="s">
        <v>790</v>
      </c>
      <c r="G262" t="s">
        <v>32</v>
      </c>
      <c r="I262" s="3">
        <v>6.54</v>
      </c>
    </row>
    <row r="263" spans="1:9" x14ac:dyDescent="0.35">
      <c r="A263" s="1">
        <v>42048</v>
      </c>
      <c r="B263">
        <v>2</v>
      </c>
      <c r="C263">
        <v>2015</v>
      </c>
      <c r="D263" s="2">
        <v>44607</v>
      </c>
      <c r="E263" t="s">
        <v>268</v>
      </c>
      <c r="F263" t="s">
        <v>743</v>
      </c>
      <c r="G263" t="s">
        <v>10</v>
      </c>
      <c r="I263" s="3">
        <v>-18.47</v>
      </c>
    </row>
    <row r="264" spans="1:9" x14ac:dyDescent="0.35">
      <c r="A264" s="1">
        <v>42048</v>
      </c>
      <c r="B264">
        <v>2</v>
      </c>
      <c r="C264">
        <v>2015</v>
      </c>
      <c r="D264" s="2">
        <v>44607</v>
      </c>
      <c r="E264" t="s">
        <v>268</v>
      </c>
      <c r="F264" t="s">
        <v>353</v>
      </c>
      <c r="G264" t="s">
        <v>10</v>
      </c>
      <c r="I264" s="3">
        <v>11.33</v>
      </c>
    </row>
    <row r="265" spans="1:9" x14ac:dyDescent="0.35">
      <c r="A265" s="1">
        <v>42048</v>
      </c>
      <c r="B265">
        <v>2</v>
      </c>
      <c r="C265">
        <v>2015</v>
      </c>
      <c r="D265" s="2">
        <v>44607</v>
      </c>
      <c r="E265" t="s">
        <v>268</v>
      </c>
      <c r="F265" t="s">
        <v>789</v>
      </c>
      <c r="G265" t="s">
        <v>10</v>
      </c>
      <c r="I265" s="3">
        <v>26.07</v>
      </c>
    </row>
    <row r="266" spans="1:9" x14ac:dyDescent="0.35">
      <c r="A266" s="1">
        <v>42048</v>
      </c>
      <c r="B266">
        <v>2</v>
      </c>
      <c r="C266">
        <v>2015</v>
      </c>
      <c r="D266" s="2">
        <v>44607</v>
      </c>
      <c r="E266" t="s">
        <v>269</v>
      </c>
      <c r="F266" t="s">
        <v>540</v>
      </c>
      <c r="G266" t="s">
        <v>11</v>
      </c>
      <c r="I266" s="3">
        <v>341.75</v>
      </c>
    </row>
    <row r="267" spans="1:9" x14ac:dyDescent="0.35">
      <c r="A267" s="1">
        <v>42052</v>
      </c>
      <c r="B267">
        <v>2</v>
      </c>
      <c r="C267">
        <v>2015</v>
      </c>
      <c r="D267" s="2">
        <v>44607</v>
      </c>
      <c r="E267" t="s">
        <v>268</v>
      </c>
      <c r="F267" t="s">
        <v>413</v>
      </c>
      <c r="G267" t="s">
        <v>10</v>
      </c>
      <c r="I267" s="3">
        <v>37.520000000000003</v>
      </c>
    </row>
    <row r="268" spans="1:9" x14ac:dyDescent="0.35">
      <c r="A268" s="1">
        <v>42053</v>
      </c>
      <c r="B268">
        <v>2</v>
      </c>
      <c r="C268">
        <v>2015</v>
      </c>
      <c r="D268" s="2">
        <v>44607</v>
      </c>
      <c r="E268" t="s">
        <v>268</v>
      </c>
      <c r="F268" t="s">
        <v>412</v>
      </c>
      <c r="G268" t="s">
        <v>10</v>
      </c>
      <c r="I268" s="3">
        <v>67.42</v>
      </c>
    </row>
    <row r="269" spans="1:9" x14ac:dyDescent="0.35">
      <c r="A269" s="1">
        <v>42053</v>
      </c>
      <c r="B269">
        <v>2</v>
      </c>
      <c r="C269">
        <v>2015</v>
      </c>
      <c r="D269" s="2">
        <v>44607</v>
      </c>
      <c r="E269" t="s">
        <v>269</v>
      </c>
      <c r="F269" t="s">
        <v>761</v>
      </c>
      <c r="G269" t="s">
        <v>21</v>
      </c>
      <c r="I269" s="3">
        <v>500</v>
      </c>
    </row>
    <row r="270" spans="1:9" x14ac:dyDescent="0.35">
      <c r="A270" s="1">
        <v>42053</v>
      </c>
      <c r="B270">
        <v>2</v>
      </c>
      <c r="C270">
        <v>2015</v>
      </c>
      <c r="D270" s="2">
        <v>44607</v>
      </c>
      <c r="E270" t="s">
        <v>269</v>
      </c>
      <c r="F270" t="s">
        <v>761</v>
      </c>
      <c r="G270" t="s">
        <v>21</v>
      </c>
      <c r="I270" s="3">
        <v>500</v>
      </c>
    </row>
    <row r="271" spans="1:9" x14ac:dyDescent="0.35">
      <c r="A271" s="1">
        <v>42054</v>
      </c>
      <c r="B271">
        <v>2</v>
      </c>
      <c r="C271">
        <v>2015</v>
      </c>
      <c r="D271" s="2">
        <v>44607</v>
      </c>
      <c r="E271" t="s">
        <v>268</v>
      </c>
      <c r="F271" t="s">
        <v>541</v>
      </c>
      <c r="G271" t="s">
        <v>17</v>
      </c>
      <c r="I271" s="3">
        <v>9.2100000000000009</v>
      </c>
    </row>
    <row r="272" spans="1:9" x14ac:dyDescent="0.35">
      <c r="A272" s="1">
        <v>42054</v>
      </c>
      <c r="B272">
        <v>2</v>
      </c>
      <c r="C272">
        <v>2015</v>
      </c>
      <c r="D272" s="2">
        <v>44607</v>
      </c>
      <c r="E272" t="s">
        <v>269</v>
      </c>
      <c r="F272" t="s">
        <v>761</v>
      </c>
      <c r="G272" t="s">
        <v>21</v>
      </c>
      <c r="I272" s="3">
        <v>500</v>
      </c>
    </row>
    <row r="273" spans="1:9" x14ac:dyDescent="0.35">
      <c r="A273" s="1">
        <v>42057</v>
      </c>
      <c r="B273">
        <v>2</v>
      </c>
      <c r="C273">
        <v>2015</v>
      </c>
      <c r="D273" s="2">
        <v>44607</v>
      </c>
      <c r="E273" t="s">
        <v>269</v>
      </c>
      <c r="F273" t="s">
        <v>744</v>
      </c>
      <c r="G273" t="s">
        <v>9</v>
      </c>
      <c r="I273" s="3">
        <v>103.5</v>
      </c>
    </row>
    <row r="274" spans="1:9" x14ac:dyDescent="0.35">
      <c r="A274" s="1">
        <v>42059</v>
      </c>
      <c r="B274">
        <v>2</v>
      </c>
      <c r="C274">
        <v>2015</v>
      </c>
      <c r="D274" s="2">
        <v>44607</v>
      </c>
      <c r="E274" t="s">
        <v>269</v>
      </c>
      <c r="F274" t="s">
        <v>792</v>
      </c>
      <c r="G274" t="s">
        <v>31</v>
      </c>
      <c r="I274" s="3">
        <v>-4438</v>
      </c>
    </row>
    <row r="275" spans="1:9" x14ac:dyDescent="0.35">
      <c r="A275" s="1">
        <v>42060</v>
      </c>
      <c r="B275">
        <v>2</v>
      </c>
      <c r="C275">
        <v>2015</v>
      </c>
      <c r="D275" s="2">
        <v>44607</v>
      </c>
      <c r="E275" t="s">
        <v>269</v>
      </c>
      <c r="F275" t="s">
        <v>754</v>
      </c>
      <c r="G275" t="s">
        <v>16</v>
      </c>
      <c r="I275" s="3">
        <v>159.16999999999999</v>
      </c>
    </row>
    <row r="276" spans="1:9" x14ac:dyDescent="0.35">
      <c r="A276" s="1">
        <v>42061</v>
      </c>
      <c r="B276">
        <v>2</v>
      </c>
      <c r="C276">
        <v>2015</v>
      </c>
      <c r="D276" s="2">
        <v>44607</v>
      </c>
      <c r="E276" t="s">
        <v>269</v>
      </c>
      <c r="F276" t="s">
        <v>307</v>
      </c>
      <c r="G276" t="s">
        <v>14</v>
      </c>
      <c r="I276" s="3">
        <v>41.63</v>
      </c>
    </row>
    <row r="277" spans="1:9" x14ac:dyDescent="0.35">
      <c r="A277" s="1">
        <v>42062</v>
      </c>
      <c r="B277">
        <v>2</v>
      </c>
      <c r="C277">
        <v>2015</v>
      </c>
      <c r="D277" s="2">
        <v>44607</v>
      </c>
      <c r="E277" t="s">
        <v>269</v>
      </c>
      <c r="F277" t="s">
        <v>406</v>
      </c>
      <c r="G277" t="s">
        <v>12</v>
      </c>
      <c r="I277" s="3">
        <v>-3.5</v>
      </c>
    </row>
    <row r="278" spans="1:9" x14ac:dyDescent="0.35">
      <c r="A278" s="1">
        <v>42062</v>
      </c>
      <c r="B278">
        <v>2</v>
      </c>
      <c r="C278">
        <v>2015</v>
      </c>
      <c r="D278" s="2">
        <v>44607</v>
      </c>
      <c r="E278" t="s">
        <v>269</v>
      </c>
      <c r="F278" t="s">
        <v>330</v>
      </c>
      <c r="G278" t="s">
        <v>27</v>
      </c>
      <c r="I278" s="3">
        <v>500</v>
      </c>
    </row>
    <row r="279" spans="1:9" x14ac:dyDescent="0.35">
      <c r="A279" s="1">
        <v>42065</v>
      </c>
      <c r="B279">
        <v>3</v>
      </c>
      <c r="C279">
        <v>2015</v>
      </c>
      <c r="D279" s="2">
        <v>44635</v>
      </c>
      <c r="E279" t="s">
        <v>269</v>
      </c>
      <c r="F279" t="s">
        <v>747</v>
      </c>
      <c r="G279" t="s">
        <v>11</v>
      </c>
      <c r="I279" s="3">
        <v>162.24</v>
      </c>
    </row>
    <row r="280" spans="1:9" x14ac:dyDescent="0.35">
      <c r="A280" s="1">
        <v>42067</v>
      </c>
      <c r="B280">
        <v>3</v>
      </c>
      <c r="C280">
        <v>2015</v>
      </c>
      <c r="D280" s="2">
        <v>44635</v>
      </c>
      <c r="E280" t="s">
        <v>268</v>
      </c>
      <c r="F280" t="s">
        <v>412</v>
      </c>
      <c r="G280" t="s">
        <v>10</v>
      </c>
      <c r="I280" s="3">
        <v>-59.84</v>
      </c>
    </row>
    <row r="281" spans="1:9" x14ac:dyDescent="0.35">
      <c r="A281" s="1">
        <v>42067</v>
      </c>
      <c r="B281">
        <v>3</v>
      </c>
      <c r="C281">
        <v>2015</v>
      </c>
      <c r="D281" s="2">
        <v>44635</v>
      </c>
      <c r="E281" t="s">
        <v>268</v>
      </c>
      <c r="F281" t="s">
        <v>413</v>
      </c>
      <c r="G281" t="s">
        <v>10</v>
      </c>
      <c r="I281" s="3">
        <v>-37.520000000000003</v>
      </c>
    </row>
    <row r="282" spans="1:9" x14ac:dyDescent="0.35">
      <c r="A282" s="1">
        <v>42067</v>
      </c>
      <c r="B282">
        <v>3</v>
      </c>
      <c r="C282">
        <v>2015</v>
      </c>
      <c r="D282" s="2">
        <v>44635</v>
      </c>
      <c r="E282" t="s">
        <v>268</v>
      </c>
      <c r="F282" t="s">
        <v>541</v>
      </c>
      <c r="G282" t="s">
        <v>17</v>
      </c>
      <c r="I282" s="3">
        <v>34.69</v>
      </c>
    </row>
    <row r="283" spans="1:9" x14ac:dyDescent="0.35">
      <c r="A283" s="1">
        <v>42067</v>
      </c>
      <c r="B283">
        <v>3</v>
      </c>
      <c r="C283">
        <v>2015</v>
      </c>
      <c r="D283" s="2">
        <v>44635</v>
      </c>
      <c r="E283" t="s">
        <v>269</v>
      </c>
      <c r="F283" t="s">
        <v>752</v>
      </c>
      <c r="G283" t="s">
        <v>16</v>
      </c>
      <c r="I283" s="3">
        <v>93.93</v>
      </c>
    </row>
    <row r="284" spans="1:9" x14ac:dyDescent="0.35">
      <c r="A284" s="1">
        <v>42067</v>
      </c>
      <c r="B284">
        <v>3</v>
      </c>
      <c r="C284">
        <v>2015</v>
      </c>
      <c r="D284" s="2">
        <v>44635</v>
      </c>
      <c r="E284" t="s">
        <v>268</v>
      </c>
      <c r="F284" t="s">
        <v>415</v>
      </c>
      <c r="G284" t="s">
        <v>26</v>
      </c>
      <c r="I284" s="3">
        <v>56.33</v>
      </c>
    </row>
    <row r="285" spans="1:9" x14ac:dyDescent="0.35">
      <c r="A285" s="1">
        <v>42069</v>
      </c>
      <c r="B285">
        <v>3</v>
      </c>
      <c r="C285">
        <v>2015</v>
      </c>
      <c r="D285" s="2">
        <v>44635</v>
      </c>
      <c r="E285" t="s">
        <v>268</v>
      </c>
      <c r="F285" t="s">
        <v>789</v>
      </c>
      <c r="G285" t="s">
        <v>10</v>
      </c>
      <c r="I285" s="3">
        <v>18.36</v>
      </c>
    </row>
    <row r="286" spans="1:9" x14ac:dyDescent="0.35">
      <c r="A286" s="1">
        <v>42069</v>
      </c>
      <c r="B286">
        <v>3</v>
      </c>
      <c r="C286">
        <v>2015</v>
      </c>
      <c r="D286" s="2">
        <v>44635</v>
      </c>
      <c r="E286" t="s">
        <v>268</v>
      </c>
      <c r="F286" t="s">
        <v>743</v>
      </c>
      <c r="G286" t="s">
        <v>10</v>
      </c>
      <c r="I286" s="3">
        <v>19.55</v>
      </c>
    </row>
    <row r="287" spans="1:9" x14ac:dyDescent="0.35">
      <c r="A287" s="1">
        <v>42069</v>
      </c>
      <c r="B287">
        <v>3</v>
      </c>
      <c r="C287">
        <v>2015</v>
      </c>
      <c r="D287" s="2">
        <v>44635</v>
      </c>
      <c r="E287" t="s">
        <v>268</v>
      </c>
      <c r="F287" t="s">
        <v>541</v>
      </c>
      <c r="G287" t="s">
        <v>17</v>
      </c>
      <c r="I287" s="3">
        <v>25.97</v>
      </c>
    </row>
    <row r="288" spans="1:9" x14ac:dyDescent="0.35">
      <c r="A288" s="1">
        <v>42072</v>
      </c>
      <c r="B288">
        <v>3</v>
      </c>
      <c r="C288">
        <v>2015</v>
      </c>
      <c r="D288" s="2">
        <v>44635</v>
      </c>
      <c r="E288" t="s">
        <v>268</v>
      </c>
      <c r="F288" t="s">
        <v>541</v>
      </c>
      <c r="G288" t="s">
        <v>17</v>
      </c>
      <c r="I288" s="3">
        <v>-20.58</v>
      </c>
    </row>
    <row r="289" spans="1:9" x14ac:dyDescent="0.35">
      <c r="A289" s="1">
        <v>42073</v>
      </c>
      <c r="B289">
        <v>3</v>
      </c>
      <c r="C289">
        <v>2015</v>
      </c>
      <c r="D289" s="2">
        <v>44635</v>
      </c>
      <c r="E289" t="s">
        <v>268</v>
      </c>
      <c r="F289" t="s">
        <v>593</v>
      </c>
      <c r="G289" t="s">
        <v>10</v>
      </c>
      <c r="I289" s="3">
        <v>14.16</v>
      </c>
    </row>
    <row r="290" spans="1:9" x14ac:dyDescent="0.35">
      <c r="A290" s="1">
        <v>42073</v>
      </c>
      <c r="B290">
        <v>3</v>
      </c>
      <c r="C290">
        <v>2015</v>
      </c>
      <c r="D290" s="2">
        <v>44635</v>
      </c>
      <c r="E290" t="s">
        <v>269</v>
      </c>
      <c r="F290" t="s">
        <v>751</v>
      </c>
      <c r="G290" t="s">
        <v>14</v>
      </c>
      <c r="I290" s="3">
        <v>227.14</v>
      </c>
    </row>
    <row r="291" spans="1:9" x14ac:dyDescent="0.35">
      <c r="A291" s="1">
        <v>42074</v>
      </c>
      <c r="B291">
        <v>3</v>
      </c>
      <c r="C291">
        <v>2015</v>
      </c>
      <c r="D291" s="2">
        <v>44635</v>
      </c>
      <c r="E291" t="s">
        <v>269</v>
      </c>
      <c r="F291" t="s">
        <v>594</v>
      </c>
      <c r="G291" t="s">
        <v>24</v>
      </c>
      <c r="I291" s="3">
        <v>200</v>
      </c>
    </row>
    <row r="292" spans="1:9" x14ac:dyDescent="0.35">
      <c r="A292" s="1">
        <v>42074</v>
      </c>
      <c r="B292">
        <v>3</v>
      </c>
      <c r="C292">
        <v>2015</v>
      </c>
      <c r="D292" s="2">
        <v>44635</v>
      </c>
      <c r="E292" t="s">
        <v>269</v>
      </c>
      <c r="F292" t="s">
        <v>752</v>
      </c>
      <c r="G292" t="s">
        <v>16</v>
      </c>
      <c r="I292" s="3">
        <v>308.47000000000003</v>
      </c>
    </row>
    <row r="293" spans="1:9" x14ac:dyDescent="0.35">
      <c r="A293" s="1">
        <v>42074</v>
      </c>
      <c r="B293">
        <v>3</v>
      </c>
      <c r="C293">
        <v>2015</v>
      </c>
      <c r="D293" s="2">
        <v>44635</v>
      </c>
      <c r="E293" t="s">
        <v>269</v>
      </c>
      <c r="F293" t="s">
        <v>773</v>
      </c>
      <c r="G293" t="s">
        <v>13</v>
      </c>
      <c r="I293" s="3">
        <v>1756.89</v>
      </c>
    </row>
    <row r="294" spans="1:9" x14ac:dyDescent="0.35">
      <c r="A294" s="1">
        <v>42076</v>
      </c>
      <c r="B294">
        <v>3</v>
      </c>
      <c r="C294">
        <v>2015</v>
      </c>
      <c r="D294" s="2">
        <v>44635</v>
      </c>
      <c r="E294" t="s">
        <v>271</v>
      </c>
      <c r="F294" t="s">
        <v>793</v>
      </c>
      <c r="G294" t="s">
        <v>11</v>
      </c>
      <c r="I294" s="3">
        <v>-413.1</v>
      </c>
    </row>
    <row r="295" spans="1:9" x14ac:dyDescent="0.35">
      <c r="A295" s="1">
        <v>42076</v>
      </c>
      <c r="B295">
        <v>3</v>
      </c>
      <c r="C295">
        <v>2015</v>
      </c>
      <c r="D295" s="2">
        <v>44635</v>
      </c>
      <c r="E295" t="s">
        <v>269</v>
      </c>
      <c r="F295" t="s">
        <v>540</v>
      </c>
      <c r="G295" t="s">
        <v>11</v>
      </c>
      <c r="I295" s="3">
        <v>341.75</v>
      </c>
    </row>
    <row r="296" spans="1:9" x14ac:dyDescent="0.35">
      <c r="A296" s="1">
        <v>42077</v>
      </c>
      <c r="B296">
        <v>3</v>
      </c>
      <c r="C296">
        <v>2015</v>
      </c>
      <c r="D296" s="2">
        <v>44635</v>
      </c>
      <c r="E296" t="s">
        <v>269</v>
      </c>
      <c r="F296" t="s">
        <v>331</v>
      </c>
      <c r="G296" t="s">
        <v>26</v>
      </c>
      <c r="I296" s="3">
        <v>46.06</v>
      </c>
    </row>
    <row r="297" spans="1:9" x14ac:dyDescent="0.35">
      <c r="A297" s="1">
        <v>42078</v>
      </c>
      <c r="B297">
        <v>3</v>
      </c>
      <c r="C297">
        <v>2015</v>
      </c>
      <c r="D297" s="2">
        <v>44635</v>
      </c>
      <c r="E297" t="s">
        <v>269</v>
      </c>
      <c r="F297" t="s">
        <v>761</v>
      </c>
      <c r="G297" t="s">
        <v>21</v>
      </c>
      <c r="I297" s="3">
        <v>500</v>
      </c>
    </row>
    <row r="298" spans="1:9" x14ac:dyDescent="0.35">
      <c r="A298" s="1">
        <v>42078</v>
      </c>
      <c r="B298">
        <v>3</v>
      </c>
      <c r="C298">
        <v>2015</v>
      </c>
      <c r="D298" s="2">
        <v>44635</v>
      </c>
      <c r="E298" t="s">
        <v>269</v>
      </c>
      <c r="F298" t="s">
        <v>761</v>
      </c>
      <c r="G298" t="s">
        <v>21</v>
      </c>
      <c r="I298" s="3">
        <v>500</v>
      </c>
    </row>
    <row r="299" spans="1:9" x14ac:dyDescent="0.35">
      <c r="A299" s="1">
        <v>42082</v>
      </c>
      <c r="B299">
        <v>3</v>
      </c>
      <c r="C299">
        <v>2015</v>
      </c>
      <c r="D299" s="2">
        <v>44635</v>
      </c>
      <c r="E299" t="s">
        <v>268</v>
      </c>
      <c r="F299" t="s">
        <v>743</v>
      </c>
      <c r="G299" t="s">
        <v>10</v>
      </c>
      <c r="I299" s="3">
        <v>-19.55</v>
      </c>
    </row>
    <row r="300" spans="1:9" x14ac:dyDescent="0.35">
      <c r="A300" s="1">
        <v>42082</v>
      </c>
      <c r="B300">
        <v>3</v>
      </c>
      <c r="C300">
        <v>2015</v>
      </c>
      <c r="D300" s="2">
        <v>44635</v>
      </c>
      <c r="E300" t="s">
        <v>268</v>
      </c>
      <c r="F300" t="s">
        <v>412</v>
      </c>
      <c r="G300" t="s">
        <v>10</v>
      </c>
      <c r="I300" s="3">
        <v>54.5</v>
      </c>
    </row>
    <row r="301" spans="1:9" x14ac:dyDescent="0.35">
      <c r="A301" s="1">
        <v>42082</v>
      </c>
      <c r="B301">
        <v>3</v>
      </c>
      <c r="C301">
        <v>2015</v>
      </c>
      <c r="D301" s="2">
        <v>44635</v>
      </c>
      <c r="E301" t="s">
        <v>268</v>
      </c>
      <c r="F301" t="s">
        <v>789</v>
      </c>
      <c r="G301" t="s">
        <v>10</v>
      </c>
      <c r="I301" s="3">
        <v>64.010000000000005</v>
      </c>
    </row>
    <row r="302" spans="1:9" x14ac:dyDescent="0.35">
      <c r="A302" s="1">
        <v>42082</v>
      </c>
      <c r="B302">
        <v>3</v>
      </c>
      <c r="C302">
        <v>2015</v>
      </c>
      <c r="D302" s="2">
        <v>44635</v>
      </c>
      <c r="E302" t="s">
        <v>268</v>
      </c>
      <c r="F302" t="s">
        <v>748</v>
      </c>
      <c r="G302" t="s">
        <v>10</v>
      </c>
      <c r="I302" s="3">
        <v>74.08</v>
      </c>
    </row>
    <row r="303" spans="1:9" x14ac:dyDescent="0.35">
      <c r="A303" s="1">
        <v>42082</v>
      </c>
      <c r="B303">
        <v>3</v>
      </c>
      <c r="C303">
        <v>2015</v>
      </c>
      <c r="D303" s="2">
        <v>44635</v>
      </c>
      <c r="E303" t="s">
        <v>268</v>
      </c>
      <c r="F303" t="s">
        <v>413</v>
      </c>
      <c r="G303" t="s">
        <v>10</v>
      </c>
      <c r="I303" s="3">
        <v>173.31</v>
      </c>
    </row>
    <row r="304" spans="1:9" x14ac:dyDescent="0.35">
      <c r="A304" s="1">
        <v>42085</v>
      </c>
      <c r="B304">
        <v>3</v>
      </c>
      <c r="C304">
        <v>2015</v>
      </c>
      <c r="D304" s="2">
        <v>44635</v>
      </c>
      <c r="E304" t="s">
        <v>268</v>
      </c>
      <c r="F304" t="s">
        <v>587</v>
      </c>
      <c r="G304" t="s">
        <v>10</v>
      </c>
      <c r="I304" s="3">
        <v>4.99</v>
      </c>
    </row>
    <row r="305" spans="1:9" x14ac:dyDescent="0.35">
      <c r="A305" s="1">
        <v>42085</v>
      </c>
      <c r="B305">
        <v>3</v>
      </c>
      <c r="C305">
        <v>2015</v>
      </c>
      <c r="D305" s="2">
        <v>44635</v>
      </c>
      <c r="E305" t="s">
        <v>268</v>
      </c>
      <c r="F305" t="s">
        <v>779</v>
      </c>
      <c r="G305" t="s">
        <v>10</v>
      </c>
      <c r="I305" s="3">
        <v>11.89</v>
      </c>
    </row>
    <row r="306" spans="1:9" x14ac:dyDescent="0.35">
      <c r="A306" s="1">
        <v>42085</v>
      </c>
      <c r="B306">
        <v>3</v>
      </c>
      <c r="C306">
        <v>2015</v>
      </c>
      <c r="D306" s="2">
        <v>44635</v>
      </c>
      <c r="E306" t="s">
        <v>268</v>
      </c>
      <c r="F306" t="s">
        <v>412</v>
      </c>
      <c r="G306" t="s">
        <v>10</v>
      </c>
      <c r="I306" s="3">
        <v>202.35</v>
      </c>
    </row>
    <row r="307" spans="1:9" x14ac:dyDescent="0.35">
      <c r="A307" s="1">
        <v>42086</v>
      </c>
      <c r="B307">
        <v>3</v>
      </c>
      <c r="C307">
        <v>2015</v>
      </c>
      <c r="D307" s="2">
        <v>44635</v>
      </c>
      <c r="E307" t="s">
        <v>268</v>
      </c>
      <c r="F307" t="s">
        <v>413</v>
      </c>
      <c r="G307" t="s">
        <v>10</v>
      </c>
      <c r="I307" s="3">
        <v>-152.6</v>
      </c>
    </row>
    <row r="308" spans="1:9" x14ac:dyDescent="0.35">
      <c r="A308" s="1">
        <v>42086</v>
      </c>
      <c r="B308">
        <v>3</v>
      </c>
      <c r="C308">
        <v>2015</v>
      </c>
      <c r="D308" s="2">
        <v>44635</v>
      </c>
      <c r="E308" t="s">
        <v>268</v>
      </c>
      <c r="F308" t="s">
        <v>412</v>
      </c>
      <c r="G308" t="s">
        <v>10</v>
      </c>
      <c r="I308" s="3">
        <v>-90.15</v>
      </c>
    </row>
    <row r="309" spans="1:9" x14ac:dyDescent="0.35">
      <c r="A309" s="1">
        <v>42086</v>
      </c>
      <c r="B309">
        <v>3</v>
      </c>
      <c r="C309">
        <v>2015</v>
      </c>
      <c r="D309" s="2">
        <v>44635</v>
      </c>
      <c r="E309" t="s">
        <v>268</v>
      </c>
      <c r="F309" t="s">
        <v>412</v>
      </c>
      <c r="G309" t="s">
        <v>10</v>
      </c>
      <c r="I309" s="3">
        <v>10.26</v>
      </c>
    </row>
    <row r="310" spans="1:9" x14ac:dyDescent="0.35">
      <c r="A310" s="1">
        <v>42086</v>
      </c>
      <c r="B310">
        <v>3</v>
      </c>
      <c r="C310">
        <v>2015</v>
      </c>
      <c r="D310" s="2">
        <v>44635</v>
      </c>
      <c r="E310" t="s">
        <v>268</v>
      </c>
      <c r="F310" t="s">
        <v>413</v>
      </c>
      <c r="G310" t="s">
        <v>10</v>
      </c>
      <c r="I310" s="3">
        <v>56.11</v>
      </c>
    </row>
    <row r="311" spans="1:9" x14ac:dyDescent="0.35">
      <c r="A311" s="1">
        <v>42086</v>
      </c>
      <c r="B311">
        <v>3</v>
      </c>
      <c r="C311">
        <v>2015</v>
      </c>
      <c r="D311" s="2">
        <v>44635</v>
      </c>
      <c r="E311" t="s">
        <v>269</v>
      </c>
      <c r="F311" t="s">
        <v>595</v>
      </c>
      <c r="G311" t="s">
        <v>24</v>
      </c>
      <c r="I311" s="3">
        <v>500</v>
      </c>
    </row>
    <row r="312" spans="1:9" x14ac:dyDescent="0.35">
      <c r="A312" s="1">
        <v>42087</v>
      </c>
      <c r="B312">
        <v>3</v>
      </c>
      <c r="C312">
        <v>2015</v>
      </c>
      <c r="D312" s="2">
        <v>44635</v>
      </c>
      <c r="E312" t="s">
        <v>270</v>
      </c>
      <c r="F312" t="s">
        <v>774</v>
      </c>
      <c r="G312" t="s">
        <v>12</v>
      </c>
      <c r="I312" s="3">
        <v>0.17</v>
      </c>
    </row>
    <row r="313" spans="1:9" x14ac:dyDescent="0.35">
      <c r="A313" s="1">
        <v>42088</v>
      </c>
      <c r="B313">
        <v>3</v>
      </c>
      <c r="C313">
        <v>2015</v>
      </c>
      <c r="D313" s="2">
        <v>44635</v>
      </c>
      <c r="E313" t="s">
        <v>269</v>
      </c>
      <c r="F313" t="s">
        <v>794</v>
      </c>
      <c r="G313" t="s">
        <v>9</v>
      </c>
      <c r="I313" s="3">
        <v>203</v>
      </c>
    </row>
    <row r="314" spans="1:9" x14ac:dyDescent="0.35">
      <c r="A314" s="1">
        <v>42088</v>
      </c>
      <c r="B314">
        <v>3</v>
      </c>
      <c r="C314">
        <v>2015</v>
      </c>
      <c r="D314" s="2">
        <v>44635</v>
      </c>
      <c r="E314" t="s">
        <v>269</v>
      </c>
      <c r="F314" t="s">
        <v>754</v>
      </c>
      <c r="G314" t="s">
        <v>16</v>
      </c>
      <c r="I314" s="3">
        <v>159.16999999999999</v>
      </c>
    </row>
    <row r="315" spans="1:9" x14ac:dyDescent="0.35">
      <c r="A315" s="1">
        <v>42089</v>
      </c>
      <c r="B315">
        <v>3</v>
      </c>
      <c r="C315">
        <v>2015</v>
      </c>
      <c r="D315" s="2">
        <v>44635</v>
      </c>
      <c r="E315" t="s">
        <v>268</v>
      </c>
      <c r="F315" t="s">
        <v>412</v>
      </c>
      <c r="G315" t="s">
        <v>10</v>
      </c>
      <c r="I315" s="3">
        <v>-139.44999999999999</v>
      </c>
    </row>
    <row r="316" spans="1:9" x14ac:dyDescent="0.35">
      <c r="A316" s="1">
        <v>42090</v>
      </c>
      <c r="B316">
        <v>3</v>
      </c>
      <c r="C316">
        <v>2015</v>
      </c>
      <c r="D316" s="2">
        <v>44635</v>
      </c>
      <c r="E316" t="s">
        <v>271</v>
      </c>
      <c r="F316" t="s">
        <v>793</v>
      </c>
      <c r="G316" t="s">
        <v>11</v>
      </c>
      <c r="I316" s="3">
        <v>-413.78</v>
      </c>
    </row>
    <row r="317" spans="1:9" x14ac:dyDescent="0.35">
      <c r="A317" s="1">
        <v>42090</v>
      </c>
      <c r="B317">
        <v>3</v>
      </c>
      <c r="C317">
        <v>2015</v>
      </c>
      <c r="D317" s="2">
        <v>44635</v>
      </c>
      <c r="E317" t="s">
        <v>268</v>
      </c>
      <c r="F317" t="s">
        <v>416</v>
      </c>
      <c r="G317" t="s">
        <v>19</v>
      </c>
      <c r="I317" s="3">
        <v>3.21</v>
      </c>
    </row>
    <row r="318" spans="1:9" x14ac:dyDescent="0.35">
      <c r="A318" s="1">
        <v>42093</v>
      </c>
      <c r="B318">
        <v>3</v>
      </c>
      <c r="C318">
        <v>2015</v>
      </c>
      <c r="D318" s="2">
        <v>44635</v>
      </c>
      <c r="E318" t="s">
        <v>268</v>
      </c>
      <c r="F318" t="s">
        <v>413</v>
      </c>
      <c r="G318" t="s">
        <v>10</v>
      </c>
      <c r="I318" s="3">
        <v>-36.630000000000003</v>
      </c>
    </row>
    <row r="319" spans="1:9" x14ac:dyDescent="0.35">
      <c r="A319" s="1">
        <v>42093</v>
      </c>
      <c r="B319">
        <v>3</v>
      </c>
      <c r="C319">
        <v>2015</v>
      </c>
      <c r="D319" s="2">
        <v>44635</v>
      </c>
      <c r="E319" t="s">
        <v>269</v>
      </c>
      <c r="F319" t="s">
        <v>747</v>
      </c>
      <c r="G319" t="s">
        <v>11</v>
      </c>
      <c r="I319" s="3">
        <v>162.24</v>
      </c>
    </row>
    <row r="320" spans="1:9" x14ac:dyDescent="0.35">
      <c r="A320" s="1">
        <v>42094</v>
      </c>
      <c r="B320">
        <v>3</v>
      </c>
      <c r="C320">
        <v>2015</v>
      </c>
      <c r="D320" s="2">
        <v>44635</v>
      </c>
      <c r="E320" t="s">
        <v>268</v>
      </c>
      <c r="F320" t="s">
        <v>412</v>
      </c>
      <c r="G320" t="s">
        <v>10</v>
      </c>
      <c r="I320" s="3">
        <v>-27.25</v>
      </c>
    </row>
    <row r="321" spans="1:9" x14ac:dyDescent="0.35">
      <c r="A321" s="1">
        <v>42094</v>
      </c>
      <c r="B321">
        <v>3</v>
      </c>
      <c r="C321">
        <v>2015</v>
      </c>
      <c r="D321" s="2">
        <v>44635</v>
      </c>
      <c r="E321" t="s">
        <v>269</v>
      </c>
      <c r="F321" t="s">
        <v>406</v>
      </c>
      <c r="G321" t="s">
        <v>12</v>
      </c>
      <c r="I321" s="3">
        <v>-3</v>
      </c>
    </row>
    <row r="322" spans="1:9" x14ac:dyDescent="0.35">
      <c r="A322" s="1">
        <v>42094</v>
      </c>
      <c r="B322">
        <v>3</v>
      </c>
      <c r="C322">
        <v>2015</v>
      </c>
      <c r="D322" s="2">
        <v>44635</v>
      </c>
      <c r="E322" t="s">
        <v>268</v>
      </c>
      <c r="F322" t="s">
        <v>415</v>
      </c>
      <c r="G322" t="s">
        <v>26</v>
      </c>
      <c r="I322" s="3">
        <v>52.67</v>
      </c>
    </row>
    <row r="323" spans="1:9" x14ac:dyDescent="0.35">
      <c r="A323" s="1">
        <v>42095</v>
      </c>
      <c r="B323">
        <v>4</v>
      </c>
      <c r="C323">
        <v>2015</v>
      </c>
      <c r="D323" s="2">
        <v>44666</v>
      </c>
      <c r="E323" t="s">
        <v>268</v>
      </c>
      <c r="F323" t="s">
        <v>413</v>
      </c>
      <c r="G323" t="s">
        <v>10</v>
      </c>
      <c r="I323" s="3">
        <v>-20.72</v>
      </c>
    </row>
    <row r="324" spans="1:9" x14ac:dyDescent="0.35">
      <c r="A324" s="1">
        <v>42095</v>
      </c>
      <c r="B324">
        <v>4</v>
      </c>
      <c r="C324">
        <v>2015</v>
      </c>
      <c r="D324" s="2">
        <v>44666</v>
      </c>
      <c r="E324" t="s">
        <v>268</v>
      </c>
      <c r="F324" t="s">
        <v>413</v>
      </c>
      <c r="G324" t="s">
        <v>10</v>
      </c>
      <c r="I324" s="3">
        <v>71.78</v>
      </c>
    </row>
    <row r="325" spans="1:9" x14ac:dyDescent="0.35">
      <c r="A325" s="1">
        <v>42095</v>
      </c>
      <c r="B325">
        <v>4</v>
      </c>
      <c r="C325">
        <v>2015</v>
      </c>
      <c r="D325" s="2">
        <v>44666</v>
      </c>
      <c r="E325" t="s">
        <v>268</v>
      </c>
      <c r="F325" t="s">
        <v>413</v>
      </c>
      <c r="G325" t="s">
        <v>10</v>
      </c>
      <c r="I325" s="3">
        <v>97.33</v>
      </c>
    </row>
    <row r="326" spans="1:9" x14ac:dyDescent="0.35">
      <c r="A326" s="1">
        <v>42095</v>
      </c>
      <c r="B326">
        <v>4</v>
      </c>
      <c r="C326">
        <v>2015</v>
      </c>
      <c r="D326" s="2">
        <v>44666</v>
      </c>
      <c r="E326" t="s">
        <v>269</v>
      </c>
      <c r="F326" t="s">
        <v>330</v>
      </c>
      <c r="G326" t="s">
        <v>27</v>
      </c>
      <c r="I326" s="3">
        <v>500</v>
      </c>
    </row>
    <row r="327" spans="1:9" x14ac:dyDescent="0.35">
      <c r="A327" s="1">
        <v>42096</v>
      </c>
      <c r="B327">
        <v>4</v>
      </c>
      <c r="C327">
        <v>2015</v>
      </c>
      <c r="D327" s="2">
        <v>44666</v>
      </c>
      <c r="E327" t="s">
        <v>269</v>
      </c>
      <c r="F327" t="s">
        <v>752</v>
      </c>
      <c r="G327" t="s">
        <v>16</v>
      </c>
      <c r="I327" s="3">
        <v>93.92</v>
      </c>
    </row>
    <row r="328" spans="1:9" x14ac:dyDescent="0.35">
      <c r="A328" s="1">
        <v>42097</v>
      </c>
      <c r="B328">
        <v>4</v>
      </c>
      <c r="C328">
        <v>2015</v>
      </c>
      <c r="D328" s="2">
        <v>44666</v>
      </c>
      <c r="E328" t="s">
        <v>269</v>
      </c>
      <c r="F328" t="s">
        <v>795</v>
      </c>
      <c r="G328" t="s">
        <v>78</v>
      </c>
      <c r="I328" s="3">
        <v>1882.03</v>
      </c>
    </row>
    <row r="329" spans="1:9" x14ac:dyDescent="0.35">
      <c r="A329" s="1">
        <v>42100</v>
      </c>
      <c r="B329">
        <v>4</v>
      </c>
      <c r="C329">
        <v>2015</v>
      </c>
      <c r="D329" s="2">
        <v>44666</v>
      </c>
      <c r="E329" t="s">
        <v>268</v>
      </c>
      <c r="F329" t="s">
        <v>789</v>
      </c>
      <c r="G329" t="s">
        <v>10</v>
      </c>
      <c r="I329" s="3">
        <v>13.86</v>
      </c>
    </row>
    <row r="330" spans="1:9" x14ac:dyDescent="0.35">
      <c r="A330" s="1">
        <v>42101</v>
      </c>
      <c r="B330">
        <v>4</v>
      </c>
      <c r="C330">
        <v>2015</v>
      </c>
      <c r="D330" s="2">
        <v>44666</v>
      </c>
      <c r="E330" t="s">
        <v>269</v>
      </c>
      <c r="F330" t="s">
        <v>796</v>
      </c>
      <c r="G330" t="s">
        <v>9</v>
      </c>
      <c r="I330" s="3">
        <v>503.5</v>
      </c>
    </row>
    <row r="331" spans="1:9" x14ac:dyDescent="0.35">
      <c r="A331" s="1">
        <v>42101</v>
      </c>
      <c r="B331">
        <v>4</v>
      </c>
      <c r="C331">
        <v>2015</v>
      </c>
      <c r="D331" s="2">
        <v>44666</v>
      </c>
      <c r="E331" t="s">
        <v>269</v>
      </c>
      <c r="F331" t="s">
        <v>796</v>
      </c>
      <c r="G331" t="s">
        <v>9</v>
      </c>
      <c r="I331" s="3">
        <v>503.5</v>
      </c>
    </row>
    <row r="332" spans="1:9" x14ac:dyDescent="0.35">
      <c r="A332" s="1">
        <v>42101</v>
      </c>
      <c r="B332">
        <v>4</v>
      </c>
      <c r="C332">
        <v>2015</v>
      </c>
      <c r="D332" s="2">
        <v>44666</v>
      </c>
      <c r="E332" t="s">
        <v>268</v>
      </c>
      <c r="F332" t="s">
        <v>413</v>
      </c>
      <c r="G332" t="s">
        <v>10</v>
      </c>
      <c r="I332" s="3">
        <v>-71.78</v>
      </c>
    </row>
    <row r="333" spans="1:9" x14ac:dyDescent="0.35">
      <c r="A333" s="1">
        <v>42101</v>
      </c>
      <c r="B333">
        <v>4</v>
      </c>
      <c r="C333">
        <v>2015</v>
      </c>
      <c r="D333" s="2">
        <v>44666</v>
      </c>
      <c r="E333" t="s">
        <v>268</v>
      </c>
      <c r="F333" t="s">
        <v>541</v>
      </c>
      <c r="G333" t="s">
        <v>17</v>
      </c>
      <c r="I333" s="3">
        <v>6.38</v>
      </c>
    </row>
    <row r="334" spans="1:9" x14ac:dyDescent="0.35">
      <c r="A334" s="1">
        <v>42101</v>
      </c>
      <c r="B334">
        <v>4</v>
      </c>
      <c r="C334">
        <v>2015</v>
      </c>
      <c r="D334" s="2">
        <v>44666</v>
      </c>
      <c r="E334" t="s">
        <v>268</v>
      </c>
      <c r="F334" t="s">
        <v>541</v>
      </c>
      <c r="G334" t="s">
        <v>17</v>
      </c>
      <c r="I334" s="3">
        <v>17.190000000000001</v>
      </c>
    </row>
    <row r="335" spans="1:9" x14ac:dyDescent="0.35">
      <c r="A335" s="1">
        <v>42101</v>
      </c>
      <c r="B335">
        <v>4</v>
      </c>
      <c r="C335">
        <v>2015</v>
      </c>
      <c r="D335" s="2">
        <v>44666</v>
      </c>
      <c r="E335" t="s">
        <v>268</v>
      </c>
      <c r="F335" t="s">
        <v>412</v>
      </c>
      <c r="G335" t="s">
        <v>10</v>
      </c>
      <c r="I335" s="3">
        <v>24.85</v>
      </c>
    </row>
    <row r="336" spans="1:9" x14ac:dyDescent="0.35">
      <c r="A336" s="1">
        <v>42101</v>
      </c>
      <c r="B336">
        <v>4</v>
      </c>
      <c r="C336">
        <v>2015</v>
      </c>
      <c r="D336" s="2">
        <v>44666</v>
      </c>
      <c r="E336" t="s">
        <v>269</v>
      </c>
      <c r="F336" t="s">
        <v>797</v>
      </c>
      <c r="G336" t="s">
        <v>14</v>
      </c>
      <c r="I336" s="3">
        <v>69.84</v>
      </c>
    </row>
    <row r="337" spans="1:9" x14ac:dyDescent="0.35">
      <c r="A337" s="1">
        <v>42101</v>
      </c>
      <c r="B337">
        <v>4</v>
      </c>
      <c r="C337">
        <v>2015</v>
      </c>
      <c r="D337" s="2">
        <v>44666</v>
      </c>
      <c r="E337" t="s">
        <v>268</v>
      </c>
      <c r="F337" t="s">
        <v>748</v>
      </c>
      <c r="G337" t="s">
        <v>10</v>
      </c>
      <c r="I337" s="3">
        <v>78.040000000000006</v>
      </c>
    </row>
    <row r="338" spans="1:9" x14ac:dyDescent="0.35">
      <c r="A338" s="1">
        <v>42101</v>
      </c>
      <c r="B338">
        <v>4</v>
      </c>
      <c r="C338">
        <v>2015</v>
      </c>
      <c r="D338" s="2">
        <v>44666</v>
      </c>
      <c r="E338" t="s">
        <v>269</v>
      </c>
      <c r="F338" t="s">
        <v>796</v>
      </c>
      <c r="G338" t="s">
        <v>9</v>
      </c>
      <c r="I338" s="3">
        <v>503.5</v>
      </c>
    </row>
    <row r="339" spans="1:9" x14ac:dyDescent="0.35">
      <c r="A339" s="1">
        <v>42102</v>
      </c>
      <c r="B339">
        <v>4</v>
      </c>
      <c r="C339">
        <v>2015</v>
      </c>
      <c r="D339" s="2">
        <v>44666</v>
      </c>
      <c r="E339" t="s">
        <v>268</v>
      </c>
      <c r="F339" t="s">
        <v>743</v>
      </c>
      <c r="G339" t="s">
        <v>10</v>
      </c>
      <c r="I339" s="3">
        <v>20.36</v>
      </c>
    </row>
    <row r="340" spans="1:9" x14ac:dyDescent="0.35">
      <c r="A340" s="1">
        <v>42103</v>
      </c>
      <c r="B340">
        <v>4</v>
      </c>
      <c r="C340">
        <v>2015</v>
      </c>
      <c r="D340" s="2">
        <v>44666</v>
      </c>
      <c r="E340" t="s">
        <v>268</v>
      </c>
      <c r="F340" t="s">
        <v>743</v>
      </c>
      <c r="G340" t="s">
        <v>10</v>
      </c>
      <c r="I340" s="3">
        <v>-7.58</v>
      </c>
    </row>
    <row r="341" spans="1:9" x14ac:dyDescent="0.35">
      <c r="A341" s="1">
        <v>42103</v>
      </c>
      <c r="B341">
        <v>4</v>
      </c>
      <c r="C341">
        <v>2015</v>
      </c>
      <c r="D341" s="2">
        <v>44666</v>
      </c>
      <c r="E341" t="s">
        <v>268</v>
      </c>
      <c r="F341" t="s">
        <v>587</v>
      </c>
      <c r="G341" t="s">
        <v>10</v>
      </c>
      <c r="I341" s="3">
        <v>193.03</v>
      </c>
    </row>
    <row r="342" spans="1:9" x14ac:dyDescent="0.35">
      <c r="A342" s="1">
        <v>42104</v>
      </c>
      <c r="B342">
        <v>4</v>
      </c>
      <c r="C342">
        <v>2015</v>
      </c>
      <c r="D342" s="2">
        <v>44666</v>
      </c>
      <c r="E342" t="s">
        <v>268</v>
      </c>
      <c r="F342" t="s">
        <v>798</v>
      </c>
      <c r="G342" t="s">
        <v>10</v>
      </c>
      <c r="I342" s="3">
        <v>7.98</v>
      </c>
    </row>
    <row r="343" spans="1:9" x14ac:dyDescent="0.35">
      <c r="A343" s="1">
        <v>42104</v>
      </c>
      <c r="B343">
        <v>4</v>
      </c>
      <c r="C343">
        <v>2015</v>
      </c>
      <c r="D343" s="2">
        <v>44666</v>
      </c>
      <c r="E343" t="s">
        <v>271</v>
      </c>
      <c r="F343" t="s">
        <v>793</v>
      </c>
      <c r="G343" t="s">
        <v>11</v>
      </c>
      <c r="I343" s="3">
        <v>-414.46</v>
      </c>
    </row>
    <row r="344" spans="1:9" x14ac:dyDescent="0.35">
      <c r="A344" s="1">
        <v>42104</v>
      </c>
      <c r="B344">
        <v>4</v>
      </c>
      <c r="C344">
        <v>2015</v>
      </c>
      <c r="D344" s="2">
        <v>44666</v>
      </c>
      <c r="E344" t="s">
        <v>268</v>
      </c>
      <c r="F344" t="s">
        <v>413</v>
      </c>
      <c r="G344" t="s">
        <v>10</v>
      </c>
      <c r="I344" s="3">
        <v>-97.33</v>
      </c>
    </row>
    <row r="345" spans="1:9" x14ac:dyDescent="0.35">
      <c r="A345" s="1">
        <v>42104</v>
      </c>
      <c r="B345">
        <v>4</v>
      </c>
      <c r="C345">
        <v>2015</v>
      </c>
      <c r="D345" s="2">
        <v>44666</v>
      </c>
      <c r="E345" t="s">
        <v>268</v>
      </c>
      <c r="F345" t="s">
        <v>412</v>
      </c>
      <c r="G345" t="s">
        <v>10</v>
      </c>
      <c r="I345" s="3">
        <v>-24.85</v>
      </c>
    </row>
    <row r="346" spans="1:9" x14ac:dyDescent="0.35">
      <c r="A346" s="1">
        <v>42104</v>
      </c>
      <c r="B346">
        <v>4</v>
      </c>
      <c r="C346">
        <v>2015</v>
      </c>
      <c r="D346" s="2">
        <v>44666</v>
      </c>
      <c r="E346" t="s">
        <v>268</v>
      </c>
      <c r="F346" t="s">
        <v>541</v>
      </c>
      <c r="G346" t="s">
        <v>17</v>
      </c>
      <c r="I346" s="3">
        <v>37.65</v>
      </c>
    </row>
    <row r="347" spans="1:9" x14ac:dyDescent="0.35">
      <c r="A347" s="1">
        <v>42104</v>
      </c>
      <c r="B347">
        <v>4</v>
      </c>
      <c r="C347">
        <v>2015</v>
      </c>
      <c r="D347" s="2">
        <v>44666</v>
      </c>
      <c r="E347" t="s">
        <v>269</v>
      </c>
      <c r="F347" t="s">
        <v>751</v>
      </c>
      <c r="G347" t="s">
        <v>14</v>
      </c>
      <c r="I347" s="3">
        <v>169.5</v>
      </c>
    </row>
    <row r="348" spans="1:9" x14ac:dyDescent="0.35">
      <c r="A348" s="1">
        <v>42105</v>
      </c>
      <c r="B348">
        <v>4</v>
      </c>
      <c r="C348">
        <v>2015</v>
      </c>
      <c r="D348" s="2">
        <v>44666</v>
      </c>
      <c r="E348" t="s">
        <v>268</v>
      </c>
      <c r="F348" t="s">
        <v>748</v>
      </c>
      <c r="G348" t="s">
        <v>10</v>
      </c>
      <c r="I348" s="3">
        <v>-61.46</v>
      </c>
    </row>
    <row r="349" spans="1:9" x14ac:dyDescent="0.35">
      <c r="A349" s="1">
        <v>42105</v>
      </c>
      <c r="B349">
        <v>4</v>
      </c>
      <c r="C349">
        <v>2015</v>
      </c>
      <c r="D349" s="2">
        <v>44666</v>
      </c>
      <c r="E349" t="s">
        <v>268</v>
      </c>
      <c r="F349" t="s">
        <v>587</v>
      </c>
      <c r="G349" t="s">
        <v>10</v>
      </c>
      <c r="I349" s="3">
        <v>-4.99</v>
      </c>
    </row>
    <row r="350" spans="1:9" x14ac:dyDescent="0.35">
      <c r="A350" s="1">
        <v>42105</v>
      </c>
      <c r="B350">
        <v>4</v>
      </c>
      <c r="C350">
        <v>2015</v>
      </c>
      <c r="D350" s="2">
        <v>44666</v>
      </c>
      <c r="E350" t="s">
        <v>268</v>
      </c>
      <c r="F350" t="s">
        <v>412</v>
      </c>
      <c r="G350" t="s">
        <v>10</v>
      </c>
      <c r="I350" s="3">
        <v>16.2</v>
      </c>
    </row>
    <row r="351" spans="1:9" x14ac:dyDescent="0.35">
      <c r="A351" s="1">
        <v>42106</v>
      </c>
      <c r="B351">
        <v>4</v>
      </c>
      <c r="C351">
        <v>2015</v>
      </c>
      <c r="D351" s="2">
        <v>44666</v>
      </c>
      <c r="E351" t="s">
        <v>268</v>
      </c>
      <c r="F351" t="s">
        <v>587</v>
      </c>
      <c r="G351" t="s">
        <v>10</v>
      </c>
      <c r="I351" s="3">
        <v>-81.319999999999993</v>
      </c>
    </row>
    <row r="352" spans="1:9" x14ac:dyDescent="0.35">
      <c r="A352" s="1">
        <v>42107</v>
      </c>
      <c r="B352">
        <v>4</v>
      </c>
      <c r="C352">
        <v>2015</v>
      </c>
      <c r="D352" s="2">
        <v>44666</v>
      </c>
      <c r="E352" t="s">
        <v>268</v>
      </c>
      <c r="F352" t="s">
        <v>413</v>
      </c>
      <c r="G352" t="s">
        <v>10</v>
      </c>
      <c r="I352" s="3">
        <v>-34.130000000000003</v>
      </c>
    </row>
    <row r="353" spans="1:9" x14ac:dyDescent="0.35">
      <c r="A353" s="1">
        <v>42107</v>
      </c>
      <c r="B353">
        <v>4</v>
      </c>
      <c r="C353">
        <v>2015</v>
      </c>
      <c r="D353" s="2">
        <v>44666</v>
      </c>
      <c r="E353" t="s">
        <v>268</v>
      </c>
      <c r="F353" t="s">
        <v>409</v>
      </c>
      <c r="G353" t="s">
        <v>19</v>
      </c>
      <c r="I353" s="3">
        <v>4.28</v>
      </c>
    </row>
    <row r="354" spans="1:9" x14ac:dyDescent="0.35">
      <c r="A354" s="1">
        <v>42107</v>
      </c>
      <c r="B354">
        <v>4</v>
      </c>
      <c r="C354">
        <v>2015</v>
      </c>
      <c r="D354" s="2">
        <v>44666</v>
      </c>
      <c r="E354" t="s">
        <v>269</v>
      </c>
      <c r="F354" t="s">
        <v>540</v>
      </c>
      <c r="G354" t="s">
        <v>11</v>
      </c>
      <c r="I354" s="3">
        <v>341.75</v>
      </c>
    </row>
    <row r="355" spans="1:9" x14ac:dyDescent="0.35">
      <c r="A355" s="1">
        <v>42107</v>
      </c>
      <c r="B355">
        <v>4</v>
      </c>
      <c r="C355">
        <v>2015</v>
      </c>
      <c r="D355" s="2">
        <v>44666</v>
      </c>
      <c r="E355" t="s">
        <v>269</v>
      </c>
      <c r="F355" t="s">
        <v>773</v>
      </c>
      <c r="G355" t="s">
        <v>13</v>
      </c>
      <c r="I355" s="3">
        <v>1756.89</v>
      </c>
    </row>
    <row r="356" spans="1:9" x14ac:dyDescent="0.35">
      <c r="A356" s="1">
        <v>42107</v>
      </c>
      <c r="B356">
        <v>4</v>
      </c>
      <c r="C356">
        <v>2015</v>
      </c>
      <c r="D356" s="2">
        <v>44666</v>
      </c>
      <c r="E356" t="s">
        <v>269</v>
      </c>
      <c r="F356" t="s">
        <v>331</v>
      </c>
      <c r="G356" t="s">
        <v>26</v>
      </c>
      <c r="I356" s="3">
        <v>53.91</v>
      </c>
    </row>
    <row r="357" spans="1:9" x14ac:dyDescent="0.35">
      <c r="A357" s="1">
        <v>42111</v>
      </c>
      <c r="B357">
        <v>4</v>
      </c>
      <c r="C357">
        <v>2015</v>
      </c>
      <c r="D357" s="2">
        <v>44666</v>
      </c>
      <c r="E357" t="s">
        <v>269</v>
      </c>
      <c r="F357" t="s">
        <v>799</v>
      </c>
      <c r="G357" t="s">
        <v>9</v>
      </c>
      <c r="I357" s="3">
        <v>103</v>
      </c>
    </row>
    <row r="358" spans="1:9" x14ac:dyDescent="0.35">
      <c r="A358" s="1">
        <v>42111</v>
      </c>
      <c r="B358">
        <v>4</v>
      </c>
      <c r="C358">
        <v>2015</v>
      </c>
      <c r="D358" s="2">
        <v>44666</v>
      </c>
      <c r="E358" t="s">
        <v>268</v>
      </c>
      <c r="F358" t="s">
        <v>587</v>
      </c>
      <c r="G358" t="s">
        <v>10</v>
      </c>
      <c r="I358" s="3">
        <v>-27.13</v>
      </c>
    </row>
    <row r="359" spans="1:9" x14ac:dyDescent="0.35">
      <c r="A359" s="1">
        <v>42113</v>
      </c>
      <c r="B359">
        <v>4</v>
      </c>
      <c r="C359">
        <v>2015</v>
      </c>
      <c r="D359" s="2">
        <v>44666</v>
      </c>
      <c r="E359" t="s">
        <v>268</v>
      </c>
      <c r="F359" t="s">
        <v>411</v>
      </c>
      <c r="G359" t="s">
        <v>10</v>
      </c>
      <c r="I359" s="3">
        <v>89.48</v>
      </c>
    </row>
    <row r="360" spans="1:9" x14ac:dyDescent="0.35">
      <c r="A360" s="1">
        <v>42113</v>
      </c>
      <c r="B360">
        <v>4</v>
      </c>
      <c r="C360">
        <v>2015</v>
      </c>
      <c r="D360" s="2">
        <v>44666</v>
      </c>
      <c r="E360" t="s">
        <v>268</v>
      </c>
      <c r="F360" t="s">
        <v>286</v>
      </c>
      <c r="G360" t="s">
        <v>10</v>
      </c>
      <c r="I360" s="3">
        <v>104.89</v>
      </c>
    </row>
    <row r="361" spans="1:9" x14ac:dyDescent="0.35">
      <c r="A361" s="1">
        <v>42115</v>
      </c>
      <c r="B361">
        <v>4</v>
      </c>
      <c r="C361">
        <v>2015</v>
      </c>
      <c r="D361" s="2">
        <v>44666</v>
      </c>
      <c r="E361" t="s">
        <v>269</v>
      </c>
      <c r="F361" t="s">
        <v>308</v>
      </c>
      <c r="G361" t="s">
        <v>14</v>
      </c>
      <c r="I361" s="3">
        <v>41.63</v>
      </c>
    </row>
    <row r="362" spans="1:9" x14ac:dyDescent="0.35">
      <c r="A362" s="1">
        <v>42115</v>
      </c>
      <c r="B362">
        <v>4</v>
      </c>
      <c r="C362">
        <v>2015</v>
      </c>
      <c r="D362" s="2">
        <v>44666</v>
      </c>
      <c r="E362" t="s">
        <v>268</v>
      </c>
      <c r="F362" t="s">
        <v>743</v>
      </c>
      <c r="G362" t="s">
        <v>10</v>
      </c>
      <c r="I362" s="3">
        <v>47.19</v>
      </c>
    </row>
    <row r="363" spans="1:9" x14ac:dyDescent="0.35">
      <c r="A363" s="1">
        <v>42116</v>
      </c>
      <c r="B363">
        <v>4</v>
      </c>
      <c r="C363">
        <v>2015</v>
      </c>
      <c r="D363" s="2">
        <v>44666</v>
      </c>
      <c r="E363" t="s">
        <v>268</v>
      </c>
      <c r="F363" t="s">
        <v>286</v>
      </c>
      <c r="G363" t="s">
        <v>10</v>
      </c>
      <c r="I363" s="3">
        <v>-42.98</v>
      </c>
    </row>
    <row r="364" spans="1:9" x14ac:dyDescent="0.35">
      <c r="A364" s="1">
        <v>42116</v>
      </c>
      <c r="B364">
        <v>4</v>
      </c>
      <c r="C364">
        <v>2015</v>
      </c>
      <c r="D364" s="2">
        <v>44666</v>
      </c>
      <c r="E364" t="s">
        <v>268</v>
      </c>
      <c r="F364" t="s">
        <v>743</v>
      </c>
      <c r="G364" t="s">
        <v>10</v>
      </c>
      <c r="I364" s="3">
        <v>-39.11</v>
      </c>
    </row>
    <row r="365" spans="1:9" x14ac:dyDescent="0.35">
      <c r="A365" s="1">
        <v>42116</v>
      </c>
      <c r="B365">
        <v>4</v>
      </c>
      <c r="C365">
        <v>2015</v>
      </c>
      <c r="D365" s="2">
        <v>44666</v>
      </c>
      <c r="E365" t="s">
        <v>269</v>
      </c>
      <c r="F365" t="s">
        <v>413</v>
      </c>
      <c r="G365" t="s">
        <v>10</v>
      </c>
      <c r="I365" s="3">
        <v>11.28</v>
      </c>
    </row>
    <row r="366" spans="1:9" x14ac:dyDescent="0.35">
      <c r="A366" s="1">
        <v>42116</v>
      </c>
      <c r="B366">
        <v>4</v>
      </c>
      <c r="C366">
        <v>2015</v>
      </c>
      <c r="D366" s="2">
        <v>44666</v>
      </c>
      <c r="E366" t="s">
        <v>268</v>
      </c>
      <c r="F366" t="s">
        <v>789</v>
      </c>
      <c r="G366" t="s">
        <v>10</v>
      </c>
      <c r="I366" s="3">
        <v>29.33</v>
      </c>
    </row>
    <row r="367" spans="1:9" x14ac:dyDescent="0.35">
      <c r="A367" s="1">
        <v>42116</v>
      </c>
      <c r="B367">
        <v>4</v>
      </c>
      <c r="C367">
        <v>2015</v>
      </c>
      <c r="D367" s="2">
        <v>44666</v>
      </c>
      <c r="E367" t="s">
        <v>268</v>
      </c>
      <c r="F367" t="s">
        <v>743</v>
      </c>
      <c r="G367" t="s">
        <v>10</v>
      </c>
      <c r="I367" s="3">
        <v>39.1</v>
      </c>
    </row>
    <row r="368" spans="1:9" x14ac:dyDescent="0.35">
      <c r="A368" s="1">
        <v>42117</v>
      </c>
      <c r="B368">
        <v>4</v>
      </c>
      <c r="C368">
        <v>2015</v>
      </c>
      <c r="D368" s="2">
        <v>44666</v>
      </c>
      <c r="E368" t="s">
        <v>269</v>
      </c>
      <c r="F368" t="s">
        <v>754</v>
      </c>
      <c r="G368" t="s">
        <v>16</v>
      </c>
      <c r="I368" s="3">
        <v>159.16999999999999</v>
      </c>
    </row>
    <row r="369" spans="1:9" x14ac:dyDescent="0.35">
      <c r="A369" s="1">
        <v>42118</v>
      </c>
      <c r="B369">
        <v>4</v>
      </c>
      <c r="C369">
        <v>2015</v>
      </c>
      <c r="D369" s="2">
        <v>44666</v>
      </c>
      <c r="E369" t="s">
        <v>271</v>
      </c>
      <c r="F369" t="s">
        <v>793</v>
      </c>
      <c r="G369" t="s">
        <v>11</v>
      </c>
      <c r="I369" s="3">
        <v>-415.13</v>
      </c>
    </row>
    <row r="370" spans="1:9" x14ac:dyDescent="0.35">
      <c r="A370" s="1">
        <v>42121</v>
      </c>
      <c r="B370">
        <v>4</v>
      </c>
      <c r="C370">
        <v>2015</v>
      </c>
      <c r="D370" s="2">
        <v>44666</v>
      </c>
      <c r="E370" t="s">
        <v>268</v>
      </c>
      <c r="F370" t="s">
        <v>411</v>
      </c>
      <c r="G370" t="s">
        <v>10</v>
      </c>
      <c r="I370" s="3">
        <v>-89.48</v>
      </c>
    </row>
    <row r="371" spans="1:9" x14ac:dyDescent="0.35">
      <c r="A371" s="1">
        <v>42121</v>
      </c>
      <c r="B371">
        <v>4</v>
      </c>
      <c r="C371">
        <v>2015</v>
      </c>
      <c r="D371" s="2">
        <v>44666</v>
      </c>
      <c r="E371" t="s">
        <v>268</v>
      </c>
      <c r="F371" t="s">
        <v>413</v>
      </c>
      <c r="G371" t="s">
        <v>10</v>
      </c>
      <c r="I371" s="3">
        <v>-33.44</v>
      </c>
    </row>
    <row r="372" spans="1:9" x14ac:dyDescent="0.35">
      <c r="A372" s="1">
        <v>42121</v>
      </c>
      <c r="B372">
        <v>4</v>
      </c>
      <c r="C372">
        <v>2015</v>
      </c>
      <c r="D372" s="2">
        <v>44666</v>
      </c>
      <c r="E372" t="s">
        <v>268</v>
      </c>
      <c r="F372" t="s">
        <v>743</v>
      </c>
      <c r="G372" t="s">
        <v>10</v>
      </c>
      <c r="I372" s="3">
        <v>-14.12</v>
      </c>
    </row>
    <row r="373" spans="1:9" x14ac:dyDescent="0.35">
      <c r="A373" s="1">
        <v>42121</v>
      </c>
      <c r="B373">
        <v>4</v>
      </c>
      <c r="C373">
        <v>2015</v>
      </c>
      <c r="D373" s="2">
        <v>44666</v>
      </c>
      <c r="E373" t="s">
        <v>268</v>
      </c>
      <c r="F373" t="s">
        <v>743</v>
      </c>
      <c r="G373" t="s">
        <v>10</v>
      </c>
      <c r="I373" s="3">
        <v>-11.23</v>
      </c>
    </row>
    <row r="374" spans="1:9" x14ac:dyDescent="0.35">
      <c r="A374" s="1">
        <v>42121</v>
      </c>
      <c r="B374">
        <v>4</v>
      </c>
      <c r="C374">
        <v>2015</v>
      </c>
      <c r="D374" s="2">
        <v>44666</v>
      </c>
      <c r="E374" t="s">
        <v>268</v>
      </c>
      <c r="F374" t="s">
        <v>541</v>
      </c>
      <c r="G374" t="s">
        <v>17</v>
      </c>
      <c r="I374" s="3">
        <v>4.7699999999999996</v>
      </c>
    </row>
    <row r="375" spans="1:9" x14ac:dyDescent="0.35">
      <c r="A375" s="1">
        <v>42122</v>
      </c>
      <c r="B375">
        <v>4</v>
      </c>
      <c r="C375">
        <v>2015</v>
      </c>
      <c r="D375" s="2">
        <v>44666</v>
      </c>
      <c r="E375" t="s">
        <v>269</v>
      </c>
      <c r="F375" t="s">
        <v>747</v>
      </c>
      <c r="G375" t="s">
        <v>11</v>
      </c>
      <c r="I375" s="3">
        <v>162.24</v>
      </c>
    </row>
    <row r="376" spans="1:9" x14ac:dyDescent="0.35">
      <c r="A376" s="1">
        <v>42124</v>
      </c>
      <c r="B376">
        <v>4</v>
      </c>
      <c r="C376">
        <v>2015</v>
      </c>
      <c r="D376" s="2">
        <v>44666</v>
      </c>
      <c r="E376" t="s">
        <v>269</v>
      </c>
      <c r="F376" t="s">
        <v>406</v>
      </c>
      <c r="G376" t="s">
        <v>12</v>
      </c>
      <c r="I376" s="3">
        <v>-13.5</v>
      </c>
    </row>
    <row r="377" spans="1:9" x14ac:dyDescent="0.35">
      <c r="A377" s="1">
        <v>42125</v>
      </c>
      <c r="B377">
        <v>5</v>
      </c>
      <c r="C377">
        <v>2015</v>
      </c>
      <c r="D377" s="2">
        <v>44696</v>
      </c>
      <c r="E377" t="s">
        <v>269</v>
      </c>
      <c r="F377" t="s">
        <v>330</v>
      </c>
      <c r="G377" t="s">
        <v>27</v>
      </c>
      <c r="I377" s="3">
        <v>500</v>
      </c>
    </row>
    <row r="378" spans="1:9" x14ac:dyDescent="0.35">
      <c r="A378" s="1">
        <v>42128</v>
      </c>
      <c r="B378">
        <v>5</v>
      </c>
      <c r="C378">
        <v>2015</v>
      </c>
      <c r="D378" s="2">
        <v>44696</v>
      </c>
      <c r="E378" t="s">
        <v>269</v>
      </c>
      <c r="F378" t="s">
        <v>752</v>
      </c>
      <c r="G378" t="s">
        <v>16</v>
      </c>
      <c r="I378" s="3">
        <v>93.93</v>
      </c>
    </row>
    <row r="379" spans="1:9" x14ac:dyDescent="0.35">
      <c r="A379" s="1">
        <v>42129</v>
      </c>
      <c r="B379">
        <v>5</v>
      </c>
      <c r="C379">
        <v>2015</v>
      </c>
      <c r="D379" s="2">
        <v>44696</v>
      </c>
      <c r="E379" t="s">
        <v>269</v>
      </c>
      <c r="F379" t="s">
        <v>413</v>
      </c>
      <c r="G379" t="s">
        <v>10</v>
      </c>
      <c r="I379" s="3">
        <v>65.290000000000006</v>
      </c>
    </row>
    <row r="380" spans="1:9" x14ac:dyDescent="0.35">
      <c r="A380" s="1">
        <v>42132</v>
      </c>
      <c r="B380">
        <v>5</v>
      </c>
      <c r="C380">
        <v>2015</v>
      </c>
      <c r="D380" s="2">
        <v>44696</v>
      </c>
      <c r="E380" t="s">
        <v>271</v>
      </c>
      <c r="F380" t="s">
        <v>793</v>
      </c>
      <c r="G380" t="s">
        <v>11</v>
      </c>
      <c r="I380" s="3">
        <v>-415.81</v>
      </c>
    </row>
    <row r="381" spans="1:9" x14ac:dyDescent="0.35">
      <c r="A381" s="1">
        <v>42135</v>
      </c>
      <c r="B381">
        <v>5</v>
      </c>
      <c r="C381">
        <v>2015</v>
      </c>
      <c r="D381" s="2">
        <v>44696</v>
      </c>
      <c r="E381" t="s">
        <v>269</v>
      </c>
      <c r="F381" t="s">
        <v>751</v>
      </c>
      <c r="G381" t="s">
        <v>14</v>
      </c>
      <c r="I381" s="3">
        <v>13.81</v>
      </c>
    </row>
    <row r="382" spans="1:9" x14ac:dyDescent="0.35">
      <c r="A382" s="1">
        <v>42135</v>
      </c>
      <c r="B382">
        <v>5</v>
      </c>
      <c r="C382">
        <v>2015</v>
      </c>
      <c r="D382" s="2">
        <v>44696</v>
      </c>
      <c r="E382" t="s">
        <v>269</v>
      </c>
      <c r="F382" t="s">
        <v>752</v>
      </c>
      <c r="G382" t="s">
        <v>16</v>
      </c>
      <c r="I382" s="3">
        <v>312.67</v>
      </c>
    </row>
    <row r="383" spans="1:9" x14ac:dyDescent="0.35">
      <c r="A383" s="1">
        <v>42136</v>
      </c>
      <c r="B383">
        <v>5</v>
      </c>
      <c r="C383">
        <v>2015</v>
      </c>
      <c r="D383" s="2">
        <v>44696</v>
      </c>
      <c r="E383" t="s">
        <v>269</v>
      </c>
      <c r="F383" t="s">
        <v>773</v>
      </c>
      <c r="G383" t="s">
        <v>13</v>
      </c>
      <c r="I383" s="3">
        <v>1756.89</v>
      </c>
    </row>
    <row r="384" spans="1:9" x14ac:dyDescent="0.35">
      <c r="A384" s="1">
        <v>42137</v>
      </c>
      <c r="B384">
        <v>5</v>
      </c>
      <c r="C384">
        <v>2015</v>
      </c>
      <c r="D384" s="2">
        <v>44696</v>
      </c>
      <c r="E384" t="s">
        <v>269</v>
      </c>
      <c r="F384" t="s">
        <v>540</v>
      </c>
      <c r="G384" t="s">
        <v>11</v>
      </c>
      <c r="I384" s="3">
        <v>341.75</v>
      </c>
    </row>
    <row r="385" spans="1:9" x14ac:dyDescent="0.35">
      <c r="A385" s="1">
        <v>42145</v>
      </c>
      <c r="B385">
        <v>5</v>
      </c>
      <c r="C385">
        <v>2015</v>
      </c>
      <c r="D385" s="2">
        <v>44696</v>
      </c>
      <c r="E385" t="s">
        <v>268</v>
      </c>
      <c r="F385" t="s">
        <v>541</v>
      </c>
      <c r="G385" t="s">
        <v>17</v>
      </c>
      <c r="I385" s="3">
        <v>5.97</v>
      </c>
    </row>
    <row r="386" spans="1:9" x14ac:dyDescent="0.35">
      <c r="A386" s="1">
        <v>42145</v>
      </c>
      <c r="B386">
        <v>5</v>
      </c>
      <c r="C386">
        <v>2015</v>
      </c>
      <c r="D386" s="2">
        <v>44696</v>
      </c>
      <c r="E386" t="s">
        <v>268</v>
      </c>
      <c r="F386" t="s">
        <v>800</v>
      </c>
      <c r="G386" t="s">
        <v>10</v>
      </c>
      <c r="I386" s="3">
        <v>10.85</v>
      </c>
    </row>
    <row r="387" spans="1:9" x14ac:dyDescent="0.35">
      <c r="A387" s="1">
        <v>42145</v>
      </c>
      <c r="B387">
        <v>5</v>
      </c>
      <c r="C387">
        <v>2015</v>
      </c>
      <c r="D387" s="2">
        <v>44696</v>
      </c>
      <c r="E387" t="s">
        <v>268</v>
      </c>
      <c r="F387" t="s">
        <v>414</v>
      </c>
      <c r="G387" t="s">
        <v>17</v>
      </c>
      <c r="I387" s="3">
        <v>34.71</v>
      </c>
    </row>
    <row r="388" spans="1:9" x14ac:dyDescent="0.35">
      <c r="A388" s="1">
        <v>42146</v>
      </c>
      <c r="B388">
        <v>5</v>
      </c>
      <c r="C388">
        <v>2015</v>
      </c>
      <c r="D388" s="2">
        <v>44696</v>
      </c>
      <c r="E388" t="s">
        <v>271</v>
      </c>
      <c r="F388" t="s">
        <v>801</v>
      </c>
      <c r="G388" t="s">
        <v>11</v>
      </c>
      <c r="I388" s="3">
        <v>-416.49</v>
      </c>
    </row>
    <row r="389" spans="1:9" x14ac:dyDescent="0.35">
      <c r="A389" s="1">
        <v>42146</v>
      </c>
      <c r="B389">
        <v>5</v>
      </c>
      <c r="C389">
        <v>2015</v>
      </c>
      <c r="D389" s="2">
        <v>44696</v>
      </c>
      <c r="E389" t="s">
        <v>271</v>
      </c>
      <c r="F389" t="s">
        <v>793</v>
      </c>
      <c r="G389" t="s">
        <v>11</v>
      </c>
      <c r="I389" s="3">
        <v>-416.49</v>
      </c>
    </row>
    <row r="390" spans="1:9" x14ac:dyDescent="0.35">
      <c r="A390" s="1">
        <v>42147</v>
      </c>
      <c r="B390">
        <v>5</v>
      </c>
      <c r="C390">
        <v>2015</v>
      </c>
      <c r="D390" s="2">
        <v>44696</v>
      </c>
      <c r="E390" t="s">
        <v>268</v>
      </c>
      <c r="F390" t="s">
        <v>411</v>
      </c>
      <c r="G390" t="s">
        <v>10</v>
      </c>
      <c r="I390" s="3">
        <v>32.54</v>
      </c>
    </row>
    <row r="391" spans="1:9" x14ac:dyDescent="0.35">
      <c r="A391" s="1">
        <v>42147</v>
      </c>
      <c r="B391">
        <v>5</v>
      </c>
      <c r="C391">
        <v>2015</v>
      </c>
      <c r="D391" s="2">
        <v>44696</v>
      </c>
      <c r="E391" t="s">
        <v>269</v>
      </c>
      <c r="F391" t="s">
        <v>761</v>
      </c>
      <c r="G391" t="s">
        <v>21</v>
      </c>
      <c r="I391" s="3">
        <v>500</v>
      </c>
    </row>
    <row r="392" spans="1:9" x14ac:dyDescent="0.35">
      <c r="A392" s="1">
        <v>42150</v>
      </c>
      <c r="B392">
        <v>5</v>
      </c>
      <c r="C392">
        <v>2015</v>
      </c>
      <c r="D392" s="2">
        <v>44696</v>
      </c>
      <c r="E392" t="s">
        <v>268</v>
      </c>
      <c r="F392" t="s">
        <v>541</v>
      </c>
      <c r="G392" t="s">
        <v>17</v>
      </c>
      <c r="I392" s="3">
        <v>7.6</v>
      </c>
    </row>
    <row r="393" spans="1:9" x14ac:dyDescent="0.35">
      <c r="A393" s="1">
        <v>42150</v>
      </c>
      <c r="B393">
        <v>5</v>
      </c>
      <c r="C393">
        <v>2015</v>
      </c>
      <c r="D393" s="2">
        <v>44696</v>
      </c>
      <c r="E393" t="s">
        <v>268</v>
      </c>
      <c r="F393" t="s">
        <v>789</v>
      </c>
      <c r="G393" t="s">
        <v>10</v>
      </c>
      <c r="I393" s="3">
        <v>29.33</v>
      </c>
    </row>
    <row r="394" spans="1:9" x14ac:dyDescent="0.35">
      <c r="A394" s="1">
        <v>42150</v>
      </c>
      <c r="B394">
        <v>5</v>
      </c>
      <c r="C394">
        <v>2015</v>
      </c>
      <c r="D394" s="2">
        <v>44696</v>
      </c>
      <c r="E394" t="s">
        <v>269</v>
      </c>
      <c r="F394" t="s">
        <v>754</v>
      </c>
      <c r="G394" t="s">
        <v>16</v>
      </c>
      <c r="I394" s="3">
        <v>159.16999999999999</v>
      </c>
    </row>
    <row r="395" spans="1:9" x14ac:dyDescent="0.35">
      <c r="A395" s="1">
        <v>42151</v>
      </c>
      <c r="B395">
        <v>5</v>
      </c>
      <c r="C395">
        <v>2015</v>
      </c>
      <c r="D395" s="2">
        <v>44696</v>
      </c>
      <c r="E395" t="s">
        <v>268</v>
      </c>
      <c r="F395" t="s">
        <v>743</v>
      </c>
      <c r="G395" t="s">
        <v>10</v>
      </c>
      <c r="I395" s="3">
        <v>1.48</v>
      </c>
    </row>
    <row r="396" spans="1:9" x14ac:dyDescent="0.35">
      <c r="A396" s="1">
        <v>42151</v>
      </c>
      <c r="B396">
        <v>5</v>
      </c>
      <c r="C396">
        <v>2015</v>
      </c>
      <c r="D396" s="2">
        <v>44696</v>
      </c>
      <c r="E396" t="s">
        <v>268</v>
      </c>
      <c r="F396" t="s">
        <v>285</v>
      </c>
      <c r="G396" t="s">
        <v>21</v>
      </c>
      <c r="I396" s="3">
        <v>3.25</v>
      </c>
    </row>
    <row r="397" spans="1:9" x14ac:dyDescent="0.35">
      <c r="A397" s="1">
        <v>42152</v>
      </c>
      <c r="B397">
        <v>5</v>
      </c>
      <c r="C397">
        <v>2015</v>
      </c>
      <c r="D397" s="2">
        <v>44696</v>
      </c>
      <c r="E397" t="s">
        <v>269</v>
      </c>
      <c r="F397" t="s">
        <v>747</v>
      </c>
      <c r="G397" t="s">
        <v>11</v>
      </c>
      <c r="I397" s="3">
        <v>162.24</v>
      </c>
    </row>
    <row r="398" spans="1:9" x14ac:dyDescent="0.35">
      <c r="A398" s="1">
        <v>42154</v>
      </c>
      <c r="B398">
        <v>5</v>
      </c>
      <c r="C398">
        <v>2015</v>
      </c>
      <c r="D398" s="2">
        <v>44696</v>
      </c>
      <c r="E398" t="s">
        <v>269</v>
      </c>
      <c r="F398" t="s">
        <v>761</v>
      </c>
      <c r="G398" t="s">
        <v>21</v>
      </c>
      <c r="I398" s="3">
        <v>500</v>
      </c>
    </row>
    <row r="399" spans="1:9" x14ac:dyDescent="0.35">
      <c r="A399" s="1">
        <v>42155</v>
      </c>
      <c r="B399">
        <v>5</v>
      </c>
      <c r="C399">
        <v>2015</v>
      </c>
      <c r="D399" s="2">
        <v>44696</v>
      </c>
      <c r="E399" t="s">
        <v>268</v>
      </c>
      <c r="F399" t="s">
        <v>286</v>
      </c>
      <c r="G399" t="s">
        <v>10</v>
      </c>
      <c r="I399" s="3">
        <v>8.64</v>
      </c>
    </row>
    <row r="400" spans="1:9" x14ac:dyDescent="0.35">
      <c r="A400" s="1">
        <v>42156</v>
      </c>
      <c r="B400">
        <v>6</v>
      </c>
      <c r="C400">
        <v>2015</v>
      </c>
      <c r="D400" s="2">
        <v>44727</v>
      </c>
      <c r="E400" t="s">
        <v>269</v>
      </c>
      <c r="F400" t="s">
        <v>330</v>
      </c>
      <c r="G400" t="s">
        <v>27</v>
      </c>
      <c r="I400" s="3">
        <v>500</v>
      </c>
    </row>
    <row r="401" spans="1:9" x14ac:dyDescent="0.35">
      <c r="A401" s="1">
        <v>42157</v>
      </c>
      <c r="B401">
        <v>6</v>
      </c>
      <c r="C401">
        <v>2015</v>
      </c>
      <c r="D401" s="2">
        <v>44727</v>
      </c>
      <c r="E401" t="s">
        <v>268</v>
      </c>
      <c r="F401" t="s">
        <v>779</v>
      </c>
      <c r="G401" t="s">
        <v>10</v>
      </c>
      <c r="I401" s="3">
        <v>39.9</v>
      </c>
    </row>
    <row r="402" spans="1:9" x14ac:dyDescent="0.35">
      <c r="A402" s="1">
        <v>42157</v>
      </c>
      <c r="B402">
        <v>6</v>
      </c>
      <c r="C402">
        <v>2015</v>
      </c>
      <c r="D402" s="2">
        <v>44727</v>
      </c>
      <c r="E402" t="s">
        <v>268</v>
      </c>
      <c r="F402" t="s">
        <v>802</v>
      </c>
      <c r="G402" t="s">
        <v>18</v>
      </c>
      <c r="I402" s="3">
        <v>43.2</v>
      </c>
    </row>
    <row r="403" spans="1:9" x14ac:dyDescent="0.35">
      <c r="A403" s="1">
        <v>42157</v>
      </c>
      <c r="B403">
        <v>6</v>
      </c>
      <c r="C403">
        <v>2015</v>
      </c>
      <c r="D403" s="2">
        <v>44727</v>
      </c>
      <c r="E403" t="s">
        <v>268</v>
      </c>
      <c r="F403" t="s">
        <v>356</v>
      </c>
      <c r="G403" t="s">
        <v>17</v>
      </c>
      <c r="I403" s="3">
        <v>65.17</v>
      </c>
    </row>
    <row r="404" spans="1:9" x14ac:dyDescent="0.35">
      <c r="A404" s="1">
        <v>42158</v>
      </c>
      <c r="B404">
        <v>6</v>
      </c>
      <c r="C404">
        <v>2015</v>
      </c>
      <c r="D404" s="2">
        <v>44727</v>
      </c>
      <c r="E404" t="s">
        <v>269</v>
      </c>
      <c r="F404" t="s">
        <v>752</v>
      </c>
      <c r="G404" t="s">
        <v>16</v>
      </c>
      <c r="I404" s="3">
        <v>93.92</v>
      </c>
    </row>
    <row r="405" spans="1:9" x14ac:dyDescent="0.35">
      <c r="A405" s="1">
        <v>42159</v>
      </c>
      <c r="B405">
        <v>6</v>
      </c>
      <c r="C405">
        <v>2015</v>
      </c>
      <c r="D405" s="2">
        <v>44727</v>
      </c>
      <c r="E405" t="s">
        <v>268</v>
      </c>
      <c r="F405" t="s">
        <v>413</v>
      </c>
      <c r="G405" t="s">
        <v>10</v>
      </c>
      <c r="I405" s="3">
        <v>29.4</v>
      </c>
    </row>
    <row r="406" spans="1:9" x14ac:dyDescent="0.35">
      <c r="A406" s="1">
        <v>42159</v>
      </c>
      <c r="B406">
        <v>6</v>
      </c>
      <c r="C406">
        <v>2015</v>
      </c>
      <c r="D406" s="2">
        <v>44727</v>
      </c>
      <c r="E406" t="s">
        <v>269</v>
      </c>
      <c r="F406" t="s">
        <v>803</v>
      </c>
      <c r="G406" t="s">
        <v>14</v>
      </c>
      <c r="I406" s="3">
        <v>76.459999999999994</v>
      </c>
    </row>
    <row r="407" spans="1:9" x14ac:dyDescent="0.35">
      <c r="A407" s="1">
        <v>42159</v>
      </c>
      <c r="B407">
        <v>6</v>
      </c>
      <c r="C407">
        <v>2015</v>
      </c>
      <c r="D407" s="2">
        <v>44727</v>
      </c>
      <c r="E407" t="s">
        <v>268</v>
      </c>
      <c r="F407" t="s">
        <v>413</v>
      </c>
      <c r="G407" t="s">
        <v>10</v>
      </c>
      <c r="I407" s="3">
        <v>205.63</v>
      </c>
    </row>
    <row r="408" spans="1:9" x14ac:dyDescent="0.35">
      <c r="A408" s="1">
        <v>42159</v>
      </c>
      <c r="B408">
        <v>6</v>
      </c>
      <c r="C408">
        <v>2015</v>
      </c>
      <c r="D408" s="2">
        <v>44727</v>
      </c>
      <c r="E408" t="s">
        <v>268</v>
      </c>
      <c r="F408" t="s">
        <v>413</v>
      </c>
      <c r="G408" t="s">
        <v>10</v>
      </c>
      <c r="I408" s="3">
        <v>261.44</v>
      </c>
    </row>
    <row r="409" spans="1:9" x14ac:dyDescent="0.35">
      <c r="A409" s="1">
        <v>42160</v>
      </c>
      <c r="B409">
        <v>6</v>
      </c>
      <c r="C409">
        <v>2015</v>
      </c>
      <c r="D409" s="2">
        <v>44727</v>
      </c>
      <c r="E409" t="s">
        <v>271</v>
      </c>
      <c r="F409" t="s">
        <v>801</v>
      </c>
      <c r="G409" t="s">
        <v>11</v>
      </c>
      <c r="I409" s="3">
        <v>-417.17</v>
      </c>
    </row>
    <row r="410" spans="1:9" x14ac:dyDescent="0.35">
      <c r="A410" s="1">
        <v>42160</v>
      </c>
      <c r="B410">
        <v>6</v>
      </c>
      <c r="C410">
        <v>2015</v>
      </c>
      <c r="D410" s="2">
        <v>44727</v>
      </c>
      <c r="E410" t="s">
        <v>268</v>
      </c>
      <c r="F410" t="s">
        <v>413</v>
      </c>
      <c r="G410" t="s">
        <v>10</v>
      </c>
      <c r="I410" s="3">
        <v>-74.849999999999994</v>
      </c>
    </row>
    <row r="411" spans="1:9" x14ac:dyDescent="0.35">
      <c r="A411" s="1">
        <v>42160</v>
      </c>
      <c r="B411">
        <v>6</v>
      </c>
      <c r="C411">
        <v>2015</v>
      </c>
      <c r="D411" s="2">
        <v>44727</v>
      </c>
      <c r="E411" t="s">
        <v>268</v>
      </c>
      <c r="F411" t="s">
        <v>356</v>
      </c>
      <c r="G411" t="s">
        <v>17</v>
      </c>
      <c r="I411" s="3">
        <v>-25.01</v>
      </c>
    </row>
    <row r="412" spans="1:9" x14ac:dyDescent="0.35">
      <c r="A412" s="1">
        <v>42160</v>
      </c>
      <c r="B412">
        <v>6</v>
      </c>
      <c r="C412">
        <v>2015</v>
      </c>
      <c r="D412" s="2">
        <v>44727</v>
      </c>
      <c r="E412" t="s">
        <v>268</v>
      </c>
      <c r="F412" t="s">
        <v>743</v>
      </c>
      <c r="G412" t="s">
        <v>10</v>
      </c>
      <c r="I412" s="3">
        <v>-1.48</v>
      </c>
    </row>
    <row r="413" spans="1:9" x14ac:dyDescent="0.35">
      <c r="A413" s="1">
        <v>42160</v>
      </c>
      <c r="B413">
        <v>6</v>
      </c>
      <c r="C413">
        <v>2015</v>
      </c>
      <c r="D413" s="2">
        <v>44727</v>
      </c>
      <c r="E413" t="s">
        <v>268</v>
      </c>
      <c r="F413" t="s">
        <v>743</v>
      </c>
      <c r="G413" t="s">
        <v>10</v>
      </c>
      <c r="I413" s="3">
        <v>8.69</v>
      </c>
    </row>
    <row r="414" spans="1:9" x14ac:dyDescent="0.35">
      <c r="A414" s="1">
        <v>42160</v>
      </c>
      <c r="B414">
        <v>6</v>
      </c>
      <c r="C414">
        <v>2015</v>
      </c>
      <c r="D414" s="2">
        <v>44727</v>
      </c>
      <c r="E414" t="s">
        <v>268</v>
      </c>
      <c r="F414" t="s">
        <v>596</v>
      </c>
      <c r="G414" t="s">
        <v>18</v>
      </c>
      <c r="I414" s="3">
        <v>11.15</v>
      </c>
    </row>
    <row r="415" spans="1:9" x14ac:dyDescent="0.35">
      <c r="A415" s="1">
        <v>42160</v>
      </c>
      <c r="B415">
        <v>6</v>
      </c>
      <c r="C415">
        <v>2015</v>
      </c>
      <c r="D415" s="2">
        <v>44727</v>
      </c>
      <c r="E415" t="s">
        <v>268</v>
      </c>
      <c r="F415" t="s">
        <v>789</v>
      </c>
      <c r="G415" t="s">
        <v>10</v>
      </c>
      <c r="I415" s="3">
        <v>11.92</v>
      </c>
    </row>
    <row r="416" spans="1:9" x14ac:dyDescent="0.35">
      <c r="A416" s="1">
        <v>42160</v>
      </c>
      <c r="B416">
        <v>6</v>
      </c>
      <c r="C416">
        <v>2015</v>
      </c>
      <c r="D416" s="2">
        <v>44727</v>
      </c>
      <c r="E416" t="s">
        <v>268</v>
      </c>
      <c r="F416" t="s">
        <v>593</v>
      </c>
      <c r="G416" t="s">
        <v>10</v>
      </c>
      <c r="I416" s="3">
        <v>13.05</v>
      </c>
    </row>
    <row r="417" spans="1:9" x14ac:dyDescent="0.35">
      <c r="A417" s="1">
        <v>42160</v>
      </c>
      <c r="B417">
        <v>6</v>
      </c>
      <c r="C417">
        <v>2015</v>
      </c>
      <c r="D417" s="2">
        <v>44727</v>
      </c>
      <c r="E417" t="s">
        <v>268</v>
      </c>
      <c r="F417" t="s">
        <v>413</v>
      </c>
      <c r="G417" t="s">
        <v>10</v>
      </c>
      <c r="I417" s="3">
        <v>32.630000000000003</v>
      </c>
    </row>
    <row r="418" spans="1:9" x14ac:dyDescent="0.35">
      <c r="A418" s="1">
        <v>42161</v>
      </c>
      <c r="B418">
        <v>6</v>
      </c>
      <c r="C418">
        <v>2015</v>
      </c>
      <c r="D418" s="2">
        <v>44727</v>
      </c>
      <c r="E418" t="s">
        <v>269</v>
      </c>
      <c r="F418" t="s">
        <v>355</v>
      </c>
      <c r="G418" t="s">
        <v>10</v>
      </c>
      <c r="I418" s="3">
        <v>30.22</v>
      </c>
    </row>
    <row r="419" spans="1:9" x14ac:dyDescent="0.35">
      <c r="A419" s="1">
        <v>42161</v>
      </c>
      <c r="B419">
        <v>6</v>
      </c>
      <c r="C419">
        <v>2015</v>
      </c>
      <c r="D419" s="2">
        <v>44727</v>
      </c>
      <c r="E419" t="s">
        <v>269</v>
      </c>
      <c r="F419" t="s">
        <v>761</v>
      </c>
      <c r="G419" t="s">
        <v>21</v>
      </c>
      <c r="I419" s="3">
        <v>200</v>
      </c>
    </row>
    <row r="420" spans="1:9" x14ac:dyDescent="0.35">
      <c r="A420" s="1">
        <v>42162</v>
      </c>
      <c r="B420">
        <v>6</v>
      </c>
      <c r="C420">
        <v>2015</v>
      </c>
      <c r="D420" s="2">
        <v>44727</v>
      </c>
      <c r="E420" t="s">
        <v>268</v>
      </c>
      <c r="F420" t="s">
        <v>804</v>
      </c>
      <c r="G420" t="s">
        <v>19</v>
      </c>
      <c r="I420" s="3">
        <v>54.86</v>
      </c>
    </row>
    <row r="421" spans="1:9" x14ac:dyDescent="0.35">
      <c r="A421" s="1">
        <v>42162</v>
      </c>
      <c r="B421">
        <v>6</v>
      </c>
      <c r="C421">
        <v>2015</v>
      </c>
      <c r="D421" s="2">
        <v>44727</v>
      </c>
      <c r="E421" t="s">
        <v>268</v>
      </c>
      <c r="F421" t="s">
        <v>805</v>
      </c>
      <c r="G421" t="s">
        <v>19</v>
      </c>
      <c r="I421" s="3">
        <v>4.4800000000000004</v>
      </c>
    </row>
    <row r="422" spans="1:9" x14ac:dyDescent="0.35">
      <c r="A422" s="1">
        <v>42163</v>
      </c>
      <c r="B422">
        <v>6</v>
      </c>
      <c r="C422">
        <v>2015</v>
      </c>
      <c r="D422" s="2">
        <v>44727</v>
      </c>
      <c r="E422" t="s">
        <v>268</v>
      </c>
      <c r="F422" t="s">
        <v>413</v>
      </c>
      <c r="G422" t="s">
        <v>10</v>
      </c>
      <c r="I422" s="3">
        <v>-203.27</v>
      </c>
    </row>
    <row r="423" spans="1:9" x14ac:dyDescent="0.35">
      <c r="A423" s="1">
        <v>42163</v>
      </c>
      <c r="B423">
        <v>6</v>
      </c>
      <c r="C423">
        <v>2015</v>
      </c>
      <c r="D423" s="2">
        <v>44727</v>
      </c>
      <c r="E423" t="s">
        <v>268</v>
      </c>
      <c r="F423" t="s">
        <v>596</v>
      </c>
      <c r="G423" t="s">
        <v>18</v>
      </c>
      <c r="I423" s="3">
        <v>-11.15</v>
      </c>
    </row>
    <row r="424" spans="1:9" x14ac:dyDescent="0.35">
      <c r="A424" s="1">
        <v>42163</v>
      </c>
      <c r="B424">
        <v>6</v>
      </c>
      <c r="C424">
        <v>2015</v>
      </c>
      <c r="D424" s="2">
        <v>44727</v>
      </c>
      <c r="E424" t="s">
        <v>268</v>
      </c>
      <c r="F424" t="s">
        <v>800</v>
      </c>
      <c r="G424" t="s">
        <v>10</v>
      </c>
      <c r="I424" s="3">
        <v>-5.43</v>
      </c>
    </row>
    <row r="425" spans="1:9" x14ac:dyDescent="0.35">
      <c r="A425" s="1">
        <v>42163</v>
      </c>
      <c r="B425">
        <v>6</v>
      </c>
      <c r="C425">
        <v>2015</v>
      </c>
      <c r="D425" s="2">
        <v>44727</v>
      </c>
      <c r="E425" t="s">
        <v>268</v>
      </c>
      <c r="F425" t="s">
        <v>353</v>
      </c>
      <c r="G425" t="s">
        <v>10</v>
      </c>
      <c r="I425" s="3">
        <v>27.93</v>
      </c>
    </row>
    <row r="426" spans="1:9" x14ac:dyDescent="0.35">
      <c r="A426" s="1">
        <v>42163</v>
      </c>
      <c r="B426">
        <v>6</v>
      </c>
      <c r="C426">
        <v>2015</v>
      </c>
      <c r="D426" s="2">
        <v>44727</v>
      </c>
      <c r="E426" t="s">
        <v>268</v>
      </c>
      <c r="F426" t="s">
        <v>748</v>
      </c>
      <c r="G426" t="s">
        <v>10</v>
      </c>
      <c r="I426" s="3">
        <v>101.97</v>
      </c>
    </row>
    <row r="427" spans="1:9" x14ac:dyDescent="0.35">
      <c r="A427" s="1">
        <v>42163</v>
      </c>
      <c r="B427">
        <v>6</v>
      </c>
      <c r="C427">
        <v>2015</v>
      </c>
      <c r="D427" s="2">
        <v>44727</v>
      </c>
      <c r="E427" t="s">
        <v>268</v>
      </c>
      <c r="F427" t="s">
        <v>413</v>
      </c>
      <c r="G427" t="s">
        <v>10</v>
      </c>
      <c r="I427" s="3">
        <v>281.87</v>
      </c>
    </row>
    <row r="428" spans="1:9" x14ac:dyDescent="0.35">
      <c r="A428" s="1">
        <v>42164</v>
      </c>
      <c r="B428">
        <v>6</v>
      </c>
      <c r="C428">
        <v>2015</v>
      </c>
      <c r="D428" s="2">
        <v>44727</v>
      </c>
      <c r="E428" t="s">
        <v>269</v>
      </c>
      <c r="F428" t="s">
        <v>751</v>
      </c>
      <c r="G428" t="s">
        <v>14</v>
      </c>
      <c r="I428" s="3">
        <v>69.14</v>
      </c>
    </row>
    <row r="429" spans="1:9" x14ac:dyDescent="0.35">
      <c r="A429" s="1">
        <v>42165</v>
      </c>
      <c r="B429">
        <v>6</v>
      </c>
      <c r="C429">
        <v>2015</v>
      </c>
      <c r="D429" s="2">
        <v>44727</v>
      </c>
      <c r="E429" t="s">
        <v>268</v>
      </c>
      <c r="F429" t="s">
        <v>411</v>
      </c>
      <c r="G429" t="s">
        <v>10</v>
      </c>
      <c r="I429" s="3">
        <v>-43.38</v>
      </c>
    </row>
    <row r="430" spans="1:9" x14ac:dyDescent="0.35">
      <c r="A430" s="1">
        <v>42165</v>
      </c>
      <c r="B430">
        <v>6</v>
      </c>
      <c r="C430">
        <v>2015</v>
      </c>
      <c r="D430" s="2">
        <v>44727</v>
      </c>
      <c r="E430" t="s">
        <v>268</v>
      </c>
      <c r="F430" t="s">
        <v>593</v>
      </c>
      <c r="G430" t="s">
        <v>10</v>
      </c>
      <c r="I430" s="3">
        <v>-13.05</v>
      </c>
    </row>
    <row r="431" spans="1:9" x14ac:dyDescent="0.35">
      <c r="A431" s="1">
        <v>42165</v>
      </c>
      <c r="B431">
        <v>6</v>
      </c>
      <c r="C431">
        <v>2015</v>
      </c>
      <c r="D431" s="2">
        <v>44727</v>
      </c>
      <c r="E431" t="s">
        <v>268</v>
      </c>
      <c r="F431" t="s">
        <v>410</v>
      </c>
      <c r="G431" t="s">
        <v>10</v>
      </c>
      <c r="I431" s="3">
        <v>98.62</v>
      </c>
    </row>
    <row r="432" spans="1:9" x14ac:dyDescent="0.35">
      <c r="A432" s="1">
        <v>42165</v>
      </c>
      <c r="B432">
        <v>6</v>
      </c>
      <c r="C432">
        <v>2015</v>
      </c>
      <c r="D432" s="2">
        <v>44727</v>
      </c>
      <c r="E432" t="s">
        <v>268</v>
      </c>
      <c r="F432" t="s">
        <v>411</v>
      </c>
      <c r="G432" t="s">
        <v>10</v>
      </c>
      <c r="I432" s="3">
        <v>143.66</v>
      </c>
    </row>
    <row r="433" spans="1:9" x14ac:dyDescent="0.35">
      <c r="A433" s="1">
        <v>42165</v>
      </c>
      <c r="B433">
        <v>6</v>
      </c>
      <c r="C433">
        <v>2015</v>
      </c>
      <c r="D433" s="2">
        <v>44727</v>
      </c>
      <c r="E433" t="s">
        <v>268</v>
      </c>
      <c r="F433" t="s">
        <v>413</v>
      </c>
      <c r="G433" t="s">
        <v>10</v>
      </c>
      <c r="I433" s="3">
        <v>291.87</v>
      </c>
    </row>
    <row r="434" spans="1:9" x14ac:dyDescent="0.35">
      <c r="A434" s="1">
        <v>42165</v>
      </c>
      <c r="B434">
        <v>6</v>
      </c>
      <c r="C434">
        <v>2015</v>
      </c>
      <c r="D434" s="2">
        <v>44727</v>
      </c>
      <c r="E434" t="s">
        <v>269</v>
      </c>
      <c r="F434" t="s">
        <v>752</v>
      </c>
      <c r="G434" t="s">
        <v>16</v>
      </c>
      <c r="I434" s="3">
        <v>312.67</v>
      </c>
    </row>
    <row r="435" spans="1:9" x14ac:dyDescent="0.35">
      <c r="A435" s="1">
        <v>42166</v>
      </c>
      <c r="B435">
        <v>6</v>
      </c>
      <c r="C435">
        <v>2015</v>
      </c>
      <c r="D435" s="2">
        <v>44727</v>
      </c>
      <c r="E435" t="s">
        <v>268</v>
      </c>
      <c r="F435" t="s">
        <v>743</v>
      </c>
      <c r="G435" t="s">
        <v>10</v>
      </c>
      <c r="I435" s="3">
        <v>4.99</v>
      </c>
    </row>
    <row r="436" spans="1:9" x14ac:dyDescent="0.35">
      <c r="A436" s="1">
        <v>42166</v>
      </c>
      <c r="B436">
        <v>6</v>
      </c>
      <c r="C436">
        <v>2015</v>
      </c>
      <c r="D436" s="2">
        <v>44727</v>
      </c>
      <c r="E436" t="s">
        <v>268</v>
      </c>
      <c r="F436" t="s">
        <v>789</v>
      </c>
      <c r="G436" t="s">
        <v>10</v>
      </c>
      <c r="I436" s="3">
        <v>11</v>
      </c>
    </row>
    <row r="437" spans="1:9" x14ac:dyDescent="0.35">
      <c r="A437" s="1">
        <v>42166</v>
      </c>
      <c r="B437">
        <v>6</v>
      </c>
      <c r="C437">
        <v>2015</v>
      </c>
      <c r="D437" s="2">
        <v>44727</v>
      </c>
      <c r="E437" t="s">
        <v>269</v>
      </c>
      <c r="F437" t="s">
        <v>773</v>
      </c>
      <c r="G437" t="s">
        <v>13</v>
      </c>
      <c r="I437" s="3">
        <v>1756.89</v>
      </c>
    </row>
    <row r="438" spans="1:9" x14ac:dyDescent="0.35">
      <c r="A438" s="1">
        <v>42167</v>
      </c>
      <c r="B438">
        <v>6</v>
      </c>
      <c r="C438">
        <v>2015</v>
      </c>
      <c r="D438" s="2">
        <v>44727</v>
      </c>
      <c r="E438" t="s">
        <v>268</v>
      </c>
      <c r="F438" t="s">
        <v>410</v>
      </c>
      <c r="G438" t="s">
        <v>10</v>
      </c>
      <c r="I438" s="3">
        <v>-55.27</v>
      </c>
    </row>
    <row r="439" spans="1:9" x14ac:dyDescent="0.35">
      <c r="A439" s="1">
        <v>42167</v>
      </c>
      <c r="B439">
        <v>6</v>
      </c>
      <c r="C439">
        <v>2015</v>
      </c>
      <c r="D439" s="2">
        <v>44727</v>
      </c>
      <c r="E439" t="s">
        <v>268</v>
      </c>
      <c r="F439" t="s">
        <v>411</v>
      </c>
      <c r="G439" t="s">
        <v>10</v>
      </c>
      <c r="I439" s="3">
        <v>-21.65</v>
      </c>
    </row>
    <row r="440" spans="1:9" x14ac:dyDescent="0.35">
      <c r="A440" s="1">
        <v>42167</v>
      </c>
      <c r="B440">
        <v>6</v>
      </c>
      <c r="C440">
        <v>2015</v>
      </c>
      <c r="D440" s="2">
        <v>44727</v>
      </c>
      <c r="E440" t="s">
        <v>268</v>
      </c>
      <c r="F440" t="s">
        <v>411</v>
      </c>
      <c r="G440" t="s">
        <v>10</v>
      </c>
      <c r="I440" s="3">
        <v>-11.39</v>
      </c>
    </row>
    <row r="441" spans="1:9" x14ac:dyDescent="0.35">
      <c r="A441" s="1">
        <v>42167</v>
      </c>
      <c r="B441">
        <v>6</v>
      </c>
      <c r="C441">
        <v>2015</v>
      </c>
      <c r="D441" s="2">
        <v>44727</v>
      </c>
      <c r="E441" t="s">
        <v>268</v>
      </c>
      <c r="F441" t="s">
        <v>743</v>
      </c>
      <c r="G441" t="s">
        <v>10</v>
      </c>
      <c r="I441" s="3">
        <v>-4.99</v>
      </c>
    </row>
    <row r="442" spans="1:9" x14ac:dyDescent="0.35">
      <c r="A442" s="1">
        <v>42167</v>
      </c>
      <c r="B442">
        <v>6</v>
      </c>
      <c r="C442">
        <v>2015</v>
      </c>
      <c r="D442" s="2">
        <v>44727</v>
      </c>
      <c r="E442" t="s">
        <v>268</v>
      </c>
      <c r="F442" t="s">
        <v>743</v>
      </c>
      <c r="G442" t="s">
        <v>10</v>
      </c>
      <c r="I442" s="3">
        <v>-2.75</v>
      </c>
    </row>
    <row r="443" spans="1:9" x14ac:dyDescent="0.35">
      <c r="A443" s="1">
        <v>42167</v>
      </c>
      <c r="B443">
        <v>6</v>
      </c>
      <c r="C443">
        <v>2015</v>
      </c>
      <c r="D443" s="2">
        <v>44727</v>
      </c>
      <c r="E443" t="s">
        <v>268</v>
      </c>
      <c r="F443" t="s">
        <v>743</v>
      </c>
      <c r="G443" t="s">
        <v>10</v>
      </c>
      <c r="I443" s="3">
        <v>2.75</v>
      </c>
    </row>
    <row r="444" spans="1:9" x14ac:dyDescent="0.35">
      <c r="A444" s="1">
        <v>42167</v>
      </c>
      <c r="B444">
        <v>6</v>
      </c>
      <c r="C444">
        <v>2015</v>
      </c>
      <c r="D444" s="2">
        <v>44727</v>
      </c>
      <c r="E444" t="s">
        <v>268</v>
      </c>
      <c r="F444" t="s">
        <v>413</v>
      </c>
      <c r="G444" t="s">
        <v>10</v>
      </c>
      <c r="I444" s="3">
        <v>51.82</v>
      </c>
    </row>
    <row r="445" spans="1:9" x14ac:dyDescent="0.35">
      <c r="A445" s="1">
        <v>42167</v>
      </c>
      <c r="B445">
        <v>6</v>
      </c>
      <c r="C445">
        <v>2015</v>
      </c>
      <c r="D445" s="2">
        <v>44727</v>
      </c>
      <c r="E445" t="s">
        <v>268</v>
      </c>
      <c r="F445" t="s">
        <v>411</v>
      </c>
      <c r="G445" t="s">
        <v>10</v>
      </c>
      <c r="I445" s="3">
        <v>59.53</v>
      </c>
    </row>
    <row r="446" spans="1:9" x14ac:dyDescent="0.35">
      <c r="A446" s="1">
        <v>42167</v>
      </c>
      <c r="B446">
        <v>6</v>
      </c>
      <c r="C446">
        <v>2015</v>
      </c>
      <c r="D446" s="2">
        <v>44727</v>
      </c>
      <c r="E446" t="s">
        <v>269</v>
      </c>
      <c r="F446" t="s">
        <v>540</v>
      </c>
      <c r="G446" t="s">
        <v>11</v>
      </c>
      <c r="I446" s="3">
        <v>341.75</v>
      </c>
    </row>
    <row r="447" spans="1:9" x14ac:dyDescent="0.35">
      <c r="A447" s="1">
        <v>42168</v>
      </c>
      <c r="B447">
        <v>6</v>
      </c>
      <c r="C447">
        <v>2015</v>
      </c>
      <c r="D447" s="2">
        <v>44727</v>
      </c>
      <c r="E447" t="s">
        <v>268</v>
      </c>
      <c r="F447" t="s">
        <v>413</v>
      </c>
      <c r="G447" t="s">
        <v>10</v>
      </c>
      <c r="I447" s="3">
        <v>69.430000000000007</v>
      </c>
    </row>
    <row r="448" spans="1:9" x14ac:dyDescent="0.35">
      <c r="A448" s="1">
        <v>42168</v>
      </c>
      <c r="B448">
        <v>6</v>
      </c>
      <c r="C448">
        <v>2015</v>
      </c>
      <c r="D448" s="2">
        <v>44727</v>
      </c>
      <c r="E448" t="s">
        <v>268</v>
      </c>
      <c r="F448" t="s">
        <v>413</v>
      </c>
      <c r="G448" t="s">
        <v>10</v>
      </c>
      <c r="I448" s="3">
        <v>92.21</v>
      </c>
    </row>
    <row r="449" spans="1:9" x14ac:dyDescent="0.35">
      <c r="A449" s="1">
        <v>42168</v>
      </c>
      <c r="B449">
        <v>6</v>
      </c>
      <c r="C449">
        <v>2015</v>
      </c>
      <c r="D449" s="2">
        <v>44727</v>
      </c>
      <c r="E449" t="s">
        <v>269</v>
      </c>
      <c r="F449" t="s">
        <v>761</v>
      </c>
      <c r="G449" t="s">
        <v>21</v>
      </c>
      <c r="I449" s="3">
        <v>200</v>
      </c>
    </row>
    <row r="450" spans="1:9" x14ac:dyDescent="0.35">
      <c r="A450" s="1">
        <v>42169</v>
      </c>
      <c r="B450">
        <v>6</v>
      </c>
      <c r="C450">
        <v>2015</v>
      </c>
      <c r="D450" s="2">
        <v>44727</v>
      </c>
      <c r="E450" t="s">
        <v>268</v>
      </c>
      <c r="F450" t="s">
        <v>805</v>
      </c>
      <c r="G450" t="s">
        <v>19</v>
      </c>
      <c r="I450" s="3">
        <v>5.15</v>
      </c>
    </row>
    <row r="451" spans="1:9" x14ac:dyDescent="0.35">
      <c r="A451" s="1">
        <v>42170</v>
      </c>
      <c r="B451">
        <v>6</v>
      </c>
      <c r="C451">
        <v>2015</v>
      </c>
      <c r="D451" s="2">
        <v>44727</v>
      </c>
      <c r="E451" t="s">
        <v>268</v>
      </c>
      <c r="F451" t="s">
        <v>413</v>
      </c>
      <c r="G451" t="s">
        <v>10</v>
      </c>
      <c r="I451" s="3">
        <v>155.63999999999999</v>
      </c>
    </row>
    <row r="452" spans="1:9" x14ac:dyDescent="0.35">
      <c r="A452" s="1">
        <v>42170</v>
      </c>
      <c r="B452">
        <v>6</v>
      </c>
      <c r="C452">
        <v>2015</v>
      </c>
      <c r="D452" s="2">
        <v>44727</v>
      </c>
      <c r="E452" t="s">
        <v>269</v>
      </c>
      <c r="F452" t="s">
        <v>597</v>
      </c>
      <c r="G452" t="s">
        <v>24</v>
      </c>
      <c r="I452" s="3">
        <v>167</v>
      </c>
    </row>
    <row r="453" spans="1:9" x14ac:dyDescent="0.35">
      <c r="A453" s="1">
        <v>42174</v>
      </c>
      <c r="B453">
        <v>6</v>
      </c>
      <c r="C453">
        <v>2015</v>
      </c>
      <c r="D453" s="2">
        <v>44727</v>
      </c>
      <c r="E453" t="s">
        <v>271</v>
      </c>
      <c r="F453" t="s">
        <v>801</v>
      </c>
      <c r="G453" t="s">
        <v>11</v>
      </c>
      <c r="I453" s="3">
        <v>-417.85</v>
      </c>
    </row>
    <row r="454" spans="1:9" x14ac:dyDescent="0.35">
      <c r="A454" s="1">
        <v>42175</v>
      </c>
      <c r="B454">
        <v>6</v>
      </c>
      <c r="C454">
        <v>2015</v>
      </c>
      <c r="D454" s="2">
        <v>44727</v>
      </c>
      <c r="E454" t="s">
        <v>268</v>
      </c>
      <c r="F454" t="s">
        <v>413</v>
      </c>
      <c r="G454" t="s">
        <v>10</v>
      </c>
      <c r="I454" s="3">
        <v>211.4</v>
      </c>
    </row>
    <row r="455" spans="1:9" x14ac:dyDescent="0.35">
      <c r="A455" s="1">
        <v>42176</v>
      </c>
      <c r="B455">
        <v>6</v>
      </c>
      <c r="C455">
        <v>2015</v>
      </c>
      <c r="D455" s="2">
        <v>44727</v>
      </c>
      <c r="E455" t="s">
        <v>268</v>
      </c>
      <c r="F455" t="s">
        <v>413</v>
      </c>
      <c r="G455" t="s">
        <v>10</v>
      </c>
      <c r="I455" s="3">
        <v>-213.46</v>
      </c>
    </row>
    <row r="456" spans="1:9" x14ac:dyDescent="0.35">
      <c r="A456" s="1">
        <v>42177</v>
      </c>
      <c r="B456">
        <v>6</v>
      </c>
      <c r="C456">
        <v>2015</v>
      </c>
      <c r="D456" s="2">
        <v>44727</v>
      </c>
      <c r="E456" t="s">
        <v>269</v>
      </c>
      <c r="F456" t="s">
        <v>413</v>
      </c>
      <c r="G456" t="s">
        <v>10</v>
      </c>
      <c r="I456" s="3">
        <v>132.06</v>
      </c>
    </row>
    <row r="457" spans="1:9" x14ac:dyDescent="0.35">
      <c r="A457" s="1">
        <v>42178</v>
      </c>
      <c r="B457">
        <v>6</v>
      </c>
      <c r="C457">
        <v>2015</v>
      </c>
      <c r="D457" s="2">
        <v>44727</v>
      </c>
      <c r="E457" t="s">
        <v>269</v>
      </c>
      <c r="F457" t="s">
        <v>309</v>
      </c>
      <c r="G457" t="s">
        <v>14</v>
      </c>
      <c r="I457" s="3">
        <v>41.63</v>
      </c>
    </row>
    <row r="458" spans="1:9" x14ac:dyDescent="0.35">
      <c r="A458" s="1">
        <v>42179</v>
      </c>
      <c r="B458">
        <v>6</v>
      </c>
      <c r="C458">
        <v>2015</v>
      </c>
      <c r="D458" s="2">
        <v>44727</v>
      </c>
      <c r="E458" t="s">
        <v>269</v>
      </c>
      <c r="F458" t="s">
        <v>754</v>
      </c>
      <c r="G458" t="s">
        <v>16</v>
      </c>
      <c r="I458" s="3">
        <v>159.16999999999999</v>
      </c>
    </row>
    <row r="459" spans="1:9" x14ac:dyDescent="0.35">
      <c r="A459" s="1">
        <v>42182</v>
      </c>
      <c r="B459">
        <v>6</v>
      </c>
      <c r="C459">
        <v>2015</v>
      </c>
      <c r="D459" s="2">
        <v>44727</v>
      </c>
      <c r="E459" t="s">
        <v>269</v>
      </c>
      <c r="F459" t="s">
        <v>806</v>
      </c>
      <c r="G459" t="s">
        <v>9</v>
      </c>
      <c r="I459" s="3">
        <v>280.52</v>
      </c>
    </row>
    <row r="460" spans="1:9" x14ac:dyDescent="0.35">
      <c r="A460" s="1">
        <v>42183</v>
      </c>
      <c r="B460">
        <v>6</v>
      </c>
      <c r="C460">
        <v>2015</v>
      </c>
      <c r="D460" s="2">
        <v>44727</v>
      </c>
      <c r="E460" t="s">
        <v>269</v>
      </c>
      <c r="F460" t="s">
        <v>807</v>
      </c>
      <c r="G460" t="s">
        <v>29</v>
      </c>
      <c r="I460" s="3">
        <v>22.44</v>
      </c>
    </row>
    <row r="461" spans="1:9" x14ac:dyDescent="0.35">
      <c r="A461" s="1">
        <v>42184</v>
      </c>
      <c r="B461">
        <v>6</v>
      </c>
      <c r="C461">
        <v>2015</v>
      </c>
      <c r="D461" s="2">
        <v>44727</v>
      </c>
      <c r="E461" t="s">
        <v>269</v>
      </c>
      <c r="F461" t="s">
        <v>808</v>
      </c>
      <c r="G461" t="s">
        <v>10</v>
      </c>
      <c r="I461" s="3">
        <v>280.52</v>
      </c>
    </row>
    <row r="462" spans="1:9" x14ac:dyDescent="0.35">
      <c r="A462" s="1">
        <v>42184</v>
      </c>
      <c r="B462">
        <v>6</v>
      </c>
      <c r="C462">
        <v>2015</v>
      </c>
      <c r="D462" s="2">
        <v>44727</v>
      </c>
      <c r="E462" t="s">
        <v>269</v>
      </c>
      <c r="F462" t="s">
        <v>287</v>
      </c>
      <c r="G462" t="s">
        <v>29</v>
      </c>
      <c r="I462" s="3">
        <v>7.91</v>
      </c>
    </row>
    <row r="463" spans="1:9" x14ac:dyDescent="0.35">
      <c r="A463" s="1">
        <v>42184</v>
      </c>
      <c r="B463">
        <v>6</v>
      </c>
      <c r="C463">
        <v>2015</v>
      </c>
      <c r="D463" s="2">
        <v>44727</v>
      </c>
      <c r="E463" t="s">
        <v>269</v>
      </c>
      <c r="F463" t="s">
        <v>747</v>
      </c>
      <c r="G463" t="s">
        <v>11</v>
      </c>
      <c r="I463" s="3">
        <v>162.24</v>
      </c>
    </row>
    <row r="464" spans="1:9" x14ac:dyDescent="0.35">
      <c r="A464" s="1">
        <v>42186</v>
      </c>
      <c r="B464">
        <v>7</v>
      </c>
      <c r="C464">
        <v>2015</v>
      </c>
      <c r="D464" s="2">
        <v>44757</v>
      </c>
      <c r="E464" t="s">
        <v>269</v>
      </c>
      <c r="F464" t="s">
        <v>287</v>
      </c>
      <c r="G464" t="s">
        <v>29</v>
      </c>
      <c r="I464" s="3">
        <v>7.93</v>
      </c>
    </row>
    <row r="465" spans="1:9" x14ac:dyDescent="0.35">
      <c r="A465" s="1">
        <v>42186</v>
      </c>
      <c r="B465">
        <v>7</v>
      </c>
      <c r="C465">
        <v>2015</v>
      </c>
      <c r="D465" s="2">
        <v>44757</v>
      </c>
      <c r="E465" t="s">
        <v>269</v>
      </c>
      <c r="F465" t="s">
        <v>330</v>
      </c>
      <c r="G465" t="s">
        <v>27</v>
      </c>
      <c r="I465" s="3">
        <v>500</v>
      </c>
    </row>
    <row r="466" spans="1:9" x14ac:dyDescent="0.35">
      <c r="A466" s="1">
        <v>42187</v>
      </c>
      <c r="B466">
        <v>7</v>
      </c>
      <c r="C466">
        <v>2015</v>
      </c>
      <c r="D466" s="2">
        <v>44757</v>
      </c>
      <c r="E466" t="s">
        <v>271</v>
      </c>
      <c r="F466" t="s">
        <v>801</v>
      </c>
      <c r="G466" t="s">
        <v>11</v>
      </c>
      <c r="I466" s="3">
        <v>-418.54</v>
      </c>
    </row>
    <row r="467" spans="1:9" x14ac:dyDescent="0.35">
      <c r="A467" s="1">
        <v>42187</v>
      </c>
      <c r="B467">
        <v>7</v>
      </c>
      <c r="C467">
        <v>2015</v>
      </c>
      <c r="D467" s="2">
        <v>44757</v>
      </c>
      <c r="E467" t="s">
        <v>269</v>
      </c>
      <c r="F467" t="s">
        <v>752</v>
      </c>
      <c r="G467" t="s">
        <v>16</v>
      </c>
      <c r="I467" s="3">
        <v>93.93</v>
      </c>
    </row>
    <row r="468" spans="1:9" x14ac:dyDescent="0.35">
      <c r="A468" s="1">
        <v>42187</v>
      </c>
      <c r="B468">
        <v>7</v>
      </c>
      <c r="C468">
        <v>2015</v>
      </c>
      <c r="D468" s="2">
        <v>44757</v>
      </c>
      <c r="E468" t="s">
        <v>269</v>
      </c>
      <c r="F468" t="s">
        <v>417</v>
      </c>
      <c r="G468" t="s">
        <v>29</v>
      </c>
      <c r="I468" s="3">
        <v>39.1</v>
      </c>
    </row>
    <row r="469" spans="1:9" x14ac:dyDescent="0.35">
      <c r="A469" s="1">
        <v>42188</v>
      </c>
      <c r="B469">
        <v>7</v>
      </c>
      <c r="C469">
        <v>2015</v>
      </c>
      <c r="D469" s="2">
        <v>44757</v>
      </c>
      <c r="E469" t="s">
        <v>269</v>
      </c>
      <c r="F469" t="s">
        <v>418</v>
      </c>
      <c r="G469" t="s">
        <v>29</v>
      </c>
      <c r="I469" s="3">
        <v>102.34</v>
      </c>
    </row>
    <row r="470" spans="1:9" x14ac:dyDescent="0.35">
      <c r="A470" s="1">
        <v>42188</v>
      </c>
      <c r="B470">
        <v>7</v>
      </c>
      <c r="C470">
        <v>2015</v>
      </c>
      <c r="D470" s="2">
        <v>44757</v>
      </c>
      <c r="E470" t="s">
        <v>268</v>
      </c>
      <c r="F470" t="s">
        <v>809</v>
      </c>
      <c r="G470" t="s">
        <v>19</v>
      </c>
      <c r="I470" s="3">
        <v>278.10000000000002</v>
      </c>
    </row>
    <row r="471" spans="1:9" x14ac:dyDescent="0.35">
      <c r="A471" s="1">
        <v>42191</v>
      </c>
      <c r="B471">
        <v>7</v>
      </c>
      <c r="C471">
        <v>2015</v>
      </c>
      <c r="D471" s="2">
        <v>44757</v>
      </c>
      <c r="E471" t="s">
        <v>268</v>
      </c>
      <c r="F471" t="s">
        <v>810</v>
      </c>
      <c r="G471" t="s">
        <v>9</v>
      </c>
      <c r="I471" s="3">
        <v>277.97000000000003</v>
      </c>
    </row>
    <row r="472" spans="1:9" x14ac:dyDescent="0.35">
      <c r="A472" s="1">
        <v>42194</v>
      </c>
      <c r="B472">
        <v>7</v>
      </c>
      <c r="C472">
        <v>2015</v>
      </c>
      <c r="D472" s="2">
        <v>44757</v>
      </c>
      <c r="E472" t="s">
        <v>269</v>
      </c>
      <c r="F472" t="s">
        <v>752</v>
      </c>
      <c r="G472" t="s">
        <v>16</v>
      </c>
      <c r="I472" s="3">
        <v>312.67</v>
      </c>
    </row>
    <row r="473" spans="1:9" x14ac:dyDescent="0.35">
      <c r="A473" s="1">
        <v>42195</v>
      </c>
      <c r="B473">
        <v>7</v>
      </c>
      <c r="C473">
        <v>2015</v>
      </c>
      <c r="D473" s="2">
        <v>44757</v>
      </c>
      <c r="E473" t="s">
        <v>269</v>
      </c>
      <c r="F473" t="s">
        <v>751</v>
      </c>
      <c r="G473" t="s">
        <v>14</v>
      </c>
      <c r="I473" s="3">
        <v>59.88</v>
      </c>
    </row>
    <row r="474" spans="1:9" x14ac:dyDescent="0.35">
      <c r="A474" s="1">
        <v>42195</v>
      </c>
      <c r="B474">
        <v>7</v>
      </c>
      <c r="C474">
        <v>2015</v>
      </c>
      <c r="D474" s="2">
        <v>44757</v>
      </c>
      <c r="E474" t="s">
        <v>268</v>
      </c>
      <c r="F474" t="s">
        <v>811</v>
      </c>
      <c r="G474" t="s">
        <v>29</v>
      </c>
      <c r="I474" s="3">
        <v>278.14999999999998</v>
      </c>
    </row>
    <row r="475" spans="1:9" x14ac:dyDescent="0.35">
      <c r="A475" s="1">
        <v>42198</v>
      </c>
      <c r="B475">
        <v>7</v>
      </c>
      <c r="C475">
        <v>2015</v>
      </c>
      <c r="D475" s="2">
        <v>44757</v>
      </c>
      <c r="E475" t="s">
        <v>268</v>
      </c>
      <c r="F475" t="s">
        <v>413</v>
      </c>
      <c r="G475" t="s">
        <v>10</v>
      </c>
      <c r="I475" s="3">
        <v>-227.87</v>
      </c>
    </row>
    <row r="476" spans="1:9" x14ac:dyDescent="0.35">
      <c r="A476" s="1">
        <v>42198</v>
      </c>
      <c r="B476">
        <v>7</v>
      </c>
      <c r="C476">
        <v>2015</v>
      </c>
      <c r="D476" s="2">
        <v>44757</v>
      </c>
      <c r="E476" t="s">
        <v>268</v>
      </c>
      <c r="F476" t="s">
        <v>413</v>
      </c>
      <c r="G476" t="s">
        <v>10</v>
      </c>
      <c r="I476" s="3">
        <v>-186.03</v>
      </c>
    </row>
    <row r="477" spans="1:9" x14ac:dyDescent="0.35">
      <c r="A477" s="1">
        <v>42198</v>
      </c>
      <c r="B477">
        <v>7</v>
      </c>
      <c r="C477">
        <v>2015</v>
      </c>
      <c r="D477" s="2">
        <v>44757</v>
      </c>
      <c r="E477" t="s">
        <v>268</v>
      </c>
      <c r="F477" t="s">
        <v>413</v>
      </c>
      <c r="G477" t="s">
        <v>10</v>
      </c>
      <c r="I477" s="3">
        <v>-166.97</v>
      </c>
    </row>
    <row r="478" spans="1:9" x14ac:dyDescent="0.35">
      <c r="A478" s="1">
        <v>42198</v>
      </c>
      <c r="B478">
        <v>7</v>
      </c>
      <c r="C478">
        <v>2015</v>
      </c>
      <c r="D478" s="2">
        <v>44757</v>
      </c>
      <c r="E478" t="s">
        <v>268</v>
      </c>
      <c r="F478" t="s">
        <v>413</v>
      </c>
      <c r="G478" t="s">
        <v>10</v>
      </c>
      <c r="I478" s="3">
        <v>-91.79</v>
      </c>
    </row>
    <row r="479" spans="1:9" x14ac:dyDescent="0.35">
      <c r="A479" s="1">
        <v>42198</v>
      </c>
      <c r="B479">
        <v>7</v>
      </c>
      <c r="C479">
        <v>2015</v>
      </c>
      <c r="D479" s="2">
        <v>44757</v>
      </c>
      <c r="E479" t="s">
        <v>268</v>
      </c>
      <c r="F479" t="s">
        <v>413</v>
      </c>
      <c r="G479" t="s">
        <v>10</v>
      </c>
      <c r="I479" s="3">
        <v>-38.659999999999997</v>
      </c>
    </row>
    <row r="480" spans="1:9" x14ac:dyDescent="0.35">
      <c r="A480" s="1">
        <v>42198</v>
      </c>
      <c r="B480">
        <v>7</v>
      </c>
      <c r="C480">
        <v>2015</v>
      </c>
      <c r="D480" s="2">
        <v>44757</v>
      </c>
      <c r="E480" t="s">
        <v>268</v>
      </c>
      <c r="F480" t="s">
        <v>413</v>
      </c>
      <c r="G480" t="s">
        <v>10</v>
      </c>
      <c r="I480" s="3">
        <v>275.94</v>
      </c>
    </row>
    <row r="481" spans="1:9" x14ac:dyDescent="0.35">
      <c r="A481" s="1">
        <v>42198</v>
      </c>
      <c r="B481">
        <v>7</v>
      </c>
      <c r="C481">
        <v>2015</v>
      </c>
      <c r="D481" s="2">
        <v>44757</v>
      </c>
      <c r="E481" t="s">
        <v>269</v>
      </c>
      <c r="F481" t="s">
        <v>540</v>
      </c>
      <c r="G481" t="s">
        <v>11</v>
      </c>
      <c r="I481" s="3">
        <v>341.75</v>
      </c>
    </row>
    <row r="482" spans="1:9" x14ac:dyDescent="0.35">
      <c r="A482" s="1">
        <v>42198</v>
      </c>
      <c r="B482">
        <v>7</v>
      </c>
      <c r="C482">
        <v>2015</v>
      </c>
      <c r="D482" s="2">
        <v>44757</v>
      </c>
      <c r="E482" t="s">
        <v>269</v>
      </c>
      <c r="F482" t="s">
        <v>773</v>
      </c>
      <c r="G482" t="s">
        <v>13</v>
      </c>
      <c r="I482" s="3">
        <v>1756.89</v>
      </c>
    </row>
    <row r="483" spans="1:9" x14ac:dyDescent="0.35">
      <c r="A483" s="1">
        <v>42199</v>
      </c>
      <c r="B483">
        <v>7</v>
      </c>
      <c r="C483">
        <v>2015</v>
      </c>
      <c r="D483" s="2">
        <v>44757</v>
      </c>
      <c r="E483" t="s">
        <v>268</v>
      </c>
      <c r="F483" t="s">
        <v>413</v>
      </c>
      <c r="G483" t="s">
        <v>10</v>
      </c>
      <c r="I483" s="3">
        <v>-155.63999999999999</v>
      </c>
    </row>
    <row r="484" spans="1:9" x14ac:dyDescent="0.35">
      <c r="A484" s="1">
        <v>42199</v>
      </c>
      <c r="B484">
        <v>7</v>
      </c>
      <c r="C484">
        <v>2015</v>
      </c>
      <c r="D484" s="2">
        <v>44757</v>
      </c>
      <c r="E484" t="s">
        <v>268</v>
      </c>
      <c r="F484" t="s">
        <v>413</v>
      </c>
      <c r="G484" t="s">
        <v>10</v>
      </c>
      <c r="I484" s="3">
        <v>-127.44</v>
      </c>
    </row>
    <row r="485" spans="1:9" x14ac:dyDescent="0.35">
      <c r="A485" s="1">
        <v>42199</v>
      </c>
      <c r="B485">
        <v>7</v>
      </c>
      <c r="C485">
        <v>2015</v>
      </c>
      <c r="D485" s="2">
        <v>44757</v>
      </c>
      <c r="E485" t="s">
        <v>268</v>
      </c>
      <c r="F485" t="s">
        <v>410</v>
      </c>
      <c r="G485" t="s">
        <v>10</v>
      </c>
      <c r="I485" s="3">
        <v>-43.35</v>
      </c>
    </row>
    <row r="486" spans="1:9" x14ac:dyDescent="0.35">
      <c r="A486" s="1">
        <v>42199</v>
      </c>
      <c r="B486">
        <v>7</v>
      </c>
      <c r="C486">
        <v>2015</v>
      </c>
      <c r="D486" s="2">
        <v>44757</v>
      </c>
      <c r="E486" t="s">
        <v>269</v>
      </c>
      <c r="F486" t="s">
        <v>419</v>
      </c>
      <c r="G486" t="s">
        <v>20</v>
      </c>
      <c r="I486" s="3">
        <v>16.45</v>
      </c>
    </row>
    <row r="487" spans="1:9" x14ac:dyDescent="0.35">
      <c r="A487" s="1">
        <v>42200</v>
      </c>
      <c r="B487">
        <v>7</v>
      </c>
      <c r="C487">
        <v>2015</v>
      </c>
      <c r="D487" s="2">
        <v>44757</v>
      </c>
      <c r="E487" t="s">
        <v>268</v>
      </c>
      <c r="F487" t="s">
        <v>779</v>
      </c>
      <c r="G487" t="s">
        <v>10</v>
      </c>
      <c r="I487" s="3">
        <v>362.88</v>
      </c>
    </row>
    <row r="488" spans="1:9" x14ac:dyDescent="0.35">
      <c r="A488" s="1">
        <v>42200</v>
      </c>
      <c r="B488">
        <v>7</v>
      </c>
      <c r="C488">
        <v>2015</v>
      </c>
      <c r="D488" s="2">
        <v>44757</v>
      </c>
      <c r="E488" t="s">
        <v>268</v>
      </c>
      <c r="F488" t="s">
        <v>413</v>
      </c>
      <c r="G488" t="s">
        <v>10</v>
      </c>
      <c r="I488" s="3">
        <v>966.79</v>
      </c>
    </row>
    <row r="489" spans="1:9" x14ac:dyDescent="0.35">
      <c r="A489" s="1">
        <v>42202</v>
      </c>
      <c r="B489">
        <v>7</v>
      </c>
      <c r="C489">
        <v>2015</v>
      </c>
      <c r="D489" s="2">
        <v>44757</v>
      </c>
      <c r="E489" t="s">
        <v>271</v>
      </c>
      <c r="F489" t="s">
        <v>801</v>
      </c>
      <c r="G489" t="s">
        <v>11</v>
      </c>
      <c r="I489" s="3">
        <v>-419.22</v>
      </c>
    </row>
    <row r="490" spans="1:9" x14ac:dyDescent="0.35">
      <c r="A490" s="1">
        <v>42202</v>
      </c>
      <c r="B490">
        <v>7</v>
      </c>
      <c r="C490">
        <v>2015</v>
      </c>
      <c r="D490" s="2">
        <v>44757</v>
      </c>
      <c r="E490" t="s">
        <v>268</v>
      </c>
      <c r="F490" t="s">
        <v>413</v>
      </c>
      <c r="G490" t="s">
        <v>10</v>
      </c>
      <c r="I490" s="3">
        <v>118.23</v>
      </c>
    </row>
    <row r="491" spans="1:9" x14ac:dyDescent="0.35">
      <c r="A491" s="1">
        <v>42203</v>
      </c>
      <c r="B491">
        <v>7</v>
      </c>
      <c r="C491">
        <v>2015</v>
      </c>
      <c r="D491" s="2">
        <v>44757</v>
      </c>
      <c r="E491" t="s">
        <v>268</v>
      </c>
      <c r="F491" t="s">
        <v>413</v>
      </c>
      <c r="G491" t="s">
        <v>10</v>
      </c>
      <c r="I491" s="3">
        <v>-678.72</v>
      </c>
    </row>
    <row r="492" spans="1:9" x14ac:dyDescent="0.35">
      <c r="A492" s="1">
        <v>42204</v>
      </c>
      <c r="B492">
        <v>7</v>
      </c>
      <c r="C492">
        <v>2015</v>
      </c>
      <c r="D492" s="2">
        <v>44757</v>
      </c>
      <c r="E492" t="s">
        <v>269</v>
      </c>
      <c r="F492" t="s">
        <v>408</v>
      </c>
      <c r="G492" t="s">
        <v>18</v>
      </c>
      <c r="I492" s="3">
        <v>16</v>
      </c>
    </row>
    <row r="493" spans="1:9" x14ac:dyDescent="0.35">
      <c r="A493" s="1">
        <v>42204</v>
      </c>
      <c r="B493">
        <v>7</v>
      </c>
      <c r="C493">
        <v>2015</v>
      </c>
      <c r="D493" s="2">
        <v>44757</v>
      </c>
      <c r="E493" t="s">
        <v>269</v>
      </c>
      <c r="F493" t="s">
        <v>779</v>
      </c>
      <c r="G493" t="s">
        <v>10</v>
      </c>
      <c r="I493" s="3">
        <v>171.43</v>
      </c>
    </row>
    <row r="494" spans="1:9" x14ac:dyDescent="0.35">
      <c r="A494" s="1">
        <v>42205</v>
      </c>
      <c r="B494">
        <v>7</v>
      </c>
      <c r="C494">
        <v>2015</v>
      </c>
      <c r="D494" s="2">
        <v>44757</v>
      </c>
      <c r="E494" t="s">
        <v>269</v>
      </c>
      <c r="F494" t="s">
        <v>779</v>
      </c>
      <c r="G494" t="s">
        <v>10</v>
      </c>
      <c r="I494" s="3">
        <v>149.72999999999999</v>
      </c>
    </row>
    <row r="495" spans="1:9" x14ac:dyDescent="0.35">
      <c r="A495" s="1">
        <v>42205</v>
      </c>
      <c r="B495">
        <v>7</v>
      </c>
      <c r="C495">
        <v>2015</v>
      </c>
      <c r="D495" s="2">
        <v>44757</v>
      </c>
      <c r="E495" t="s">
        <v>269</v>
      </c>
      <c r="F495" t="s">
        <v>779</v>
      </c>
      <c r="G495" t="s">
        <v>10</v>
      </c>
      <c r="I495" s="3">
        <v>250.42</v>
      </c>
    </row>
    <row r="496" spans="1:9" x14ac:dyDescent="0.35">
      <c r="A496" s="1">
        <v>42205</v>
      </c>
      <c r="B496">
        <v>7</v>
      </c>
      <c r="C496">
        <v>2015</v>
      </c>
      <c r="D496" s="2">
        <v>44757</v>
      </c>
      <c r="E496" t="s">
        <v>269</v>
      </c>
      <c r="F496" t="s">
        <v>812</v>
      </c>
      <c r="G496" t="s">
        <v>18</v>
      </c>
      <c r="I496" s="3">
        <v>25</v>
      </c>
    </row>
    <row r="497" spans="1:9" x14ac:dyDescent="0.35">
      <c r="A497" s="1">
        <v>42206</v>
      </c>
      <c r="B497">
        <v>7</v>
      </c>
      <c r="C497">
        <v>2015</v>
      </c>
      <c r="D497" s="2">
        <v>44757</v>
      </c>
      <c r="E497" t="s">
        <v>268</v>
      </c>
      <c r="F497" t="s">
        <v>743</v>
      </c>
      <c r="G497" t="s">
        <v>10</v>
      </c>
      <c r="I497" s="3">
        <v>15.3</v>
      </c>
    </row>
    <row r="498" spans="1:9" x14ac:dyDescent="0.35">
      <c r="A498" s="1">
        <v>42206</v>
      </c>
      <c r="B498">
        <v>7</v>
      </c>
      <c r="C498">
        <v>2015</v>
      </c>
      <c r="D498" s="2">
        <v>44757</v>
      </c>
      <c r="E498" t="s">
        <v>268</v>
      </c>
      <c r="F498" t="s">
        <v>789</v>
      </c>
      <c r="G498" t="s">
        <v>10</v>
      </c>
      <c r="I498" s="3">
        <v>48.43</v>
      </c>
    </row>
    <row r="499" spans="1:9" x14ac:dyDescent="0.35">
      <c r="A499" s="1">
        <v>42208</v>
      </c>
      <c r="B499">
        <v>7</v>
      </c>
      <c r="C499">
        <v>2015</v>
      </c>
      <c r="D499" s="2">
        <v>44757</v>
      </c>
      <c r="E499" t="s">
        <v>269</v>
      </c>
      <c r="F499" t="s">
        <v>754</v>
      </c>
      <c r="G499" t="s">
        <v>16</v>
      </c>
      <c r="I499" s="3">
        <v>159.16999999999999</v>
      </c>
    </row>
    <row r="500" spans="1:9" x14ac:dyDescent="0.35">
      <c r="A500" s="1">
        <v>42209</v>
      </c>
      <c r="B500">
        <v>7</v>
      </c>
      <c r="C500">
        <v>2015</v>
      </c>
      <c r="D500" s="2">
        <v>44757</v>
      </c>
      <c r="E500" t="s">
        <v>269</v>
      </c>
      <c r="F500" t="s">
        <v>779</v>
      </c>
      <c r="G500" t="s">
        <v>10</v>
      </c>
      <c r="I500" s="3">
        <v>-321.16000000000003</v>
      </c>
    </row>
    <row r="501" spans="1:9" x14ac:dyDescent="0.35">
      <c r="A501" s="1">
        <v>42209</v>
      </c>
      <c r="B501">
        <v>7</v>
      </c>
      <c r="C501">
        <v>2015</v>
      </c>
      <c r="D501" s="2">
        <v>44757</v>
      </c>
      <c r="E501" t="s">
        <v>268</v>
      </c>
      <c r="F501" t="s">
        <v>813</v>
      </c>
      <c r="G501" t="s">
        <v>27</v>
      </c>
      <c r="I501" s="3">
        <v>0.01</v>
      </c>
    </row>
    <row r="502" spans="1:9" x14ac:dyDescent="0.35">
      <c r="A502" s="1">
        <v>42211</v>
      </c>
      <c r="B502">
        <v>7</v>
      </c>
      <c r="C502">
        <v>2015</v>
      </c>
      <c r="D502" s="2">
        <v>44757</v>
      </c>
      <c r="E502" t="s">
        <v>269</v>
      </c>
      <c r="F502" t="s">
        <v>761</v>
      </c>
      <c r="G502" t="s">
        <v>21</v>
      </c>
      <c r="I502" s="3">
        <v>100</v>
      </c>
    </row>
    <row r="503" spans="1:9" x14ac:dyDescent="0.35">
      <c r="A503" s="1">
        <v>42213</v>
      </c>
      <c r="B503">
        <v>7</v>
      </c>
      <c r="C503">
        <v>2015</v>
      </c>
      <c r="D503" s="2">
        <v>44757</v>
      </c>
      <c r="E503" t="s">
        <v>269</v>
      </c>
      <c r="F503" t="s">
        <v>747</v>
      </c>
      <c r="G503" t="s">
        <v>11</v>
      </c>
      <c r="I503" s="3">
        <v>162.24</v>
      </c>
    </row>
    <row r="504" spans="1:9" x14ac:dyDescent="0.35">
      <c r="A504" s="1">
        <v>42214</v>
      </c>
      <c r="B504">
        <v>7</v>
      </c>
      <c r="C504">
        <v>2015</v>
      </c>
      <c r="D504" s="2">
        <v>44757</v>
      </c>
      <c r="E504" t="s">
        <v>268</v>
      </c>
      <c r="F504" t="s">
        <v>743</v>
      </c>
      <c r="G504" t="s">
        <v>10</v>
      </c>
      <c r="I504" s="3">
        <v>-15.3</v>
      </c>
    </row>
    <row r="505" spans="1:9" x14ac:dyDescent="0.35">
      <c r="A505" s="1">
        <v>42215</v>
      </c>
      <c r="B505">
        <v>7</v>
      </c>
      <c r="C505">
        <v>2015</v>
      </c>
      <c r="D505" s="2">
        <v>44757</v>
      </c>
      <c r="E505" t="s">
        <v>268</v>
      </c>
      <c r="F505" t="s">
        <v>413</v>
      </c>
      <c r="G505" t="s">
        <v>10</v>
      </c>
      <c r="I505" s="3">
        <v>-75.06</v>
      </c>
    </row>
    <row r="506" spans="1:9" x14ac:dyDescent="0.35">
      <c r="A506" s="1">
        <v>42216</v>
      </c>
      <c r="B506">
        <v>7</v>
      </c>
      <c r="C506">
        <v>2015</v>
      </c>
      <c r="D506" s="2">
        <v>44757</v>
      </c>
      <c r="E506" t="s">
        <v>271</v>
      </c>
      <c r="F506" t="s">
        <v>801</v>
      </c>
      <c r="G506" t="s">
        <v>11</v>
      </c>
      <c r="I506" s="3">
        <v>-419.91</v>
      </c>
    </row>
    <row r="507" spans="1:9" x14ac:dyDescent="0.35">
      <c r="A507" s="1">
        <v>42216</v>
      </c>
      <c r="B507">
        <v>7</v>
      </c>
      <c r="C507">
        <v>2015</v>
      </c>
      <c r="D507" s="2">
        <v>44757</v>
      </c>
      <c r="E507" t="s">
        <v>269</v>
      </c>
      <c r="F507" t="s">
        <v>814</v>
      </c>
      <c r="G507" t="s">
        <v>31</v>
      </c>
      <c r="I507" s="3">
        <v>-30.73</v>
      </c>
    </row>
    <row r="508" spans="1:9" x14ac:dyDescent="0.35">
      <c r="A508" s="1">
        <v>42216</v>
      </c>
      <c r="B508">
        <v>7</v>
      </c>
      <c r="C508">
        <v>2015</v>
      </c>
      <c r="D508" s="2">
        <v>44757</v>
      </c>
      <c r="E508" t="s">
        <v>269</v>
      </c>
      <c r="F508" t="s">
        <v>330</v>
      </c>
      <c r="G508" t="s">
        <v>27</v>
      </c>
      <c r="I508" s="3">
        <v>500</v>
      </c>
    </row>
    <row r="509" spans="1:9" x14ac:dyDescent="0.35">
      <c r="A509" s="1">
        <v>42216</v>
      </c>
      <c r="B509">
        <v>7</v>
      </c>
      <c r="C509">
        <v>2015</v>
      </c>
      <c r="D509" s="2">
        <v>44757</v>
      </c>
      <c r="E509" t="s">
        <v>268</v>
      </c>
      <c r="F509" t="s">
        <v>779</v>
      </c>
      <c r="G509" t="s">
        <v>10</v>
      </c>
      <c r="I509" s="3">
        <v>559.87</v>
      </c>
    </row>
    <row r="510" spans="1:9" x14ac:dyDescent="0.35">
      <c r="A510" s="1">
        <v>42217</v>
      </c>
      <c r="B510">
        <v>8</v>
      </c>
      <c r="C510">
        <v>2015</v>
      </c>
      <c r="D510" s="2">
        <v>44788</v>
      </c>
      <c r="E510" t="s">
        <v>269</v>
      </c>
      <c r="F510" t="s">
        <v>779</v>
      </c>
      <c r="G510" t="s">
        <v>10</v>
      </c>
      <c r="I510" s="3">
        <v>-228.72</v>
      </c>
    </row>
    <row r="511" spans="1:9" x14ac:dyDescent="0.35">
      <c r="A511" s="1">
        <v>42219</v>
      </c>
      <c r="B511">
        <v>8</v>
      </c>
      <c r="C511">
        <v>2015</v>
      </c>
      <c r="D511" s="2">
        <v>44788</v>
      </c>
      <c r="E511" t="s">
        <v>269</v>
      </c>
      <c r="F511" t="s">
        <v>752</v>
      </c>
      <c r="G511" t="s">
        <v>16</v>
      </c>
      <c r="I511" s="3">
        <v>93.92</v>
      </c>
    </row>
    <row r="512" spans="1:9" x14ac:dyDescent="0.35">
      <c r="A512" s="1">
        <v>42220</v>
      </c>
      <c r="B512">
        <v>8</v>
      </c>
      <c r="C512">
        <v>2015</v>
      </c>
      <c r="D512" s="2">
        <v>44788</v>
      </c>
      <c r="E512" t="s">
        <v>268</v>
      </c>
      <c r="F512" t="s">
        <v>413</v>
      </c>
      <c r="G512" t="s">
        <v>10</v>
      </c>
      <c r="I512" s="3">
        <v>34.340000000000003</v>
      </c>
    </row>
    <row r="513" spans="1:9" x14ac:dyDescent="0.35">
      <c r="A513" s="1">
        <v>42220</v>
      </c>
      <c r="B513">
        <v>8</v>
      </c>
      <c r="C513">
        <v>2015</v>
      </c>
      <c r="D513" s="2">
        <v>44788</v>
      </c>
      <c r="E513" t="s">
        <v>268</v>
      </c>
      <c r="F513" t="s">
        <v>413</v>
      </c>
      <c r="G513" t="s">
        <v>10</v>
      </c>
      <c r="I513" s="3">
        <v>396.36</v>
      </c>
    </row>
    <row r="514" spans="1:9" x14ac:dyDescent="0.35">
      <c r="A514" s="1">
        <v>42222</v>
      </c>
      <c r="B514">
        <v>8</v>
      </c>
      <c r="C514">
        <v>2015</v>
      </c>
      <c r="D514" s="2">
        <v>44788</v>
      </c>
      <c r="E514" t="s">
        <v>269</v>
      </c>
      <c r="F514" t="s">
        <v>815</v>
      </c>
      <c r="G514" t="s">
        <v>14</v>
      </c>
      <c r="I514" s="3">
        <v>63.22</v>
      </c>
    </row>
    <row r="515" spans="1:9" x14ac:dyDescent="0.35">
      <c r="A515" s="1">
        <v>42226</v>
      </c>
      <c r="B515">
        <v>8</v>
      </c>
      <c r="C515">
        <v>2015</v>
      </c>
      <c r="D515" s="2">
        <v>44788</v>
      </c>
      <c r="E515" t="s">
        <v>269</v>
      </c>
      <c r="F515" t="s">
        <v>752</v>
      </c>
      <c r="G515" t="s">
        <v>16</v>
      </c>
      <c r="I515" s="3">
        <v>312.67</v>
      </c>
    </row>
    <row r="516" spans="1:9" x14ac:dyDescent="0.35">
      <c r="A516" s="1">
        <v>42227</v>
      </c>
      <c r="B516">
        <v>8</v>
      </c>
      <c r="C516">
        <v>2015</v>
      </c>
      <c r="D516" s="2">
        <v>44788</v>
      </c>
      <c r="E516" t="s">
        <v>269</v>
      </c>
      <c r="F516" t="s">
        <v>751</v>
      </c>
      <c r="G516" t="s">
        <v>14</v>
      </c>
      <c r="I516" s="3">
        <v>61.09</v>
      </c>
    </row>
    <row r="517" spans="1:9" x14ac:dyDescent="0.35">
      <c r="A517" s="1">
        <v>42227</v>
      </c>
      <c r="B517">
        <v>8</v>
      </c>
      <c r="C517">
        <v>2015</v>
      </c>
      <c r="D517" s="2">
        <v>44788</v>
      </c>
      <c r="E517" t="s">
        <v>269</v>
      </c>
      <c r="F517" t="s">
        <v>773</v>
      </c>
      <c r="G517" t="s">
        <v>13</v>
      </c>
      <c r="I517" s="3">
        <v>1756.89</v>
      </c>
    </row>
    <row r="518" spans="1:9" x14ac:dyDescent="0.35">
      <c r="A518" s="1">
        <v>42228</v>
      </c>
      <c r="B518">
        <v>8</v>
      </c>
      <c r="C518">
        <v>2015</v>
      </c>
      <c r="D518" s="2">
        <v>44788</v>
      </c>
      <c r="E518" t="s">
        <v>268</v>
      </c>
      <c r="F518" t="s">
        <v>816</v>
      </c>
      <c r="G518" t="s">
        <v>10</v>
      </c>
      <c r="I518" s="3">
        <v>493.56</v>
      </c>
    </row>
    <row r="519" spans="1:9" x14ac:dyDescent="0.35">
      <c r="A519" s="1">
        <v>42229</v>
      </c>
      <c r="B519">
        <v>8</v>
      </c>
      <c r="C519">
        <v>2015</v>
      </c>
      <c r="D519" s="2">
        <v>44788</v>
      </c>
      <c r="E519" t="s">
        <v>269</v>
      </c>
      <c r="F519" t="s">
        <v>540</v>
      </c>
      <c r="G519" t="s">
        <v>11</v>
      </c>
      <c r="I519" s="3">
        <v>341.75</v>
      </c>
    </row>
    <row r="520" spans="1:9" x14ac:dyDescent="0.35">
      <c r="A520" s="1">
        <v>42230</v>
      </c>
      <c r="B520">
        <v>8</v>
      </c>
      <c r="C520">
        <v>2015</v>
      </c>
      <c r="D520" s="2">
        <v>44788</v>
      </c>
      <c r="E520" t="s">
        <v>271</v>
      </c>
      <c r="F520" t="s">
        <v>801</v>
      </c>
      <c r="G520" t="s">
        <v>11</v>
      </c>
      <c r="I520" s="3">
        <v>-420.59</v>
      </c>
    </row>
    <row r="521" spans="1:9" x14ac:dyDescent="0.35">
      <c r="A521" s="1">
        <v>42236</v>
      </c>
      <c r="B521">
        <v>8</v>
      </c>
      <c r="C521">
        <v>2015</v>
      </c>
      <c r="D521" s="2">
        <v>44788</v>
      </c>
      <c r="E521" t="s">
        <v>268</v>
      </c>
      <c r="F521" t="s">
        <v>790</v>
      </c>
      <c r="G521" t="s">
        <v>32</v>
      </c>
      <c r="I521" s="3">
        <v>83.06</v>
      </c>
    </row>
    <row r="522" spans="1:9" x14ac:dyDescent="0.35">
      <c r="A522" s="1">
        <v>42240</v>
      </c>
      <c r="B522">
        <v>8</v>
      </c>
      <c r="C522">
        <v>2015</v>
      </c>
      <c r="D522" s="2">
        <v>44788</v>
      </c>
      <c r="E522" t="s">
        <v>268</v>
      </c>
      <c r="F522" t="s">
        <v>356</v>
      </c>
      <c r="G522" t="s">
        <v>17</v>
      </c>
      <c r="I522" s="3">
        <v>-36.979999999999997</v>
      </c>
    </row>
    <row r="523" spans="1:9" x14ac:dyDescent="0.35">
      <c r="A523" s="1">
        <v>42240</v>
      </c>
      <c r="B523">
        <v>8</v>
      </c>
      <c r="C523">
        <v>2015</v>
      </c>
      <c r="D523" s="2">
        <v>44788</v>
      </c>
      <c r="E523" t="s">
        <v>268</v>
      </c>
      <c r="F523" t="s">
        <v>541</v>
      </c>
      <c r="G523" t="s">
        <v>17</v>
      </c>
      <c r="I523" s="3">
        <v>7.31</v>
      </c>
    </row>
    <row r="524" spans="1:9" x14ac:dyDescent="0.35">
      <c r="A524" s="1">
        <v>42240</v>
      </c>
      <c r="B524">
        <v>8</v>
      </c>
      <c r="C524">
        <v>2015</v>
      </c>
      <c r="D524" s="2">
        <v>44788</v>
      </c>
      <c r="E524" t="s">
        <v>269</v>
      </c>
      <c r="F524" t="s">
        <v>310</v>
      </c>
      <c r="G524" t="s">
        <v>14</v>
      </c>
      <c r="I524" s="3">
        <v>36.590000000000003</v>
      </c>
    </row>
    <row r="525" spans="1:9" x14ac:dyDescent="0.35">
      <c r="A525" s="1">
        <v>42241</v>
      </c>
      <c r="B525">
        <v>8</v>
      </c>
      <c r="C525">
        <v>2015</v>
      </c>
      <c r="D525" s="2">
        <v>44788</v>
      </c>
      <c r="E525" t="s">
        <v>269</v>
      </c>
      <c r="F525" t="s">
        <v>754</v>
      </c>
      <c r="G525" t="s">
        <v>16</v>
      </c>
      <c r="I525" s="3">
        <v>159.16999999999999</v>
      </c>
    </row>
    <row r="526" spans="1:9" x14ac:dyDescent="0.35">
      <c r="A526" s="1">
        <v>42244</v>
      </c>
      <c r="B526">
        <v>8</v>
      </c>
      <c r="C526">
        <v>2015</v>
      </c>
      <c r="D526" s="2">
        <v>44788</v>
      </c>
      <c r="E526" t="s">
        <v>271</v>
      </c>
      <c r="F526" t="s">
        <v>801</v>
      </c>
      <c r="G526" t="s">
        <v>11</v>
      </c>
      <c r="I526" s="3">
        <v>-421.28</v>
      </c>
    </row>
    <row r="527" spans="1:9" x14ac:dyDescent="0.35">
      <c r="A527" s="1">
        <v>42244</v>
      </c>
      <c r="B527">
        <v>8</v>
      </c>
      <c r="C527">
        <v>2015</v>
      </c>
      <c r="D527" s="2">
        <v>44788</v>
      </c>
      <c r="E527" t="s">
        <v>269</v>
      </c>
      <c r="F527" t="s">
        <v>747</v>
      </c>
      <c r="G527" t="s">
        <v>11</v>
      </c>
      <c r="I527" s="3">
        <v>162.24</v>
      </c>
    </row>
    <row r="528" spans="1:9" x14ac:dyDescent="0.35">
      <c r="A528" s="1">
        <v>42245</v>
      </c>
      <c r="B528">
        <v>8</v>
      </c>
      <c r="C528">
        <v>2015</v>
      </c>
      <c r="D528" s="2">
        <v>44788</v>
      </c>
      <c r="E528" t="s">
        <v>269</v>
      </c>
      <c r="F528" t="s">
        <v>817</v>
      </c>
      <c r="G528" t="s">
        <v>9</v>
      </c>
      <c r="I528" s="3">
        <v>103</v>
      </c>
    </row>
    <row r="529" spans="1:9" x14ac:dyDescent="0.35">
      <c r="A529" s="1">
        <v>42247</v>
      </c>
      <c r="B529">
        <v>8</v>
      </c>
      <c r="C529">
        <v>2015</v>
      </c>
      <c r="D529" s="2">
        <v>44788</v>
      </c>
      <c r="E529" t="s">
        <v>268</v>
      </c>
      <c r="F529" t="s">
        <v>818</v>
      </c>
      <c r="G529" t="s">
        <v>27</v>
      </c>
      <c r="I529" s="3">
        <v>-34.5</v>
      </c>
    </row>
    <row r="530" spans="1:9" x14ac:dyDescent="0.35">
      <c r="A530" s="1">
        <v>42247</v>
      </c>
      <c r="B530">
        <v>8</v>
      </c>
      <c r="C530">
        <v>2015</v>
      </c>
      <c r="D530" s="2">
        <v>44788</v>
      </c>
      <c r="E530" t="s">
        <v>269</v>
      </c>
      <c r="F530" t="s">
        <v>406</v>
      </c>
      <c r="G530" t="s">
        <v>12</v>
      </c>
      <c r="I530" s="3">
        <v>-3</v>
      </c>
    </row>
    <row r="531" spans="1:9" x14ac:dyDescent="0.35">
      <c r="A531" s="1">
        <v>42248</v>
      </c>
      <c r="B531">
        <v>9</v>
      </c>
      <c r="C531">
        <v>2015</v>
      </c>
      <c r="D531" s="2">
        <v>44819</v>
      </c>
      <c r="E531" t="s">
        <v>269</v>
      </c>
      <c r="F531" t="s">
        <v>330</v>
      </c>
      <c r="G531" t="s">
        <v>27</v>
      </c>
      <c r="I531" s="3">
        <v>500</v>
      </c>
    </row>
    <row r="532" spans="1:9" x14ac:dyDescent="0.35">
      <c r="A532" s="1">
        <v>42249</v>
      </c>
      <c r="B532">
        <v>9</v>
      </c>
      <c r="C532">
        <v>2015</v>
      </c>
      <c r="D532" s="2">
        <v>44819</v>
      </c>
      <c r="E532" t="s">
        <v>269</v>
      </c>
      <c r="F532" t="s">
        <v>818</v>
      </c>
      <c r="G532" t="s">
        <v>27</v>
      </c>
      <c r="I532" s="3">
        <v>-47.86</v>
      </c>
    </row>
    <row r="533" spans="1:9" x14ac:dyDescent="0.35">
      <c r="A533" s="1">
        <v>42249</v>
      </c>
      <c r="B533">
        <v>9</v>
      </c>
      <c r="C533">
        <v>2015</v>
      </c>
      <c r="D533" s="2">
        <v>44819</v>
      </c>
      <c r="E533" t="s">
        <v>269</v>
      </c>
      <c r="F533" t="s">
        <v>752</v>
      </c>
      <c r="G533" t="s">
        <v>16</v>
      </c>
      <c r="I533" s="3">
        <v>93.93</v>
      </c>
    </row>
    <row r="534" spans="1:9" x14ac:dyDescent="0.35">
      <c r="A534" s="1">
        <v>42250</v>
      </c>
      <c r="B534">
        <v>9</v>
      </c>
      <c r="C534">
        <v>2015</v>
      </c>
      <c r="D534" s="2">
        <v>44819</v>
      </c>
      <c r="E534" t="s">
        <v>268</v>
      </c>
      <c r="F534" t="s">
        <v>413</v>
      </c>
      <c r="G534" t="s">
        <v>10</v>
      </c>
      <c r="I534" s="3">
        <v>-73.44</v>
      </c>
    </row>
    <row r="535" spans="1:9" x14ac:dyDescent="0.35">
      <c r="A535" s="1">
        <v>42256</v>
      </c>
      <c r="B535">
        <v>9</v>
      </c>
      <c r="C535">
        <v>2015</v>
      </c>
      <c r="D535" s="2">
        <v>44819</v>
      </c>
      <c r="E535" t="s">
        <v>269</v>
      </c>
      <c r="F535" t="s">
        <v>751</v>
      </c>
      <c r="G535" t="s">
        <v>14</v>
      </c>
      <c r="I535" s="3">
        <v>78.72</v>
      </c>
    </row>
    <row r="536" spans="1:9" x14ac:dyDescent="0.35">
      <c r="A536" s="1">
        <v>42256</v>
      </c>
      <c r="B536">
        <v>9</v>
      </c>
      <c r="C536">
        <v>2015</v>
      </c>
      <c r="D536" s="2">
        <v>44819</v>
      </c>
      <c r="E536" t="s">
        <v>269</v>
      </c>
      <c r="F536" t="s">
        <v>752</v>
      </c>
      <c r="G536" t="s">
        <v>16</v>
      </c>
      <c r="I536" s="3">
        <v>312.67</v>
      </c>
    </row>
    <row r="537" spans="1:9" x14ac:dyDescent="0.35">
      <c r="A537" s="1">
        <v>42257</v>
      </c>
      <c r="B537">
        <v>9</v>
      </c>
      <c r="C537">
        <v>2015</v>
      </c>
      <c r="D537" s="2">
        <v>44819</v>
      </c>
      <c r="E537" t="s">
        <v>268</v>
      </c>
      <c r="F537" t="s">
        <v>413</v>
      </c>
      <c r="G537" t="s">
        <v>10</v>
      </c>
      <c r="I537" s="3">
        <v>369.97</v>
      </c>
    </row>
    <row r="538" spans="1:9" x14ac:dyDescent="0.35">
      <c r="A538" s="1">
        <v>42258</v>
      </c>
      <c r="B538">
        <v>9</v>
      </c>
      <c r="C538">
        <v>2015</v>
      </c>
      <c r="D538" s="2">
        <v>44819</v>
      </c>
      <c r="E538" t="s">
        <v>271</v>
      </c>
      <c r="F538" t="s">
        <v>801</v>
      </c>
      <c r="G538" t="s">
        <v>11</v>
      </c>
      <c r="I538" s="3">
        <v>-421.96</v>
      </c>
    </row>
    <row r="539" spans="1:9" x14ac:dyDescent="0.35">
      <c r="A539" s="1">
        <v>42258</v>
      </c>
      <c r="B539">
        <v>9</v>
      </c>
      <c r="C539">
        <v>2015</v>
      </c>
      <c r="D539" s="2">
        <v>44819</v>
      </c>
      <c r="E539" t="s">
        <v>269</v>
      </c>
      <c r="F539" t="s">
        <v>540</v>
      </c>
      <c r="G539" t="s">
        <v>11</v>
      </c>
      <c r="I539" s="3">
        <v>341.75</v>
      </c>
    </row>
    <row r="540" spans="1:9" x14ac:dyDescent="0.35">
      <c r="A540" s="1">
        <v>42258</v>
      </c>
      <c r="B540">
        <v>9</v>
      </c>
      <c r="C540">
        <v>2015</v>
      </c>
      <c r="D540" s="2">
        <v>44819</v>
      </c>
      <c r="E540" t="s">
        <v>269</v>
      </c>
      <c r="F540" t="s">
        <v>773</v>
      </c>
      <c r="G540" t="s">
        <v>13</v>
      </c>
      <c r="I540" s="3">
        <v>1756.89</v>
      </c>
    </row>
    <row r="541" spans="1:9" x14ac:dyDescent="0.35">
      <c r="A541" s="1">
        <v>42259</v>
      </c>
      <c r="B541">
        <v>9</v>
      </c>
      <c r="C541">
        <v>2015</v>
      </c>
      <c r="D541" s="2">
        <v>44819</v>
      </c>
      <c r="E541" t="s">
        <v>268</v>
      </c>
      <c r="F541" t="s">
        <v>413</v>
      </c>
      <c r="G541" t="s">
        <v>10</v>
      </c>
      <c r="I541" s="3">
        <v>-369.97</v>
      </c>
    </row>
    <row r="542" spans="1:9" x14ac:dyDescent="0.35">
      <c r="A542" s="1">
        <v>42259</v>
      </c>
      <c r="B542">
        <v>9</v>
      </c>
      <c r="C542">
        <v>2015</v>
      </c>
      <c r="D542" s="2">
        <v>44819</v>
      </c>
      <c r="E542" t="s">
        <v>268</v>
      </c>
      <c r="F542" t="s">
        <v>413</v>
      </c>
      <c r="G542" t="s">
        <v>10</v>
      </c>
      <c r="I542" s="3">
        <v>102.66</v>
      </c>
    </row>
    <row r="543" spans="1:9" x14ac:dyDescent="0.35">
      <c r="A543" s="1">
        <v>42266</v>
      </c>
      <c r="B543">
        <v>9</v>
      </c>
      <c r="C543">
        <v>2015</v>
      </c>
      <c r="D543" s="2">
        <v>44819</v>
      </c>
      <c r="E543" t="s">
        <v>268</v>
      </c>
      <c r="F543" t="s">
        <v>413</v>
      </c>
      <c r="G543" t="s">
        <v>10</v>
      </c>
      <c r="I543" s="3">
        <v>-97.04</v>
      </c>
    </row>
    <row r="544" spans="1:9" x14ac:dyDescent="0.35">
      <c r="A544" s="1">
        <v>42268</v>
      </c>
      <c r="B544">
        <v>9</v>
      </c>
      <c r="C544">
        <v>2015</v>
      </c>
      <c r="D544" s="2">
        <v>44819</v>
      </c>
      <c r="E544" t="s">
        <v>268</v>
      </c>
      <c r="F544" t="s">
        <v>413</v>
      </c>
      <c r="G544" t="s">
        <v>10</v>
      </c>
      <c r="I544" s="3">
        <v>-55.99</v>
      </c>
    </row>
    <row r="545" spans="1:9" x14ac:dyDescent="0.35">
      <c r="A545" s="1">
        <v>42270</v>
      </c>
      <c r="B545">
        <v>9</v>
      </c>
      <c r="C545">
        <v>2015</v>
      </c>
      <c r="D545" s="2">
        <v>44819</v>
      </c>
      <c r="E545" t="s">
        <v>269</v>
      </c>
      <c r="F545" t="s">
        <v>754</v>
      </c>
      <c r="G545" t="s">
        <v>16</v>
      </c>
      <c r="I545" s="3">
        <v>159.16999999999999</v>
      </c>
    </row>
    <row r="546" spans="1:9" x14ac:dyDescent="0.35">
      <c r="A546" s="1">
        <v>42272</v>
      </c>
      <c r="B546">
        <v>9</v>
      </c>
      <c r="C546">
        <v>2015</v>
      </c>
      <c r="D546" s="2">
        <v>44819</v>
      </c>
      <c r="E546" t="s">
        <v>271</v>
      </c>
      <c r="F546" t="s">
        <v>801</v>
      </c>
      <c r="G546" t="s">
        <v>11</v>
      </c>
      <c r="I546" s="3">
        <v>-422.66</v>
      </c>
    </row>
    <row r="547" spans="1:9" x14ac:dyDescent="0.35">
      <c r="A547" s="1">
        <v>42272</v>
      </c>
      <c r="B547">
        <v>9</v>
      </c>
      <c r="C547">
        <v>2015</v>
      </c>
      <c r="D547" s="2">
        <v>44819</v>
      </c>
      <c r="E547" t="s">
        <v>268</v>
      </c>
      <c r="F547" t="s">
        <v>743</v>
      </c>
      <c r="G547" t="s">
        <v>10</v>
      </c>
      <c r="I547" s="3">
        <v>67.34</v>
      </c>
    </row>
    <row r="548" spans="1:9" x14ac:dyDescent="0.35">
      <c r="A548" s="1">
        <v>42276</v>
      </c>
      <c r="B548">
        <v>9</v>
      </c>
      <c r="C548">
        <v>2015</v>
      </c>
      <c r="D548" s="2">
        <v>44819</v>
      </c>
      <c r="E548" t="s">
        <v>269</v>
      </c>
      <c r="F548" t="s">
        <v>747</v>
      </c>
      <c r="G548" t="s">
        <v>11</v>
      </c>
      <c r="I548" s="3">
        <v>162.24</v>
      </c>
    </row>
    <row r="549" spans="1:9" x14ac:dyDescent="0.35">
      <c r="A549" s="1">
        <v>42278</v>
      </c>
      <c r="B549">
        <v>10</v>
      </c>
      <c r="C549">
        <v>2015</v>
      </c>
      <c r="D549" s="2">
        <v>44849</v>
      </c>
      <c r="E549" t="s">
        <v>269</v>
      </c>
      <c r="F549" t="s">
        <v>330</v>
      </c>
      <c r="G549" t="s">
        <v>27</v>
      </c>
      <c r="I549" s="3">
        <v>500</v>
      </c>
    </row>
    <row r="550" spans="1:9" x14ac:dyDescent="0.35">
      <c r="A550" s="1">
        <v>42279</v>
      </c>
      <c r="B550">
        <v>10</v>
      </c>
      <c r="C550">
        <v>2015</v>
      </c>
      <c r="D550" s="2">
        <v>44849</v>
      </c>
      <c r="E550" t="s">
        <v>268</v>
      </c>
      <c r="F550" t="s">
        <v>743</v>
      </c>
      <c r="G550" t="s">
        <v>10</v>
      </c>
      <c r="I550" s="3">
        <v>-45.63</v>
      </c>
    </row>
    <row r="551" spans="1:9" x14ac:dyDescent="0.35">
      <c r="A551" s="1">
        <v>42279</v>
      </c>
      <c r="B551">
        <v>10</v>
      </c>
      <c r="C551">
        <v>2015</v>
      </c>
      <c r="D551" s="2">
        <v>44849</v>
      </c>
      <c r="E551" t="s">
        <v>268</v>
      </c>
      <c r="F551" t="s">
        <v>541</v>
      </c>
      <c r="G551" t="s">
        <v>17</v>
      </c>
      <c r="I551" s="3">
        <v>35.799999999999997</v>
      </c>
    </row>
    <row r="552" spans="1:9" x14ac:dyDescent="0.35">
      <c r="A552" s="1">
        <v>42279</v>
      </c>
      <c r="B552">
        <v>10</v>
      </c>
      <c r="C552">
        <v>2015</v>
      </c>
      <c r="D552" s="2">
        <v>44849</v>
      </c>
      <c r="E552" t="s">
        <v>269</v>
      </c>
      <c r="F552" t="s">
        <v>752</v>
      </c>
      <c r="G552" t="s">
        <v>16</v>
      </c>
      <c r="I552" s="3">
        <v>93.92</v>
      </c>
    </row>
    <row r="553" spans="1:9" x14ac:dyDescent="0.35">
      <c r="A553" s="1">
        <v>42283</v>
      </c>
      <c r="B553">
        <v>10</v>
      </c>
      <c r="C553">
        <v>2015</v>
      </c>
      <c r="D553" s="2">
        <v>44849</v>
      </c>
      <c r="E553" t="s">
        <v>268</v>
      </c>
      <c r="F553" t="s">
        <v>743</v>
      </c>
      <c r="G553" t="s">
        <v>10</v>
      </c>
      <c r="I553" s="3">
        <v>-25.38</v>
      </c>
    </row>
    <row r="554" spans="1:9" x14ac:dyDescent="0.35">
      <c r="A554" s="1">
        <v>42283</v>
      </c>
      <c r="B554">
        <v>10</v>
      </c>
      <c r="C554">
        <v>2015</v>
      </c>
      <c r="D554" s="2">
        <v>44849</v>
      </c>
      <c r="E554" t="s">
        <v>268</v>
      </c>
      <c r="F554" t="s">
        <v>789</v>
      </c>
      <c r="G554" t="s">
        <v>10</v>
      </c>
      <c r="I554" s="3">
        <v>229.34</v>
      </c>
    </row>
    <row r="555" spans="1:9" x14ac:dyDescent="0.35">
      <c r="A555" s="1">
        <v>42284</v>
      </c>
      <c r="B555">
        <v>10</v>
      </c>
      <c r="C555">
        <v>2015</v>
      </c>
      <c r="D555" s="2">
        <v>44849</v>
      </c>
      <c r="E555" t="s">
        <v>269</v>
      </c>
      <c r="F555" t="s">
        <v>819</v>
      </c>
      <c r="G555" t="s">
        <v>14</v>
      </c>
      <c r="I555" s="3">
        <v>73.150000000000006</v>
      </c>
    </row>
    <row r="556" spans="1:9" x14ac:dyDescent="0.35">
      <c r="A556" s="1">
        <v>42285</v>
      </c>
      <c r="B556">
        <v>10</v>
      </c>
      <c r="C556">
        <v>2015</v>
      </c>
      <c r="D556" s="2">
        <v>44849</v>
      </c>
      <c r="E556" t="s">
        <v>268</v>
      </c>
      <c r="F556" t="s">
        <v>413</v>
      </c>
      <c r="G556" t="s">
        <v>10</v>
      </c>
      <c r="I556" s="3">
        <v>108.48</v>
      </c>
    </row>
    <row r="557" spans="1:9" x14ac:dyDescent="0.35">
      <c r="A557" s="1">
        <v>42286</v>
      </c>
      <c r="B557">
        <v>10</v>
      </c>
      <c r="C557">
        <v>2015</v>
      </c>
      <c r="D557" s="2">
        <v>44849</v>
      </c>
      <c r="E557" t="s">
        <v>271</v>
      </c>
      <c r="F557" t="s">
        <v>801</v>
      </c>
      <c r="G557" t="s">
        <v>11</v>
      </c>
      <c r="I557" s="3">
        <v>-423.36</v>
      </c>
    </row>
    <row r="558" spans="1:9" x14ac:dyDescent="0.35">
      <c r="A558" s="1">
        <v>42286</v>
      </c>
      <c r="B558">
        <v>10</v>
      </c>
      <c r="C558">
        <v>2015</v>
      </c>
      <c r="D558" s="2">
        <v>44849</v>
      </c>
      <c r="E558" t="s">
        <v>268</v>
      </c>
      <c r="F558" t="s">
        <v>779</v>
      </c>
      <c r="G558" t="s">
        <v>10</v>
      </c>
      <c r="I558" s="3">
        <v>66.959999999999994</v>
      </c>
    </row>
    <row r="559" spans="1:9" x14ac:dyDescent="0.35">
      <c r="A559" s="1">
        <v>42286</v>
      </c>
      <c r="B559">
        <v>10</v>
      </c>
      <c r="C559">
        <v>2015</v>
      </c>
      <c r="D559" s="2">
        <v>44849</v>
      </c>
      <c r="E559" t="s">
        <v>269</v>
      </c>
      <c r="F559" t="s">
        <v>751</v>
      </c>
      <c r="G559" t="s">
        <v>14</v>
      </c>
      <c r="I559" s="3">
        <v>104.24</v>
      </c>
    </row>
    <row r="560" spans="1:9" x14ac:dyDescent="0.35">
      <c r="A560" s="1">
        <v>42290</v>
      </c>
      <c r="B560">
        <v>10</v>
      </c>
      <c r="C560">
        <v>2015</v>
      </c>
      <c r="D560" s="2">
        <v>44849</v>
      </c>
      <c r="E560" t="s">
        <v>268</v>
      </c>
      <c r="F560" t="s">
        <v>779</v>
      </c>
      <c r="G560" t="s">
        <v>10</v>
      </c>
      <c r="I560" s="3">
        <v>171.43</v>
      </c>
    </row>
    <row r="561" spans="1:9" x14ac:dyDescent="0.35">
      <c r="A561" s="1">
        <v>42290</v>
      </c>
      <c r="B561">
        <v>10</v>
      </c>
      <c r="C561">
        <v>2015</v>
      </c>
      <c r="D561" s="2">
        <v>44849</v>
      </c>
      <c r="E561" t="s">
        <v>269</v>
      </c>
      <c r="F561" t="s">
        <v>540</v>
      </c>
      <c r="G561" t="s">
        <v>11</v>
      </c>
      <c r="I561" s="3">
        <v>341.75</v>
      </c>
    </row>
    <row r="562" spans="1:9" x14ac:dyDescent="0.35">
      <c r="A562" s="1">
        <v>42291</v>
      </c>
      <c r="B562">
        <v>10</v>
      </c>
      <c r="C562">
        <v>2015</v>
      </c>
      <c r="D562" s="2">
        <v>44849</v>
      </c>
      <c r="E562" t="s">
        <v>268</v>
      </c>
      <c r="F562" t="s">
        <v>779</v>
      </c>
      <c r="G562" t="s">
        <v>10</v>
      </c>
      <c r="I562" s="3">
        <v>150.82</v>
      </c>
    </row>
    <row r="563" spans="1:9" x14ac:dyDescent="0.35">
      <c r="A563" s="1">
        <v>42291</v>
      </c>
      <c r="B563">
        <v>10</v>
      </c>
      <c r="C563">
        <v>2015</v>
      </c>
      <c r="D563" s="2">
        <v>44849</v>
      </c>
      <c r="E563" t="s">
        <v>269</v>
      </c>
      <c r="F563" t="s">
        <v>773</v>
      </c>
      <c r="G563" t="s">
        <v>13</v>
      </c>
      <c r="I563" s="3">
        <v>1756.89</v>
      </c>
    </row>
    <row r="564" spans="1:9" x14ac:dyDescent="0.35">
      <c r="A564" s="1">
        <v>42292</v>
      </c>
      <c r="B564">
        <v>10</v>
      </c>
      <c r="C564">
        <v>2015</v>
      </c>
      <c r="D564" s="2">
        <v>44849</v>
      </c>
      <c r="E564" t="s">
        <v>268</v>
      </c>
      <c r="F564" t="s">
        <v>779</v>
      </c>
      <c r="G564" t="s">
        <v>10</v>
      </c>
      <c r="I564" s="3">
        <v>189.88</v>
      </c>
    </row>
    <row r="565" spans="1:9" x14ac:dyDescent="0.35">
      <c r="A565" s="1">
        <v>42293</v>
      </c>
      <c r="B565">
        <v>10</v>
      </c>
      <c r="C565">
        <v>2015</v>
      </c>
      <c r="D565" s="2">
        <v>44849</v>
      </c>
      <c r="E565" t="s">
        <v>268</v>
      </c>
      <c r="F565" t="s">
        <v>413</v>
      </c>
      <c r="G565" t="s">
        <v>10</v>
      </c>
      <c r="I565" s="3">
        <v>-54.24</v>
      </c>
    </row>
    <row r="566" spans="1:9" x14ac:dyDescent="0.35">
      <c r="A566" s="1">
        <v>42295</v>
      </c>
      <c r="B566">
        <v>10</v>
      </c>
      <c r="C566">
        <v>2015</v>
      </c>
      <c r="D566" s="2">
        <v>44849</v>
      </c>
      <c r="E566" t="s">
        <v>268</v>
      </c>
      <c r="F566" t="s">
        <v>779</v>
      </c>
      <c r="G566" t="s">
        <v>10</v>
      </c>
      <c r="I566" s="3">
        <v>34.56</v>
      </c>
    </row>
    <row r="567" spans="1:9" x14ac:dyDescent="0.35">
      <c r="A567" s="1">
        <v>42297</v>
      </c>
      <c r="B567">
        <v>10</v>
      </c>
      <c r="C567">
        <v>2015</v>
      </c>
      <c r="D567" s="2">
        <v>44849</v>
      </c>
      <c r="E567" t="s">
        <v>268</v>
      </c>
      <c r="F567" t="s">
        <v>779</v>
      </c>
      <c r="G567" t="s">
        <v>10</v>
      </c>
      <c r="I567" s="3">
        <v>-512.13</v>
      </c>
    </row>
    <row r="568" spans="1:9" x14ac:dyDescent="0.35">
      <c r="A568" s="1">
        <v>42299</v>
      </c>
      <c r="B568">
        <v>10</v>
      </c>
      <c r="C568">
        <v>2015</v>
      </c>
      <c r="D568" s="2">
        <v>44849</v>
      </c>
      <c r="E568" t="s">
        <v>268</v>
      </c>
      <c r="F568" t="s">
        <v>820</v>
      </c>
      <c r="G568" t="s">
        <v>17</v>
      </c>
      <c r="I568" s="3">
        <v>11.95</v>
      </c>
    </row>
    <row r="569" spans="1:9" x14ac:dyDescent="0.35">
      <c r="A569" s="1">
        <v>42299</v>
      </c>
      <c r="B569">
        <v>10</v>
      </c>
      <c r="C569">
        <v>2015</v>
      </c>
      <c r="D569" s="2">
        <v>44849</v>
      </c>
      <c r="E569" t="s">
        <v>269</v>
      </c>
      <c r="F569" t="s">
        <v>311</v>
      </c>
      <c r="G569" t="s">
        <v>14</v>
      </c>
      <c r="I569" s="3">
        <v>39.200000000000003</v>
      </c>
    </row>
    <row r="570" spans="1:9" x14ac:dyDescent="0.35">
      <c r="A570" s="1">
        <v>42300</v>
      </c>
      <c r="B570">
        <v>10</v>
      </c>
      <c r="C570">
        <v>2015</v>
      </c>
      <c r="D570" s="2">
        <v>44849</v>
      </c>
      <c r="E570" t="s">
        <v>271</v>
      </c>
      <c r="F570" t="s">
        <v>801</v>
      </c>
      <c r="G570" t="s">
        <v>11</v>
      </c>
      <c r="I570" s="3">
        <v>-424.04</v>
      </c>
    </row>
    <row r="571" spans="1:9" x14ac:dyDescent="0.35">
      <c r="A571" s="1">
        <v>42300</v>
      </c>
      <c r="B571">
        <v>10</v>
      </c>
      <c r="C571">
        <v>2015</v>
      </c>
      <c r="D571" s="2">
        <v>44849</v>
      </c>
      <c r="E571" t="s">
        <v>269</v>
      </c>
      <c r="F571" t="s">
        <v>754</v>
      </c>
      <c r="G571" t="s">
        <v>16</v>
      </c>
      <c r="I571" s="3">
        <v>159.16999999999999</v>
      </c>
    </row>
    <row r="572" spans="1:9" x14ac:dyDescent="0.35">
      <c r="A572" s="1">
        <v>42301</v>
      </c>
      <c r="B572">
        <v>10</v>
      </c>
      <c r="C572">
        <v>2015</v>
      </c>
      <c r="D572" s="2">
        <v>44849</v>
      </c>
      <c r="E572" t="s">
        <v>268</v>
      </c>
      <c r="F572" t="s">
        <v>779</v>
      </c>
      <c r="G572" t="s">
        <v>10</v>
      </c>
      <c r="I572" s="3">
        <v>307.92</v>
      </c>
    </row>
    <row r="573" spans="1:9" x14ac:dyDescent="0.35">
      <c r="A573" s="1">
        <v>42301</v>
      </c>
      <c r="B573">
        <v>10</v>
      </c>
      <c r="C573">
        <v>2015</v>
      </c>
      <c r="D573" s="2">
        <v>44849</v>
      </c>
      <c r="E573" t="s">
        <v>268</v>
      </c>
      <c r="F573" t="s">
        <v>779</v>
      </c>
      <c r="G573" t="s">
        <v>10</v>
      </c>
      <c r="I573" s="3">
        <v>439.08</v>
      </c>
    </row>
    <row r="574" spans="1:9" x14ac:dyDescent="0.35">
      <c r="A574" s="1">
        <v>42303</v>
      </c>
      <c r="B574">
        <v>10</v>
      </c>
      <c r="C574">
        <v>2015</v>
      </c>
      <c r="D574" s="2">
        <v>44849</v>
      </c>
      <c r="E574" t="s">
        <v>268</v>
      </c>
      <c r="F574" t="s">
        <v>413</v>
      </c>
      <c r="G574" t="s">
        <v>10</v>
      </c>
      <c r="I574" s="3">
        <v>43.39</v>
      </c>
    </row>
    <row r="575" spans="1:9" x14ac:dyDescent="0.35">
      <c r="A575" s="1">
        <v>42304</v>
      </c>
      <c r="B575">
        <v>10</v>
      </c>
      <c r="C575">
        <v>2015</v>
      </c>
      <c r="D575" s="2">
        <v>44849</v>
      </c>
      <c r="E575" t="s">
        <v>268</v>
      </c>
      <c r="F575" t="s">
        <v>413</v>
      </c>
      <c r="G575" t="s">
        <v>10</v>
      </c>
      <c r="I575" s="3">
        <v>12.14</v>
      </c>
    </row>
    <row r="576" spans="1:9" x14ac:dyDescent="0.35">
      <c r="A576" s="1">
        <v>42304</v>
      </c>
      <c r="B576">
        <v>10</v>
      </c>
      <c r="C576">
        <v>2015</v>
      </c>
      <c r="D576" s="2">
        <v>44849</v>
      </c>
      <c r="E576" t="s">
        <v>268</v>
      </c>
      <c r="F576" t="s">
        <v>413</v>
      </c>
      <c r="G576" t="s">
        <v>10</v>
      </c>
      <c r="I576" s="3">
        <v>14.09</v>
      </c>
    </row>
    <row r="577" spans="1:9" x14ac:dyDescent="0.35">
      <c r="A577" s="1">
        <v>42304</v>
      </c>
      <c r="B577">
        <v>10</v>
      </c>
      <c r="C577">
        <v>2015</v>
      </c>
      <c r="D577" s="2">
        <v>44849</v>
      </c>
      <c r="E577" t="s">
        <v>268</v>
      </c>
      <c r="F577" t="s">
        <v>413</v>
      </c>
      <c r="G577" t="s">
        <v>10</v>
      </c>
      <c r="I577" s="3">
        <v>147.54</v>
      </c>
    </row>
    <row r="578" spans="1:9" x14ac:dyDescent="0.35">
      <c r="A578" s="1">
        <v>42305</v>
      </c>
      <c r="B578">
        <v>10</v>
      </c>
      <c r="C578">
        <v>2015</v>
      </c>
      <c r="D578" s="2">
        <v>44849</v>
      </c>
      <c r="E578" t="s">
        <v>269</v>
      </c>
      <c r="F578" t="s">
        <v>747</v>
      </c>
      <c r="G578" t="s">
        <v>11</v>
      </c>
      <c r="I578" s="3">
        <v>162.24</v>
      </c>
    </row>
    <row r="579" spans="1:9" x14ac:dyDescent="0.35">
      <c r="A579" s="1">
        <v>42306</v>
      </c>
      <c r="B579">
        <v>10</v>
      </c>
      <c r="C579">
        <v>2015</v>
      </c>
      <c r="D579" s="2">
        <v>44849</v>
      </c>
      <c r="E579" t="s">
        <v>268</v>
      </c>
      <c r="F579" t="s">
        <v>413</v>
      </c>
      <c r="G579" t="s">
        <v>10</v>
      </c>
      <c r="I579" s="3">
        <v>-163.82</v>
      </c>
    </row>
    <row r="580" spans="1:9" x14ac:dyDescent="0.35">
      <c r="A580" s="1">
        <v>42307</v>
      </c>
      <c r="B580">
        <v>10</v>
      </c>
      <c r="C580">
        <v>2015</v>
      </c>
      <c r="D580" s="2">
        <v>44849</v>
      </c>
      <c r="E580" t="s">
        <v>269</v>
      </c>
      <c r="F580" t="s">
        <v>406</v>
      </c>
      <c r="G580" t="s">
        <v>12</v>
      </c>
      <c r="I580" s="3">
        <v>-2.95</v>
      </c>
    </row>
    <row r="581" spans="1:9" x14ac:dyDescent="0.35">
      <c r="A581" s="1">
        <v>42307</v>
      </c>
      <c r="B581">
        <v>10</v>
      </c>
      <c r="C581">
        <v>2015</v>
      </c>
      <c r="D581" s="2">
        <v>44849</v>
      </c>
      <c r="E581" t="s">
        <v>269</v>
      </c>
      <c r="F581" t="s">
        <v>330</v>
      </c>
      <c r="G581" t="s">
        <v>27</v>
      </c>
      <c r="I581" s="3">
        <v>500</v>
      </c>
    </row>
    <row r="582" spans="1:9" x14ac:dyDescent="0.35">
      <c r="A582" s="1">
        <v>42309</v>
      </c>
      <c r="B582">
        <v>11</v>
      </c>
      <c r="C582">
        <v>2015</v>
      </c>
      <c r="D582" s="2">
        <v>44880</v>
      </c>
      <c r="E582" t="s">
        <v>268</v>
      </c>
      <c r="F582" t="s">
        <v>413</v>
      </c>
      <c r="G582" t="s">
        <v>10</v>
      </c>
      <c r="I582" s="3">
        <v>-26.23</v>
      </c>
    </row>
    <row r="583" spans="1:9" x14ac:dyDescent="0.35">
      <c r="A583" s="1">
        <v>42309</v>
      </c>
      <c r="B583">
        <v>11</v>
      </c>
      <c r="C583">
        <v>2015</v>
      </c>
      <c r="D583" s="2">
        <v>44880</v>
      </c>
      <c r="E583" t="s">
        <v>268</v>
      </c>
      <c r="F583" t="s">
        <v>821</v>
      </c>
      <c r="G583" t="s">
        <v>10</v>
      </c>
      <c r="I583" s="3">
        <v>316.55</v>
      </c>
    </row>
    <row r="584" spans="1:9" x14ac:dyDescent="0.35">
      <c r="A584" s="1">
        <v>42314</v>
      </c>
      <c r="B584">
        <v>11</v>
      </c>
      <c r="C584">
        <v>2015</v>
      </c>
      <c r="D584" s="2">
        <v>44880</v>
      </c>
      <c r="E584" t="s">
        <v>271</v>
      </c>
      <c r="F584" t="s">
        <v>801</v>
      </c>
      <c r="G584" t="s">
        <v>11</v>
      </c>
      <c r="I584" s="3">
        <v>-424.74</v>
      </c>
    </row>
    <row r="585" spans="1:9" x14ac:dyDescent="0.35">
      <c r="A585" s="1">
        <v>42314</v>
      </c>
      <c r="B585">
        <v>11</v>
      </c>
      <c r="C585">
        <v>2015</v>
      </c>
      <c r="D585" s="2">
        <v>44880</v>
      </c>
      <c r="E585" t="s">
        <v>269</v>
      </c>
      <c r="F585" t="s">
        <v>761</v>
      </c>
      <c r="G585" t="s">
        <v>21</v>
      </c>
      <c r="I585" s="3">
        <v>200</v>
      </c>
    </row>
    <row r="586" spans="1:9" x14ac:dyDescent="0.35">
      <c r="A586" s="1">
        <v>42315</v>
      </c>
      <c r="B586">
        <v>11</v>
      </c>
      <c r="C586">
        <v>2015</v>
      </c>
      <c r="D586" s="2">
        <v>44880</v>
      </c>
      <c r="E586" t="s">
        <v>268</v>
      </c>
      <c r="F586" t="s">
        <v>779</v>
      </c>
      <c r="G586" t="s">
        <v>10</v>
      </c>
      <c r="I586" s="3">
        <v>-34.56</v>
      </c>
    </row>
    <row r="587" spans="1:9" x14ac:dyDescent="0.35">
      <c r="A587" s="1">
        <v>42316</v>
      </c>
      <c r="B587">
        <v>11</v>
      </c>
      <c r="C587">
        <v>2015</v>
      </c>
      <c r="D587" s="2">
        <v>44880</v>
      </c>
      <c r="E587" t="s">
        <v>268</v>
      </c>
      <c r="F587" t="s">
        <v>821</v>
      </c>
      <c r="G587" t="s">
        <v>10</v>
      </c>
      <c r="I587" s="3">
        <v>-33.04</v>
      </c>
    </row>
    <row r="588" spans="1:9" x14ac:dyDescent="0.35">
      <c r="A588" s="1">
        <v>42317</v>
      </c>
      <c r="B588">
        <v>11</v>
      </c>
      <c r="C588">
        <v>2015</v>
      </c>
      <c r="D588" s="2">
        <v>44880</v>
      </c>
      <c r="E588" t="s">
        <v>268</v>
      </c>
      <c r="F588" t="s">
        <v>779</v>
      </c>
      <c r="G588" t="s">
        <v>10</v>
      </c>
      <c r="I588" s="3">
        <v>-747</v>
      </c>
    </row>
    <row r="589" spans="1:9" x14ac:dyDescent="0.35">
      <c r="A589" s="1">
        <v>42317</v>
      </c>
      <c r="B589">
        <v>11</v>
      </c>
      <c r="C589">
        <v>2015</v>
      </c>
      <c r="D589" s="2">
        <v>44880</v>
      </c>
      <c r="E589" t="s">
        <v>269</v>
      </c>
      <c r="F589" t="s">
        <v>751</v>
      </c>
      <c r="G589" t="s">
        <v>14</v>
      </c>
      <c r="I589" s="3">
        <v>62.49</v>
      </c>
    </row>
    <row r="590" spans="1:9" x14ac:dyDescent="0.35">
      <c r="A590" s="1">
        <v>42318</v>
      </c>
      <c r="B590">
        <v>11</v>
      </c>
      <c r="C590">
        <v>2015</v>
      </c>
      <c r="D590" s="2">
        <v>44880</v>
      </c>
      <c r="E590" t="s">
        <v>269</v>
      </c>
      <c r="F590" t="s">
        <v>413</v>
      </c>
      <c r="G590" t="s">
        <v>10</v>
      </c>
      <c r="I590" s="3">
        <v>4.33</v>
      </c>
    </row>
    <row r="591" spans="1:9" x14ac:dyDescent="0.35">
      <c r="A591" s="1">
        <v>42319</v>
      </c>
      <c r="B591">
        <v>11</v>
      </c>
      <c r="C591">
        <v>2015</v>
      </c>
      <c r="D591" s="2">
        <v>44880</v>
      </c>
      <c r="E591" t="s">
        <v>268</v>
      </c>
      <c r="F591" t="s">
        <v>779</v>
      </c>
      <c r="G591" t="s">
        <v>10</v>
      </c>
      <c r="I591" s="3">
        <v>69.44</v>
      </c>
    </row>
    <row r="592" spans="1:9" x14ac:dyDescent="0.35">
      <c r="A592" s="1">
        <v>42319</v>
      </c>
      <c r="B592">
        <v>11</v>
      </c>
      <c r="C592">
        <v>2015</v>
      </c>
      <c r="D592" s="2">
        <v>44880</v>
      </c>
      <c r="E592" t="s">
        <v>268</v>
      </c>
      <c r="F592" t="s">
        <v>821</v>
      </c>
      <c r="G592" t="s">
        <v>10</v>
      </c>
      <c r="I592" s="3">
        <v>327.69</v>
      </c>
    </row>
    <row r="593" spans="1:9" x14ac:dyDescent="0.35">
      <c r="A593" s="1">
        <v>42320</v>
      </c>
      <c r="B593">
        <v>11</v>
      </c>
      <c r="C593">
        <v>2015</v>
      </c>
      <c r="D593" s="2">
        <v>44880</v>
      </c>
      <c r="E593" t="s">
        <v>268</v>
      </c>
      <c r="F593" t="s">
        <v>821</v>
      </c>
      <c r="G593" t="s">
        <v>10</v>
      </c>
      <c r="I593" s="3">
        <v>33.200000000000003</v>
      </c>
    </row>
    <row r="594" spans="1:9" x14ac:dyDescent="0.35">
      <c r="A594" s="1">
        <v>42320</v>
      </c>
      <c r="B594">
        <v>11</v>
      </c>
      <c r="C594">
        <v>2015</v>
      </c>
      <c r="D594" s="2">
        <v>44880</v>
      </c>
      <c r="E594" t="s">
        <v>268</v>
      </c>
      <c r="F594" t="s">
        <v>779</v>
      </c>
      <c r="G594" t="s">
        <v>10</v>
      </c>
      <c r="I594" s="3">
        <v>59.68</v>
      </c>
    </row>
    <row r="595" spans="1:9" x14ac:dyDescent="0.35">
      <c r="A595" s="1">
        <v>42320</v>
      </c>
      <c r="B595">
        <v>11</v>
      </c>
      <c r="C595">
        <v>2015</v>
      </c>
      <c r="D595" s="2">
        <v>44880</v>
      </c>
      <c r="E595" t="s">
        <v>268</v>
      </c>
      <c r="F595" t="s">
        <v>743</v>
      </c>
      <c r="G595" t="s">
        <v>10</v>
      </c>
      <c r="I595" s="3">
        <v>94.57</v>
      </c>
    </row>
    <row r="596" spans="1:9" x14ac:dyDescent="0.35">
      <c r="A596" s="1">
        <v>42320</v>
      </c>
      <c r="B596">
        <v>11</v>
      </c>
      <c r="C596">
        <v>2015</v>
      </c>
      <c r="D596" s="2">
        <v>44880</v>
      </c>
      <c r="E596" t="s">
        <v>268</v>
      </c>
      <c r="F596" t="s">
        <v>779</v>
      </c>
      <c r="G596" t="s">
        <v>10</v>
      </c>
      <c r="I596" s="3">
        <v>251.73</v>
      </c>
    </row>
    <row r="597" spans="1:9" x14ac:dyDescent="0.35">
      <c r="A597" s="1">
        <v>42320</v>
      </c>
      <c r="B597">
        <v>11</v>
      </c>
      <c r="C597">
        <v>2015</v>
      </c>
      <c r="D597" s="2">
        <v>44880</v>
      </c>
      <c r="E597" t="s">
        <v>269</v>
      </c>
      <c r="F597" t="s">
        <v>752</v>
      </c>
      <c r="G597" t="s">
        <v>16</v>
      </c>
      <c r="I597" s="3">
        <v>312.67</v>
      </c>
    </row>
    <row r="598" spans="1:9" x14ac:dyDescent="0.35">
      <c r="A598" s="1">
        <v>42320</v>
      </c>
      <c r="B598">
        <v>11</v>
      </c>
      <c r="C598">
        <v>2015</v>
      </c>
      <c r="D598" s="2">
        <v>44880</v>
      </c>
      <c r="E598" t="s">
        <v>269</v>
      </c>
      <c r="F598" t="s">
        <v>773</v>
      </c>
      <c r="G598" t="s">
        <v>13</v>
      </c>
      <c r="I598" s="3">
        <v>1756.89</v>
      </c>
    </row>
    <row r="599" spans="1:9" x14ac:dyDescent="0.35">
      <c r="A599" s="1">
        <v>42321</v>
      </c>
      <c r="B599">
        <v>11</v>
      </c>
      <c r="C599">
        <v>2015</v>
      </c>
      <c r="D599" s="2">
        <v>44880</v>
      </c>
      <c r="E599" t="s">
        <v>269</v>
      </c>
      <c r="F599" t="s">
        <v>540</v>
      </c>
      <c r="G599" t="s">
        <v>11</v>
      </c>
      <c r="I599" s="3">
        <v>341.75</v>
      </c>
    </row>
    <row r="600" spans="1:9" x14ac:dyDescent="0.35">
      <c r="A600" s="1">
        <v>42327</v>
      </c>
      <c r="B600">
        <v>11</v>
      </c>
      <c r="C600">
        <v>2015</v>
      </c>
      <c r="D600" s="2">
        <v>44880</v>
      </c>
      <c r="E600" t="s">
        <v>268</v>
      </c>
      <c r="F600" t="s">
        <v>779</v>
      </c>
      <c r="G600" t="s">
        <v>10</v>
      </c>
      <c r="I600" s="3">
        <v>24.74</v>
      </c>
    </row>
    <row r="601" spans="1:9" x14ac:dyDescent="0.35">
      <c r="A601" s="1">
        <v>42327</v>
      </c>
      <c r="B601">
        <v>11</v>
      </c>
      <c r="C601">
        <v>2015</v>
      </c>
      <c r="D601" s="2">
        <v>44880</v>
      </c>
      <c r="E601" t="s">
        <v>268</v>
      </c>
      <c r="F601" t="s">
        <v>779</v>
      </c>
      <c r="G601" t="s">
        <v>10</v>
      </c>
      <c r="I601" s="3">
        <v>73.78</v>
      </c>
    </row>
    <row r="602" spans="1:9" x14ac:dyDescent="0.35">
      <c r="A602" s="1">
        <v>42327</v>
      </c>
      <c r="B602">
        <v>11</v>
      </c>
      <c r="C602">
        <v>2015</v>
      </c>
      <c r="D602" s="2">
        <v>44880</v>
      </c>
      <c r="E602" t="s">
        <v>268</v>
      </c>
      <c r="F602" t="s">
        <v>779</v>
      </c>
      <c r="G602" t="s">
        <v>10</v>
      </c>
      <c r="I602" s="3">
        <v>146.47999999999999</v>
      </c>
    </row>
    <row r="603" spans="1:9" x14ac:dyDescent="0.35">
      <c r="A603" s="1">
        <v>42327</v>
      </c>
      <c r="B603">
        <v>11</v>
      </c>
      <c r="C603">
        <v>2015</v>
      </c>
      <c r="D603" s="2">
        <v>44880</v>
      </c>
      <c r="E603" t="s">
        <v>269</v>
      </c>
      <c r="F603" t="s">
        <v>761</v>
      </c>
      <c r="G603" t="s">
        <v>21</v>
      </c>
      <c r="I603" s="3">
        <v>500</v>
      </c>
    </row>
    <row r="604" spans="1:9" x14ac:dyDescent="0.35">
      <c r="A604" s="1">
        <v>42328</v>
      </c>
      <c r="B604">
        <v>11</v>
      </c>
      <c r="C604">
        <v>2015</v>
      </c>
      <c r="D604" s="2">
        <v>44880</v>
      </c>
      <c r="E604" t="s">
        <v>271</v>
      </c>
      <c r="F604" t="s">
        <v>801</v>
      </c>
      <c r="G604" t="s">
        <v>11</v>
      </c>
      <c r="I604" s="3">
        <v>-425.43</v>
      </c>
    </row>
    <row r="605" spans="1:9" x14ac:dyDescent="0.35">
      <c r="A605" s="1">
        <v>42329</v>
      </c>
      <c r="B605">
        <v>11</v>
      </c>
      <c r="C605">
        <v>2015</v>
      </c>
      <c r="D605" s="2">
        <v>44880</v>
      </c>
      <c r="E605" t="s">
        <v>268</v>
      </c>
      <c r="F605" t="s">
        <v>413</v>
      </c>
      <c r="G605" t="s">
        <v>10</v>
      </c>
      <c r="I605" s="3">
        <v>-34.340000000000003</v>
      </c>
    </row>
    <row r="606" spans="1:9" x14ac:dyDescent="0.35">
      <c r="A606" s="1">
        <v>42329</v>
      </c>
      <c r="B606">
        <v>11</v>
      </c>
      <c r="C606">
        <v>2015</v>
      </c>
      <c r="D606" s="2">
        <v>44880</v>
      </c>
      <c r="E606" t="s">
        <v>268</v>
      </c>
      <c r="F606" t="s">
        <v>413</v>
      </c>
      <c r="G606" t="s">
        <v>10</v>
      </c>
      <c r="I606" s="3">
        <v>-21.18</v>
      </c>
    </row>
    <row r="607" spans="1:9" x14ac:dyDescent="0.35">
      <c r="A607" s="1">
        <v>42330</v>
      </c>
      <c r="B607">
        <v>11</v>
      </c>
      <c r="C607">
        <v>2015</v>
      </c>
      <c r="D607" s="2">
        <v>44880</v>
      </c>
      <c r="E607" t="s">
        <v>268</v>
      </c>
      <c r="F607" t="s">
        <v>821</v>
      </c>
      <c r="G607" t="s">
        <v>10</v>
      </c>
      <c r="I607" s="3">
        <v>-278.86</v>
      </c>
    </row>
    <row r="608" spans="1:9" x14ac:dyDescent="0.35">
      <c r="A608" s="1">
        <v>42330</v>
      </c>
      <c r="B608">
        <v>11</v>
      </c>
      <c r="C608">
        <v>2015</v>
      </c>
      <c r="D608" s="2">
        <v>44880</v>
      </c>
      <c r="E608" t="s">
        <v>268</v>
      </c>
      <c r="F608" t="s">
        <v>413</v>
      </c>
      <c r="G608" t="s">
        <v>10</v>
      </c>
      <c r="I608" s="3">
        <v>-145.82</v>
      </c>
    </row>
    <row r="609" spans="1:9" x14ac:dyDescent="0.35">
      <c r="A609" s="1">
        <v>42330</v>
      </c>
      <c r="B609">
        <v>11</v>
      </c>
      <c r="C609">
        <v>2015</v>
      </c>
      <c r="D609" s="2">
        <v>44880</v>
      </c>
      <c r="E609" t="s">
        <v>268</v>
      </c>
      <c r="F609" t="s">
        <v>413</v>
      </c>
      <c r="G609" t="s">
        <v>10</v>
      </c>
      <c r="I609" s="3">
        <v>-86.26</v>
      </c>
    </row>
    <row r="610" spans="1:9" x14ac:dyDescent="0.35">
      <c r="A610" s="1">
        <v>42330</v>
      </c>
      <c r="B610">
        <v>11</v>
      </c>
      <c r="C610">
        <v>2015</v>
      </c>
      <c r="D610" s="2">
        <v>44880</v>
      </c>
      <c r="E610" t="s">
        <v>268</v>
      </c>
      <c r="F610" t="s">
        <v>821</v>
      </c>
      <c r="G610" t="s">
        <v>10</v>
      </c>
      <c r="I610" s="3">
        <v>125.99</v>
      </c>
    </row>
    <row r="611" spans="1:9" x14ac:dyDescent="0.35">
      <c r="A611" s="1">
        <v>42331</v>
      </c>
      <c r="B611">
        <v>11</v>
      </c>
      <c r="C611">
        <v>2015</v>
      </c>
      <c r="D611" s="2">
        <v>44880</v>
      </c>
      <c r="E611" t="s">
        <v>268</v>
      </c>
      <c r="F611" t="s">
        <v>779</v>
      </c>
      <c r="G611" t="s">
        <v>10</v>
      </c>
      <c r="I611" s="3">
        <v>-133.46</v>
      </c>
    </row>
    <row r="612" spans="1:9" x14ac:dyDescent="0.35">
      <c r="A612" s="1">
        <v>42333</v>
      </c>
      <c r="B612">
        <v>11</v>
      </c>
      <c r="C612">
        <v>2015</v>
      </c>
      <c r="D612" s="2">
        <v>44880</v>
      </c>
      <c r="E612" t="s">
        <v>269</v>
      </c>
      <c r="F612" t="s">
        <v>754</v>
      </c>
      <c r="G612" t="s">
        <v>16</v>
      </c>
      <c r="I612" s="3">
        <v>159.16999999999999</v>
      </c>
    </row>
    <row r="613" spans="1:9" x14ac:dyDescent="0.35">
      <c r="A613" s="1">
        <v>42334</v>
      </c>
      <c r="B613">
        <v>11</v>
      </c>
      <c r="C613">
        <v>2015</v>
      </c>
      <c r="D613" s="2">
        <v>44880</v>
      </c>
      <c r="E613" t="s">
        <v>268</v>
      </c>
      <c r="F613" t="s">
        <v>821</v>
      </c>
      <c r="G613" t="s">
        <v>10</v>
      </c>
      <c r="I613" s="3">
        <v>232.52</v>
      </c>
    </row>
    <row r="614" spans="1:9" x14ac:dyDescent="0.35">
      <c r="A614" s="1">
        <v>42336</v>
      </c>
      <c r="B614">
        <v>11</v>
      </c>
      <c r="C614">
        <v>2015</v>
      </c>
      <c r="D614" s="2">
        <v>44880</v>
      </c>
      <c r="E614" t="s">
        <v>268</v>
      </c>
      <c r="F614" t="s">
        <v>822</v>
      </c>
      <c r="G614" t="s">
        <v>20</v>
      </c>
      <c r="I614" s="3">
        <v>25.91</v>
      </c>
    </row>
    <row r="615" spans="1:9" x14ac:dyDescent="0.35">
      <c r="A615" s="1">
        <v>42336</v>
      </c>
      <c r="B615">
        <v>11</v>
      </c>
      <c r="C615">
        <v>2015</v>
      </c>
      <c r="D615" s="2">
        <v>44880</v>
      </c>
      <c r="E615" t="s">
        <v>268</v>
      </c>
      <c r="F615" t="s">
        <v>357</v>
      </c>
      <c r="G615" t="s">
        <v>10</v>
      </c>
      <c r="I615" s="3">
        <v>45.36</v>
      </c>
    </row>
    <row r="616" spans="1:9" x14ac:dyDescent="0.35">
      <c r="A616" s="1">
        <v>42338</v>
      </c>
      <c r="B616">
        <v>11</v>
      </c>
      <c r="C616">
        <v>2015</v>
      </c>
      <c r="D616" s="2">
        <v>44880</v>
      </c>
      <c r="E616" t="s">
        <v>268</v>
      </c>
      <c r="F616" t="s">
        <v>823</v>
      </c>
      <c r="G616" t="s">
        <v>10</v>
      </c>
      <c r="I616" s="3">
        <v>87.19</v>
      </c>
    </row>
    <row r="617" spans="1:9" x14ac:dyDescent="0.35">
      <c r="A617" s="1">
        <v>42338</v>
      </c>
      <c r="B617">
        <v>11</v>
      </c>
      <c r="C617">
        <v>2015</v>
      </c>
      <c r="D617" s="2">
        <v>44880</v>
      </c>
      <c r="E617" t="s">
        <v>268</v>
      </c>
      <c r="F617" t="s">
        <v>823</v>
      </c>
      <c r="G617" t="s">
        <v>10</v>
      </c>
      <c r="I617" s="3">
        <v>130.78</v>
      </c>
    </row>
    <row r="618" spans="1:9" x14ac:dyDescent="0.35">
      <c r="A618" s="1">
        <v>42338</v>
      </c>
      <c r="B618">
        <v>11</v>
      </c>
      <c r="C618">
        <v>2015</v>
      </c>
      <c r="D618" s="2">
        <v>44880</v>
      </c>
      <c r="E618" t="s">
        <v>269</v>
      </c>
      <c r="F618" t="s">
        <v>747</v>
      </c>
      <c r="G618" t="s">
        <v>11</v>
      </c>
      <c r="I618" s="3">
        <v>162.24</v>
      </c>
    </row>
    <row r="619" spans="1:9" x14ac:dyDescent="0.35">
      <c r="A619" s="1">
        <v>42339</v>
      </c>
      <c r="B619">
        <v>12</v>
      </c>
      <c r="C619">
        <v>2015</v>
      </c>
      <c r="D619" s="2">
        <v>44910</v>
      </c>
      <c r="E619" t="s">
        <v>269</v>
      </c>
      <c r="F619" t="s">
        <v>330</v>
      </c>
      <c r="G619" t="s">
        <v>27</v>
      </c>
      <c r="I619" s="3">
        <v>500</v>
      </c>
    </row>
    <row r="620" spans="1:9" x14ac:dyDescent="0.35">
      <c r="A620" s="1">
        <v>42340</v>
      </c>
      <c r="B620">
        <v>12</v>
      </c>
      <c r="C620">
        <v>2015</v>
      </c>
      <c r="D620" s="2">
        <v>44910</v>
      </c>
      <c r="E620" t="s">
        <v>268</v>
      </c>
      <c r="F620" t="s">
        <v>779</v>
      </c>
      <c r="G620" t="s">
        <v>10</v>
      </c>
      <c r="I620" s="3">
        <v>52.08</v>
      </c>
    </row>
    <row r="621" spans="1:9" x14ac:dyDescent="0.35">
      <c r="A621" s="1">
        <v>42340</v>
      </c>
      <c r="B621">
        <v>12</v>
      </c>
      <c r="C621">
        <v>2015</v>
      </c>
      <c r="D621" s="2">
        <v>44910</v>
      </c>
      <c r="E621" t="s">
        <v>269</v>
      </c>
      <c r="F621" t="s">
        <v>752</v>
      </c>
      <c r="G621" t="s">
        <v>16</v>
      </c>
      <c r="I621" s="3">
        <v>95.09</v>
      </c>
    </row>
    <row r="622" spans="1:9" x14ac:dyDescent="0.35">
      <c r="A622" s="1">
        <v>42341</v>
      </c>
      <c r="B622">
        <v>12</v>
      </c>
      <c r="C622">
        <v>2015</v>
      </c>
      <c r="D622" s="2">
        <v>44910</v>
      </c>
      <c r="E622" t="s">
        <v>268</v>
      </c>
      <c r="F622" t="s">
        <v>743</v>
      </c>
      <c r="G622" t="s">
        <v>10</v>
      </c>
      <c r="I622" s="3">
        <v>-0.02</v>
      </c>
    </row>
    <row r="623" spans="1:9" x14ac:dyDescent="0.35">
      <c r="A623" s="1">
        <v>42341</v>
      </c>
      <c r="B623">
        <v>12</v>
      </c>
      <c r="C623">
        <v>2015</v>
      </c>
      <c r="D623" s="2">
        <v>44910</v>
      </c>
      <c r="E623" t="s">
        <v>268</v>
      </c>
      <c r="F623" t="s">
        <v>743</v>
      </c>
      <c r="G623" t="s">
        <v>10</v>
      </c>
      <c r="I623" s="3">
        <v>136.93</v>
      </c>
    </row>
    <row r="624" spans="1:9" x14ac:dyDescent="0.35">
      <c r="A624" s="1">
        <v>42341</v>
      </c>
      <c r="B624">
        <v>12</v>
      </c>
      <c r="C624">
        <v>2015</v>
      </c>
      <c r="D624" s="2">
        <v>44910</v>
      </c>
      <c r="E624" t="s">
        <v>268</v>
      </c>
      <c r="F624" t="s">
        <v>779</v>
      </c>
      <c r="G624" t="s">
        <v>10</v>
      </c>
      <c r="I624" s="3">
        <v>150.38</v>
      </c>
    </row>
    <row r="625" spans="1:9" x14ac:dyDescent="0.35">
      <c r="A625" s="1">
        <v>42342</v>
      </c>
      <c r="B625">
        <v>12</v>
      </c>
      <c r="C625">
        <v>2015</v>
      </c>
      <c r="D625" s="2">
        <v>44910</v>
      </c>
      <c r="E625" t="s">
        <v>268</v>
      </c>
      <c r="F625" t="s">
        <v>779</v>
      </c>
      <c r="G625" t="s">
        <v>10</v>
      </c>
      <c r="I625" s="3">
        <v>9.74</v>
      </c>
    </row>
    <row r="626" spans="1:9" x14ac:dyDescent="0.35">
      <c r="A626" s="1">
        <v>42342</v>
      </c>
      <c r="B626">
        <v>12</v>
      </c>
      <c r="C626">
        <v>2015</v>
      </c>
      <c r="D626" s="2">
        <v>44910</v>
      </c>
      <c r="E626" t="s">
        <v>268</v>
      </c>
      <c r="F626" t="s">
        <v>779</v>
      </c>
      <c r="G626" t="s">
        <v>10</v>
      </c>
      <c r="I626" s="3">
        <v>32.549999999999997</v>
      </c>
    </row>
    <row r="627" spans="1:9" x14ac:dyDescent="0.35">
      <c r="A627" s="1">
        <v>42342</v>
      </c>
      <c r="B627">
        <v>12</v>
      </c>
      <c r="C627">
        <v>2015</v>
      </c>
      <c r="D627" s="2">
        <v>44910</v>
      </c>
      <c r="E627" t="s">
        <v>268</v>
      </c>
      <c r="F627" t="s">
        <v>779</v>
      </c>
      <c r="G627" t="s">
        <v>10</v>
      </c>
      <c r="I627" s="3">
        <v>236.61</v>
      </c>
    </row>
    <row r="628" spans="1:9" x14ac:dyDescent="0.35">
      <c r="A628" s="1">
        <v>42343</v>
      </c>
      <c r="B628">
        <v>12</v>
      </c>
      <c r="C628">
        <v>2015</v>
      </c>
      <c r="D628" s="2">
        <v>44910</v>
      </c>
      <c r="E628" t="s">
        <v>268</v>
      </c>
      <c r="F628" t="s">
        <v>821</v>
      </c>
      <c r="G628" t="s">
        <v>10</v>
      </c>
      <c r="I628" s="3">
        <v>-30.62</v>
      </c>
    </row>
    <row r="629" spans="1:9" x14ac:dyDescent="0.35">
      <c r="A629" s="1">
        <v>42343</v>
      </c>
      <c r="B629">
        <v>12</v>
      </c>
      <c r="C629">
        <v>2015</v>
      </c>
      <c r="D629" s="2">
        <v>44910</v>
      </c>
      <c r="E629" t="s">
        <v>268</v>
      </c>
      <c r="F629" t="s">
        <v>821</v>
      </c>
      <c r="G629" t="s">
        <v>10</v>
      </c>
      <c r="I629" s="3">
        <v>-0.93</v>
      </c>
    </row>
    <row r="630" spans="1:9" x14ac:dyDescent="0.35">
      <c r="A630" s="1">
        <v>42343</v>
      </c>
      <c r="B630">
        <v>12</v>
      </c>
      <c r="C630">
        <v>2015</v>
      </c>
      <c r="D630" s="2">
        <v>44910</v>
      </c>
      <c r="E630" t="s">
        <v>269</v>
      </c>
      <c r="F630" t="s">
        <v>761</v>
      </c>
      <c r="G630" t="s">
        <v>21</v>
      </c>
      <c r="I630" s="3">
        <v>300</v>
      </c>
    </row>
    <row r="631" spans="1:9" x14ac:dyDescent="0.35">
      <c r="A631" s="1">
        <v>42344</v>
      </c>
      <c r="B631">
        <v>12</v>
      </c>
      <c r="C631">
        <v>2015</v>
      </c>
      <c r="D631" s="2">
        <v>44910</v>
      </c>
      <c r="E631" t="s">
        <v>268</v>
      </c>
      <c r="F631" t="s">
        <v>823</v>
      </c>
      <c r="G631" t="s">
        <v>10</v>
      </c>
      <c r="I631" s="3">
        <v>-86.39</v>
      </c>
    </row>
    <row r="632" spans="1:9" x14ac:dyDescent="0.35">
      <c r="A632" s="1">
        <v>42344</v>
      </c>
      <c r="B632">
        <v>12</v>
      </c>
      <c r="C632">
        <v>2015</v>
      </c>
      <c r="D632" s="2">
        <v>44910</v>
      </c>
      <c r="E632" t="s">
        <v>268</v>
      </c>
      <c r="F632" t="s">
        <v>779</v>
      </c>
      <c r="G632" t="s">
        <v>10</v>
      </c>
      <c r="I632" s="3">
        <v>-24.74</v>
      </c>
    </row>
    <row r="633" spans="1:9" x14ac:dyDescent="0.35">
      <c r="A633" s="1">
        <v>42346</v>
      </c>
      <c r="B633">
        <v>12</v>
      </c>
      <c r="C633">
        <v>2015</v>
      </c>
      <c r="D633" s="2">
        <v>44910</v>
      </c>
      <c r="E633" t="s">
        <v>269</v>
      </c>
      <c r="F633" t="s">
        <v>824</v>
      </c>
      <c r="G633" t="s">
        <v>14</v>
      </c>
      <c r="I633" s="3">
        <v>66.53</v>
      </c>
    </row>
    <row r="634" spans="1:9" x14ac:dyDescent="0.35">
      <c r="A634" s="1">
        <v>42346</v>
      </c>
      <c r="B634">
        <v>12</v>
      </c>
      <c r="C634">
        <v>2015</v>
      </c>
      <c r="D634" s="2">
        <v>44910</v>
      </c>
      <c r="E634" t="s">
        <v>269</v>
      </c>
      <c r="F634" t="s">
        <v>751</v>
      </c>
      <c r="G634" t="s">
        <v>14</v>
      </c>
      <c r="I634" s="3">
        <v>68.239999999999995</v>
      </c>
    </row>
    <row r="635" spans="1:9" x14ac:dyDescent="0.35">
      <c r="A635" s="1">
        <v>42347</v>
      </c>
      <c r="B635">
        <v>12</v>
      </c>
      <c r="C635">
        <v>2015</v>
      </c>
      <c r="D635" s="2">
        <v>44910</v>
      </c>
      <c r="E635" t="s">
        <v>269</v>
      </c>
      <c r="F635" t="s">
        <v>752</v>
      </c>
      <c r="G635" t="s">
        <v>16</v>
      </c>
      <c r="I635" s="3">
        <v>312.67</v>
      </c>
    </row>
    <row r="636" spans="1:9" x14ac:dyDescent="0.35">
      <c r="A636" s="1">
        <v>42349</v>
      </c>
      <c r="B636">
        <v>12</v>
      </c>
      <c r="C636">
        <v>2015</v>
      </c>
      <c r="D636" s="2">
        <v>44910</v>
      </c>
      <c r="E636" t="s">
        <v>269</v>
      </c>
      <c r="F636" t="s">
        <v>825</v>
      </c>
      <c r="G636" t="s">
        <v>32</v>
      </c>
      <c r="I636" s="3">
        <v>102.5</v>
      </c>
    </row>
    <row r="637" spans="1:9" x14ac:dyDescent="0.35">
      <c r="A637" s="1">
        <v>42349</v>
      </c>
      <c r="B637">
        <v>12</v>
      </c>
      <c r="C637">
        <v>2015</v>
      </c>
      <c r="D637" s="2">
        <v>44910</v>
      </c>
      <c r="E637" t="s">
        <v>269</v>
      </c>
      <c r="F637" t="s">
        <v>540</v>
      </c>
      <c r="G637" t="s">
        <v>11</v>
      </c>
      <c r="I637" s="3">
        <v>341.75</v>
      </c>
    </row>
    <row r="638" spans="1:9" x14ac:dyDescent="0.35">
      <c r="A638" s="1">
        <v>42349</v>
      </c>
      <c r="B638">
        <v>12</v>
      </c>
      <c r="C638">
        <v>2015</v>
      </c>
      <c r="D638" s="2">
        <v>44910</v>
      </c>
      <c r="E638" t="s">
        <v>269</v>
      </c>
      <c r="F638" t="s">
        <v>773</v>
      </c>
      <c r="G638" t="s">
        <v>13</v>
      </c>
      <c r="I638" s="3">
        <v>1756.89</v>
      </c>
    </row>
    <row r="639" spans="1:9" x14ac:dyDescent="0.35">
      <c r="A639" s="1">
        <v>42350</v>
      </c>
      <c r="B639">
        <v>12</v>
      </c>
      <c r="C639">
        <v>2015</v>
      </c>
      <c r="D639" s="2">
        <v>44910</v>
      </c>
      <c r="E639" t="s">
        <v>268</v>
      </c>
      <c r="F639" t="s">
        <v>779</v>
      </c>
      <c r="G639" t="s">
        <v>10</v>
      </c>
      <c r="I639" s="3">
        <v>69.010000000000005</v>
      </c>
    </row>
    <row r="640" spans="1:9" x14ac:dyDescent="0.35">
      <c r="A640" s="1">
        <v>42352</v>
      </c>
      <c r="B640">
        <v>12</v>
      </c>
      <c r="C640">
        <v>2015</v>
      </c>
      <c r="D640" s="2">
        <v>44910</v>
      </c>
      <c r="E640" t="s">
        <v>268</v>
      </c>
      <c r="F640" t="s">
        <v>779</v>
      </c>
      <c r="G640" t="s">
        <v>10</v>
      </c>
      <c r="I640" s="3">
        <v>-391.3</v>
      </c>
    </row>
    <row r="641" spans="1:9" x14ac:dyDescent="0.35">
      <c r="A641" s="1">
        <v>42352</v>
      </c>
      <c r="B641">
        <v>12</v>
      </c>
      <c r="C641">
        <v>2015</v>
      </c>
      <c r="D641" s="2">
        <v>44910</v>
      </c>
      <c r="E641" t="s">
        <v>269</v>
      </c>
      <c r="F641" t="s">
        <v>826</v>
      </c>
      <c r="G641" t="s">
        <v>9</v>
      </c>
      <c r="I641" s="3">
        <v>200</v>
      </c>
    </row>
    <row r="642" spans="1:9" x14ac:dyDescent="0.35">
      <c r="A642" s="1">
        <v>42354</v>
      </c>
      <c r="B642">
        <v>12</v>
      </c>
      <c r="C642">
        <v>2015</v>
      </c>
      <c r="D642" s="2">
        <v>44910</v>
      </c>
      <c r="E642" t="s">
        <v>269</v>
      </c>
      <c r="F642" t="s">
        <v>586</v>
      </c>
      <c r="G642" t="s">
        <v>9</v>
      </c>
      <c r="I642" s="3">
        <v>90.26</v>
      </c>
    </row>
    <row r="643" spans="1:9" x14ac:dyDescent="0.35">
      <c r="A643" s="1">
        <v>42354</v>
      </c>
      <c r="B643">
        <v>12</v>
      </c>
      <c r="C643">
        <v>2015</v>
      </c>
      <c r="D643" s="2">
        <v>44910</v>
      </c>
      <c r="E643" t="s">
        <v>269</v>
      </c>
      <c r="F643" t="s">
        <v>586</v>
      </c>
      <c r="G643" t="s">
        <v>9</v>
      </c>
      <c r="I643" s="3">
        <v>90.26</v>
      </c>
    </row>
    <row r="644" spans="1:9" x14ac:dyDescent="0.35">
      <c r="A644" s="1">
        <v>42356</v>
      </c>
      <c r="B644">
        <v>12</v>
      </c>
      <c r="C644">
        <v>2015</v>
      </c>
      <c r="D644" s="2">
        <v>44910</v>
      </c>
      <c r="E644" t="s">
        <v>271</v>
      </c>
      <c r="F644" t="s">
        <v>801</v>
      </c>
      <c r="G644" t="s">
        <v>11</v>
      </c>
      <c r="I644" s="3">
        <v>-426.82</v>
      </c>
    </row>
    <row r="645" spans="1:9" x14ac:dyDescent="0.35">
      <c r="A645" s="1">
        <v>42357</v>
      </c>
      <c r="B645">
        <v>12</v>
      </c>
      <c r="C645">
        <v>2015</v>
      </c>
      <c r="D645" s="2">
        <v>44910</v>
      </c>
      <c r="E645" t="s">
        <v>269</v>
      </c>
      <c r="F645" t="s">
        <v>827</v>
      </c>
      <c r="G645" t="s">
        <v>9</v>
      </c>
      <c r="I645" s="3">
        <v>322.52999999999997</v>
      </c>
    </row>
    <row r="646" spans="1:9" x14ac:dyDescent="0.35">
      <c r="A646" s="1">
        <v>42357</v>
      </c>
      <c r="B646">
        <v>12</v>
      </c>
      <c r="C646">
        <v>2015</v>
      </c>
      <c r="D646" s="2">
        <v>44910</v>
      </c>
      <c r="E646" t="s">
        <v>269</v>
      </c>
      <c r="F646" t="s">
        <v>828</v>
      </c>
      <c r="G646" t="s">
        <v>29</v>
      </c>
      <c r="I646" s="3">
        <v>258.02999999999997</v>
      </c>
    </row>
    <row r="647" spans="1:9" x14ac:dyDescent="0.35">
      <c r="A647" s="1">
        <v>42358</v>
      </c>
      <c r="B647">
        <v>12</v>
      </c>
      <c r="C647">
        <v>2015</v>
      </c>
      <c r="D647" s="2">
        <v>44910</v>
      </c>
      <c r="E647" t="s">
        <v>269</v>
      </c>
      <c r="F647" t="s">
        <v>829</v>
      </c>
      <c r="G647" t="s">
        <v>9</v>
      </c>
      <c r="I647" s="3">
        <v>129.01</v>
      </c>
    </row>
    <row r="648" spans="1:9" x14ac:dyDescent="0.35">
      <c r="A648" s="1">
        <v>42359</v>
      </c>
      <c r="B648">
        <v>12</v>
      </c>
      <c r="C648">
        <v>2015</v>
      </c>
      <c r="D648" s="2">
        <v>44910</v>
      </c>
      <c r="E648" t="s">
        <v>269</v>
      </c>
      <c r="F648" t="s">
        <v>827</v>
      </c>
      <c r="G648" t="s">
        <v>9</v>
      </c>
      <c r="I648" s="3">
        <v>129.01</v>
      </c>
    </row>
    <row r="649" spans="1:9" x14ac:dyDescent="0.35">
      <c r="A649" s="1">
        <v>42359</v>
      </c>
      <c r="B649">
        <v>12</v>
      </c>
      <c r="C649">
        <v>2015</v>
      </c>
      <c r="D649" s="2">
        <v>44910</v>
      </c>
      <c r="E649" t="s">
        <v>269</v>
      </c>
      <c r="F649" t="s">
        <v>827</v>
      </c>
      <c r="G649" t="s">
        <v>9</v>
      </c>
      <c r="I649" s="3">
        <v>322.52999999999997</v>
      </c>
    </row>
    <row r="650" spans="1:9" x14ac:dyDescent="0.35">
      <c r="A650" s="1">
        <v>42359</v>
      </c>
      <c r="B650">
        <v>12</v>
      </c>
      <c r="C650">
        <v>2015</v>
      </c>
      <c r="D650" s="2">
        <v>44910</v>
      </c>
      <c r="E650" t="s">
        <v>269</v>
      </c>
      <c r="F650" t="s">
        <v>827</v>
      </c>
      <c r="G650" t="s">
        <v>9</v>
      </c>
      <c r="I650" s="3">
        <v>322.52999999999997</v>
      </c>
    </row>
    <row r="651" spans="1:9" x14ac:dyDescent="0.35">
      <c r="A651" s="1">
        <v>42359</v>
      </c>
      <c r="B651">
        <v>12</v>
      </c>
      <c r="C651">
        <v>2015</v>
      </c>
      <c r="D651" s="2">
        <v>44910</v>
      </c>
      <c r="E651" t="s">
        <v>269</v>
      </c>
      <c r="F651" t="s">
        <v>312</v>
      </c>
      <c r="G651" t="s">
        <v>14</v>
      </c>
      <c r="I651" s="3">
        <v>39.200000000000003</v>
      </c>
    </row>
    <row r="652" spans="1:9" x14ac:dyDescent="0.35">
      <c r="A652" s="1">
        <v>42360</v>
      </c>
      <c r="B652">
        <v>12</v>
      </c>
      <c r="C652">
        <v>2015</v>
      </c>
      <c r="D652" s="2">
        <v>44910</v>
      </c>
      <c r="E652" t="s">
        <v>269</v>
      </c>
      <c r="F652" t="s">
        <v>827</v>
      </c>
      <c r="G652" t="s">
        <v>9</v>
      </c>
      <c r="I652" s="3">
        <v>258.02</v>
      </c>
    </row>
    <row r="653" spans="1:9" x14ac:dyDescent="0.35">
      <c r="A653" s="1">
        <v>42360</v>
      </c>
      <c r="B653">
        <v>12</v>
      </c>
      <c r="C653">
        <v>2015</v>
      </c>
      <c r="D653" s="2">
        <v>44910</v>
      </c>
      <c r="E653" t="s">
        <v>269</v>
      </c>
      <c r="F653" t="s">
        <v>827</v>
      </c>
      <c r="G653" t="s">
        <v>9</v>
      </c>
      <c r="I653" s="3">
        <v>258.02</v>
      </c>
    </row>
    <row r="654" spans="1:9" x14ac:dyDescent="0.35">
      <c r="A654" s="1">
        <v>42360</v>
      </c>
      <c r="B654">
        <v>12</v>
      </c>
      <c r="C654">
        <v>2015</v>
      </c>
      <c r="D654" s="2">
        <v>44910</v>
      </c>
      <c r="E654" t="s">
        <v>269</v>
      </c>
      <c r="F654" t="s">
        <v>830</v>
      </c>
      <c r="G654" t="s">
        <v>9</v>
      </c>
      <c r="I654" s="3">
        <v>322.52</v>
      </c>
    </row>
    <row r="655" spans="1:9" x14ac:dyDescent="0.35">
      <c r="A655" s="1">
        <v>42360</v>
      </c>
      <c r="B655">
        <v>12</v>
      </c>
      <c r="C655">
        <v>2015</v>
      </c>
      <c r="D655" s="2">
        <v>44910</v>
      </c>
      <c r="E655" t="s">
        <v>269</v>
      </c>
      <c r="F655" t="s">
        <v>831</v>
      </c>
      <c r="G655" t="s">
        <v>10</v>
      </c>
      <c r="I655" s="3">
        <v>35.479999999999997</v>
      </c>
    </row>
    <row r="656" spans="1:9" x14ac:dyDescent="0.35">
      <c r="A656" s="1">
        <v>42361</v>
      </c>
      <c r="B656">
        <v>12</v>
      </c>
      <c r="C656">
        <v>2015</v>
      </c>
      <c r="D656" s="2">
        <v>44910</v>
      </c>
      <c r="E656" t="s">
        <v>269</v>
      </c>
      <c r="F656" t="s">
        <v>754</v>
      </c>
      <c r="G656" t="s">
        <v>16</v>
      </c>
      <c r="I656" s="3">
        <v>159.16999999999999</v>
      </c>
    </row>
    <row r="657" spans="1:9" x14ac:dyDescent="0.35">
      <c r="A657" s="1">
        <v>42362</v>
      </c>
      <c r="B657">
        <v>12</v>
      </c>
      <c r="C657">
        <v>2015</v>
      </c>
      <c r="D657" s="2">
        <v>44910</v>
      </c>
      <c r="E657" t="s">
        <v>269</v>
      </c>
      <c r="F657" t="s">
        <v>832</v>
      </c>
      <c r="G657" t="s">
        <v>29</v>
      </c>
      <c r="I657" s="3">
        <v>20.65</v>
      </c>
    </row>
    <row r="658" spans="1:9" x14ac:dyDescent="0.35">
      <c r="A658" s="1">
        <v>42363</v>
      </c>
      <c r="B658">
        <v>12</v>
      </c>
      <c r="C658">
        <v>2015</v>
      </c>
      <c r="D658" s="2">
        <v>44910</v>
      </c>
      <c r="E658" t="s">
        <v>269</v>
      </c>
      <c r="F658" t="s">
        <v>833</v>
      </c>
      <c r="G658" t="s">
        <v>9</v>
      </c>
      <c r="I658" s="3">
        <v>90.04</v>
      </c>
    </row>
    <row r="659" spans="1:9" x14ac:dyDescent="0.35">
      <c r="A659" s="1">
        <v>42363</v>
      </c>
      <c r="B659">
        <v>12</v>
      </c>
      <c r="C659">
        <v>2015</v>
      </c>
      <c r="D659" s="2">
        <v>44910</v>
      </c>
      <c r="E659" t="s">
        <v>269</v>
      </c>
      <c r="F659" t="s">
        <v>833</v>
      </c>
      <c r="G659" t="s">
        <v>9</v>
      </c>
      <c r="I659" s="3">
        <v>90.04</v>
      </c>
    </row>
    <row r="660" spans="1:9" x14ac:dyDescent="0.35">
      <c r="A660" s="1">
        <v>42363</v>
      </c>
      <c r="B660">
        <v>12</v>
      </c>
      <c r="C660">
        <v>2015</v>
      </c>
      <c r="D660" s="2">
        <v>44910</v>
      </c>
      <c r="E660" t="s">
        <v>269</v>
      </c>
      <c r="F660" t="s">
        <v>833</v>
      </c>
      <c r="G660" t="s">
        <v>9</v>
      </c>
      <c r="I660" s="3">
        <v>90.04</v>
      </c>
    </row>
    <row r="661" spans="1:9" x14ac:dyDescent="0.35">
      <c r="A661" s="1">
        <v>42363</v>
      </c>
      <c r="B661">
        <v>12</v>
      </c>
      <c r="C661">
        <v>2015</v>
      </c>
      <c r="D661" s="2">
        <v>44910</v>
      </c>
      <c r="E661" t="s">
        <v>269</v>
      </c>
      <c r="F661" t="s">
        <v>834</v>
      </c>
      <c r="G661" t="s">
        <v>9</v>
      </c>
      <c r="I661" s="3">
        <v>91.14</v>
      </c>
    </row>
    <row r="662" spans="1:9" x14ac:dyDescent="0.35">
      <c r="A662" s="1">
        <v>42363</v>
      </c>
      <c r="B662">
        <v>12</v>
      </c>
      <c r="C662">
        <v>2015</v>
      </c>
      <c r="D662" s="2">
        <v>44910</v>
      </c>
      <c r="E662" t="s">
        <v>269</v>
      </c>
      <c r="F662" t="s">
        <v>598</v>
      </c>
      <c r="G662" t="s">
        <v>26</v>
      </c>
      <c r="I662" s="3">
        <v>91.14</v>
      </c>
    </row>
    <row r="663" spans="1:9" x14ac:dyDescent="0.35">
      <c r="A663" s="1">
        <v>42366</v>
      </c>
      <c r="B663">
        <v>12</v>
      </c>
      <c r="C663">
        <v>2015</v>
      </c>
      <c r="D663" s="2">
        <v>44910</v>
      </c>
      <c r="E663" t="s">
        <v>269</v>
      </c>
      <c r="F663" t="s">
        <v>747</v>
      </c>
      <c r="G663" t="s">
        <v>11</v>
      </c>
      <c r="I663" s="3">
        <v>162.24</v>
      </c>
    </row>
    <row r="664" spans="1:9" x14ac:dyDescent="0.35">
      <c r="A664" s="1">
        <v>42367</v>
      </c>
      <c r="B664">
        <v>12</v>
      </c>
      <c r="C664">
        <v>2015</v>
      </c>
      <c r="D664" s="2">
        <v>44910</v>
      </c>
      <c r="E664" t="s">
        <v>269</v>
      </c>
      <c r="F664" t="s">
        <v>835</v>
      </c>
      <c r="G664" t="s">
        <v>9</v>
      </c>
      <c r="I664" s="3">
        <v>90.3</v>
      </c>
    </row>
    <row r="665" spans="1:9" x14ac:dyDescent="0.35">
      <c r="A665" s="1">
        <v>42367</v>
      </c>
      <c r="B665">
        <v>12</v>
      </c>
      <c r="C665">
        <v>2015</v>
      </c>
      <c r="D665" s="2">
        <v>44910</v>
      </c>
      <c r="E665" t="s">
        <v>269</v>
      </c>
      <c r="F665" t="s">
        <v>835</v>
      </c>
      <c r="G665" t="s">
        <v>9</v>
      </c>
      <c r="I665" s="3">
        <v>90.3</v>
      </c>
    </row>
    <row r="666" spans="1:9" x14ac:dyDescent="0.35">
      <c r="A666" s="1">
        <v>42367</v>
      </c>
      <c r="B666">
        <v>12</v>
      </c>
      <c r="C666">
        <v>2015</v>
      </c>
      <c r="D666" s="2">
        <v>44910</v>
      </c>
      <c r="E666" t="s">
        <v>269</v>
      </c>
      <c r="F666" t="s">
        <v>835</v>
      </c>
      <c r="G666" t="s">
        <v>9</v>
      </c>
      <c r="I666" s="3">
        <v>90.3</v>
      </c>
    </row>
    <row r="667" spans="1:9" x14ac:dyDescent="0.35">
      <c r="A667" s="1">
        <v>42368</v>
      </c>
      <c r="B667">
        <v>12</v>
      </c>
      <c r="C667">
        <v>2015</v>
      </c>
      <c r="D667" s="2">
        <v>44910</v>
      </c>
      <c r="E667" t="s">
        <v>269</v>
      </c>
      <c r="F667" t="s">
        <v>586</v>
      </c>
      <c r="G667" t="s">
        <v>9</v>
      </c>
      <c r="I667" s="3">
        <v>90.5</v>
      </c>
    </row>
    <row r="668" spans="1:9" x14ac:dyDescent="0.35">
      <c r="A668" s="1">
        <v>42368</v>
      </c>
      <c r="B668">
        <v>12</v>
      </c>
      <c r="C668">
        <v>2015</v>
      </c>
      <c r="D668" s="2">
        <v>44910</v>
      </c>
      <c r="E668" t="s">
        <v>269</v>
      </c>
      <c r="F668" t="s">
        <v>586</v>
      </c>
      <c r="G668" t="s">
        <v>9</v>
      </c>
      <c r="I668" s="3">
        <v>90.5</v>
      </c>
    </row>
    <row r="669" spans="1:9" x14ac:dyDescent="0.35">
      <c r="A669" s="1">
        <v>42368</v>
      </c>
      <c r="B669">
        <v>12</v>
      </c>
      <c r="C669">
        <v>2015</v>
      </c>
      <c r="D669" s="2">
        <v>44910</v>
      </c>
      <c r="E669" t="s">
        <v>269</v>
      </c>
      <c r="F669" t="s">
        <v>586</v>
      </c>
      <c r="G669" t="s">
        <v>9</v>
      </c>
      <c r="I669" s="3">
        <v>90.5</v>
      </c>
    </row>
    <row r="670" spans="1:9" x14ac:dyDescent="0.35">
      <c r="A670" s="1">
        <v>42368</v>
      </c>
      <c r="B670">
        <v>12</v>
      </c>
      <c r="C670">
        <v>2015</v>
      </c>
      <c r="D670" s="2">
        <v>44910</v>
      </c>
      <c r="E670" t="s">
        <v>269</v>
      </c>
      <c r="F670" t="s">
        <v>586</v>
      </c>
      <c r="G670" t="s">
        <v>9</v>
      </c>
      <c r="I670" s="3">
        <v>90.5</v>
      </c>
    </row>
    <row r="671" spans="1:9" x14ac:dyDescent="0.35">
      <c r="A671" s="1">
        <v>42368</v>
      </c>
      <c r="B671">
        <v>12</v>
      </c>
      <c r="C671">
        <v>2015</v>
      </c>
      <c r="D671" s="2">
        <v>44910</v>
      </c>
      <c r="E671" t="s">
        <v>269</v>
      </c>
      <c r="F671" t="s">
        <v>586</v>
      </c>
      <c r="G671" t="s">
        <v>9</v>
      </c>
      <c r="I671" s="3">
        <v>90.5</v>
      </c>
    </row>
    <row r="672" spans="1:9" x14ac:dyDescent="0.35">
      <c r="A672" s="1">
        <v>42369</v>
      </c>
      <c r="B672">
        <v>12</v>
      </c>
      <c r="C672">
        <v>2015</v>
      </c>
      <c r="D672" s="2">
        <v>44910</v>
      </c>
      <c r="E672" t="s">
        <v>271</v>
      </c>
      <c r="F672" t="s">
        <v>801</v>
      </c>
      <c r="G672" t="s">
        <v>11</v>
      </c>
      <c r="I672" s="3">
        <v>-427.52</v>
      </c>
    </row>
    <row r="673" spans="1:9" x14ac:dyDescent="0.35">
      <c r="A673" s="1">
        <v>42369</v>
      </c>
      <c r="B673">
        <v>12</v>
      </c>
      <c r="C673">
        <v>2015</v>
      </c>
      <c r="D673" s="2">
        <v>44910</v>
      </c>
      <c r="E673" t="s">
        <v>269</v>
      </c>
      <c r="F673" t="s">
        <v>406</v>
      </c>
      <c r="G673" t="s">
        <v>12</v>
      </c>
      <c r="I673" s="3">
        <v>-26.24</v>
      </c>
    </row>
    <row r="674" spans="1:9" x14ac:dyDescent="0.35">
      <c r="A674" s="1">
        <v>42369</v>
      </c>
      <c r="B674">
        <v>12</v>
      </c>
      <c r="C674">
        <v>2015</v>
      </c>
      <c r="D674" s="2">
        <v>44910</v>
      </c>
      <c r="E674" t="s">
        <v>269</v>
      </c>
      <c r="F674" t="s">
        <v>330</v>
      </c>
      <c r="G674" t="s">
        <v>27</v>
      </c>
      <c r="I674" s="3">
        <v>500</v>
      </c>
    </row>
    <row r="675" spans="1:9" x14ac:dyDescent="0.35">
      <c r="A675" s="1">
        <v>42373</v>
      </c>
      <c r="B675">
        <v>1</v>
      </c>
      <c r="C675">
        <v>2016</v>
      </c>
      <c r="D675" s="2">
        <v>44577</v>
      </c>
      <c r="E675" t="s">
        <v>269</v>
      </c>
      <c r="F675" t="s">
        <v>752</v>
      </c>
      <c r="G675" t="s">
        <v>16</v>
      </c>
      <c r="I675" s="3">
        <v>95.1</v>
      </c>
    </row>
    <row r="676" spans="1:9" x14ac:dyDescent="0.35">
      <c r="A676" s="1">
        <v>42377</v>
      </c>
      <c r="B676">
        <v>1</v>
      </c>
      <c r="C676">
        <v>2016</v>
      </c>
      <c r="D676" s="2">
        <v>44577</v>
      </c>
      <c r="E676" t="s">
        <v>269</v>
      </c>
      <c r="F676" t="s">
        <v>599</v>
      </c>
      <c r="G676" t="s">
        <v>29</v>
      </c>
      <c r="I676" s="3">
        <v>16.38</v>
      </c>
    </row>
    <row r="677" spans="1:9" x14ac:dyDescent="0.35">
      <c r="A677" s="1">
        <v>42377</v>
      </c>
      <c r="B677">
        <v>1</v>
      </c>
      <c r="C677">
        <v>2016</v>
      </c>
      <c r="D677" s="2">
        <v>44577</v>
      </c>
      <c r="E677" t="s">
        <v>269</v>
      </c>
      <c r="F677" t="s">
        <v>761</v>
      </c>
      <c r="G677" t="s">
        <v>21</v>
      </c>
      <c r="I677" s="3">
        <v>100</v>
      </c>
    </row>
    <row r="678" spans="1:9" x14ac:dyDescent="0.35">
      <c r="A678" s="1">
        <v>42377</v>
      </c>
      <c r="B678">
        <v>1</v>
      </c>
      <c r="C678">
        <v>2016</v>
      </c>
      <c r="D678" s="2">
        <v>44577</v>
      </c>
      <c r="E678" t="s">
        <v>269</v>
      </c>
      <c r="F678" t="s">
        <v>751</v>
      </c>
      <c r="G678" t="s">
        <v>14</v>
      </c>
      <c r="I678" s="3">
        <v>166.77</v>
      </c>
    </row>
    <row r="679" spans="1:9" x14ac:dyDescent="0.35">
      <c r="A679" s="1">
        <v>42380</v>
      </c>
      <c r="B679">
        <v>1</v>
      </c>
      <c r="C679">
        <v>2016</v>
      </c>
      <c r="D679" s="2">
        <v>44577</v>
      </c>
      <c r="E679" t="s">
        <v>137</v>
      </c>
      <c r="F679" t="s">
        <v>836</v>
      </c>
      <c r="G679" t="s">
        <v>12</v>
      </c>
      <c r="I679" s="3">
        <v>25</v>
      </c>
    </row>
    <row r="680" spans="1:9" x14ac:dyDescent="0.35">
      <c r="A680" s="1">
        <v>42380</v>
      </c>
      <c r="B680">
        <v>1</v>
      </c>
      <c r="C680">
        <v>2016</v>
      </c>
      <c r="D680" s="2">
        <v>44577</v>
      </c>
      <c r="E680" t="s">
        <v>269</v>
      </c>
      <c r="F680" t="s">
        <v>752</v>
      </c>
      <c r="G680" t="s">
        <v>16</v>
      </c>
      <c r="I680" s="3">
        <v>312.67</v>
      </c>
    </row>
    <row r="681" spans="1:9" x14ac:dyDescent="0.35">
      <c r="A681" s="1">
        <v>42381</v>
      </c>
      <c r="B681">
        <v>1</v>
      </c>
      <c r="C681">
        <v>2016</v>
      </c>
      <c r="D681" s="2">
        <v>44577</v>
      </c>
      <c r="E681" t="s">
        <v>269</v>
      </c>
      <c r="F681" t="s">
        <v>773</v>
      </c>
      <c r="G681" t="s">
        <v>13</v>
      </c>
      <c r="I681" s="3">
        <v>1756.89</v>
      </c>
    </row>
    <row r="682" spans="1:9" x14ac:dyDescent="0.35">
      <c r="A682" s="1">
        <v>42382</v>
      </c>
      <c r="B682">
        <v>1</v>
      </c>
      <c r="C682">
        <v>2016</v>
      </c>
      <c r="D682" s="2">
        <v>44577</v>
      </c>
      <c r="E682" t="s">
        <v>269</v>
      </c>
      <c r="F682" t="s">
        <v>540</v>
      </c>
      <c r="G682" t="s">
        <v>11</v>
      </c>
      <c r="I682" s="3">
        <v>341.75</v>
      </c>
    </row>
    <row r="683" spans="1:9" x14ac:dyDescent="0.35">
      <c r="A683" s="1">
        <v>42384</v>
      </c>
      <c r="B683">
        <v>1</v>
      </c>
      <c r="C683">
        <v>2016</v>
      </c>
      <c r="D683" s="2">
        <v>44577</v>
      </c>
      <c r="E683" t="s">
        <v>268</v>
      </c>
      <c r="F683" t="s">
        <v>837</v>
      </c>
      <c r="G683" t="s">
        <v>22</v>
      </c>
      <c r="I683" s="3">
        <v>37</v>
      </c>
    </row>
    <row r="684" spans="1:9" x14ac:dyDescent="0.35">
      <c r="A684" s="1">
        <v>42384</v>
      </c>
      <c r="B684">
        <v>1</v>
      </c>
      <c r="C684">
        <v>2016</v>
      </c>
      <c r="D684" s="2">
        <v>44577</v>
      </c>
      <c r="E684" t="s">
        <v>268</v>
      </c>
      <c r="F684" t="s">
        <v>838</v>
      </c>
      <c r="G684" t="s">
        <v>29</v>
      </c>
      <c r="I684" s="3">
        <v>56.24</v>
      </c>
    </row>
    <row r="685" spans="1:9" x14ac:dyDescent="0.35">
      <c r="A685" s="1">
        <v>42384</v>
      </c>
      <c r="B685">
        <v>1</v>
      </c>
      <c r="C685">
        <v>2016</v>
      </c>
      <c r="D685" s="2">
        <v>44577</v>
      </c>
      <c r="E685" t="s">
        <v>268</v>
      </c>
      <c r="F685" t="s">
        <v>837</v>
      </c>
      <c r="G685" t="s">
        <v>22</v>
      </c>
      <c r="I685" s="3">
        <v>80</v>
      </c>
    </row>
    <row r="686" spans="1:9" x14ac:dyDescent="0.35">
      <c r="A686" s="1">
        <v>42387</v>
      </c>
      <c r="B686">
        <v>1</v>
      </c>
      <c r="C686">
        <v>2016</v>
      </c>
      <c r="D686" s="2">
        <v>44577</v>
      </c>
      <c r="E686" t="s">
        <v>268</v>
      </c>
      <c r="F686" t="s">
        <v>839</v>
      </c>
      <c r="G686" t="s">
        <v>29</v>
      </c>
      <c r="I686" s="3">
        <v>9.9499999999999993</v>
      </c>
    </row>
    <row r="687" spans="1:9" x14ac:dyDescent="0.35">
      <c r="A687" s="1">
        <v>42387</v>
      </c>
      <c r="B687">
        <v>1</v>
      </c>
      <c r="C687">
        <v>2016</v>
      </c>
      <c r="D687" s="2">
        <v>44577</v>
      </c>
      <c r="E687" t="s">
        <v>268</v>
      </c>
      <c r="F687" t="s">
        <v>840</v>
      </c>
      <c r="G687" t="s">
        <v>29</v>
      </c>
      <c r="I687" s="3">
        <v>31</v>
      </c>
    </row>
    <row r="688" spans="1:9" x14ac:dyDescent="0.35">
      <c r="A688" s="1">
        <v>42387</v>
      </c>
      <c r="B688">
        <v>1</v>
      </c>
      <c r="C688">
        <v>2016</v>
      </c>
      <c r="D688" s="2">
        <v>44577</v>
      </c>
      <c r="E688" t="s">
        <v>268</v>
      </c>
      <c r="F688" t="s">
        <v>840</v>
      </c>
      <c r="G688" t="s">
        <v>29</v>
      </c>
      <c r="I688" s="3">
        <v>102</v>
      </c>
    </row>
    <row r="689" spans="1:9" x14ac:dyDescent="0.35">
      <c r="A689" s="1">
        <v>42388</v>
      </c>
      <c r="B689">
        <v>1</v>
      </c>
      <c r="C689">
        <v>2016</v>
      </c>
      <c r="D689" s="2">
        <v>44577</v>
      </c>
      <c r="E689" t="s">
        <v>268</v>
      </c>
      <c r="F689" t="s">
        <v>586</v>
      </c>
      <c r="G689" t="s">
        <v>9</v>
      </c>
      <c r="I689" s="3">
        <v>90.71</v>
      </c>
    </row>
    <row r="690" spans="1:9" x14ac:dyDescent="0.35">
      <c r="A690" s="1">
        <v>42390</v>
      </c>
      <c r="B690">
        <v>1</v>
      </c>
      <c r="C690">
        <v>2016</v>
      </c>
      <c r="D690" s="2">
        <v>44577</v>
      </c>
      <c r="E690" t="s">
        <v>269</v>
      </c>
      <c r="F690" t="s">
        <v>841</v>
      </c>
      <c r="G690" t="s">
        <v>9</v>
      </c>
      <c r="I690" s="3">
        <v>503.75</v>
      </c>
    </row>
    <row r="691" spans="1:9" x14ac:dyDescent="0.35">
      <c r="A691" s="1">
        <v>42391</v>
      </c>
      <c r="B691">
        <v>1</v>
      </c>
      <c r="C691">
        <v>2016</v>
      </c>
      <c r="D691" s="2">
        <v>44577</v>
      </c>
      <c r="E691" t="s">
        <v>269</v>
      </c>
      <c r="F691" t="s">
        <v>842</v>
      </c>
      <c r="G691" t="s">
        <v>9</v>
      </c>
      <c r="I691" s="3">
        <v>503</v>
      </c>
    </row>
    <row r="692" spans="1:9" x14ac:dyDescent="0.35">
      <c r="A692" s="1">
        <v>42391</v>
      </c>
      <c r="B692">
        <v>1</v>
      </c>
      <c r="C692">
        <v>2016</v>
      </c>
      <c r="D692" s="2">
        <v>44577</v>
      </c>
      <c r="E692" t="s">
        <v>269</v>
      </c>
      <c r="F692" t="s">
        <v>842</v>
      </c>
      <c r="G692" t="s">
        <v>9</v>
      </c>
      <c r="I692" s="3">
        <v>503</v>
      </c>
    </row>
    <row r="693" spans="1:9" x14ac:dyDescent="0.35">
      <c r="A693" s="1">
        <v>42393</v>
      </c>
      <c r="B693">
        <v>1</v>
      </c>
      <c r="C693">
        <v>2016</v>
      </c>
      <c r="D693" s="2">
        <v>44577</v>
      </c>
      <c r="E693" t="s">
        <v>268</v>
      </c>
      <c r="F693" t="s">
        <v>413</v>
      </c>
      <c r="G693" t="s">
        <v>10</v>
      </c>
      <c r="I693" s="3">
        <v>-397.52</v>
      </c>
    </row>
    <row r="694" spans="1:9" x14ac:dyDescent="0.35">
      <c r="A694" s="1">
        <v>42393</v>
      </c>
      <c r="B694">
        <v>1</v>
      </c>
      <c r="C694">
        <v>2016</v>
      </c>
      <c r="D694" s="2">
        <v>44577</v>
      </c>
      <c r="E694" t="s">
        <v>268</v>
      </c>
      <c r="F694" t="s">
        <v>413</v>
      </c>
      <c r="G694" t="s">
        <v>10</v>
      </c>
      <c r="I694" s="3">
        <v>-396.36</v>
      </c>
    </row>
    <row r="695" spans="1:9" x14ac:dyDescent="0.35">
      <c r="A695" s="1">
        <v>42393</v>
      </c>
      <c r="B695">
        <v>1</v>
      </c>
      <c r="C695">
        <v>2016</v>
      </c>
      <c r="D695" s="2">
        <v>44577</v>
      </c>
      <c r="E695" t="s">
        <v>268</v>
      </c>
      <c r="F695" t="s">
        <v>743</v>
      </c>
      <c r="G695" t="s">
        <v>10</v>
      </c>
      <c r="I695" s="3">
        <v>-76.069999999999993</v>
      </c>
    </row>
    <row r="696" spans="1:9" x14ac:dyDescent="0.35">
      <c r="A696" s="1">
        <v>42393</v>
      </c>
      <c r="B696">
        <v>1</v>
      </c>
      <c r="C696">
        <v>2016</v>
      </c>
      <c r="D696" s="2">
        <v>44577</v>
      </c>
      <c r="E696" t="s">
        <v>268</v>
      </c>
      <c r="F696" t="s">
        <v>743</v>
      </c>
      <c r="G696" t="s">
        <v>10</v>
      </c>
      <c r="I696" s="3">
        <v>-63.04</v>
      </c>
    </row>
    <row r="697" spans="1:9" x14ac:dyDescent="0.35">
      <c r="A697" s="1">
        <v>42394</v>
      </c>
      <c r="B697">
        <v>1</v>
      </c>
      <c r="C697">
        <v>2016</v>
      </c>
      <c r="D697" s="2">
        <v>44577</v>
      </c>
      <c r="E697" t="s">
        <v>268</v>
      </c>
      <c r="F697" t="s">
        <v>821</v>
      </c>
      <c r="G697" t="s">
        <v>10</v>
      </c>
      <c r="I697" s="3">
        <v>-365.54</v>
      </c>
    </row>
    <row r="698" spans="1:9" x14ac:dyDescent="0.35">
      <c r="A698" s="1">
        <v>42394</v>
      </c>
      <c r="B698">
        <v>1</v>
      </c>
      <c r="C698">
        <v>2016</v>
      </c>
      <c r="D698" s="2">
        <v>44577</v>
      </c>
      <c r="E698" t="s">
        <v>268</v>
      </c>
      <c r="F698" t="s">
        <v>413</v>
      </c>
      <c r="G698" t="s">
        <v>10</v>
      </c>
      <c r="I698" s="3">
        <v>-27.11</v>
      </c>
    </row>
    <row r="699" spans="1:9" x14ac:dyDescent="0.35">
      <c r="A699" s="1">
        <v>42394</v>
      </c>
      <c r="B699">
        <v>1</v>
      </c>
      <c r="C699">
        <v>2016</v>
      </c>
      <c r="D699" s="2">
        <v>44577</v>
      </c>
      <c r="E699" t="s">
        <v>268</v>
      </c>
      <c r="F699" t="s">
        <v>600</v>
      </c>
      <c r="G699" t="s">
        <v>29</v>
      </c>
      <c r="I699" s="3">
        <v>1.28</v>
      </c>
    </row>
    <row r="700" spans="1:9" x14ac:dyDescent="0.35">
      <c r="A700" s="1">
        <v>42394</v>
      </c>
      <c r="B700">
        <v>1</v>
      </c>
      <c r="C700">
        <v>2016</v>
      </c>
      <c r="D700" s="2">
        <v>44577</v>
      </c>
      <c r="E700" t="s">
        <v>268</v>
      </c>
      <c r="F700" t="s">
        <v>600</v>
      </c>
      <c r="G700" t="s">
        <v>29</v>
      </c>
      <c r="I700" s="3">
        <v>31.48</v>
      </c>
    </row>
    <row r="701" spans="1:9" x14ac:dyDescent="0.35">
      <c r="A701" s="1">
        <v>42394</v>
      </c>
      <c r="B701">
        <v>1</v>
      </c>
      <c r="C701">
        <v>2016</v>
      </c>
      <c r="D701" s="2">
        <v>44577</v>
      </c>
      <c r="E701" t="s">
        <v>269</v>
      </c>
      <c r="F701" t="s">
        <v>754</v>
      </c>
      <c r="G701" t="s">
        <v>16</v>
      </c>
      <c r="I701" s="3">
        <v>159.16999999999999</v>
      </c>
    </row>
    <row r="702" spans="1:9" x14ac:dyDescent="0.35">
      <c r="A702" s="1">
        <v>42395</v>
      </c>
      <c r="B702">
        <v>1</v>
      </c>
      <c r="C702">
        <v>2016</v>
      </c>
      <c r="D702" s="2">
        <v>44577</v>
      </c>
      <c r="E702" t="s">
        <v>268</v>
      </c>
      <c r="F702" t="s">
        <v>779</v>
      </c>
      <c r="G702" t="s">
        <v>10</v>
      </c>
      <c r="I702" s="3">
        <v>-887.15</v>
      </c>
    </row>
    <row r="703" spans="1:9" x14ac:dyDescent="0.35">
      <c r="A703" s="1">
        <v>42395</v>
      </c>
      <c r="B703">
        <v>1</v>
      </c>
      <c r="C703">
        <v>2016</v>
      </c>
      <c r="D703" s="2">
        <v>44577</v>
      </c>
      <c r="E703" t="s">
        <v>268</v>
      </c>
      <c r="F703" t="s">
        <v>779</v>
      </c>
      <c r="G703" t="s">
        <v>10</v>
      </c>
      <c r="I703" s="3">
        <v>-113.93</v>
      </c>
    </row>
    <row r="704" spans="1:9" x14ac:dyDescent="0.35">
      <c r="A704" s="1">
        <v>42397</v>
      </c>
      <c r="B704">
        <v>1</v>
      </c>
      <c r="C704">
        <v>2016</v>
      </c>
      <c r="D704" s="2">
        <v>44577</v>
      </c>
      <c r="E704" t="s">
        <v>269</v>
      </c>
      <c r="F704" t="s">
        <v>747</v>
      </c>
      <c r="G704" t="s">
        <v>11</v>
      </c>
      <c r="I704" s="3">
        <v>162.24</v>
      </c>
    </row>
    <row r="705" spans="1:9" x14ac:dyDescent="0.35">
      <c r="A705" s="1">
        <v>42398</v>
      </c>
      <c r="B705">
        <v>1</v>
      </c>
      <c r="C705">
        <v>2016</v>
      </c>
      <c r="D705" s="2">
        <v>44577</v>
      </c>
      <c r="E705" t="s">
        <v>269</v>
      </c>
      <c r="F705" t="s">
        <v>406</v>
      </c>
      <c r="G705" t="s">
        <v>12</v>
      </c>
      <c r="I705" s="3">
        <v>-9.75</v>
      </c>
    </row>
    <row r="706" spans="1:9" x14ac:dyDescent="0.35">
      <c r="A706" s="1">
        <v>42398</v>
      </c>
      <c r="B706">
        <v>1</v>
      </c>
      <c r="C706">
        <v>2016</v>
      </c>
      <c r="D706" s="2">
        <v>44577</v>
      </c>
      <c r="E706" t="s">
        <v>268</v>
      </c>
      <c r="F706" t="s">
        <v>406</v>
      </c>
      <c r="G706" t="s">
        <v>12</v>
      </c>
      <c r="I706" s="3">
        <v>-1.56</v>
      </c>
    </row>
    <row r="707" spans="1:9" x14ac:dyDescent="0.35">
      <c r="A707" s="1">
        <v>42401</v>
      </c>
      <c r="B707">
        <v>2</v>
      </c>
      <c r="C707">
        <v>2016</v>
      </c>
      <c r="D707" s="2">
        <v>44608</v>
      </c>
      <c r="E707" t="s">
        <v>269</v>
      </c>
      <c r="F707" t="s">
        <v>330</v>
      </c>
      <c r="G707" t="s">
        <v>27</v>
      </c>
      <c r="I707" s="3">
        <v>500</v>
      </c>
    </row>
    <row r="708" spans="1:9" x14ac:dyDescent="0.35">
      <c r="A708" s="1">
        <v>42403</v>
      </c>
      <c r="B708">
        <v>2</v>
      </c>
      <c r="C708">
        <v>2016</v>
      </c>
      <c r="D708" s="2">
        <v>44608</v>
      </c>
      <c r="E708" t="s">
        <v>269</v>
      </c>
      <c r="F708" t="s">
        <v>752</v>
      </c>
      <c r="G708" t="s">
        <v>16</v>
      </c>
      <c r="I708" s="3">
        <v>95.1</v>
      </c>
    </row>
    <row r="709" spans="1:9" x14ac:dyDescent="0.35">
      <c r="A709" s="1">
        <v>42405</v>
      </c>
      <c r="B709">
        <v>2</v>
      </c>
      <c r="C709">
        <v>2016</v>
      </c>
      <c r="D709" s="2">
        <v>44608</v>
      </c>
      <c r="E709" t="s">
        <v>269</v>
      </c>
      <c r="F709" t="s">
        <v>824</v>
      </c>
      <c r="G709" t="s">
        <v>14</v>
      </c>
      <c r="I709" s="3">
        <v>79.28</v>
      </c>
    </row>
    <row r="710" spans="1:9" x14ac:dyDescent="0.35">
      <c r="A710" s="1">
        <v>42408</v>
      </c>
      <c r="B710">
        <v>2</v>
      </c>
      <c r="C710">
        <v>2016</v>
      </c>
      <c r="D710" s="2">
        <v>44608</v>
      </c>
      <c r="E710" t="s">
        <v>269</v>
      </c>
      <c r="F710" t="s">
        <v>601</v>
      </c>
      <c r="G710" t="s">
        <v>12</v>
      </c>
      <c r="I710" s="3">
        <v>10</v>
      </c>
    </row>
    <row r="711" spans="1:9" x14ac:dyDescent="0.35">
      <c r="A711" s="1">
        <v>42408</v>
      </c>
      <c r="B711">
        <v>2</v>
      </c>
      <c r="C711">
        <v>2016</v>
      </c>
      <c r="D711" s="2">
        <v>44608</v>
      </c>
      <c r="E711" t="s">
        <v>269</v>
      </c>
      <c r="F711" t="s">
        <v>843</v>
      </c>
      <c r="G711" t="s">
        <v>12</v>
      </c>
      <c r="I711" s="3">
        <v>15</v>
      </c>
    </row>
    <row r="712" spans="1:9" x14ac:dyDescent="0.35">
      <c r="A712" s="1">
        <v>42409</v>
      </c>
      <c r="B712">
        <v>2</v>
      </c>
      <c r="C712">
        <v>2016</v>
      </c>
      <c r="D712" s="2">
        <v>44608</v>
      </c>
      <c r="E712" t="s">
        <v>269</v>
      </c>
      <c r="F712" t="s">
        <v>751</v>
      </c>
      <c r="G712" t="s">
        <v>14</v>
      </c>
      <c r="I712" s="3">
        <v>63.44</v>
      </c>
    </row>
    <row r="713" spans="1:9" x14ac:dyDescent="0.35">
      <c r="A713" s="1">
        <v>42410</v>
      </c>
      <c r="B713">
        <v>2</v>
      </c>
      <c r="C713">
        <v>2016</v>
      </c>
      <c r="D713" s="2">
        <v>44608</v>
      </c>
      <c r="E713" t="s">
        <v>137</v>
      </c>
      <c r="F713" t="s">
        <v>542</v>
      </c>
      <c r="G713" t="s">
        <v>12</v>
      </c>
      <c r="I713" s="3">
        <v>-25</v>
      </c>
    </row>
    <row r="714" spans="1:9" x14ac:dyDescent="0.35">
      <c r="A714" s="1">
        <v>42410</v>
      </c>
      <c r="B714">
        <v>2</v>
      </c>
      <c r="C714">
        <v>2016</v>
      </c>
      <c r="D714" s="2">
        <v>44608</v>
      </c>
      <c r="E714" t="s">
        <v>137</v>
      </c>
      <c r="F714" t="s">
        <v>836</v>
      </c>
      <c r="G714" t="s">
        <v>12</v>
      </c>
      <c r="I714" s="3">
        <v>25</v>
      </c>
    </row>
    <row r="715" spans="1:9" x14ac:dyDescent="0.35">
      <c r="A715" s="1">
        <v>42410</v>
      </c>
      <c r="B715">
        <v>2</v>
      </c>
      <c r="C715">
        <v>2016</v>
      </c>
      <c r="D715" s="2">
        <v>44608</v>
      </c>
      <c r="E715" t="s">
        <v>269</v>
      </c>
      <c r="F715" t="s">
        <v>752</v>
      </c>
      <c r="G715" t="s">
        <v>16</v>
      </c>
      <c r="I715" s="3">
        <v>312.67</v>
      </c>
    </row>
    <row r="716" spans="1:9" x14ac:dyDescent="0.35">
      <c r="A716" s="1">
        <v>42411</v>
      </c>
      <c r="B716">
        <v>2</v>
      </c>
      <c r="C716">
        <v>2016</v>
      </c>
      <c r="D716" s="2">
        <v>44608</v>
      </c>
      <c r="E716" t="s">
        <v>269</v>
      </c>
      <c r="F716" t="s">
        <v>773</v>
      </c>
      <c r="G716" t="s">
        <v>13</v>
      </c>
      <c r="I716" s="3">
        <v>1756.89</v>
      </c>
    </row>
    <row r="717" spans="1:9" x14ac:dyDescent="0.35">
      <c r="A717" s="1">
        <v>42412</v>
      </c>
      <c r="B717">
        <v>2</v>
      </c>
      <c r="C717">
        <v>2016</v>
      </c>
      <c r="D717" s="2">
        <v>44608</v>
      </c>
      <c r="E717" t="s">
        <v>269</v>
      </c>
      <c r="F717" t="s">
        <v>540</v>
      </c>
      <c r="G717" t="s">
        <v>11</v>
      </c>
      <c r="I717" s="3">
        <v>341.75</v>
      </c>
    </row>
    <row r="718" spans="1:9" x14ac:dyDescent="0.35">
      <c r="A718" s="1">
        <v>42412</v>
      </c>
      <c r="B718">
        <v>2</v>
      </c>
      <c r="C718">
        <v>2016</v>
      </c>
      <c r="D718" s="2">
        <v>44608</v>
      </c>
      <c r="E718" t="s">
        <v>269</v>
      </c>
      <c r="F718" t="s">
        <v>844</v>
      </c>
      <c r="G718" t="s">
        <v>33</v>
      </c>
      <c r="I718" s="3">
        <v>590</v>
      </c>
    </row>
    <row r="719" spans="1:9" x14ac:dyDescent="0.35">
      <c r="A719" s="1">
        <v>42422</v>
      </c>
      <c r="B719">
        <v>2</v>
      </c>
      <c r="C719">
        <v>2016</v>
      </c>
      <c r="D719" s="2">
        <v>44608</v>
      </c>
      <c r="E719" t="s">
        <v>269</v>
      </c>
      <c r="F719" t="s">
        <v>313</v>
      </c>
      <c r="G719" t="s">
        <v>14</v>
      </c>
      <c r="I719" s="3">
        <v>39.200000000000003</v>
      </c>
    </row>
    <row r="720" spans="1:9" x14ac:dyDescent="0.35">
      <c r="A720" s="1">
        <v>42422</v>
      </c>
      <c r="B720">
        <v>2</v>
      </c>
      <c r="C720">
        <v>2016</v>
      </c>
      <c r="D720" s="2">
        <v>44608</v>
      </c>
      <c r="E720" t="s">
        <v>269</v>
      </c>
      <c r="F720" t="s">
        <v>586</v>
      </c>
      <c r="G720" t="s">
        <v>9</v>
      </c>
      <c r="I720" s="3">
        <v>5500</v>
      </c>
    </row>
    <row r="721" spans="1:9" x14ac:dyDescent="0.35">
      <c r="A721" s="1">
        <v>42422</v>
      </c>
      <c r="B721">
        <v>2</v>
      </c>
      <c r="C721">
        <v>2016</v>
      </c>
      <c r="D721" s="2">
        <v>44608</v>
      </c>
      <c r="E721" t="s">
        <v>269</v>
      </c>
      <c r="F721" t="s">
        <v>420</v>
      </c>
      <c r="G721" t="s">
        <v>26</v>
      </c>
      <c r="I721" s="3">
        <v>34.11</v>
      </c>
    </row>
    <row r="722" spans="1:9" x14ac:dyDescent="0.35">
      <c r="A722" s="1">
        <v>42424</v>
      </c>
      <c r="B722">
        <v>2</v>
      </c>
      <c r="C722">
        <v>2016</v>
      </c>
      <c r="D722" s="2">
        <v>44608</v>
      </c>
      <c r="E722" t="s">
        <v>269</v>
      </c>
      <c r="F722" t="s">
        <v>754</v>
      </c>
      <c r="G722" t="s">
        <v>16</v>
      </c>
      <c r="I722" s="3">
        <v>159.16999999999999</v>
      </c>
    </row>
    <row r="723" spans="1:9" x14ac:dyDescent="0.35">
      <c r="A723" s="1">
        <v>42429</v>
      </c>
      <c r="B723">
        <v>2</v>
      </c>
      <c r="C723">
        <v>2016</v>
      </c>
      <c r="D723" s="2">
        <v>44608</v>
      </c>
      <c r="E723" t="s">
        <v>269</v>
      </c>
      <c r="F723" t="s">
        <v>747</v>
      </c>
      <c r="G723" t="s">
        <v>11</v>
      </c>
      <c r="I723" s="3">
        <v>162.24</v>
      </c>
    </row>
    <row r="724" spans="1:9" x14ac:dyDescent="0.35">
      <c r="A724" s="1">
        <v>42430</v>
      </c>
      <c r="B724">
        <v>3</v>
      </c>
      <c r="C724">
        <v>2016</v>
      </c>
      <c r="D724" s="2">
        <v>44636</v>
      </c>
      <c r="E724" t="s">
        <v>269</v>
      </c>
      <c r="F724" t="s">
        <v>330</v>
      </c>
      <c r="G724" t="s">
        <v>27</v>
      </c>
      <c r="I724" s="3">
        <v>500</v>
      </c>
    </row>
    <row r="725" spans="1:9" x14ac:dyDescent="0.35">
      <c r="A725" s="1">
        <v>42431</v>
      </c>
      <c r="B725">
        <v>3</v>
      </c>
      <c r="C725">
        <v>2016</v>
      </c>
      <c r="D725" s="2">
        <v>44636</v>
      </c>
      <c r="E725" t="s">
        <v>269</v>
      </c>
      <c r="F725" t="s">
        <v>752</v>
      </c>
      <c r="G725" t="s">
        <v>16</v>
      </c>
      <c r="I725" s="3">
        <v>95.1</v>
      </c>
    </row>
    <row r="726" spans="1:9" x14ac:dyDescent="0.35">
      <c r="A726" s="1">
        <v>42438</v>
      </c>
      <c r="B726">
        <v>3</v>
      </c>
      <c r="C726">
        <v>2016</v>
      </c>
      <c r="D726" s="2">
        <v>44636</v>
      </c>
      <c r="E726" t="s">
        <v>269</v>
      </c>
      <c r="F726" t="s">
        <v>752</v>
      </c>
      <c r="G726" t="s">
        <v>16</v>
      </c>
      <c r="I726" s="3">
        <v>312.67</v>
      </c>
    </row>
    <row r="727" spans="1:9" x14ac:dyDescent="0.35">
      <c r="A727" s="1">
        <v>42440</v>
      </c>
      <c r="B727">
        <v>3</v>
      </c>
      <c r="C727">
        <v>2016</v>
      </c>
      <c r="D727" s="2">
        <v>44636</v>
      </c>
      <c r="E727" t="s">
        <v>269</v>
      </c>
      <c r="F727" t="s">
        <v>751</v>
      </c>
      <c r="G727" t="s">
        <v>14</v>
      </c>
      <c r="I727" s="3">
        <v>114.01</v>
      </c>
    </row>
    <row r="728" spans="1:9" x14ac:dyDescent="0.35">
      <c r="A728" s="1">
        <v>42440</v>
      </c>
      <c r="B728">
        <v>3</v>
      </c>
      <c r="C728">
        <v>2016</v>
      </c>
      <c r="D728" s="2">
        <v>44636</v>
      </c>
      <c r="E728" t="s">
        <v>269</v>
      </c>
      <c r="F728" t="s">
        <v>540</v>
      </c>
      <c r="G728" t="s">
        <v>11</v>
      </c>
      <c r="I728" s="3">
        <v>341.75</v>
      </c>
    </row>
    <row r="729" spans="1:9" x14ac:dyDescent="0.35">
      <c r="A729" s="1">
        <v>42440</v>
      </c>
      <c r="B729">
        <v>3</v>
      </c>
      <c r="C729">
        <v>2016</v>
      </c>
      <c r="D729" s="2">
        <v>44636</v>
      </c>
      <c r="E729" t="s">
        <v>269</v>
      </c>
      <c r="F729" t="s">
        <v>773</v>
      </c>
      <c r="G729" t="s">
        <v>13</v>
      </c>
      <c r="I729" s="3">
        <v>1756.89</v>
      </c>
    </row>
    <row r="730" spans="1:9" x14ac:dyDescent="0.35">
      <c r="A730" s="1">
        <v>42443</v>
      </c>
      <c r="B730">
        <v>3</v>
      </c>
      <c r="C730">
        <v>2016</v>
      </c>
      <c r="D730" s="2">
        <v>44636</v>
      </c>
      <c r="E730" t="s">
        <v>137</v>
      </c>
      <c r="F730" t="s">
        <v>542</v>
      </c>
      <c r="G730" t="s">
        <v>12</v>
      </c>
      <c r="I730" s="3">
        <v>-25</v>
      </c>
    </row>
    <row r="731" spans="1:9" x14ac:dyDescent="0.35">
      <c r="A731" s="1">
        <v>42443</v>
      </c>
      <c r="B731">
        <v>3</v>
      </c>
      <c r="C731">
        <v>2016</v>
      </c>
      <c r="D731" s="2">
        <v>44636</v>
      </c>
      <c r="E731" t="s">
        <v>137</v>
      </c>
      <c r="F731" t="s">
        <v>836</v>
      </c>
      <c r="G731" t="s">
        <v>12</v>
      </c>
      <c r="I731" s="3">
        <v>25</v>
      </c>
    </row>
    <row r="732" spans="1:9" x14ac:dyDescent="0.35">
      <c r="A732" s="1">
        <v>42451</v>
      </c>
      <c r="B732">
        <v>3</v>
      </c>
      <c r="C732">
        <v>2016</v>
      </c>
      <c r="D732" s="2">
        <v>44636</v>
      </c>
      <c r="E732" t="s">
        <v>269</v>
      </c>
      <c r="F732" t="s">
        <v>754</v>
      </c>
      <c r="G732" t="s">
        <v>16</v>
      </c>
      <c r="I732" s="3">
        <v>159.16999999999999</v>
      </c>
    </row>
    <row r="733" spans="1:9" x14ac:dyDescent="0.35">
      <c r="A733" s="1">
        <v>42453</v>
      </c>
      <c r="B733">
        <v>3</v>
      </c>
      <c r="C733">
        <v>2016</v>
      </c>
      <c r="D733" s="2">
        <v>44636</v>
      </c>
      <c r="E733" t="s">
        <v>269</v>
      </c>
      <c r="F733" t="s">
        <v>602</v>
      </c>
      <c r="G733" t="s">
        <v>24</v>
      </c>
      <c r="I733" s="3">
        <v>100</v>
      </c>
    </row>
    <row r="734" spans="1:9" x14ac:dyDescent="0.35">
      <c r="A734" s="1">
        <v>42456</v>
      </c>
      <c r="B734">
        <v>3</v>
      </c>
      <c r="C734">
        <v>2016</v>
      </c>
      <c r="D734" s="2">
        <v>44636</v>
      </c>
      <c r="E734" t="s">
        <v>269</v>
      </c>
      <c r="F734" t="s">
        <v>331</v>
      </c>
      <c r="G734" t="s">
        <v>26</v>
      </c>
      <c r="I734" s="3">
        <v>37.729999999999997</v>
      </c>
    </row>
    <row r="735" spans="1:9" x14ac:dyDescent="0.35">
      <c r="A735" s="1">
        <v>42457</v>
      </c>
      <c r="B735">
        <v>3</v>
      </c>
      <c r="C735">
        <v>2016</v>
      </c>
      <c r="D735" s="2">
        <v>44636</v>
      </c>
      <c r="E735" t="s">
        <v>269</v>
      </c>
      <c r="F735" t="s">
        <v>747</v>
      </c>
      <c r="G735" t="s">
        <v>11</v>
      </c>
      <c r="I735" s="3">
        <v>162.24</v>
      </c>
    </row>
    <row r="736" spans="1:9" x14ac:dyDescent="0.35">
      <c r="A736" s="1">
        <v>42461</v>
      </c>
      <c r="B736">
        <v>4</v>
      </c>
      <c r="C736">
        <v>2016</v>
      </c>
      <c r="D736" s="2">
        <v>44667</v>
      </c>
      <c r="E736" t="s">
        <v>269</v>
      </c>
      <c r="F736" t="s">
        <v>845</v>
      </c>
      <c r="G736" t="s">
        <v>78</v>
      </c>
      <c r="I736" s="3">
        <v>1921.05</v>
      </c>
    </row>
    <row r="737" spans="1:9" x14ac:dyDescent="0.35">
      <c r="A737" s="1">
        <v>42464</v>
      </c>
      <c r="B737">
        <v>4</v>
      </c>
      <c r="C737">
        <v>2016</v>
      </c>
      <c r="D737" s="2">
        <v>44667</v>
      </c>
      <c r="E737" t="s">
        <v>269</v>
      </c>
      <c r="F737" t="s">
        <v>752</v>
      </c>
      <c r="G737" t="s">
        <v>16</v>
      </c>
      <c r="I737" s="3">
        <v>95.1</v>
      </c>
    </row>
    <row r="738" spans="1:9" x14ac:dyDescent="0.35">
      <c r="A738" s="1">
        <v>42466</v>
      </c>
      <c r="B738">
        <v>4</v>
      </c>
      <c r="C738">
        <v>2016</v>
      </c>
      <c r="D738" s="2">
        <v>44667</v>
      </c>
      <c r="E738" t="s">
        <v>269</v>
      </c>
      <c r="F738" t="s">
        <v>824</v>
      </c>
      <c r="G738" t="s">
        <v>14</v>
      </c>
      <c r="I738" s="3">
        <v>71.34</v>
      </c>
    </row>
    <row r="739" spans="1:9" x14ac:dyDescent="0.35">
      <c r="A739" s="1">
        <v>42471</v>
      </c>
      <c r="B739">
        <v>4</v>
      </c>
      <c r="C739">
        <v>2016</v>
      </c>
      <c r="D739" s="2">
        <v>44667</v>
      </c>
      <c r="E739" t="s">
        <v>269</v>
      </c>
      <c r="F739" t="s">
        <v>751</v>
      </c>
      <c r="G739" t="s">
        <v>14</v>
      </c>
      <c r="I739" s="3">
        <v>84.32</v>
      </c>
    </row>
    <row r="740" spans="1:9" x14ac:dyDescent="0.35">
      <c r="A740" s="1">
        <v>42472</v>
      </c>
      <c r="B740">
        <v>4</v>
      </c>
      <c r="C740">
        <v>2016</v>
      </c>
      <c r="D740" s="2">
        <v>44667</v>
      </c>
      <c r="E740" t="s">
        <v>269</v>
      </c>
      <c r="F740" t="s">
        <v>773</v>
      </c>
      <c r="G740" t="s">
        <v>13</v>
      </c>
      <c r="I740" s="3">
        <v>1756.89</v>
      </c>
    </row>
    <row r="741" spans="1:9" x14ac:dyDescent="0.35">
      <c r="A741" s="1">
        <v>42473</v>
      </c>
      <c r="B741">
        <v>4</v>
      </c>
      <c r="C741">
        <v>2016</v>
      </c>
      <c r="D741" s="2">
        <v>44667</v>
      </c>
      <c r="E741" t="s">
        <v>269</v>
      </c>
      <c r="F741" t="s">
        <v>540</v>
      </c>
      <c r="G741" t="s">
        <v>11</v>
      </c>
      <c r="I741" s="3">
        <v>341.75</v>
      </c>
    </row>
    <row r="742" spans="1:9" x14ac:dyDescent="0.35">
      <c r="A742" s="1">
        <v>42474</v>
      </c>
      <c r="B742">
        <v>4</v>
      </c>
      <c r="C742">
        <v>2016</v>
      </c>
      <c r="D742" s="2">
        <v>44667</v>
      </c>
      <c r="E742" t="s">
        <v>269</v>
      </c>
      <c r="F742" t="s">
        <v>330</v>
      </c>
      <c r="G742" t="s">
        <v>27</v>
      </c>
      <c r="I742" s="3">
        <v>38.35</v>
      </c>
    </row>
    <row r="743" spans="1:9" x14ac:dyDescent="0.35">
      <c r="A743" s="1">
        <v>42481</v>
      </c>
      <c r="B743">
        <v>4</v>
      </c>
      <c r="C743">
        <v>2016</v>
      </c>
      <c r="D743" s="2">
        <v>44667</v>
      </c>
      <c r="E743" t="s">
        <v>269</v>
      </c>
      <c r="F743" t="s">
        <v>308</v>
      </c>
      <c r="G743" t="s">
        <v>14</v>
      </c>
      <c r="I743" s="3">
        <v>39.200000000000003</v>
      </c>
    </row>
    <row r="744" spans="1:9" x14ac:dyDescent="0.35">
      <c r="A744" s="1">
        <v>42482</v>
      </c>
      <c r="B744">
        <v>4</v>
      </c>
      <c r="C744">
        <v>2016</v>
      </c>
      <c r="D744" s="2">
        <v>44667</v>
      </c>
      <c r="E744" t="s">
        <v>269</v>
      </c>
      <c r="F744" t="s">
        <v>754</v>
      </c>
      <c r="G744" t="s">
        <v>16</v>
      </c>
      <c r="I744" s="3">
        <v>159.16999999999999</v>
      </c>
    </row>
    <row r="745" spans="1:9" x14ac:dyDescent="0.35">
      <c r="A745" s="1">
        <v>42488</v>
      </c>
      <c r="B745">
        <v>4</v>
      </c>
      <c r="C745">
        <v>2016</v>
      </c>
      <c r="D745" s="2">
        <v>44667</v>
      </c>
      <c r="E745" t="s">
        <v>269</v>
      </c>
      <c r="F745" t="s">
        <v>747</v>
      </c>
      <c r="G745" t="s">
        <v>11</v>
      </c>
      <c r="I745" s="3">
        <v>162.24</v>
      </c>
    </row>
    <row r="746" spans="1:9" x14ac:dyDescent="0.35">
      <c r="A746" s="1">
        <v>42489</v>
      </c>
      <c r="B746">
        <v>4</v>
      </c>
      <c r="C746">
        <v>2016</v>
      </c>
      <c r="D746" s="2">
        <v>44667</v>
      </c>
      <c r="E746" t="s">
        <v>269</v>
      </c>
      <c r="F746" t="s">
        <v>331</v>
      </c>
      <c r="G746" t="s">
        <v>26</v>
      </c>
      <c r="I746" s="3">
        <v>34.93</v>
      </c>
    </row>
    <row r="747" spans="1:9" x14ac:dyDescent="0.35">
      <c r="A747" s="1">
        <v>42494</v>
      </c>
      <c r="B747">
        <v>5</v>
      </c>
      <c r="C747">
        <v>2016</v>
      </c>
      <c r="D747" s="2">
        <v>44697</v>
      </c>
      <c r="E747" t="s">
        <v>269</v>
      </c>
      <c r="F747" t="s">
        <v>752</v>
      </c>
      <c r="G747" t="s">
        <v>16</v>
      </c>
      <c r="I747" s="3">
        <v>95.1</v>
      </c>
    </row>
    <row r="748" spans="1:9" x14ac:dyDescent="0.35">
      <c r="A748" s="1">
        <v>42500</v>
      </c>
      <c r="B748">
        <v>5</v>
      </c>
      <c r="C748">
        <v>2016</v>
      </c>
      <c r="D748" s="2">
        <v>44697</v>
      </c>
      <c r="E748" t="s">
        <v>269</v>
      </c>
      <c r="F748" t="s">
        <v>751</v>
      </c>
      <c r="G748" t="s">
        <v>14</v>
      </c>
      <c r="I748" s="3">
        <v>56.94</v>
      </c>
    </row>
    <row r="749" spans="1:9" x14ac:dyDescent="0.35">
      <c r="A749" s="1">
        <v>42501</v>
      </c>
      <c r="B749">
        <v>5</v>
      </c>
      <c r="C749">
        <v>2016</v>
      </c>
      <c r="D749" s="2">
        <v>44697</v>
      </c>
      <c r="E749" t="s">
        <v>272</v>
      </c>
      <c r="F749" t="s">
        <v>846</v>
      </c>
      <c r="G749" t="s">
        <v>12</v>
      </c>
      <c r="I749" s="3">
        <v>25</v>
      </c>
    </row>
    <row r="750" spans="1:9" x14ac:dyDescent="0.35">
      <c r="A750" s="1">
        <v>42501</v>
      </c>
      <c r="B750">
        <v>5</v>
      </c>
      <c r="C750">
        <v>2016</v>
      </c>
      <c r="D750" s="2">
        <v>44697</v>
      </c>
      <c r="E750" t="s">
        <v>269</v>
      </c>
      <c r="F750" t="s">
        <v>752</v>
      </c>
      <c r="G750" t="s">
        <v>16</v>
      </c>
      <c r="I750" s="3">
        <v>312.67</v>
      </c>
    </row>
    <row r="751" spans="1:9" x14ac:dyDescent="0.35">
      <c r="A751" s="1">
        <v>42501</v>
      </c>
      <c r="B751">
        <v>5</v>
      </c>
      <c r="C751">
        <v>2016</v>
      </c>
      <c r="D751" s="2">
        <v>44697</v>
      </c>
      <c r="E751" t="s">
        <v>269</v>
      </c>
      <c r="F751" t="s">
        <v>773</v>
      </c>
      <c r="G751" t="s">
        <v>13</v>
      </c>
      <c r="I751" s="3">
        <v>1756.89</v>
      </c>
    </row>
    <row r="752" spans="1:9" x14ac:dyDescent="0.35">
      <c r="A752" s="1">
        <v>42503</v>
      </c>
      <c r="B752">
        <v>5</v>
      </c>
      <c r="C752">
        <v>2016</v>
      </c>
      <c r="D752" s="2">
        <v>44697</v>
      </c>
      <c r="E752" t="s">
        <v>269</v>
      </c>
      <c r="F752" t="s">
        <v>540</v>
      </c>
      <c r="G752" t="s">
        <v>11</v>
      </c>
      <c r="I752" s="3">
        <v>341.75</v>
      </c>
    </row>
    <row r="753" spans="1:9" x14ac:dyDescent="0.35">
      <c r="A753" s="1">
        <v>42510</v>
      </c>
      <c r="B753">
        <v>5</v>
      </c>
      <c r="C753">
        <v>2016</v>
      </c>
      <c r="D753" s="2">
        <v>44697</v>
      </c>
      <c r="E753" t="s">
        <v>269</v>
      </c>
      <c r="F753" t="s">
        <v>331</v>
      </c>
      <c r="G753" t="s">
        <v>26</v>
      </c>
      <c r="I753" s="3">
        <v>35.409999999999997</v>
      </c>
    </row>
    <row r="754" spans="1:9" x14ac:dyDescent="0.35">
      <c r="A754" s="1">
        <v>42514</v>
      </c>
      <c r="B754">
        <v>5</v>
      </c>
      <c r="C754">
        <v>2016</v>
      </c>
      <c r="D754" s="2">
        <v>44697</v>
      </c>
      <c r="E754" t="s">
        <v>269</v>
      </c>
      <c r="F754" t="s">
        <v>754</v>
      </c>
      <c r="G754" t="s">
        <v>16</v>
      </c>
      <c r="I754" s="3">
        <v>159.16999999999999</v>
      </c>
    </row>
    <row r="755" spans="1:9" x14ac:dyDescent="0.35">
      <c r="A755" s="1">
        <v>42521</v>
      </c>
      <c r="B755">
        <v>5</v>
      </c>
      <c r="C755">
        <v>2016</v>
      </c>
      <c r="D755" s="2">
        <v>44697</v>
      </c>
      <c r="E755" t="s">
        <v>269</v>
      </c>
      <c r="F755" t="s">
        <v>406</v>
      </c>
      <c r="G755" t="s">
        <v>12</v>
      </c>
      <c r="I755" s="3">
        <v>-3.25</v>
      </c>
    </row>
    <row r="756" spans="1:9" x14ac:dyDescent="0.35">
      <c r="A756" s="1">
        <v>42521</v>
      </c>
      <c r="B756">
        <v>5</v>
      </c>
      <c r="C756">
        <v>2016</v>
      </c>
      <c r="D756" s="2">
        <v>44697</v>
      </c>
      <c r="E756" t="s">
        <v>269</v>
      </c>
      <c r="F756" t="s">
        <v>847</v>
      </c>
      <c r="G756" t="s">
        <v>29</v>
      </c>
      <c r="I756" s="3">
        <v>103.25</v>
      </c>
    </row>
    <row r="757" spans="1:9" x14ac:dyDescent="0.35">
      <c r="A757" s="1">
        <v>42521</v>
      </c>
      <c r="B757">
        <v>5</v>
      </c>
      <c r="C757">
        <v>2016</v>
      </c>
      <c r="D757" s="2">
        <v>44697</v>
      </c>
      <c r="E757" t="s">
        <v>269</v>
      </c>
      <c r="F757" t="s">
        <v>747</v>
      </c>
      <c r="G757" t="s">
        <v>11</v>
      </c>
      <c r="I757" s="3">
        <v>162.24</v>
      </c>
    </row>
    <row r="758" spans="1:9" x14ac:dyDescent="0.35">
      <c r="A758" s="1">
        <v>42522</v>
      </c>
      <c r="B758">
        <v>6</v>
      </c>
      <c r="C758">
        <v>2016</v>
      </c>
      <c r="D758" s="2">
        <v>44728</v>
      </c>
      <c r="E758" t="s">
        <v>269</v>
      </c>
      <c r="F758" t="s">
        <v>848</v>
      </c>
      <c r="G758" t="s">
        <v>29</v>
      </c>
      <c r="I758" s="3">
        <v>302</v>
      </c>
    </row>
    <row r="759" spans="1:9" x14ac:dyDescent="0.35">
      <c r="A759" s="1">
        <v>42523</v>
      </c>
      <c r="B759">
        <v>6</v>
      </c>
      <c r="C759">
        <v>2016</v>
      </c>
      <c r="D759" s="2">
        <v>44728</v>
      </c>
      <c r="E759" t="s">
        <v>269</v>
      </c>
      <c r="F759" t="s">
        <v>752</v>
      </c>
      <c r="G759" t="s">
        <v>16</v>
      </c>
      <c r="I759" s="3">
        <v>95.1</v>
      </c>
    </row>
    <row r="760" spans="1:9" x14ac:dyDescent="0.35">
      <c r="A760" s="1">
        <v>42524</v>
      </c>
      <c r="B760">
        <v>6</v>
      </c>
      <c r="C760">
        <v>2016</v>
      </c>
      <c r="D760" s="2">
        <v>44728</v>
      </c>
      <c r="E760" t="s">
        <v>269</v>
      </c>
      <c r="F760" t="s">
        <v>824</v>
      </c>
      <c r="G760" t="s">
        <v>14</v>
      </c>
      <c r="I760" s="3">
        <v>79.28</v>
      </c>
    </row>
    <row r="761" spans="1:9" x14ac:dyDescent="0.35">
      <c r="A761" s="1">
        <v>42525</v>
      </c>
      <c r="B761">
        <v>6</v>
      </c>
      <c r="C761">
        <v>2016</v>
      </c>
      <c r="D761" s="2">
        <v>44728</v>
      </c>
      <c r="E761" t="s">
        <v>273</v>
      </c>
      <c r="F761" t="s">
        <v>849</v>
      </c>
      <c r="G761" t="s">
        <v>17</v>
      </c>
      <c r="I761" s="3">
        <v>299</v>
      </c>
    </row>
    <row r="762" spans="1:9" x14ac:dyDescent="0.35">
      <c r="A762" s="1">
        <v>42528</v>
      </c>
      <c r="B762">
        <v>6</v>
      </c>
      <c r="C762">
        <v>2016</v>
      </c>
      <c r="D762" s="2">
        <v>44728</v>
      </c>
      <c r="E762" t="s">
        <v>269</v>
      </c>
      <c r="F762" t="s">
        <v>751</v>
      </c>
      <c r="G762" t="s">
        <v>14</v>
      </c>
      <c r="I762" s="3">
        <v>63.16</v>
      </c>
    </row>
    <row r="763" spans="1:9" x14ac:dyDescent="0.35">
      <c r="A763" s="1">
        <v>42528</v>
      </c>
      <c r="B763">
        <v>6</v>
      </c>
      <c r="C763">
        <v>2016</v>
      </c>
      <c r="D763" s="2">
        <v>44728</v>
      </c>
      <c r="E763" t="s">
        <v>268</v>
      </c>
      <c r="F763" t="s">
        <v>850</v>
      </c>
      <c r="G763" t="s">
        <v>29</v>
      </c>
      <c r="I763" s="3">
        <v>91.54</v>
      </c>
    </row>
    <row r="764" spans="1:9" x14ac:dyDescent="0.35">
      <c r="A764" s="1">
        <v>42529</v>
      </c>
      <c r="B764">
        <v>6</v>
      </c>
      <c r="C764">
        <v>2016</v>
      </c>
      <c r="D764" s="2">
        <v>44728</v>
      </c>
      <c r="E764" t="s">
        <v>273</v>
      </c>
      <c r="F764" t="s">
        <v>849</v>
      </c>
      <c r="G764" t="s">
        <v>17</v>
      </c>
      <c r="I764" s="3">
        <v>6.38</v>
      </c>
    </row>
    <row r="765" spans="1:9" x14ac:dyDescent="0.35">
      <c r="A765" s="1">
        <v>42529</v>
      </c>
      <c r="B765">
        <v>6</v>
      </c>
      <c r="C765">
        <v>2016</v>
      </c>
      <c r="D765" s="2">
        <v>44728</v>
      </c>
      <c r="E765" t="s">
        <v>273</v>
      </c>
      <c r="F765" t="s">
        <v>851</v>
      </c>
      <c r="G765" t="s">
        <v>19</v>
      </c>
      <c r="I765" s="3">
        <v>6.59</v>
      </c>
    </row>
    <row r="766" spans="1:9" x14ac:dyDescent="0.35">
      <c r="A766" s="1">
        <v>42529</v>
      </c>
      <c r="B766">
        <v>6</v>
      </c>
      <c r="C766">
        <v>2016</v>
      </c>
      <c r="D766" s="2">
        <v>44728</v>
      </c>
      <c r="E766" t="s">
        <v>273</v>
      </c>
      <c r="F766" t="s">
        <v>849</v>
      </c>
      <c r="G766" t="s">
        <v>17</v>
      </c>
      <c r="I766" s="3">
        <v>10.85</v>
      </c>
    </row>
    <row r="767" spans="1:9" x14ac:dyDescent="0.35">
      <c r="A767" s="1">
        <v>42529</v>
      </c>
      <c r="B767">
        <v>6</v>
      </c>
      <c r="C767">
        <v>2016</v>
      </c>
      <c r="D767" s="2">
        <v>44728</v>
      </c>
      <c r="E767" t="s">
        <v>273</v>
      </c>
      <c r="F767" t="s">
        <v>849</v>
      </c>
      <c r="G767" t="s">
        <v>17</v>
      </c>
      <c r="I767" s="3">
        <v>17.98</v>
      </c>
    </row>
    <row r="768" spans="1:9" x14ac:dyDescent="0.35">
      <c r="A768" s="1">
        <v>42529</v>
      </c>
      <c r="B768">
        <v>6</v>
      </c>
      <c r="C768">
        <v>2016</v>
      </c>
      <c r="D768" s="2">
        <v>44728</v>
      </c>
      <c r="E768" t="s">
        <v>273</v>
      </c>
      <c r="F768" t="s">
        <v>852</v>
      </c>
      <c r="G768" t="s">
        <v>19</v>
      </c>
      <c r="I768" s="3">
        <v>20.83</v>
      </c>
    </row>
    <row r="769" spans="1:9" x14ac:dyDescent="0.35">
      <c r="A769" s="1">
        <v>42529</v>
      </c>
      <c r="B769">
        <v>6</v>
      </c>
      <c r="C769">
        <v>2016</v>
      </c>
      <c r="D769" s="2">
        <v>44728</v>
      </c>
      <c r="E769" t="s">
        <v>273</v>
      </c>
      <c r="F769" t="s">
        <v>410</v>
      </c>
      <c r="G769" t="s">
        <v>10</v>
      </c>
      <c r="I769" s="3">
        <v>60</v>
      </c>
    </row>
    <row r="770" spans="1:9" x14ac:dyDescent="0.35">
      <c r="A770" s="1">
        <v>42530</v>
      </c>
      <c r="B770">
        <v>6</v>
      </c>
      <c r="C770">
        <v>2016</v>
      </c>
      <c r="D770" s="2">
        <v>44728</v>
      </c>
      <c r="E770" t="s">
        <v>273</v>
      </c>
      <c r="F770" t="s">
        <v>849</v>
      </c>
      <c r="G770" t="s">
        <v>17</v>
      </c>
      <c r="I770" s="3">
        <v>130</v>
      </c>
    </row>
    <row r="771" spans="1:9" x14ac:dyDescent="0.35">
      <c r="A771" s="1">
        <v>42530</v>
      </c>
      <c r="B771">
        <v>6</v>
      </c>
      <c r="C771">
        <v>2016</v>
      </c>
      <c r="D771" s="2">
        <v>44728</v>
      </c>
      <c r="E771" t="s">
        <v>269</v>
      </c>
      <c r="F771" t="s">
        <v>752</v>
      </c>
      <c r="G771" t="s">
        <v>16</v>
      </c>
      <c r="I771" s="3">
        <v>312.67</v>
      </c>
    </row>
    <row r="772" spans="1:9" x14ac:dyDescent="0.35">
      <c r="A772" s="1">
        <v>42531</v>
      </c>
      <c r="B772">
        <v>6</v>
      </c>
      <c r="C772">
        <v>2016</v>
      </c>
      <c r="D772" s="2">
        <v>44728</v>
      </c>
      <c r="E772" t="s">
        <v>272</v>
      </c>
      <c r="F772" t="s">
        <v>853</v>
      </c>
      <c r="G772" t="s">
        <v>12</v>
      </c>
      <c r="I772" s="3">
        <v>-25</v>
      </c>
    </row>
    <row r="773" spans="1:9" x14ac:dyDescent="0.35">
      <c r="A773" s="1">
        <v>42531</v>
      </c>
      <c r="B773">
        <v>6</v>
      </c>
      <c r="C773">
        <v>2016</v>
      </c>
      <c r="D773" s="2">
        <v>44728</v>
      </c>
      <c r="E773" t="s">
        <v>268</v>
      </c>
      <c r="F773" t="s">
        <v>854</v>
      </c>
      <c r="G773" t="s">
        <v>29</v>
      </c>
      <c r="I773" s="3">
        <v>91.7</v>
      </c>
    </row>
    <row r="774" spans="1:9" x14ac:dyDescent="0.35">
      <c r="A774" s="1">
        <v>42531</v>
      </c>
      <c r="B774">
        <v>6</v>
      </c>
      <c r="C774">
        <v>2016</v>
      </c>
      <c r="D774" s="2">
        <v>44728</v>
      </c>
      <c r="E774" t="s">
        <v>268</v>
      </c>
      <c r="F774" t="s">
        <v>854</v>
      </c>
      <c r="G774" t="s">
        <v>29</v>
      </c>
      <c r="I774" s="3">
        <v>91.7</v>
      </c>
    </row>
    <row r="775" spans="1:9" x14ac:dyDescent="0.35">
      <c r="A775" s="1">
        <v>42531</v>
      </c>
      <c r="B775">
        <v>6</v>
      </c>
      <c r="C775">
        <v>2016</v>
      </c>
      <c r="D775" s="2">
        <v>44728</v>
      </c>
      <c r="E775" t="s">
        <v>269</v>
      </c>
      <c r="F775" t="s">
        <v>331</v>
      </c>
      <c r="G775" t="s">
        <v>26</v>
      </c>
      <c r="I775" s="3">
        <v>36.21</v>
      </c>
    </row>
    <row r="776" spans="1:9" x14ac:dyDescent="0.35">
      <c r="A776" s="1">
        <v>42532</v>
      </c>
      <c r="B776">
        <v>6</v>
      </c>
      <c r="C776">
        <v>2016</v>
      </c>
      <c r="D776" s="2">
        <v>44728</v>
      </c>
      <c r="E776" t="s">
        <v>273</v>
      </c>
      <c r="F776" t="s">
        <v>358</v>
      </c>
      <c r="G776" t="s">
        <v>35</v>
      </c>
      <c r="I776" s="3">
        <v>-6.16</v>
      </c>
    </row>
    <row r="777" spans="1:9" x14ac:dyDescent="0.35">
      <c r="A777" s="1">
        <v>42532</v>
      </c>
      <c r="B777">
        <v>6</v>
      </c>
      <c r="C777">
        <v>2016</v>
      </c>
      <c r="D777" s="2">
        <v>44728</v>
      </c>
      <c r="E777" t="s">
        <v>273</v>
      </c>
      <c r="F777" t="s">
        <v>855</v>
      </c>
      <c r="G777" t="s">
        <v>19</v>
      </c>
      <c r="I777" s="3">
        <v>21.4</v>
      </c>
    </row>
    <row r="778" spans="1:9" x14ac:dyDescent="0.35">
      <c r="A778" s="1">
        <v>42532</v>
      </c>
      <c r="B778">
        <v>6</v>
      </c>
      <c r="C778">
        <v>2016</v>
      </c>
      <c r="D778" s="2">
        <v>44728</v>
      </c>
      <c r="E778" t="s">
        <v>273</v>
      </c>
      <c r="F778" t="s">
        <v>856</v>
      </c>
      <c r="G778" t="s">
        <v>20</v>
      </c>
      <c r="I778" s="3">
        <v>23.79</v>
      </c>
    </row>
    <row r="779" spans="1:9" x14ac:dyDescent="0.35">
      <c r="A779" s="1">
        <v>42532</v>
      </c>
      <c r="B779">
        <v>6</v>
      </c>
      <c r="C779">
        <v>2016</v>
      </c>
      <c r="D779" s="2">
        <v>44728</v>
      </c>
      <c r="E779" t="s">
        <v>273</v>
      </c>
      <c r="F779" t="s">
        <v>358</v>
      </c>
      <c r="G779" t="s">
        <v>34</v>
      </c>
      <c r="I779" s="3">
        <v>54.31</v>
      </c>
    </row>
    <row r="780" spans="1:9" x14ac:dyDescent="0.35">
      <c r="A780" s="1">
        <v>42532</v>
      </c>
      <c r="B780">
        <v>6</v>
      </c>
      <c r="C780">
        <v>2016</v>
      </c>
      <c r="D780" s="2">
        <v>44728</v>
      </c>
      <c r="E780" t="s">
        <v>273</v>
      </c>
      <c r="F780" t="s">
        <v>857</v>
      </c>
      <c r="G780" t="s">
        <v>32</v>
      </c>
      <c r="I780" s="3">
        <v>109.95</v>
      </c>
    </row>
    <row r="781" spans="1:9" x14ac:dyDescent="0.35">
      <c r="A781" s="1">
        <v>42533</v>
      </c>
      <c r="B781">
        <v>6</v>
      </c>
      <c r="C781">
        <v>2016</v>
      </c>
      <c r="D781" s="2">
        <v>44728</v>
      </c>
      <c r="E781" t="s">
        <v>273</v>
      </c>
      <c r="F781" t="s">
        <v>858</v>
      </c>
      <c r="G781" t="s">
        <v>36</v>
      </c>
      <c r="I781" s="3">
        <v>4.3099999999999996</v>
      </c>
    </row>
    <row r="782" spans="1:9" x14ac:dyDescent="0.35">
      <c r="A782" s="1">
        <v>42534</v>
      </c>
      <c r="B782">
        <v>6</v>
      </c>
      <c r="C782">
        <v>2016</v>
      </c>
      <c r="D782" s="2">
        <v>44728</v>
      </c>
      <c r="E782" t="s">
        <v>273</v>
      </c>
      <c r="F782" t="s">
        <v>541</v>
      </c>
      <c r="G782" t="s">
        <v>17</v>
      </c>
      <c r="I782" s="3">
        <v>4.75</v>
      </c>
    </row>
    <row r="783" spans="1:9" x14ac:dyDescent="0.35">
      <c r="A783" s="1">
        <v>42534</v>
      </c>
      <c r="B783">
        <v>6</v>
      </c>
      <c r="C783">
        <v>2016</v>
      </c>
      <c r="D783" s="2">
        <v>44728</v>
      </c>
      <c r="E783" t="s">
        <v>273</v>
      </c>
      <c r="F783" t="s">
        <v>541</v>
      </c>
      <c r="G783" t="s">
        <v>17</v>
      </c>
      <c r="I783" s="3">
        <v>5.8</v>
      </c>
    </row>
    <row r="784" spans="1:9" x14ac:dyDescent="0.35">
      <c r="A784" s="1">
        <v>42534</v>
      </c>
      <c r="B784">
        <v>6</v>
      </c>
      <c r="C784">
        <v>2016</v>
      </c>
      <c r="D784" s="2">
        <v>44728</v>
      </c>
      <c r="E784" t="s">
        <v>269</v>
      </c>
      <c r="F784" t="s">
        <v>540</v>
      </c>
      <c r="G784" t="s">
        <v>11</v>
      </c>
      <c r="I784" s="3">
        <v>341.75</v>
      </c>
    </row>
    <row r="785" spans="1:9" x14ac:dyDescent="0.35">
      <c r="A785" s="1">
        <v>42534</v>
      </c>
      <c r="B785">
        <v>6</v>
      </c>
      <c r="C785">
        <v>2016</v>
      </c>
      <c r="D785" s="2">
        <v>44728</v>
      </c>
      <c r="E785" t="s">
        <v>269</v>
      </c>
      <c r="F785" t="s">
        <v>773</v>
      </c>
      <c r="G785" t="s">
        <v>13</v>
      </c>
      <c r="I785" s="3">
        <v>1756.89</v>
      </c>
    </row>
    <row r="786" spans="1:9" x14ac:dyDescent="0.35">
      <c r="A786" s="1">
        <v>42536</v>
      </c>
      <c r="B786">
        <v>6</v>
      </c>
      <c r="C786">
        <v>2016</v>
      </c>
      <c r="D786" s="2">
        <v>44728</v>
      </c>
      <c r="E786" t="s">
        <v>274</v>
      </c>
      <c r="F786" t="s">
        <v>541</v>
      </c>
      <c r="G786" t="s">
        <v>17</v>
      </c>
      <c r="I786" s="3">
        <v>5.87</v>
      </c>
    </row>
    <row r="787" spans="1:9" x14ac:dyDescent="0.35">
      <c r="A787" s="1">
        <v>42536</v>
      </c>
      <c r="B787">
        <v>6</v>
      </c>
      <c r="C787">
        <v>2016</v>
      </c>
      <c r="D787" s="2">
        <v>44728</v>
      </c>
      <c r="E787" t="s">
        <v>274</v>
      </c>
      <c r="F787" t="s">
        <v>849</v>
      </c>
      <c r="G787" t="s">
        <v>17</v>
      </c>
      <c r="I787" s="3">
        <v>19.96</v>
      </c>
    </row>
    <row r="788" spans="1:9" x14ac:dyDescent="0.35">
      <c r="A788" s="1">
        <v>42536</v>
      </c>
      <c r="B788">
        <v>6</v>
      </c>
      <c r="C788">
        <v>2016</v>
      </c>
      <c r="D788" s="2">
        <v>44728</v>
      </c>
      <c r="E788" t="s">
        <v>273</v>
      </c>
      <c r="F788" t="s">
        <v>849</v>
      </c>
      <c r="G788" t="s">
        <v>17</v>
      </c>
      <c r="I788" s="3">
        <v>577.98</v>
      </c>
    </row>
    <row r="789" spans="1:9" x14ac:dyDescent="0.35">
      <c r="A789" s="1">
        <v>42537</v>
      </c>
      <c r="B789">
        <v>6</v>
      </c>
      <c r="C789">
        <v>2016</v>
      </c>
      <c r="D789" s="2">
        <v>44728</v>
      </c>
      <c r="E789" t="s">
        <v>274</v>
      </c>
      <c r="F789" t="s">
        <v>859</v>
      </c>
      <c r="G789" t="s">
        <v>32</v>
      </c>
      <c r="I789" s="3">
        <v>56.99</v>
      </c>
    </row>
    <row r="790" spans="1:9" x14ac:dyDescent="0.35">
      <c r="A790" s="1">
        <v>42537</v>
      </c>
      <c r="B790">
        <v>6</v>
      </c>
      <c r="C790">
        <v>2016</v>
      </c>
      <c r="D790" s="2">
        <v>44728</v>
      </c>
      <c r="E790" t="s">
        <v>268</v>
      </c>
      <c r="F790" t="s">
        <v>860</v>
      </c>
      <c r="G790" t="s">
        <v>29</v>
      </c>
      <c r="I790" s="3">
        <v>92.19</v>
      </c>
    </row>
    <row r="791" spans="1:9" x14ac:dyDescent="0.35">
      <c r="A791" s="1">
        <v>42537</v>
      </c>
      <c r="B791">
        <v>6</v>
      </c>
      <c r="C791">
        <v>2016</v>
      </c>
      <c r="D791" s="2">
        <v>44728</v>
      </c>
      <c r="E791" t="s">
        <v>268</v>
      </c>
      <c r="F791" t="s">
        <v>860</v>
      </c>
      <c r="G791" t="s">
        <v>29</v>
      </c>
      <c r="I791" s="3">
        <v>92.19</v>
      </c>
    </row>
    <row r="792" spans="1:9" x14ac:dyDescent="0.35">
      <c r="A792" s="1">
        <v>42537</v>
      </c>
      <c r="B792">
        <v>6</v>
      </c>
      <c r="C792">
        <v>2016</v>
      </c>
      <c r="D792" s="2">
        <v>44728</v>
      </c>
      <c r="E792" t="s">
        <v>274</v>
      </c>
      <c r="F792" t="s">
        <v>849</v>
      </c>
      <c r="G792" t="s">
        <v>17</v>
      </c>
      <c r="I792" s="3">
        <v>139.96</v>
      </c>
    </row>
    <row r="793" spans="1:9" x14ac:dyDescent="0.35">
      <c r="A793" s="1">
        <v>42537</v>
      </c>
      <c r="B793">
        <v>6</v>
      </c>
      <c r="C793">
        <v>2016</v>
      </c>
      <c r="D793" s="2">
        <v>44728</v>
      </c>
      <c r="E793" t="s">
        <v>273</v>
      </c>
      <c r="F793" t="s">
        <v>849</v>
      </c>
      <c r="G793" t="s">
        <v>17</v>
      </c>
      <c r="I793" s="3">
        <v>256.88</v>
      </c>
    </row>
    <row r="794" spans="1:9" x14ac:dyDescent="0.35">
      <c r="A794" s="1">
        <v>42538</v>
      </c>
      <c r="B794">
        <v>6</v>
      </c>
      <c r="C794">
        <v>2016</v>
      </c>
      <c r="D794" s="2">
        <v>44728</v>
      </c>
      <c r="E794" t="s">
        <v>273</v>
      </c>
      <c r="F794" t="s">
        <v>849</v>
      </c>
      <c r="G794" t="s">
        <v>17</v>
      </c>
      <c r="I794" s="3">
        <v>128.44</v>
      </c>
    </row>
    <row r="795" spans="1:9" x14ac:dyDescent="0.35">
      <c r="A795" s="1">
        <v>42538</v>
      </c>
      <c r="B795">
        <v>6</v>
      </c>
      <c r="C795">
        <v>2016</v>
      </c>
      <c r="D795" s="2">
        <v>44728</v>
      </c>
      <c r="E795" t="s">
        <v>269</v>
      </c>
      <c r="F795" t="s">
        <v>331</v>
      </c>
      <c r="G795" t="s">
        <v>26</v>
      </c>
      <c r="I795" s="3">
        <v>22.93</v>
      </c>
    </row>
    <row r="796" spans="1:9" x14ac:dyDescent="0.35">
      <c r="A796" s="1">
        <v>42539</v>
      </c>
      <c r="B796">
        <v>6</v>
      </c>
      <c r="C796">
        <v>2016</v>
      </c>
      <c r="D796" s="2">
        <v>44728</v>
      </c>
      <c r="E796" t="s">
        <v>268</v>
      </c>
      <c r="F796" t="s">
        <v>861</v>
      </c>
      <c r="G796" t="s">
        <v>29</v>
      </c>
      <c r="I796" s="3">
        <v>91</v>
      </c>
    </row>
    <row r="797" spans="1:9" x14ac:dyDescent="0.35">
      <c r="A797" s="1">
        <v>42539</v>
      </c>
      <c r="B797">
        <v>6</v>
      </c>
      <c r="C797">
        <v>2016</v>
      </c>
      <c r="D797" s="2">
        <v>44728</v>
      </c>
      <c r="E797" t="s">
        <v>268</v>
      </c>
      <c r="F797" t="s">
        <v>861</v>
      </c>
      <c r="G797" t="s">
        <v>29</v>
      </c>
      <c r="I797" s="3">
        <v>91</v>
      </c>
    </row>
    <row r="798" spans="1:9" x14ac:dyDescent="0.35">
      <c r="A798" s="1">
        <v>42540</v>
      </c>
      <c r="B798">
        <v>6</v>
      </c>
      <c r="C798">
        <v>2016</v>
      </c>
      <c r="D798" s="2">
        <v>44728</v>
      </c>
      <c r="E798" t="s">
        <v>269</v>
      </c>
      <c r="F798" t="s">
        <v>331</v>
      </c>
      <c r="G798" t="s">
        <v>26</v>
      </c>
      <c r="I798" s="3">
        <v>44.03</v>
      </c>
    </row>
    <row r="799" spans="1:9" x14ac:dyDescent="0.35">
      <c r="A799" s="1">
        <v>42541</v>
      </c>
      <c r="B799">
        <v>6</v>
      </c>
      <c r="C799">
        <v>2016</v>
      </c>
      <c r="D799" s="2">
        <v>44728</v>
      </c>
      <c r="E799" t="s">
        <v>274</v>
      </c>
      <c r="F799" t="s">
        <v>603</v>
      </c>
      <c r="G799" t="s">
        <v>19</v>
      </c>
      <c r="I799" s="3">
        <v>57.33</v>
      </c>
    </row>
    <row r="800" spans="1:9" x14ac:dyDescent="0.35">
      <c r="A800" s="1">
        <v>42542</v>
      </c>
      <c r="B800">
        <v>6</v>
      </c>
      <c r="C800">
        <v>2016</v>
      </c>
      <c r="D800" s="2">
        <v>44728</v>
      </c>
      <c r="E800" t="s">
        <v>274</v>
      </c>
      <c r="F800" t="s">
        <v>358</v>
      </c>
      <c r="G800" t="s">
        <v>34</v>
      </c>
      <c r="I800" s="3">
        <v>6.41</v>
      </c>
    </row>
    <row r="801" spans="1:9" x14ac:dyDescent="0.35">
      <c r="A801" s="1">
        <v>42542</v>
      </c>
      <c r="B801">
        <v>6</v>
      </c>
      <c r="C801">
        <v>2016</v>
      </c>
      <c r="D801" s="2">
        <v>44728</v>
      </c>
      <c r="E801" t="s">
        <v>274</v>
      </c>
      <c r="F801" t="s">
        <v>849</v>
      </c>
      <c r="G801" t="s">
        <v>17</v>
      </c>
      <c r="I801" s="3">
        <v>9.99</v>
      </c>
    </row>
    <row r="802" spans="1:9" x14ac:dyDescent="0.35">
      <c r="A802" s="1">
        <v>42542</v>
      </c>
      <c r="B802">
        <v>6</v>
      </c>
      <c r="C802">
        <v>2016</v>
      </c>
      <c r="D802" s="2">
        <v>44728</v>
      </c>
      <c r="E802" t="s">
        <v>275</v>
      </c>
      <c r="F802" t="s">
        <v>862</v>
      </c>
      <c r="G802" t="s">
        <v>29</v>
      </c>
      <c r="I802" s="3">
        <v>10.36</v>
      </c>
    </row>
    <row r="803" spans="1:9" x14ac:dyDescent="0.35">
      <c r="A803" s="1">
        <v>42542</v>
      </c>
      <c r="B803">
        <v>6</v>
      </c>
      <c r="C803">
        <v>2016</v>
      </c>
      <c r="D803" s="2">
        <v>44728</v>
      </c>
      <c r="E803" t="s">
        <v>269</v>
      </c>
      <c r="F803" t="s">
        <v>314</v>
      </c>
      <c r="G803" t="s">
        <v>14</v>
      </c>
      <c r="I803" s="3">
        <v>39.200000000000003</v>
      </c>
    </row>
    <row r="804" spans="1:9" x14ac:dyDescent="0.35">
      <c r="A804" s="1">
        <v>42542</v>
      </c>
      <c r="B804">
        <v>6</v>
      </c>
      <c r="C804">
        <v>2016</v>
      </c>
      <c r="D804" s="2">
        <v>44728</v>
      </c>
      <c r="E804" t="s">
        <v>274</v>
      </c>
      <c r="F804" t="s">
        <v>604</v>
      </c>
      <c r="G804" t="s">
        <v>29</v>
      </c>
      <c r="I804" s="3">
        <v>71.28</v>
      </c>
    </row>
    <row r="805" spans="1:9" x14ac:dyDescent="0.35">
      <c r="A805" s="1">
        <v>42542</v>
      </c>
      <c r="B805">
        <v>6</v>
      </c>
      <c r="C805">
        <v>2016</v>
      </c>
      <c r="D805" s="2">
        <v>44728</v>
      </c>
      <c r="E805" t="s">
        <v>274</v>
      </c>
      <c r="F805" t="s">
        <v>863</v>
      </c>
      <c r="G805" t="s">
        <v>29</v>
      </c>
      <c r="I805" s="3">
        <v>816.95</v>
      </c>
    </row>
    <row r="806" spans="1:9" x14ac:dyDescent="0.35">
      <c r="A806" s="1">
        <v>42543</v>
      </c>
      <c r="B806">
        <v>6</v>
      </c>
      <c r="C806">
        <v>2016</v>
      </c>
      <c r="D806" s="2">
        <v>44728</v>
      </c>
      <c r="E806" t="s">
        <v>268</v>
      </c>
      <c r="F806" t="s">
        <v>589</v>
      </c>
      <c r="G806" t="s">
        <v>29</v>
      </c>
      <c r="I806" s="3">
        <v>1.45</v>
      </c>
    </row>
    <row r="807" spans="1:9" x14ac:dyDescent="0.35">
      <c r="A807" s="1">
        <v>42543</v>
      </c>
      <c r="B807">
        <v>6</v>
      </c>
      <c r="C807">
        <v>2016</v>
      </c>
      <c r="D807" s="2">
        <v>44728</v>
      </c>
      <c r="E807" t="s">
        <v>274</v>
      </c>
      <c r="F807" t="s">
        <v>359</v>
      </c>
      <c r="G807" t="s">
        <v>36</v>
      </c>
      <c r="I807" s="3">
        <v>1.99</v>
      </c>
    </row>
    <row r="808" spans="1:9" x14ac:dyDescent="0.35">
      <c r="A808" s="1">
        <v>42543</v>
      </c>
      <c r="B808">
        <v>6</v>
      </c>
      <c r="C808">
        <v>2016</v>
      </c>
      <c r="D808" s="2">
        <v>44728</v>
      </c>
      <c r="E808" t="s">
        <v>268</v>
      </c>
      <c r="F808" t="s">
        <v>589</v>
      </c>
      <c r="G808" t="s">
        <v>29</v>
      </c>
      <c r="I808" s="3">
        <v>7.24</v>
      </c>
    </row>
    <row r="809" spans="1:9" x14ac:dyDescent="0.35">
      <c r="A809" s="1">
        <v>42543</v>
      </c>
      <c r="B809">
        <v>6</v>
      </c>
      <c r="C809">
        <v>2016</v>
      </c>
      <c r="D809" s="2">
        <v>44728</v>
      </c>
      <c r="E809" t="s">
        <v>274</v>
      </c>
      <c r="F809" t="s">
        <v>864</v>
      </c>
      <c r="G809" t="s">
        <v>28</v>
      </c>
      <c r="I809" s="3">
        <v>30</v>
      </c>
    </row>
    <row r="810" spans="1:9" x14ac:dyDescent="0.35">
      <c r="A810" s="1">
        <v>42543</v>
      </c>
      <c r="B810">
        <v>6</v>
      </c>
      <c r="C810">
        <v>2016</v>
      </c>
      <c r="D810" s="2">
        <v>44728</v>
      </c>
      <c r="E810" t="s">
        <v>274</v>
      </c>
      <c r="F810" t="s">
        <v>360</v>
      </c>
      <c r="G810" t="s">
        <v>29</v>
      </c>
      <c r="I810" s="3">
        <v>44.85</v>
      </c>
    </row>
    <row r="811" spans="1:9" x14ac:dyDescent="0.35">
      <c r="A811" s="1">
        <v>42543</v>
      </c>
      <c r="B811">
        <v>6</v>
      </c>
      <c r="C811">
        <v>2016</v>
      </c>
      <c r="D811" s="2">
        <v>44728</v>
      </c>
      <c r="E811" t="s">
        <v>269</v>
      </c>
      <c r="F811" t="s">
        <v>754</v>
      </c>
      <c r="G811" t="s">
        <v>16</v>
      </c>
      <c r="I811" s="3">
        <v>159.16999999999999</v>
      </c>
    </row>
    <row r="812" spans="1:9" x14ac:dyDescent="0.35">
      <c r="A812" s="1">
        <v>42544</v>
      </c>
      <c r="B812">
        <v>6</v>
      </c>
      <c r="C812">
        <v>2016</v>
      </c>
      <c r="D812" s="2">
        <v>44728</v>
      </c>
      <c r="E812" t="s">
        <v>274</v>
      </c>
      <c r="F812" t="s">
        <v>361</v>
      </c>
      <c r="G812" t="s">
        <v>28</v>
      </c>
      <c r="I812" s="3">
        <v>7.99</v>
      </c>
    </row>
    <row r="813" spans="1:9" x14ac:dyDescent="0.35">
      <c r="A813" s="1">
        <v>42544</v>
      </c>
      <c r="B813">
        <v>6</v>
      </c>
      <c r="C813">
        <v>2016</v>
      </c>
      <c r="D813" s="2">
        <v>44728</v>
      </c>
      <c r="E813" t="s">
        <v>275</v>
      </c>
      <c r="F813" t="s">
        <v>862</v>
      </c>
      <c r="G813" t="s">
        <v>29</v>
      </c>
      <c r="I813" s="3">
        <v>9.3800000000000008</v>
      </c>
    </row>
    <row r="814" spans="1:9" x14ac:dyDescent="0.35">
      <c r="A814" s="1">
        <v>42544</v>
      </c>
      <c r="B814">
        <v>6</v>
      </c>
      <c r="C814">
        <v>2016</v>
      </c>
      <c r="D814" s="2">
        <v>44728</v>
      </c>
      <c r="E814" t="s">
        <v>275</v>
      </c>
      <c r="F814" t="s">
        <v>865</v>
      </c>
      <c r="G814" t="s">
        <v>29</v>
      </c>
      <c r="I814" s="3">
        <v>67.45</v>
      </c>
    </row>
    <row r="815" spans="1:9" x14ac:dyDescent="0.35">
      <c r="A815" s="1">
        <v>42545</v>
      </c>
      <c r="B815">
        <v>6</v>
      </c>
      <c r="C815">
        <v>2016</v>
      </c>
      <c r="D815" s="2">
        <v>44728</v>
      </c>
      <c r="E815" t="s">
        <v>274</v>
      </c>
      <c r="F815" t="s">
        <v>866</v>
      </c>
      <c r="G815" t="s">
        <v>29</v>
      </c>
      <c r="I815" s="3">
        <v>43.94</v>
      </c>
    </row>
    <row r="816" spans="1:9" x14ac:dyDescent="0.35">
      <c r="A816" s="1">
        <v>42545</v>
      </c>
      <c r="B816">
        <v>6</v>
      </c>
      <c r="C816">
        <v>2016</v>
      </c>
      <c r="D816" s="2">
        <v>44728</v>
      </c>
      <c r="E816" t="s">
        <v>275</v>
      </c>
      <c r="F816" t="s">
        <v>360</v>
      </c>
      <c r="G816" t="s">
        <v>29</v>
      </c>
      <c r="I816" s="3">
        <v>44.85</v>
      </c>
    </row>
    <row r="817" spans="1:9" x14ac:dyDescent="0.35">
      <c r="A817" s="1">
        <v>42546</v>
      </c>
      <c r="B817">
        <v>6</v>
      </c>
      <c r="C817">
        <v>2016</v>
      </c>
      <c r="D817" s="2">
        <v>44728</v>
      </c>
      <c r="E817" t="s">
        <v>275</v>
      </c>
      <c r="F817" t="s">
        <v>867</v>
      </c>
      <c r="G817" t="s">
        <v>29</v>
      </c>
      <c r="I817" s="3">
        <v>30.17</v>
      </c>
    </row>
    <row r="818" spans="1:9" x14ac:dyDescent="0.35">
      <c r="A818" s="1">
        <v>42546</v>
      </c>
      <c r="B818">
        <v>6</v>
      </c>
      <c r="C818">
        <v>2016</v>
      </c>
      <c r="D818" s="2">
        <v>44728</v>
      </c>
      <c r="E818" t="s">
        <v>275</v>
      </c>
      <c r="F818" t="s">
        <v>868</v>
      </c>
      <c r="G818" t="s">
        <v>29</v>
      </c>
      <c r="I818" s="3">
        <v>40.92</v>
      </c>
    </row>
    <row r="819" spans="1:9" x14ac:dyDescent="0.35">
      <c r="A819" s="1">
        <v>42546</v>
      </c>
      <c r="B819">
        <v>6</v>
      </c>
      <c r="C819">
        <v>2016</v>
      </c>
      <c r="D819" s="2">
        <v>44728</v>
      </c>
      <c r="E819" t="s">
        <v>275</v>
      </c>
      <c r="F819" t="s">
        <v>869</v>
      </c>
      <c r="G819" t="s">
        <v>29</v>
      </c>
      <c r="I819" s="3">
        <v>71.11</v>
      </c>
    </row>
    <row r="820" spans="1:9" x14ac:dyDescent="0.35">
      <c r="A820" s="1">
        <v>42546</v>
      </c>
      <c r="B820">
        <v>6</v>
      </c>
      <c r="C820">
        <v>2016</v>
      </c>
      <c r="D820" s="2">
        <v>44728</v>
      </c>
      <c r="E820" t="s">
        <v>275</v>
      </c>
      <c r="F820" t="s">
        <v>410</v>
      </c>
      <c r="G820" t="s">
        <v>10</v>
      </c>
      <c r="I820" s="3">
        <v>103.44</v>
      </c>
    </row>
    <row r="821" spans="1:9" x14ac:dyDescent="0.35">
      <c r="A821" s="1">
        <v>42546</v>
      </c>
      <c r="B821">
        <v>6</v>
      </c>
      <c r="C821">
        <v>2016</v>
      </c>
      <c r="D821" s="2">
        <v>44728</v>
      </c>
      <c r="E821" t="s">
        <v>275</v>
      </c>
      <c r="F821" t="s">
        <v>870</v>
      </c>
      <c r="G821" t="s">
        <v>29</v>
      </c>
      <c r="I821" s="3">
        <v>107.46</v>
      </c>
    </row>
    <row r="822" spans="1:9" x14ac:dyDescent="0.35">
      <c r="A822" s="1">
        <v>42546</v>
      </c>
      <c r="B822">
        <v>6</v>
      </c>
      <c r="C822">
        <v>2016</v>
      </c>
      <c r="D822" s="2">
        <v>44728</v>
      </c>
      <c r="E822" t="s">
        <v>269</v>
      </c>
      <c r="F822" t="s">
        <v>871</v>
      </c>
      <c r="G822" t="s">
        <v>29</v>
      </c>
      <c r="I822" s="3">
        <v>143.66</v>
      </c>
    </row>
    <row r="823" spans="1:9" x14ac:dyDescent="0.35">
      <c r="A823" s="1">
        <v>42548</v>
      </c>
      <c r="B823">
        <v>6</v>
      </c>
      <c r="C823">
        <v>2016</v>
      </c>
      <c r="D823" s="2">
        <v>44728</v>
      </c>
      <c r="E823" t="s">
        <v>274</v>
      </c>
      <c r="F823" t="s">
        <v>872</v>
      </c>
      <c r="G823" t="s">
        <v>28</v>
      </c>
      <c r="I823" s="3">
        <v>0.99</v>
      </c>
    </row>
    <row r="824" spans="1:9" x14ac:dyDescent="0.35">
      <c r="A824" s="1">
        <v>42549</v>
      </c>
      <c r="B824">
        <v>6</v>
      </c>
      <c r="C824">
        <v>2016</v>
      </c>
      <c r="D824" s="2">
        <v>44728</v>
      </c>
      <c r="E824" t="s">
        <v>275</v>
      </c>
      <c r="F824" t="s">
        <v>873</v>
      </c>
      <c r="G824" t="s">
        <v>19</v>
      </c>
      <c r="I824" s="3">
        <v>55.05</v>
      </c>
    </row>
    <row r="825" spans="1:9" x14ac:dyDescent="0.35">
      <c r="A825" s="1">
        <v>42549</v>
      </c>
      <c r="B825">
        <v>6</v>
      </c>
      <c r="C825">
        <v>2016</v>
      </c>
      <c r="D825" s="2">
        <v>44728</v>
      </c>
      <c r="E825" t="s">
        <v>269</v>
      </c>
      <c r="F825" t="s">
        <v>747</v>
      </c>
      <c r="G825" t="s">
        <v>11</v>
      </c>
      <c r="I825" s="3">
        <v>162.24</v>
      </c>
    </row>
    <row r="826" spans="1:9" x14ac:dyDescent="0.35">
      <c r="A826" s="1">
        <v>42550</v>
      </c>
      <c r="B826">
        <v>6</v>
      </c>
      <c r="C826">
        <v>2016</v>
      </c>
      <c r="D826" s="2">
        <v>44728</v>
      </c>
      <c r="E826" t="s">
        <v>275</v>
      </c>
      <c r="F826" t="s">
        <v>874</v>
      </c>
      <c r="G826" t="s">
        <v>29</v>
      </c>
      <c r="I826" s="3">
        <v>74.25</v>
      </c>
    </row>
    <row r="827" spans="1:9" x14ac:dyDescent="0.35">
      <c r="A827" s="1">
        <v>42551</v>
      </c>
      <c r="B827">
        <v>6</v>
      </c>
      <c r="C827">
        <v>2016</v>
      </c>
      <c r="D827" s="2">
        <v>44728</v>
      </c>
      <c r="E827" t="s">
        <v>268</v>
      </c>
      <c r="F827" t="s">
        <v>406</v>
      </c>
      <c r="G827" t="s">
        <v>12</v>
      </c>
      <c r="I827" s="3">
        <v>-8.06</v>
      </c>
    </row>
    <row r="828" spans="1:9" x14ac:dyDescent="0.35">
      <c r="A828" s="1">
        <v>42551</v>
      </c>
      <c r="B828">
        <v>6</v>
      </c>
      <c r="C828">
        <v>2016</v>
      </c>
      <c r="D828" s="2">
        <v>44728</v>
      </c>
      <c r="E828" t="s">
        <v>269</v>
      </c>
      <c r="F828" t="s">
        <v>406</v>
      </c>
      <c r="G828" t="s">
        <v>12</v>
      </c>
      <c r="I828" s="3">
        <v>-2</v>
      </c>
    </row>
    <row r="829" spans="1:9" x14ac:dyDescent="0.35">
      <c r="A829" s="1">
        <v>42551</v>
      </c>
      <c r="B829">
        <v>6</v>
      </c>
      <c r="C829">
        <v>2016</v>
      </c>
      <c r="D829" s="2">
        <v>44728</v>
      </c>
      <c r="E829" t="s">
        <v>275</v>
      </c>
      <c r="F829" t="s">
        <v>875</v>
      </c>
      <c r="G829" t="s">
        <v>19</v>
      </c>
      <c r="I829" s="3">
        <v>42.59</v>
      </c>
    </row>
    <row r="830" spans="1:9" x14ac:dyDescent="0.35">
      <c r="A830" s="1">
        <v>42551</v>
      </c>
      <c r="B830">
        <v>6</v>
      </c>
      <c r="C830">
        <v>2016</v>
      </c>
      <c r="D830" s="2">
        <v>44728</v>
      </c>
      <c r="E830" t="s">
        <v>275</v>
      </c>
      <c r="F830" t="s">
        <v>876</v>
      </c>
      <c r="G830" t="s">
        <v>10</v>
      </c>
      <c r="I830" s="3">
        <v>560.20000000000005</v>
      </c>
    </row>
    <row r="831" spans="1:9" x14ac:dyDescent="0.35">
      <c r="A831" s="1">
        <v>42552</v>
      </c>
      <c r="B831">
        <v>7</v>
      </c>
      <c r="C831">
        <v>2016</v>
      </c>
      <c r="D831" s="2">
        <v>44758</v>
      </c>
      <c r="E831" t="s">
        <v>275</v>
      </c>
      <c r="F831" t="s">
        <v>877</v>
      </c>
      <c r="G831" t="s">
        <v>29</v>
      </c>
      <c r="I831" s="3">
        <v>41.6</v>
      </c>
    </row>
    <row r="832" spans="1:9" x14ac:dyDescent="0.35">
      <c r="A832" s="1">
        <v>42552</v>
      </c>
      <c r="B832">
        <v>7</v>
      </c>
      <c r="C832">
        <v>2016</v>
      </c>
      <c r="D832" s="2">
        <v>44758</v>
      </c>
      <c r="E832" t="s">
        <v>275</v>
      </c>
      <c r="F832" t="s">
        <v>315</v>
      </c>
      <c r="G832" t="s">
        <v>29</v>
      </c>
      <c r="I832" s="3">
        <v>61.59</v>
      </c>
    </row>
    <row r="833" spans="1:9" x14ac:dyDescent="0.35">
      <c r="A833" s="1">
        <v>42552</v>
      </c>
      <c r="B833">
        <v>7</v>
      </c>
      <c r="C833">
        <v>2016</v>
      </c>
      <c r="D833" s="2">
        <v>44758</v>
      </c>
      <c r="E833" t="s">
        <v>274</v>
      </c>
      <c r="F833" t="s">
        <v>878</v>
      </c>
      <c r="G833" t="s">
        <v>12</v>
      </c>
      <c r="I833" s="3">
        <v>95</v>
      </c>
    </row>
    <row r="834" spans="1:9" x14ac:dyDescent="0.35">
      <c r="A834" s="1">
        <v>42552</v>
      </c>
      <c r="B834">
        <v>7</v>
      </c>
      <c r="C834">
        <v>2016</v>
      </c>
      <c r="D834" s="2">
        <v>44758</v>
      </c>
      <c r="E834" t="s">
        <v>275</v>
      </c>
      <c r="F834" t="s">
        <v>421</v>
      </c>
      <c r="G834" t="s">
        <v>10</v>
      </c>
      <c r="I834" s="3">
        <v>380.52</v>
      </c>
    </row>
    <row r="835" spans="1:9" x14ac:dyDescent="0.35">
      <c r="A835" s="1">
        <v>42552</v>
      </c>
      <c r="B835">
        <v>7</v>
      </c>
      <c r="C835">
        <v>2016</v>
      </c>
      <c r="D835" s="2">
        <v>44758</v>
      </c>
      <c r="E835" t="s">
        <v>275</v>
      </c>
      <c r="F835" t="s">
        <v>879</v>
      </c>
      <c r="G835" t="s">
        <v>10</v>
      </c>
      <c r="I835" s="3">
        <v>547.41999999999996</v>
      </c>
    </row>
    <row r="836" spans="1:9" x14ac:dyDescent="0.35">
      <c r="A836" s="1">
        <v>42553</v>
      </c>
      <c r="B836">
        <v>7</v>
      </c>
      <c r="C836">
        <v>2016</v>
      </c>
      <c r="D836" s="2">
        <v>44758</v>
      </c>
      <c r="E836" t="s">
        <v>275</v>
      </c>
      <c r="F836" t="s">
        <v>880</v>
      </c>
      <c r="G836" t="s">
        <v>29</v>
      </c>
      <c r="I836" s="3">
        <v>-3.97</v>
      </c>
    </row>
    <row r="837" spans="1:9" x14ac:dyDescent="0.35">
      <c r="A837" s="1">
        <v>42553</v>
      </c>
      <c r="B837">
        <v>7</v>
      </c>
      <c r="C837">
        <v>2016</v>
      </c>
      <c r="D837" s="2">
        <v>44758</v>
      </c>
      <c r="E837" t="s">
        <v>275</v>
      </c>
      <c r="F837" t="s">
        <v>881</v>
      </c>
      <c r="G837" t="s">
        <v>29</v>
      </c>
      <c r="I837" s="3">
        <v>20.83</v>
      </c>
    </row>
    <row r="838" spans="1:9" x14ac:dyDescent="0.35">
      <c r="A838" s="1">
        <v>42553</v>
      </c>
      <c r="B838">
        <v>7</v>
      </c>
      <c r="C838">
        <v>2016</v>
      </c>
      <c r="D838" s="2">
        <v>44758</v>
      </c>
      <c r="E838" t="s">
        <v>276</v>
      </c>
      <c r="F838" t="s">
        <v>882</v>
      </c>
      <c r="G838" t="s">
        <v>29</v>
      </c>
      <c r="I838" s="3">
        <v>342.24</v>
      </c>
    </row>
    <row r="839" spans="1:9" x14ac:dyDescent="0.35">
      <c r="A839" s="1">
        <v>42554</v>
      </c>
      <c r="B839">
        <v>7</v>
      </c>
      <c r="C839">
        <v>2016</v>
      </c>
      <c r="D839" s="2">
        <v>44758</v>
      </c>
      <c r="E839" t="s">
        <v>275</v>
      </c>
      <c r="F839" t="s">
        <v>753</v>
      </c>
      <c r="G839" t="s">
        <v>19</v>
      </c>
      <c r="I839" s="3">
        <v>11.48</v>
      </c>
    </row>
    <row r="840" spans="1:9" x14ac:dyDescent="0.35">
      <c r="A840" s="1">
        <v>42554</v>
      </c>
      <c r="B840">
        <v>7</v>
      </c>
      <c r="C840">
        <v>2016</v>
      </c>
      <c r="D840" s="2">
        <v>44758</v>
      </c>
      <c r="E840" t="s">
        <v>274</v>
      </c>
      <c r="F840" t="s">
        <v>330</v>
      </c>
      <c r="G840" t="s">
        <v>27</v>
      </c>
      <c r="I840" s="3">
        <v>206.3</v>
      </c>
    </row>
    <row r="841" spans="1:9" x14ac:dyDescent="0.35">
      <c r="A841" s="1">
        <v>42555</v>
      </c>
      <c r="B841">
        <v>7</v>
      </c>
      <c r="C841">
        <v>2016</v>
      </c>
      <c r="D841" s="2">
        <v>44758</v>
      </c>
      <c r="E841" t="s">
        <v>277</v>
      </c>
      <c r="F841" t="s">
        <v>419</v>
      </c>
      <c r="G841" t="s">
        <v>20</v>
      </c>
      <c r="I841" s="3">
        <v>42.47</v>
      </c>
    </row>
    <row r="842" spans="1:9" x14ac:dyDescent="0.35">
      <c r="A842" s="1">
        <v>42555</v>
      </c>
      <c r="B842">
        <v>7</v>
      </c>
      <c r="C842">
        <v>2016</v>
      </c>
      <c r="D842" s="2">
        <v>44758</v>
      </c>
      <c r="E842" t="s">
        <v>275</v>
      </c>
      <c r="F842" t="s">
        <v>543</v>
      </c>
      <c r="G842" t="s">
        <v>20</v>
      </c>
      <c r="I842" s="3">
        <v>46.15</v>
      </c>
    </row>
    <row r="843" spans="1:9" x14ac:dyDescent="0.35">
      <c r="A843" s="1">
        <v>42555</v>
      </c>
      <c r="B843">
        <v>7</v>
      </c>
      <c r="C843">
        <v>2016</v>
      </c>
      <c r="D843" s="2">
        <v>44758</v>
      </c>
      <c r="E843" t="s">
        <v>275</v>
      </c>
      <c r="F843" t="s">
        <v>541</v>
      </c>
      <c r="G843" t="s">
        <v>17</v>
      </c>
      <c r="I843" s="3">
        <v>102.63</v>
      </c>
    </row>
    <row r="844" spans="1:9" x14ac:dyDescent="0.35">
      <c r="A844" s="1">
        <v>42556</v>
      </c>
      <c r="B844">
        <v>7</v>
      </c>
      <c r="C844">
        <v>2016</v>
      </c>
      <c r="D844" s="2">
        <v>44758</v>
      </c>
      <c r="E844" t="s">
        <v>269</v>
      </c>
      <c r="F844" t="s">
        <v>752</v>
      </c>
      <c r="G844" t="s">
        <v>16</v>
      </c>
      <c r="I844" s="3">
        <v>95.1</v>
      </c>
    </row>
    <row r="845" spans="1:9" x14ac:dyDescent="0.35">
      <c r="A845" s="1">
        <v>42557</v>
      </c>
      <c r="B845">
        <v>7</v>
      </c>
      <c r="C845">
        <v>2016</v>
      </c>
      <c r="D845" s="2">
        <v>44758</v>
      </c>
      <c r="E845" t="s">
        <v>275</v>
      </c>
      <c r="F845" t="s">
        <v>541</v>
      </c>
      <c r="G845" t="s">
        <v>17</v>
      </c>
      <c r="I845" s="3">
        <v>2.98</v>
      </c>
    </row>
    <row r="846" spans="1:9" x14ac:dyDescent="0.35">
      <c r="A846" s="1">
        <v>42557</v>
      </c>
      <c r="B846">
        <v>7</v>
      </c>
      <c r="C846">
        <v>2016</v>
      </c>
      <c r="D846" s="2">
        <v>44758</v>
      </c>
      <c r="E846" t="s">
        <v>275</v>
      </c>
      <c r="F846" t="s">
        <v>541</v>
      </c>
      <c r="G846" t="s">
        <v>17</v>
      </c>
      <c r="I846" s="3">
        <v>6.76</v>
      </c>
    </row>
    <row r="847" spans="1:9" x14ac:dyDescent="0.35">
      <c r="A847" s="1">
        <v>42557</v>
      </c>
      <c r="B847">
        <v>7</v>
      </c>
      <c r="C847">
        <v>2016</v>
      </c>
      <c r="D847" s="2">
        <v>44758</v>
      </c>
      <c r="E847" t="s">
        <v>275</v>
      </c>
      <c r="F847" t="s">
        <v>849</v>
      </c>
      <c r="G847" t="s">
        <v>17</v>
      </c>
      <c r="I847" s="3">
        <v>22.91</v>
      </c>
    </row>
    <row r="848" spans="1:9" x14ac:dyDescent="0.35">
      <c r="A848" s="1">
        <v>42557</v>
      </c>
      <c r="B848">
        <v>7</v>
      </c>
      <c r="C848">
        <v>2016</v>
      </c>
      <c r="D848" s="2">
        <v>44758</v>
      </c>
      <c r="E848" t="s">
        <v>275</v>
      </c>
      <c r="F848" t="s">
        <v>585</v>
      </c>
      <c r="G848" t="s">
        <v>23</v>
      </c>
      <c r="I848" s="3">
        <v>25</v>
      </c>
    </row>
    <row r="849" spans="1:9" x14ac:dyDescent="0.35">
      <c r="A849" s="1">
        <v>42557</v>
      </c>
      <c r="B849">
        <v>7</v>
      </c>
      <c r="C849">
        <v>2016</v>
      </c>
      <c r="D849" s="2">
        <v>44758</v>
      </c>
      <c r="E849" t="s">
        <v>274</v>
      </c>
      <c r="F849" t="s">
        <v>849</v>
      </c>
      <c r="G849" t="s">
        <v>17</v>
      </c>
      <c r="I849" s="3">
        <v>70.459999999999994</v>
      </c>
    </row>
    <row r="850" spans="1:9" x14ac:dyDescent="0.35">
      <c r="A850" s="1">
        <v>42558</v>
      </c>
      <c r="B850">
        <v>7</v>
      </c>
      <c r="C850">
        <v>2016</v>
      </c>
      <c r="D850" s="2">
        <v>44758</v>
      </c>
      <c r="E850" t="s">
        <v>275</v>
      </c>
      <c r="F850" t="s">
        <v>541</v>
      </c>
      <c r="G850" t="s">
        <v>17</v>
      </c>
      <c r="I850" s="3">
        <v>11.26</v>
      </c>
    </row>
    <row r="851" spans="1:9" x14ac:dyDescent="0.35">
      <c r="A851" s="1">
        <v>42558</v>
      </c>
      <c r="B851">
        <v>7</v>
      </c>
      <c r="C851">
        <v>2016</v>
      </c>
      <c r="D851" s="2">
        <v>44758</v>
      </c>
      <c r="E851" t="s">
        <v>269</v>
      </c>
      <c r="F851" t="s">
        <v>331</v>
      </c>
      <c r="G851" t="s">
        <v>26</v>
      </c>
      <c r="I851" s="3">
        <v>36.44</v>
      </c>
    </row>
    <row r="852" spans="1:9" x14ac:dyDescent="0.35">
      <c r="A852" s="1">
        <v>42559</v>
      </c>
      <c r="B852">
        <v>7</v>
      </c>
      <c r="C852">
        <v>2016</v>
      </c>
      <c r="D852" s="2">
        <v>44758</v>
      </c>
      <c r="E852" t="s">
        <v>275</v>
      </c>
      <c r="F852" t="s">
        <v>856</v>
      </c>
      <c r="G852" t="s">
        <v>20</v>
      </c>
      <c r="I852" s="3">
        <v>5.74</v>
      </c>
    </row>
    <row r="853" spans="1:9" x14ac:dyDescent="0.35">
      <c r="A853" s="1">
        <v>42559</v>
      </c>
      <c r="B853">
        <v>7</v>
      </c>
      <c r="C853">
        <v>2016</v>
      </c>
      <c r="D853" s="2">
        <v>44758</v>
      </c>
      <c r="E853" t="s">
        <v>275</v>
      </c>
      <c r="F853" t="s">
        <v>883</v>
      </c>
      <c r="G853" t="s">
        <v>19</v>
      </c>
      <c r="I853" s="3">
        <v>12.93</v>
      </c>
    </row>
    <row r="854" spans="1:9" x14ac:dyDescent="0.35">
      <c r="A854" s="1">
        <v>42559</v>
      </c>
      <c r="B854">
        <v>7</v>
      </c>
      <c r="C854">
        <v>2016</v>
      </c>
      <c r="D854" s="2">
        <v>44758</v>
      </c>
      <c r="E854" t="s">
        <v>275</v>
      </c>
      <c r="F854" t="s">
        <v>884</v>
      </c>
      <c r="G854" t="s">
        <v>19</v>
      </c>
      <c r="I854" s="3">
        <v>48.12</v>
      </c>
    </row>
    <row r="855" spans="1:9" x14ac:dyDescent="0.35">
      <c r="A855" s="1">
        <v>42560</v>
      </c>
      <c r="B855">
        <v>7</v>
      </c>
      <c r="C855">
        <v>2016</v>
      </c>
      <c r="D855" s="2">
        <v>44758</v>
      </c>
      <c r="E855" t="s">
        <v>275</v>
      </c>
      <c r="F855" t="s">
        <v>605</v>
      </c>
      <c r="G855" t="s">
        <v>28</v>
      </c>
      <c r="I855" s="3">
        <v>28</v>
      </c>
    </row>
    <row r="856" spans="1:9" x14ac:dyDescent="0.35">
      <c r="A856" s="1">
        <v>42560</v>
      </c>
      <c r="B856">
        <v>7</v>
      </c>
      <c r="C856">
        <v>2016</v>
      </c>
      <c r="D856" s="2">
        <v>44758</v>
      </c>
      <c r="E856" t="s">
        <v>275</v>
      </c>
      <c r="F856" t="s">
        <v>885</v>
      </c>
      <c r="G856" t="s">
        <v>30</v>
      </c>
      <c r="I856" s="3">
        <v>59.99</v>
      </c>
    </row>
    <row r="857" spans="1:9" x14ac:dyDescent="0.35">
      <c r="A857" s="1">
        <v>42561</v>
      </c>
      <c r="B857">
        <v>7</v>
      </c>
      <c r="C857">
        <v>2016</v>
      </c>
      <c r="D857" s="2">
        <v>44758</v>
      </c>
      <c r="E857" t="s">
        <v>275</v>
      </c>
      <c r="F857" t="s">
        <v>606</v>
      </c>
      <c r="G857" t="s">
        <v>19</v>
      </c>
      <c r="I857" s="3">
        <v>26.52</v>
      </c>
    </row>
    <row r="858" spans="1:9" x14ac:dyDescent="0.35">
      <c r="A858" s="1">
        <v>42562</v>
      </c>
      <c r="B858">
        <v>7</v>
      </c>
      <c r="C858">
        <v>2016</v>
      </c>
      <c r="D858" s="2">
        <v>44758</v>
      </c>
      <c r="E858" t="s">
        <v>275</v>
      </c>
      <c r="F858" t="s">
        <v>360</v>
      </c>
      <c r="G858" t="s">
        <v>29</v>
      </c>
      <c r="I858" s="3">
        <v>44.85</v>
      </c>
    </row>
    <row r="859" spans="1:9" x14ac:dyDescent="0.35">
      <c r="A859" s="1">
        <v>42562</v>
      </c>
      <c r="B859">
        <v>7</v>
      </c>
      <c r="C859">
        <v>2016</v>
      </c>
      <c r="D859" s="2">
        <v>44758</v>
      </c>
      <c r="E859" t="s">
        <v>269</v>
      </c>
      <c r="F859" t="s">
        <v>751</v>
      </c>
      <c r="G859" t="s">
        <v>14</v>
      </c>
      <c r="I859" s="3">
        <v>59.64</v>
      </c>
    </row>
    <row r="860" spans="1:9" x14ac:dyDescent="0.35">
      <c r="A860" s="1">
        <v>42562</v>
      </c>
      <c r="B860">
        <v>7</v>
      </c>
      <c r="C860">
        <v>2016</v>
      </c>
      <c r="D860" s="2">
        <v>44758</v>
      </c>
      <c r="E860" t="s">
        <v>269</v>
      </c>
      <c r="F860" t="s">
        <v>752</v>
      </c>
      <c r="G860" t="s">
        <v>16</v>
      </c>
      <c r="I860" s="3">
        <v>312.67</v>
      </c>
    </row>
    <row r="861" spans="1:9" x14ac:dyDescent="0.35">
      <c r="A861" s="1">
        <v>42563</v>
      </c>
      <c r="B861">
        <v>7</v>
      </c>
      <c r="C861">
        <v>2016</v>
      </c>
      <c r="D861" s="2">
        <v>44758</v>
      </c>
      <c r="E861" t="s">
        <v>269</v>
      </c>
      <c r="F861" t="s">
        <v>773</v>
      </c>
      <c r="G861" t="s">
        <v>13</v>
      </c>
      <c r="I861" s="3">
        <v>1756.89</v>
      </c>
    </row>
    <row r="862" spans="1:9" x14ac:dyDescent="0.35">
      <c r="A862" s="1">
        <v>42564</v>
      </c>
      <c r="B862">
        <v>7</v>
      </c>
      <c r="C862">
        <v>2016</v>
      </c>
      <c r="D862" s="2">
        <v>44758</v>
      </c>
      <c r="E862" t="s">
        <v>275</v>
      </c>
      <c r="F862" t="s">
        <v>849</v>
      </c>
      <c r="G862" t="s">
        <v>17</v>
      </c>
      <c r="I862" s="3">
        <v>339</v>
      </c>
    </row>
    <row r="863" spans="1:9" x14ac:dyDescent="0.35">
      <c r="A863" s="1">
        <v>42564</v>
      </c>
      <c r="B863">
        <v>7</v>
      </c>
      <c r="C863">
        <v>2016</v>
      </c>
      <c r="D863" s="2">
        <v>44758</v>
      </c>
      <c r="E863" t="s">
        <v>269</v>
      </c>
      <c r="F863" t="s">
        <v>540</v>
      </c>
      <c r="G863" t="s">
        <v>11</v>
      </c>
      <c r="I863" s="3">
        <v>341.75</v>
      </c>
    </row>
    <row r="864" spans="1:9" x14ac:dyDescent="0.35">
      <c r="A864" s="1">
        <v>42565</v>
      </c>
      <c r="B864">
        <v>7</v>
      </c>
      <c r="C864">
        <v>2016</v>
      </c>
      <c r="D864" s="2">
        <v>44758</v>
      </c>
      <c r="E864" t="s">
        <v>275</v>
      </c>
      <c r="F864" t="s">
        <v>288</v>
      </c>
      <c r="G864" t="s">
        <v>36</v>
      </c>
      <c r="I864" s="3">
        <v>34.99</v>
      </c>
    </row>
    <row r="865" spans="1:9" x14ac:dyDescent="0.35">
      <c r="A865" s="1">
        <v>42565</v>
      </c>
      <c r="B865">
        <v>7</v>
      </c>
      <c r="C865">
        <v>2016</v>
      </c>
      <c r="D865" s="2">
        <v>44758</v>
      </c>
      <c r="E865" t="s">
        <v>275</v>
      </c>
      <c r="F865" t="s">
        <v>886</v>
      </c>
      <c r="G865" t="s">
        <v>32</v>
      </c>
      <c r="I865" s="3">
        <v>40</v>
      </c>
    </row>
    <row r="866" spans="1:9" x14ac:dyDescent="0.35">
      <c r="A866" s="1">
        <v>42565</v>
      </c>
      <c r="B866">
        <v>7</v>
      </c>
      <c r="C866">
        <v>2016</v>
      </c>
      <c r="D866" s="2">
        <v>44758</v>
      </c>
      <c r="E866" t="s">
        <v>275</v>
      </c>
      <c r="F866" t="s">
        <v>849</v>
      </c>
      <c r="G866" t="s">
        <v>17</v>
      </c>
      <c r="I866" s="3">
        <v>165.98</v>
      </c>
    </row>
    <row r="867" spans="1:9" x14ac:dyDescent="0.35">
      <c r="A867" s="1">
        <v>42565</v>
      </c>
      <c r="B867">
        <v>7</v>
      </c>
      <c r="C867">
        <v>2016</v>
      </c>
      <c r="D867" s="2">
        <v>44758</v>
      </c>
      <c r="E867" t="s">
        <v>275</v>
      </c>
      <c r="F867" t="s">
        <v>887</v>
      </c>
      <c r="G867" t="s">
        <v>32</v>
      </c>
      <c r="I867" s="3">
        <v>458</v>
      </c>
    </row>
    <row r="868" spans="1:9" x14ac:dyDescent="0.35">
      <c r="A868" s="1">
        <v>42566</v>
      </c>
      <c r="B868">
        <v>7</v>
      </c>
      <c r="C868">
        <v>2016</v>
      </c>
      <c r="D868" s="2">
        <v>44758</v>
      </c>
      <c r="E868" t="s">
        <v>275</v>
      </c>
      <c r="F868" t="s">
        <v>762</v>
      </c>
      <c r="G868" t="s">
        <v>20</v>
      </c>
      <c r="I868" s="3">
        <v>6.58</v>
      </c>
    </row>
    <row r="869" spans="1:9" x14ac:dyDescent="0.35">
      <c r="A869" s="1">
        <v>42566</v>
      </c>
      <c r="B869">
        <v>7</v>
      </c>
      <c r="C869">
        <v>2016</v>
      </c>
      <c r="D869" s="2">
        <v>44758</v>
      </c>
      <c r="E869" t="s">
        <v>275</v>
      </c>
      <c r="F869" t="s">
        <v>888</v>
      </c>
      <c r="G869" t="s">
        <v>19</v>
      </c>
      <c r="I869" s="3">
        <v>8.91</v>
      </c>
    </row>
    <row r="870" spans="1:9" x14ac:dyDescent="0.35">
      <c r="A870" s="1">
        <v>42566</v>
      </c>
      <c r="B870">
        <v>7</v>
      </c>
      <c r="C870">
        <v>2016</v>
      </c>
      <c r="D870" s="2">
        <v>44758</v>
      </c>
      <c r="E870" t="s">
        <v>275</v>
      </c>
      <c r="F870" t="s">
        <v>849</v>
      </c>
      <c r="G870" t="s">
        <v>17</v>
      </c>
      <c r="I870" s="3">
        <v>52.7</v>
      </c>
    </row>
    <row r="871" spans="1:9" x14ac:dyDescent="0.35">
      <c r="A871" s="1">
        <v>42567</v>
      </c>
      <c r="B871">
        <v>7</v>
      </c>
      <c r="C871">
        <v>2016</v>
      </c>
      <c r="D871" s="2">
        <v>44758</v>
      </c>
      <c r="E871" t="s">
        <v>275</v>
      </c>
      <c r="F871" t="s">
        <v>541</v>
      </c>
      <c r="G871" t="s">
        <v>17</v>
      </c>
      <c r="I871" s="3">
        <v>1.98</v>
      </c>
    </row>
    <row r="872" spans="1:9" x14ac:dyDescent="0.35">
      <c r="A872" s="1">
        <v>42567</v>
      </c>
      <c r="B872">
        <v>7</v>
      </c>
      <c r="C872">
        <v>2016</v>
      </c>
      <c r="D872" s="2">
        <v>44758</v>
      </c>
      <c r="E872" t="s">
        <v>275</v>
      </c>
      <c r="F872" t="s">
        <v>541</v>
      </c>
      <c r="G872" t="s">
        <v>17</v>
      </c>
      <c r="I872" s="3">
        <v>4</v>
      </c>
    </row>
    <row r="873" spans="1:9" x14ac:dyDescent="0.35">
      <c r="A873" s="1">
        <v>42567</v>
      </c>
      <c r="B873">
        <v>7</v>
      </c>
      <c r="C873">
        <v>2016</v>
      </c>
      <c r="D873" s="2">
        <v>44758</v>
      </c>
      <c r="E873" t="s">
        <v>275</v>
      </c>
      <c r="F873" t="s">
        <v>541</v>
      </c>
      <c r="G873" t="s">
        <v>17</v>
      </c>
      <c r="I873" s="3">
        <v>11.17</v>
      </c>
    </row>
    <row r="874" spans="1:9" x14ac:dyDescent="0.35">
      <c r="A874" s="1">
        <v>42567</v>
      </c>
      <c r="B874">
        <v>7</v>
      </c>
      <c r="C874">
        <v>2016</v>
      </c>
      <c r="D874" s="2">
        <v>44758</v>
      </c>
      <c r="E874" t="s">
        <v>275</v>
      </c>
      <c r="F874" t="s">
        <v>889</v>
      </c>
      <c r="G874" t="s">
        <v>19</v>
      </c>
      <c r="I874" s="3">
        <v>28.25</v>
      </c>
    </row>
    <row r="875" spans="1:9" x14ac:dyDescent="0.35">
      <c r="A875" s="1">
        <v>42567</v>
      </c>
      <c r="B875">
        <v>7</v>
      </c>
      <c r="C875">
        <v>2016</v>
      </c>
      <c r="D875" s="2">
        <v>44758</v>
      </c>
      <c r="E875" t="s">
        <v>275</v>
      </c>
      <c r="F875" t="s">
        <v>890</v>
      </c>
      <c r="G875" t="s">
        <v>38</v>
      </c>
      <c r="I875" s="3">
        <v>53</v>
      </c>
    </row>
    <row r="876" spans="1:9" x14ac:dyDescent="0.35">
      <c r="A876" s="1">
        <v>42568</v>
      </c>
      <c r="B876">
        <v>7</v>
      </c>
      <c r="C876">
        <v>2016</v>
      </c>
      <c r="D876" s="2">
        <v>44758</v>
      </c>
      <c r="E876" t="s">
        <v>275</v>
      </c>
      <c r="F876" t="s">
        <v>849</v>
      </c>
      <c r="G876" t="s">
        <v>17</v>
      </c>
      <c r="I876" s="3">
        <v>-165.98</v>
      </c>
    </row>
    <row r="877" spans="1:9" x14ac:dyDescent="0.35">
      <c r="A877" s="1">
        <v>42568</v>
      </c>
      <c r="B877">
        <v>7</v>
      </c>
      <c r="C877">
        <v>2016</v>
      </c>
      <c r="D877" s="2">
        <v>44758</v>
      </c>
      <c r="E877" t="s">
        <v>275</v>
      </c>
      <c r="F877" t="s">
        <v>358</v>
      </c>
      <c r="G877" t="s">
        <v>35</v>
      </c>
      <c r="I877" s="3">
        <v>-5.4</v>
      </c>
    </row>
    <row r="878" spans="1:9" x14ac:dyDescent="0.35">
      <c r="A878" s="1">
        <v>42568</v>
      </c>
      <c r="B878">
        <v>7</v>
      </c>
      <c r="C878">
        <v>2016</v>
      </c>
      <c r="D878" s="2">
        <v>44758</v>
      </c>
      <c r="E878" t="s">
        <v>275</v>
      </c>
      <c r="F878" t="s">
        <v>883</v>
      </c>
      <c r="G878" t="s">
        <v>19</v>
      </c>
      <c r="I878" s="3">
        <v>8.6199999999999992</v>
      </c>
    </row>
    <row r="879" spans="1:9" x14ac:dyDescent="0.35">
      <c r="A879" s="1">
        <v>42568</v>
      </c>
      <c r="B879">
        <v>7</v>
      </c>
      <c r="C879">
        <v>2016</v>
      </c>
      <c r="D879" s="2">
        <v>44758</v>
      </c>
      <c r="E879" t="s">
        <v>275</v>
      </c>
      <c r="F879" t="s">
        <v>607</v>
      </c>
      <c r="G879" t="s">
        <v>19</v>
      </c>
      <c r="I879" s="3">
        <v>18.25</v>
      </c>
    </row>
    <row r="880" spans="1:9" x14ac:dyDescent="0.35">
      <c r="A880" s="1">
        <v>42568</v>
      </c>
      <c r="B880">
        <v>7</v>
      </c>
      <c r="C880">
        <v>2016</v>
      </c>
      <c r="D880" s="2">
        <v>44758</v>
      </c>
      <c r="E880" t="s">
        <v>275</v>
      </c>
      <c r="F880" t="s">
        <v>358</v>
      </c>
      <c r="G880" t="s">
        <v>34</v>
      </c>
      <c r="I880" s="3">
        <v>58.23</v>
      </c>
    </row>
    <row r="881" spans="1:9" x14ac:dyDescent="0.35">
      <c r="A881" s="1">
        <v>42569</v>
      </c>
      <c r="B881">
        <v>7</v>
      </c>
      <c r="C881">
        <v>2016</v>
      </c>
      <c r="D881" s="2">
        <v>44758</v>
      </c>
      <c r="E881" t="s">
        <v>275</v>
      </c>
      <c r="F881" t="s">
        <v>541</v>
      </c>
      <c r="G881" t="s">
        <v>17</v>
      </c>
      <c r="I881" s="3">
        <v>25.9</v>
      </c>
    </row>
    <row r="882" spans="1:9" x14ac:dyDescent="0.35">
      <c r="A882" s="1">
        <v>42569</v>
      </c>
      <c r="B882">
        <v>7</v>
      </c>
      <c r="C882">
        <v>2016</v>
      </c>
      <c r="D882" s="2">
        <v>44758</v>
      </c>
      <c r="E882" t="s">
        <v>269</v>
      </c>
      <c r="F882" t="s">
        <v>608</v>
      </c>
      <c r="G882" t="s">
        <v>24</v>
      </c>
      <c r="I882" s="3">
        <v>200</v>
      </c>
    </row>
    <row r="883" spans="1:9" x14ac:dyDescent="0.35">
      <c r="A883" s="1">
        <v>42569</v>
      </c>
      <c r="B883">
        <v>7</v>
      </c>
      <c r="C883">
        <v>2016</v>
      </c>
      <c r="D883" s="2">
        <v>44758</v>
      </c>
      <c r="E883" t="s">
        <v>275</v>
      </c>
      <c r="F883" t="s">
        <v>891</v>
      </c>
      <c r="G883" t="s">
        <v>38</v>
      </c>
      <c r="I883" s="3">
        <v>156</v>
      </c>
    </row>
    <row r="884" spans="1:9" x14ac:dyDescent="0.35">
      <c r="A884" s="1">
        <v>42570</v>
      </c>
      <c r="B884">
        <v>7</v>
      </c>
      <c r="C884">
        <v>2016</v>
      </c>
      <c r="D884" s="2">
        <v>44758</v>
      </c>
      <c r="E884" t="s">
        <v>275</v>
      </c>
      <c r="F884" t="s">
        <v>892</v>
      </c>
      <c r="G884" t="s">
        <v>18</v>
      </c>
      <c r="I884" s="3">
        <v>36.549999999999997</v>
      </c>
    </row>
    <row r="885" spans="1:9" x14ac:dyDescent="0.35">
      <c r="A885" s="1">
        <v>42570</v>
      </c>
      <c r="B885">
        <v>7</v>
      </c>
      <c r="C885">
        <v>2016</v>
      </c>
      <c r="D885" s="2">
        <v>44758</v>
      </c>
      <c r="E885" t="s">
        <v>275</v>
      </c>
      <c r="F885" t="s">
        <v>420</v>
      </c>
      <c r="G885" t="s">
        <v>26</v>
      </c>
      <c r="I885" s="3">
        <v>36.57</v>
      </c>
    </row>
    <row r="886" spans="1:9" x14ac:dyDescent="0.35">
      <c r="A886" s="1">
        <v>42571</v>
      </c>
      <c r="B886">
        <v>7</v>
      </c>
      <c r="C886">
        <v>2016</v>
      </c>
      <c r="D886" s="2">
        <v>44758</v>
      </c>
      <c r="E886" t="s">
        <v>275</v>
      </c>
      <c r="F886" t="s">
        <v>893</v>
      </c>
      <c r="G886" t="s">
        <v>12</v>
      </c>
      <c r="I886" s="3">
        <v>141.13</v>
      </c>
    </row>
    <row r="887" spans="1:9" x14ac:dyDescent="0.35">
      <c r="A887" s="1">
        <v>42572</v>
      </c>
      <c r="B887">
        <v>7</v>
      </c>
      <c r="C887">
        <v>2016</v>
      </c>
      <c r="D887" s="2">
        <v>44758</v>
      </c>
      <c r="E887" t="s">
        <v>269</v>
      </c>
      <c r="F887" t="s">
        <v>609</v>
      </c>
      <c r="G887" t="s">
        <v>24</v>
      </c>
      <c r="I887" s="3">
        <v>500</v>
      </c>
    </row>
    <row r="888" spans="1:9" x14ac:dyDescent="0.35">
      <c r="A888" s="1">
        <v>42573</v>
      </c>
      <c r="B888">
        <v>7</v>
      </c>
      <c r="C888">
        <v>2016</v>
      </c>
      <c r="D888" s="2">
        <v>44758</v>
      </c>
      <c r="E888" t="s">
        <v>275</v>
      </c>
      <c r="F888" t="s">
        <v>359</v>
      </c>
      <c r="G888" t="s">
        <v>36</v>
      </c>
      <c r="I888" s="3">
        <v>1.99</v>
      </c>
    </row>
    <row r="889" spans="1:9" x14ac:dyDescent="0.35">
      <c r="A889" s="1">
        <v>42573</v>
      </c>
      <c r="B889">
        <v>7</v>
      </c>
      <c r="C889">
        <v>2016</v>
      </c>
      <c r="D889" s="2">
        <v>44758</v>
      </c>
      <c r="E889" t="s">
        <v>275</v>
      </c>
      <c r="F889" t="s">
        <v>894</v>
      </c>
      <c r="G889" t="s">
        <v>29</v>
      </c>
      <c r="I889" s="3">
        <v>8.5</v>
      </c>
    </row>
    <row r="890" spans="1:9" x14ac:dyDescent="0.35">
      <c r="A890" s="1">
        <v>42573</v>
      </c>
      <c r="B890">
        <v>7</v>
      </c>
      <c r="C890">
        <v>2016</v>
      </c>
      <c r="D890" s="2">
        <v>44758</v>
      </c>
      <c r="E890" t="s">
        <v>275</v>
      </c>
      <c r="F890" t="s">
        <v>361</v>
      </c>
      <c r="G890" t="s">
        <v>28</v>
      </c>
      <c r="I890" s="3">
        <v>9.99</v>
      </c>
    </row>
    <row r="891" spans="1:9" x14ac:dyDescent="0.35">
      <c r="A891" s="1">
        <v>42573</v>
      </c>
      <c r="B891">
        <v>7</v>
      </c>
      <c r="C891">
        <v>2016</v>
      </c>
      <c r="D891" s="2">
        <v>44758</v>
      </c>
      <c r="E891" t="s">
        <v>275</v>
      </c>
      <c r="F891" t="s">
        <v>895</v>
      </c>
      <c r="G891" t="s">
        <v>22</v>
      </c>
      <c r="I891" s="3">
        <v>35.1</v>
      </c>
    </row>
    <row r="892" spans="1:9" x14ac:dyDescent="0.35">
      <c r="A892" s="1">
        <v>42573</v>
      </c>
      <c r="B892">
        <v>7</v>
      </c>
      <c r="C892">
        <v>2016</v>
      </c>
      <c r="D892" s="2">
        <v>44758</v>
      </c>
      <c r="E892" t="s">
        <v>269</v>
      </c>
      <c r="F892" t="s">
        <v>754</v>
      </c>
      <c r="G892" t="s">
        <v>16</v>
      </c>
      <c r="I892" s="3">
        <v>159.16999999999999</v>
      </c>
    </row>
    <row r="893" spans="1:9" x14ac:dyDescent="0.35">
      <c r="A893" s="1">
        <v>42574</v>
      </c>
      <c r="B893">
        <v>7</v>
      </c>
      <c r="C893">
        <v>2016</v>
      </c>
      <c r="D893" s="2">
        <v>44758</v>
      </c>
      <c r="E893" t="s">
        <v>275</v>
      </c>
      <c r="F893" t="s">
        <v>896</v>
      </c>
      <c r="G893" t="s">
        <v>29</v>
      </c>
      <c r="I893" s="3">
        <v>1.38</v>
      </c>
    </row>
    <row r="894" spans="1:9" x14ac:dyDescent="0.35">
      <c r="A894" s="1">
        <v>42574</v>
      </c>
      <c r="B894">
        <v>7</v>
      </c>
      <c r="C894">
        <v>2016</v>
      </c>
      <c r="D894" s="2">
        <v>44758</v>
      </c>
      <c r="E894" t="s">
        <v>275</v>
      </c>
      <c r="F894" t="s">
        <v>896</v>
      </c>
      <c r="G894" t="s">
        <v>29</v>
      </c>
      <c r="I894" s="3">
        <v>1.56</v>
      </c>
    </row>
    <row r="895" spans="1:9" x14ac:dyDescent="0.35">
      <c r="A895" s="1">
        <v>42574</v>
      </c>
      <c r="B895">
        <v>7</v>
      </c>
      <c r="C895">
        <v>2016</v>
      </c>
      <c r="D895" s="2">
        <v>44758</v>
      </c>
      <c r="E895" t="s">
        <v>275</v>
      </c>
      <c r="F895" t="s">
        <v>896</v>
      </c>
      <c r="G895" t="s">
        <v>29</v>
      </c>
      <c r="I895" s="3">
        <v>1.57</v>
      </c>
    </row>
    <row r="896" spans="1:9" x14ac:dyDescent="0.35">
      <c r="A896" s="1">
        <v>42574</v>
      </c>
      <c r="B896">
        <v>7</v>
      </c>
      <c r="C896">
        <v>2016</v>
      </c>
      <c r="D896" s="2">
        <v>44758</v>
      </c>
      <c r="E896" t="s">
        <v>275</v>
      </c>
      <c r="F896" t="s">
        <v>896</v>
      </c>
      <c r="G896" t="s">
        <v>29</v>
      </c>
      <c r="I896" s="3">
        <v>1.63</v>
      </c>
    </row>
    <row r="897" spans="1:9" x14ac:dyDescent="0.35">
      <c r="A897" s="1">
        <v>42574</v>
      </c>
      <c r="B897">
        <v>7</v>
      </c>
      <c r="C897">
        <v>2016</v>
      </c>
      <c r="D897" s="2">
        <v>44758</v>
      </c>
      <c r="E897" t="s">
        <v>275</v>
      </c>
      <c r="F897" t="s">
        <v>896</v>
      </c>
      <c r="G897" t="s">
        <v>29</v>
      </c>
      <c r="I897" s="3">
        <v>1.63</v>
      </c>
    </row>
    <row r="898" spans="1:9" x14ac:dyDescent="0.35">
      <c r="A898" s="1">
        <v>42574</v>
      </c>
      <c r="B898">
        <v>7</v>
      </c>
      <c r="C898">
        <v>2016</v>
      </c>
      <c r="D898" s="2">
        <v>44758</v>
      </c>
      <c r="E898" t="s">
        <v>275</v>
      </c>
      <c r="F898" t="s">
        <v>896</v>
      </c>
      <c r="G898" t="s">
        <v>29</v>
      </c>
      <c r="I898" s="3">
        <v>1.63</v>
      </c>
    </row>
    <row r="899" spans="1:9" x14ac:dyDescent="0.35">
      <c r="A899" s="1">
        <v>42574</v>
      </c>
      <c r="B899">
        <v>7</v>
      </c>
      <c r="C899">
        <v>2016</v>
      </c>
      <c r="D899" s="2">
        <v>44758</v>
      </c>
      <c r="E899" t="s">
        <v>275</v>
      </c>
      <c r="F899" t="s">
        <v>897</v>
      </c>
      <c r="G899" t="s">
        <v>29</v>
      </c>
      <c r="I899" s="3">
        <v>11.65</v>
      </c>
    </row>
    <row r="900" spans="1:9" x14ac:dyDescent="0.35">
      <c r="A900" s="1">
        <v>42574</v>
      </c>
      <c r="B900">
        <v>7</v>
      </c>
      <c r="C900">
        <v>2016</v>
      </c>
      <c r="D900" s="2">
        <v>44758</v>
      </c>
      <c r="E900" t="s">
        <v>275</v>
      </c>
      <c r="F900" t="s">
        <v>898</v>
      </c>
      <c r="G900" t="s">
        <v>19</v>
      </c>
      <c r="I900" s="3">
        <v>105</v>
      </c>
    </row>
    <row r="901" spans="1:9" x14ac:dyDescent="0.35">
      <c r="A901" s="1">
        <v>42574</v>
      </c>
      <c r="B901">
        <v>7</v>
      </c>
      <c r="C901">
        <v>2016</v>
      </c>
      <c r="D901" s="2">
        <v>44758</v>
      </c>
      <c r="E901" t="s">
        <v>275</v>
      </c>
      <c r="F901" t="s">
        <v>899</v>
      </c>
      <c r="G901" t="s">
        <v>29</v>
      </c>
      <c r="I901" s="3">
        <v>142.9</v>
      </c>
    </row>
    <row r="902" spans="1:9" x14ac:dyDescent="0.35">
      <c r="A902" s="1">
        <v>42575</v>
      </c>
      <c r="B902">
        <v>7</v>
      </c>
      <c r="C902">
        <v>2016</v>
      </c>
      <c r="D902" s="2">
        <v>44758</v>
      </c>
      <c r="E902" t="s">
        <v>275</v>
      </c>
      <c r="F902" t="s">
        <v>900</v>
      </c>
      <c r="G902" t="s">
        <v>28</v>
      </c>
      <c r="I902" s="3">
        <v>11</v>
      </c>
    </row>
    <row r="903" spans="1:9" x14ac:dyDescent="0.35">
      <c r="A903" s="1">
        <v>42575</v>
      </c>
      <c r="B903">
        <v>7</v>
      </c>
      <c r="C903">
        <v>2016</v>
      </c>
      <c r="D903" s="2">
        <v>44758</v>
      </c>
      <c r="E903" t="s">
        <v>275</v>
      </c>
      <c r="F903" t="s">
        <v>901</v>
      </c>
      <c r="G903" t="s">
        <v>19</v>
      </c>
      <c r="I903" s="3">
        <v>23.97</v>
      </c>
    </row>
    <row r="904" spans="1:9" x14ac:dyDescent="0.35">
      <c r="A904" s="1">
        <v>42575</v>
      </c>
      <c r="B904">
        <v>7</v>
      </c>
      <c r="C904">
        <v>2016</v>
      </c>
      <c r="D904" s="2">
        <v>44758</v>
      </c>
      <c r="E904" t="s">
        <v>275</v>
      </c>
      <c r="F904" t="s">
        <v>902</v>
      </c>
      <c r="G904" t="s">
        <v>29</v>
      </c>
      <c r="I904" s="3">
        <v>24</v>
      </c>
    </row>
    <row r="905" spans="1:9" x14ac:dyDescent="0.35">
      <c r="A905" s="1">
        <v>42575</v>
      </c>
      <c r="B905">
        <v>7</v>
      </c>
      <c r="C905">
        <v>2016</v>
      </c>
      <c r="D905" s="2">
        <v>44758</v>
      </c>
      <c r="E905" t="s">
        <v>275</v>
      </c>
      <c r="F905" t="s">
        <v>903</v>
      </c>
      <c r="G905" t="s">
        <v>34</v>
      </c>
      <c r="I905" s="3">
        <v>144.25</v>
      </c>
    </row>
    <row r="906" spans="1:9" x14ac:dyDescent="0.35">
      <c r="A906" s="1">
        <v>42576</v>
      </c>
      <c r="B906">
        <v>7</v>
      </c>
      <c r="C906">
        <v>2016</v>
      </c>
      <c r="D906" s="2">
        <v>44758</v>
      </c>
      <c r="E906" t="s">
        <v>275</v>
      </c>
      <c r="F906" t="s">
        <v>883</v>
      </c>
      <c r="G906" t="s">
        <v>19</v>
      </c>
      <c r="I906" s="3">
        <v>4.3099999999999996</v>
      </c>
    </row>
    <row r="907" spans="1:9" x14ac:dyDescent="0.35">
      <c r="A907" s="1">
        <v>42576</v>
      </c>
      <c r="B907">
        <v>7</v>
      </c>
      <c r="C907">
        <v>2016</v>
      </c>
      <c r="D907" s="2">
        <v>44758</v>
      </c>
      <c r="E907" t="s">
        <v>269</v>
      </c>
      <c r="F907" t="s">
        <v>422</v>
      </c>
      <c r="G907" t="s">
        <v>19</v>
      </c>
      <c r="I907" s="3">
        <v>23.39</v>
      </c>
    </row>
    <row r="908" spans="1:9" x14ac:dyDescent="0.35">
      <c r="A908" s="1">
        <v>42576</v>
      </c>
      <c r="B908">
        <v>7</v>
      </c>
      <c r="C908">
        <v>2016</v>
      </c>
      <c r="D908" s="2">
        <v>44758</v>
      </c>
      <c r="E908" t="s">
        <v>275</v>
      </c>
      <c r="F908" t="s">
        <v>541</v>
      </c>
      <c r="G908" t="s">
        <v>17</v>
      </c>
      <c r="I908" s="3">
        <v>27.66</v>
      </c>
    </row>
    <row r="909" spans="1:9" x14ac:dyDescent="0.35">
      <c r="A909" s="1">
        <v>42576</v>
      </c>
      <c r="B909">
        <v>7</v>
      </c>
      <c r="C909">
        <v>2016</v>
      </c>
      <c r="D909" s="2">
        <v>44758</v>
      </c>
      <c r="E909" t="s">
        <v>275</v>
      </c>
      <c r="F909" t="s">
        <v>610</v>
      </c>
      <c r="G909" t="s">
        <v>17</v>
      </c>
      <c r="I909" s="3">
        <v>136.58000000000001</v>
      </c>
    </row>
    <row r="910" spans="1:9" x14ac:dyDescent="0.35">
      <c r="A910" s="1">
        <v>42576</v>
      </c>
      <c r="B910">
        <v>7</v>
      </c>
      <c r="C910">
        <v>2016</v>
      </c>
      <c r="D910" s="2">
        <v>44758</v>
      </c>
      <c r="E910" t="s">
        <v>275</v>
      </c>
      <c r="F910" t="s">
        <v>420</v>
      </c>
      <c r="G910" t="s">
        <v>26</v>
      </c>
      <c r="I910" s="3">
        <v>32.54</v>
      </c>
    </row>
    <row r="911" spans="1:9" x14ac:dyDescent="0.35">
      <c r="A911" s="1">
        <v>42577</v>
      </c>
      <c r="B911">
        <v>7</v>
      </c>
      <c r="C911">
        <v>2016</v>
      </c>
      <c r="D911" s="2">
        <v>44758</v>
      </c>
      <c r="E911" t="s">
        <v>275</v>
      </c>
      <c r="F911" t="s">
        <v>360</v>
      </c>
      <c r="G911" t="s">
        <v>29</v>
      </c>
      <c r="I911" s="3">
        <v>44.85</v>
      </c>
    </row>
    <row r="912" spans="1:9" x14ac:dyDescent="0.35">
      <c r="A912" s="1">
        <v>42578</v>
      </c>
      <c r="B912">
        <v>7</v>
      </c>
      <c r="C912">
        <v>2016</v>
      </c>
      <c r="D912" s="2">
        <v>44758</v>
      </c>
      <c r="E912" t="s">
        <v>275</v>
      </c>
      <c r="F912" t="s">
        <v>872</v>
      </c>
      <c r="G912" t="s">
        <v>28</v>
      </c>
      <c r="I912" s="3">
        <v>0.99</v>
      </c>
    </row>
    <row r="913" spans="1:9" x14ac:dyDescent="0.35">
      <c r="A913" s="1">
        <v>42579</v>
      </c>
      <c r="B913">
        <v>7</v>
      </c>
      <c r="C913">
        <v>2016</v>
      </c>
      <c r="D913" s="2">
        <v>44758</v>
      </c>
      <c r="E913" t="s">
        <v>275</v>
      </c>
      <c r="F913" t="s">
        <v>887</v>
      </c>
      <c r="G913" t="s">
        <v>32</v>
      </c>
      <c r="I913" s="3">
        <v>142</v>
      </c>
    </row>
    <row r="914" spans="1:9" x14ac:dyDescent="0.35">
      <c r="A914" s="1">
        <v>42579</v>
      </c>
      <c r="B914">
        <v>7</v>
      </c>
      <c r="C914">
        <v>2016</v>
      </c>
      <c r="D914" s="2">
        <v>44758</v>
      </c>
      <c r="E914" t="s">
        <v>269</v>
      </c>
      <c r="F914" t="s">
        <v>747</v>
      </c>
      <c r="G914" t="s">
        <v>11</v>
      </c>
      <c r="I914" s="3">
        <v>162.24</v>
      </c>
    </row>
    <row r="915" spans="1:9" x14ac:dyDescent="0.35">
      <c r="A915" s="1">
        <v>42580</v>
      </c>
      <c r="B915">
        <v>7</v>
      </c>
      <c r="C915">
        <v>2016</v>
      </c>
      <c r="D915" s="2">
        <v>44758</v>
      </c>
      <c r="E915" t="s">
        <v>275</v>
      </c>
      <c r="F915" t="s">
        <v>849</v>
      </c>
      <c r="G915" t="s">
        <v>17</v>
      </c>
      <c r="I915" s="3">
        <v>21.69</v>
      </c>
    </row>
    <row r="916" spans="1:9" x14ac:dyDescent="0.35">
      <c r="A916" s="1">
        <v>42580</v>
      </c>
      <c r="B916">
        <v>7</v>
      </c>
      <c r="C916">
        <v>2016</v>
      </c>
      <c r="D916" s="2">
        <v>44758</v>
      </c>
      <c r="E916" t="s">
        <v>275</v>
      </c>
      <c r="F916" t="s">
        <v>849</v>
      </c>
      <c r="G916" t="s">
        <v>17</v>
      </c>
      <c r="I916" s="3">
        <v>130.19</v>
      </c>
    </row>
    <row r="917" spans="1:9" x14ac:dyDescent="0.35">
      <c r="A917" s="1">
        <v>42581</v>
      </c>
      <c r="B917">
        <v>7</v>
      </c>
      <c r="C917">
        <v>2016</v>
      </c>
      <c r="D917" s="2">
        <v>44758</v>
      </c>
      <c r="E917" t="s">
        <v>275</v>
      </c>
      <c r="F917" t="s">
        <v>541</v>
      </c>
      <c r="G917" t="s">
        <v>17</v>
      </c>
      <c r="I917" s="3">
        <v>8.52</v>
      </c>
    </row>
    <row r="918" spans="1:9" x14ac:dyDescent="0.35">
      <c r="A918" s="1">
        <v>42581</v>
      </c>
      <c r="B918">
        <v>7</v>
      </c>
      <c r="C918">
        <v>2016</v>
      </c>
      <c r="D918" s="2">
        <v>44758</v>
      </c>
      <c r="E918" t="s">
        <v>275</v>
      </c>
      <c r="F918" t="s">
        <v>362</v>
      </c>
      <c r="G918" t="s">
        <v>19</v>
      </c>
      <c r="I918" s="3">
        <v>13.69</v>
      </c>
    </row>
    <row r="919" spans="1:9" x14ac:dyDescent="0.35">
      <c r="A919" s="1">
        <v>42581</v>
      </c>
      <c r="B919">
        <v>7</v>
      </c>
      <c r="C919">
        <v>2016</v>
      </c>
      <c r="D919" s="2">
        <v>44758</v>
      </c>
      <c r="E919" t="s">
        <v>275</v>
      </c>
      <c r="F919" t="s">
        <v>419</v>
      </c>
      <c r="G919" t="s">
        <v>20</v>
      </c>
      <c r="I919" s="3">
        <v>22.57</v>
      </c>
    </row>
    <row r="920" spans="1:9" x14ac:dyDescent="0.35">
      <c r="A920" s="1">
        <v>42581</v>
      </c>
      <c r="B920">
        <v>7</v>
      </c>
      <c r="C920">
        <v>2016</v>
      </c>
      <c r="D920" s="2">
        <v>44758</v>
      </c>
      <c r="E920" t="s">
        <v>275</v>
      </c>
      <c r="F920" t="s">
        <v>904</v>
      </c>
      <c r="G920" t="s">
        <v>19</v>
      </c>
      <c r="I920" s="3">
        <v>25.81</v>
      </c>
    </row>
    <row r="921" spans="1:9" x14ac:dyDescent="0.35">
      <c r="A921" s="1">
        <v>42581</v>
      </c>
      <c r="B921">
        <v>7</v>
      </c>
      <c r="C921">
        <v>2016</v>
      </c>
      <c r="D921" s="2">
        <v>44758</v>
      </c>
      <c r="E921" t="s">
        <v>275</v>
      </c>
      <c r="F921" t="s">
        <v>849</v>
      </c>
      <c r="G921" t="s">
        <v>17</v>
      </c>
      <c r="I921" s="3">
        <v>58.59</v>
      </c>
    </row>
    <row r="922" spans="1:9" x14ac:dyDescent="0.35">
      <c r="A922" s="1">
        <v>42581</v>
      </c>
      <c r="B922">
        <v>7</v>
      </c>
      <c r="C922">
        <v>2016</v>
      </c>
      <c r="D922" s="2">
        <v>44758</v>
      </c>
      <c r="E922" t="s">
        <v>275</v>
      </c>
      <c r="F922" t="s">
        <v>905</v>
      </c>
      <c r="G922" t="s">
        <v>21</v>
      </c>
      <c r="I922" s="3">
        <v>125.27</v>
      </c>
    </row>
    <row r="923" spans="1:9" x14ac:dyDescent="0.35">
      <c r="A923" s="1">
        <v>42582</v>
      </c>
      <c r="B923">
        <v>7</v>
      </c>
      <c r="C923">
        <v>2016</v>
      </c>
      <c r="D923" s="2">
        <v>44758</v>
      </c>
      <c r="E923" t="s">
        <v>275</v>
      </c>
      <c r="F923" t="s">
        <v>330</v>
      </c>
      <c r="G923" t="s">
        <v>27</v>
      </c>
      <c r="I923" s="3">
        <v>281.38</v>
      </c>
    </row>
    <row r="924" spans="1:9" x14ac:dyDescent="0.35">
      <c r="A924" s="1">
        <v>42583</v>
      </c>
      <c r="B924">
        <v>8</v>
      </c>
      <c r="C924">
        <v>2016</v>
      </c>
      <c r="D924" s="2">
        <v>44789</v>
      </c>
      <c r="E924" t="s">
        <v>275</v>
      </c>
      <c r="F924" t="s">
        <v>419</v>
      </c>
      <c r="G924" t="s">
        <v>20</v>
      </c>
      <c r="I924" s="3">
        <v>17.14</v>
      </c>
    </row>
    <row r="925" spans="1:9" x14ac:dyDescent="0.35">
      <c r="A925" s="1">
        <v>42583</v>
      </c>
      <c r="B925">
        <v>8</v>
      </c>
      <c r="C925">
        <v>2016</v>
      </c>
      <c r="D925" s="2">
        <v>44789</v>
      </c>
      <c r="E925" t="s">
        <v>275</v>
      </c>
      <c r="F925" t="s">
        <v>543</v>
      </c>
      <c r="G925" t="s">
        <v>20</v>
      </c>
      <c r="I925" s="3">
        <v>31.22</v>
      </c>
    </row>
    <row r="926" spans="1:9" x14ac:dyDescent="0.35">
      <c r="A926" s="1">
        <v>42584</v>
      </c>
      <c r="B926">
        <v>8</v>
      </c>
      <c r="C926">
        <v>2016</v>
      </c>
      <c r="D926" s="2">
        <v>44789</v>
      </c>
      <c r="E926" t="s">
        <v>269</v>
      </c>
      <c r="F926" t="s">
        <v>611</v>
      </c>
      <c r="G926" t="s">
        <v>24</v>
      </c>
      <c r="I926" s="3">
        <v>25</v>
      </c>
    </row>
    <row r="927" spans="1:9" x14ac:dyDescent="0.35">
      <c r="A927" s="1">
        <v>42584</v>
      </c>
      <c r="B927">
        <v>8</v>
      </c>
      <c r="C927">
        <v>2016</v>
      </c>
      <c r="D927" s="2">
        <v>44789</v>
      </c>
      <c r="E927" t="s">
        <v>269</v>
      </c>
      <c r="F927" t="s">
        <v>612</v>
      </c>
      <c r="G927" t="s">
        <v>24</v>
      </c>
      <c r="I927" s="3">
        <v>50</v>
      </c>
    </row>
    <row r="928" spans="1:9" x14ac:dyDescent="0.35">
      <c r="A928" s="1">
        <v>42585</v>
      </c>
      <c r="B928">
        <v>8</v>
      </c>
      <c r="C928">
        <v>2016</v>
      </c>
      <c r="D928" s="2">
        <v>44789</v>
      </c>
      <c r="E928" t="s">
        <v>269</v>
      </c>
      <c r="F928" t="s">
        <v>752</v>
      </c>
      <c r="G928" t="s">
        <v>16</v>
      </c>
      <c r="I928" s="3">
        <v>95.1</v>
      </c>
    </row>
    <row r="929" spans="1:9" x14ac:dyDescent="0.35">
      <c r="A929" s="1">
        <v>42586</v>
      </c>
      <c r="B929">
        <v>8</v>
      </c>
      <c r="C929">
        <v>2016</v>
      </c>
      <c r="D929" s="2">
        <v>44789</v>
      </c>
      <c r="E929" t="s">
        <v>275</v>
      </c>
      <c r="F929" t="s">
        <v>849</v>
      </c>
      <c r="G929" t="s">
        <v>17</v>
      </c>
      <c r="I929" s="3">
        <v>4</v>
      </c>
    </row>
    <row r="930" spans="1:9" x14ac:dyDescent="0.35">
      <c r="A930" s="1">
        <v>42586</v>
      </c>
      <c r="B930">
        <v>8</v>
      </c>
      <c r="C930">
        <v>2016</v>
      </c>
      <c r="D930" s="2">
        <v>44789</v>
      </c>
      <c r="E930" t="s">
        <v>275</v>
      </c>
      <c r="F930" t="s">
        <v>888</v>
      </c>
      <c r="G930" t="s">
        <v>19</v>
      </c>
      <c r="I930" s="3">
        <v>7.56</v>
      </c>
    </row>
    <row r="931" spans="1:9" x14ac:dyDescent="0.35">
      <c r="A931" s="1">
        <v>42586</v>
      </c>
      <c r="B931">
        <v>8</v>
      </c>
      <c r="C931">
        <v>2016</v>
      </c>
      <c r="D931" s="2">
        <v>44789</v>
      </c>
      <c r="E931" t="s">
        <v>275</v>
      </c>
      <c r="F931" t="s">
        <v>849</v>
      </c>
      <c r="G931" t="s">
        <v>17</v>
      </c>
      <c r="I931" s="3">
        <v>10.99</v>
      </c>
    </row>
    <row r="932" spans="1:9" x14ac:dyDescent="0.35">
      <c r="A932" s="1">
        <v>42586</v>
      </c>
      <c r="B932">
        <v>8</v>
      </c>
      <c r="C932">
        <v>2016</v>
      </c>
      <c r="D932" s="2">
        <v>44789</v>
      </c>
      <c r="E932" t="s">
        <v>275</v>
      </c>
      <c r="F932" t="s">
        <v>849</v>
      </c>
      <c r="G932" t="s">
        <v>17</v>
      </c>
      <c r="I932" s="3">
        <v>25.29</v>
      </c>
    </row>
    <row r="933" spans="1:9" x14ac:dyDescent="0.35">
      <c r="A933" s="1">
        <v>42586</v>
      </c>
      <c r="B933">
        <v>8</v>
      </c>
      <c r="C933">
        <v>2016</v>
      </c>
      <c r="D933" s="2">
        <v>44789</v>
      </c>
      <c r="E933" t="s">
        <v>275</v>
      </c>
      <c r="F933" t="s">
        <v>849</v>
      </c>
      <c r="G933" t="s">
        <v>17</v>
      </c>
      <c r="I933" s="3">
        <v>149.69999999999999</v>
      </c>
    </row>
    <row r="934" spans="1:9" x14ac:dyDescent="0.35">
      <c r="A934" s="1">
        <v>42587</v>
      </c>
      <c r="B934">
        <v>8</v>
      </c>
      <c r="C934">
        <v>2016</v>
      </c>
      <c r="D934" s="2">
        <v>44789</v>
      </c>
      <c r="E934" t="s">
        <v>275</v>
      </c>
      <c r="F934" t="s">
        <v>359</v>
      </c>
      <c r="G934" t="s">
        <v>36</v>
      </c>
      <c r="I934" s="3">
        <v>3.99</v>
      </c>
    </row>
    <row r="935" spans="1:9" x14ac:dyDescent="0.35">
      <c r="A935" s="1">
        <v>42587</v>
      </c>
      <c r="B935">
        <v>8</v>
      </c>
      <c r="C935">
        <v>2016</v>
      </c>
      <c r="D935" s="2">
        <v>44789</v>
      </c>
      <c r="E935" t="s">
        <v>275</v>
      </c>
      <c r="F935" t="s">
        <v>359</v>
      </c>
      <c r="G935" t="s">
        <v>36</v>
      </c>
      <c r="I935" s="3">
        <v>4.99</v>
      </c>
    </row>
    <row r="936" spans="1:9" x14ac:dyDescent="0.35">
      <c r="A936" s="1">
        <v>42587</v>
      </c>
      <c r="B936">
        <v>8</v>
      </c>
      <c r="C936">
        <v>2016</v>
      </c>
      <c r="D936" s="2">
        <v>44789</v>
      </c>
      <c r="E936" t="s">
        <v>275</v>
      </c>
      <c r="F936" t="s">
        <v>849</v>
      </c>
      <c r="G936" t="s">
        <v>17</v>
      </c>
      <c r="I936" s="3">
        <v>432.92</v>
      </c>
    </row>
    <row r="937" spans="1:9" x14ac:dyDescent="0.35">
      <c r="A937" s="1">
        <v>42588</v>
      </c>
      <c r="B937">
        <v>8</v>
      </c>
      <c r="C937">
        <v>2016</v>
      </c>
      <c r="D937" s="2">
        <v>44789</v>
      </c>
      <c r="E937" t="s">
        <v>275</v>
      </c>
      <c r="F937" t="s">
        <v>906</v>
      </c>
      <c r="G937" t="s">
        <v>19</v>
      </c>
      <c r="I937" s="3">
        <v>21.59</v>
      </c>
    </row>
    <row r="938" spans="1:9" x14ac:dyDescent="0.35">
      <c r="A938" s="1">
        <v>42589</v>
      </c>
      <c r="B938">
        <v>8</v>
      </c>
      <c r="C938">
        <v>2016</v>
      </c>
      <c r="D938" s="2">
        <v>44789</v>
      </c>
      <c r="E938" t="s">
        <v>275</v>
      </c>
      <c r="F938" t="s">
        <v>820</v>
      </c>
      <c r="G938" t="s">
        <v>17</v>
      </c>
      <c r="I938" s="3">
        <v>4.3499999999999996</v>
      </c>
    </row>
    <row r="939" spans="1:9" x14ac:dyDescent="0.35">
      <c r="A939" s="1">
        <v>42589</v>
      </c>
      <c r="B939">
        <v>8</v>
      </c>
      <c r="C939">
        <v>2016</v>
      </c>
      <c r="D939" s="2">
        <v>44789</v>
      </c>
      <c r="E939" t="s">
        <v>275</v>
      </c>
      <c r="F939" t="s">
        <v>541</v>
      </c>
      <c r="G939" t="s">
        <v>17</v>
      </c>
      <c r="I939" s="3">
        <v>14.59</v>
      </c>
    </row>
    <row r="940" spans="1:9" x14ac:dyDescent="0.35">
      <c r="A940" s="1">
        <v>42589</v>
      </c>
      <c r="B940">
        <v>8</v>
      </c>
      <c r="C940">
        <v>2016</v>
      </c>
      <c r="D940" s="2">
        <v>44789</v>
      </c>
      <c r="E940" t="s">
        <v>275</v>
      </c>
      <c r="F940" t="s">
        <v>907</v>
      </c>
      <c r="G940" t="s">
        <v>38</v>
      </c>
      <c r="I940" s="3">
        <v>14.99</v>
      </c>
    </row>
    <row r="941" spans="1:9" x14ac:dyDescent="0.35">
      <c r="A941" s="1">
        <v>42589</v>
      </c>
      <c r="B941">
        <v>8</v>
      </c>
      <c r="C941">
        <v>2016</v>
      </c>
      <c r="D941" s="2">
        <v>44789</v>
      </c>
      <c r="E941" t="s">
        <v>275</v>
      </c>
      <c r="F941" t="s">
        <v>908</v>
      </c>
      <c r="G941" t="s">
        <v>19</v>
      </c>
      <c r="I941" s="3">
        <v>34.96</v>
      </c>
    </row>
    <row r="942" spans="1:9" x14ac:dyDescent="0.35">
      <c r="A942" s="1">
        <v>42589</v>
      </c>
      <c r="B942">
        <v>8</v>
      </c>
      <c r="C942">
        <v>2016</v>
      </c>
      <c r="D942" s="2">
        <v>44789</v>
      </c>
      <c r="E942" t="s">
        <v>275</v>
      </c>
      <c r="F942" t="s">
        <v>885</v>
      </c>
      <c r="G942" t="s">
        <v>30</v>
      </c>
      <c r="I942" s="3">
        <v>84.99</v>
      </c>
    </row>
    <row r="943" spans="1:9" x14ac:dyDescent="0.35">
      <c r="A943" s="1">
        <v>42589</v>
      </c>
      <c r="B943">
        <v>8</v>
      </c>
      <c r="C943">
        <v>2016</v>
      </c>
      <c r="D943" s="2">
        <v>44789</v>
      </c>
      <c r="E943" t="s">
        <v>275</v>
      </c>
      <c r="F943" t="s">
        <v>907</v>
      </c>
      <c r="G943" t="s">
        <v>38</v>
      </c>
      <c r="I943" s="3">
        <v>16.989999999999998</v>
      </c>
    </row>
    <row r="944" spans="1:9" x14ac:dyDescent="0.35">
      <c r="A944" s="1">
        <v>42589</v>
      </c>
      <c r="B944">
        <v>8</v>
      </c>
      <c r="C944">
        <v>2016</v>
      </c>
      <c r="D944" s="2">
        <v>44789</v>
      </c>
      <c r="E944" t="s">
        <v>275</v>
      </c>
      <c r="F944" t="s">
        <v>420</v>
      </c>
      <c r="G944" t="s">
        <v>26</v>
      </c>
      <c r="I944" s="3">
        <v>18.5</v>
      </c>
    </row>
    <row r="945" spans="1:9" x14ac:dyDescent="0.35">
      <c r="A945" s="1">
        <v>42589</v>
      </c>
      <c r="B945">
        <v>8</v>
      </c>
      <c r="C945">
        <v>2016</v>
      </c>
      <c r="D945" s="2">
        <v>44789</v>
      </c>
      <c r="E945" t="s">
        <v>275</v>
      </c>
      <c r="F945" t="s">
        <v>420</v>
      </c>
      <c r="G945" t="s">
        <v>26</v>
      </c>
      <c r="I945" s="3">
        <v>34.58</v>
      </c>
    </row>
    <row r="946" spans="1:9" x14ac:dyDescent="0.35">
      <c r="A946" s="1">
        <v>42590</v>
      </c>
      <c r="B946">
        <v>8</v>
      </c>
      <c r="C946">
        <v>2016</v>
      </c>
      <c r="D946" s="2">
        <v>44789</v>
      </c>
      <c r="E946" t="s">
        <v>275</v>
      </c>
      <c r="F946" t="s">
        <v>419</v>
      </c>
      <c r="G946" t="s">
        <v>20</v>
      </c>
      <c r="I946" s="3">
        <v>12.95</v>
      </c>
    </row>
    <row r="947" spans="1:9" x14ac:dyDescent="0.35">
      <c r="A947" s="1">
        <v>42590</v>
      </c>
      <c r="B947">
        <v>8</v>
      </c>
      <c r="C947">
        <v>2016</v>
      </c>
      <c r="D947" s="2">
        <v>44789</v>
      </c>
      <c r="E947" t="s">
        <v>269</v>
      </c>
      <c r="F947" t="s">
        <v>909</v>
      </c>
      <c r="G947" t="s">
        <v>9</v>
      </c>
      <c r="I947" s="3">
        <v>203</v>
      </c>
    </row>
    <row r="948" spans="1:9" x14ac:dyDescent="0.35">
      <c r="A948" s="1">
        <v>42591</v>
      </c>
      <c r="B948">
        <v>8</v>
      </c>
      <c r="C948">
        <v>2016</v>
      </c>
      <c r="D948" s="2">
        <v>44789</v>
      </c>
      <c r="E948" t="s">
        <v>275</v>
      </c>
      <c r="F948" t="s">
        <v>849</v>
      </c>
      <c r="G948" t="s">
        <v>17</v>
      </c>
      <c r="I948" s="3">
        <v>-432.92</v>
      </c>
    </row>
    <row r="949" spans="1:9" x14ac:dyDescent="0.35">
      <c r="A949" s="1">
        <v>42591</v>
      </c>
      <c r="B949">
        <v>8</v>
      </c>
      <c r="C949">
        <v>2016</v>
      </c>
      <c r="D949" s="2">
        <v>44789</v>
      </c>
      <c r="E949" t="s">
        <v>275</v>
      </c>
      <c r="F949" t="s">
        <v>770</v>
      </c>
      <c r="G949" t="s">
        <v>19</v>
      </c>
      <c r="I949" s="3">
        <v>6.15</v>
      </c>
    </row>
    <row r="950" spans="1:9" x14ac:dyDescent="0.35">
      <c r="A950" s="1">
        <v>42591</v>
      </c>
      <c r="B950">
        <v>8</v>
      </c>
      <c r="C950">
        <v>2016</v>
      </c>
      <c r="D950" s="2">
        <v>44789</v>
      </c>
      <c r="E950" t="s">
        <v>275</v>
      </c>
      <c r="F950" t="s">
        <v>541</v>
      </c>
      <c r="G950" t="s">
        <v>17</v>
      </c>
      <c r="I950" s="3">
        <v>19.510000000000002</v>
      </c>
    </row>
    <row r="951" spans="1:9" x14ac:dyDescent="0.35">
      <c r="A951" s="1">
        <v>42591</v>
      </c>
      <c r="B951">
        <v>8</v>
      </c>
      <c r="C951">
        <v>2016</v>
      </c>
      <c r="D951" s="2">
        <v>44789</v>
      </c>
      <c r="E951" t="s">
        <v>275</v>
      </c>
      <c r="F951" t="s">
        <v>849</v>
      </c>
      <c r="G951" t="s">
        <v>17</v>
      </c>
      <c r="I951" s="3">
        <v>54.98</v>
      </c>
    </row>
    <row r="952" spans="1:9" x14ac:dyDescent="0.35">
      <c r="A952" s="1">
        <v>42591</v>
      </c>
      <c r="B952">
        <v>8</v>
      </c>
      <c r="C952">
        <v>2016</v>
      </c>
      <c r="D952" s="2">
        <v>44789</v>
      </c>
      <c r="E952" t="s">
        <v>269</v>
      </c>
      <c r="F952" t="s">
        <v>751</v>
      </c>
      <c r="G952" t="s">
        <v>14</v>
      </c>
      <c r="I952" s="3">
        <v>73.87</v>
      </c>
    </row>
    <row r="953" spans="1:9" x14ac:dyDescent="0.35">
      <c r="A953" s="1">
        <v>42591</v>
      </c>
      <c r="B953">
        <v>8</v>
      </c>
      <c r="C953">
        <v>2016</v>
      </c>
      <c r="D953" s="2">
        <v>44789</v>
      </c>
      <c r="E953" t="s">
        <v>269</v>
      </c>
      <c r="F953" t="s">
        <v>824</v>
      </c>
      <c r="G953" t="s">
        <v>14</v>
      </c>
      <c r="I953" s="3">
        <v>87.22</v>
      </c>
    </row>
    <row r="954" spans="1:9" x14ac:dyDescent="0.35">
      <c r="A954" s="1">
        <v>42592</v>
      </c>
      <c r="B954">
        <v>8</v>
      </c>
      <c r="C954">
        <v>2016</v>
      </c>
      <c r="D954" s="2">
        <v>44789</v>
      </c>
      <c r="E954" t="s">
        <v>275</v>
      </c>
      <c r="F954" t="s">
        <v>910</v>
      </c>
      <c r="G954" t="s">
        <v>23</v>
      </c>
      <c r="I954" s="3">
        <v>8.23</v>
      </c>
    </row>
    <row r="955" spans="1:9" x14ac:dyDescent="0.35">
      <c r="A955" s="1">
        <v>42592</v>
      </c>
      <c r="B955">
        <v>8</v>
      </c>
      <c r="C955">
        <v>2016</v>
      </c>
      <c r="D955" s="2">
        <v>44789</v>
      </c>
      <c r="E955" t="s">
        <v>275</v>
      </c>
      <c r="F955" t="s">
        <v>360</v>
      </c>
      <c r="G955" t="s">
        <v>29</v>
      </c>
      <c r="I955" s="3">
        <v>44.85</v>
      </c>
    </row>
    <row r="956" spans="1:9" x14ac:dyDescent="0.35">
      <c r="A956" s="1">
        <v>42592</v>
      </c>
      <c r="B956">
        <v>8</v>
      </c>
      <c r="C956">
        <v>2016</v>
      </c>
      <c r="D956" s="2">
        <v>44789</v>
      </c>
      <c r="E956" t="s">
        <v>269</v>
      </c>
      <c r="F956" t="s">
        <v>752</v>
      </c>
      <c r="G956" t="s">
        <v>16</v>
      </c>
      <c r="I956" s="3">
        <v>312.67</v>
      </c>
    </row>
    <row r="957" spans="1:9" x14ac:dyDescent="0.35">
      <c r="A957" s="1">
        <v>42593</v>
      </c>
      <c r="B957">
        <v>8</v>
      </c>
      <c r="C957">
        <v>2016</v>
      </c>
      <c r="D957" s="2">
        <v>44789</v>
      </c>
      <c r="E957" t="s">
        <v>275</v>
      </c>
      <c r="F957" t="s">
        <v>286</v>
      </c>
      <c r="G957" t="s">
        <v>10</v>
      </c>
      <c r="I957" s="3">
        <v>42.19</v>
      </c>
    </row>
    <row r="958" spans="1:9" x14ac:dyDescent="0.35">
      <c r="A958" s="1">
        <v>42593</v>
      </c>
      <c r="B958">
        <v>8</v>
      </c>
      <c r="C958">
        <v>2016</v>
      </c>
      <c r="D958" s="2">
        <v>44789</v>
      </c>
      <c r="E958" t="s">
        <v>269</v>
      </c>
      <c r="F958" t="s">
        <v>773</v>
      </c>
      <c r="G958" t="s">
        <v>13</v>
      </c>
      <c r="I958" s="3">
        <v>1756.89</v>
      </c>
    </row>
    <row r="959" spans="1:9" x14ac:dyDescent="0.35">
      <c r="A959" s="1">
        <v>42594</v>
      </c>
      <c r="B959">
        <v>8</v>
      </c>
      <c r="C959">
        <v>2016</v>
      </c>
      <c r="D959" s="2">
        <v>44789</v>
      </c>
      <c r="E959" t="s">
        <v>269</v>
      </c>
      <c r="F959" t="s">
        <v>540</v>
      </c>
      <c r="G959" t="s">
        <v>11</v>
      </c>
      <c r="I959" s="3">
        <v>341.75</v>
      </c>
    </row>
    <row r="960" spans="1:9" x14ac:dyDescent="0.35">
      <c r="A960" s="1">
        <v>42595</v>
      </c>
      <c r="B960">
        <v>8</v>
      </c>
      <c r="C960">
        <v>2016</v>
      </c>
      <c r="D960" s="2">
        <v>44789</v>
      </c>
      <c r="E960" t="s">
        <v>275</v>
      </c>
      <c r="F960" t="s">
        <v>887</v>
      </c>
      <c r="G960" t="s">
        <v>32</v>
      </c>
      <c r="I960" s="3">
        <v>276</v>
      </c>
    </row>
    <row r="961" spans="1:9" x14ac:dyDescent="0.35">
      <c r="A961" s="1">
        <v>42596</v>
      </c>
      <c r="B961">
        <v>8</v>
      </c>
      <c r="C961">
        <v>2016</v>
      </c>
      <c r="D961" s="2">
        <v>44789</v>
      </c>
      <c r="E961" t="s">
        <v>275</v>
      </c>
      <c r="F961" t="s">
        <v>911</v>
      </c>
      <c r="G961" t="s">
        <v>19</v>
      </c>
      <c r="I961" s="3">
        <v>19.66</v>
      </c>
    </row>
    <row r="962" spans="1:9" x14ac:dyDescent="0.35">
      <c r="A962" s="1">
        <v>42596</v>
      </c>
      <c r="B962">
        <v>8</v>
      </c>
      <c r="C962">
        <v>2016</v>
      </c>
      <c r="D962" s="2">
        <v>44789</v>
      </c>
      <c r="E962" t="s">
        <v>275</v>
      </c>
      <c r="F962" t="s">
        <v>849</v>
      </c>
      <c r="G962" t="s">
        <v>17</v>
      </c>
      <c r="I962" s="3">
        <v>56.19</v>
      </c>
    </row>
    <row r="963" spans="1:9" x14ac:dyDescent="0.35">
      <c r="A963" s="1">
        <v>42597</v>
      </c>
      <c r="B963">
        <v>8</v>
      </c>
      <c r="C963">
        <v>2016</v>
      </c>
      <c r="D963" s="2">
        <v>44789</v>
      </c>
      <c r="E963" t="s">
        <v>275</v>
      </c>
      <c r="F963" t="s">
        <v>610</v>
      </c>
      <c r="G963" t="s">
        <v>17</v>
      </c>
      <c r="I963" s="3">
        <v>5.43</v>
      </c>
    </row>
    <row r="964" spans="1:9" x14ac:dyDescent="0.35">
      <c r="A964" s="1">
        <v>42597</v>
      </c>
      <c r="B964">
        <v>8</v>
      </c>
      <c r="C964">
        <v>2016</v>
      </c>
      <c r="D964" s="2">
        <v>44789</v>
      </c>
      <c r="E964" t="s">
        <v>269</v>
      </c>
      <c r="F964" t="s">
        <v>613</v>
      </c>
      <c r="G964" t="s">
        <v>24</v>
      </c>
      <c r="I964" s="3">
        <v>21.39</v>
      </c>
    </row>
    <row r="965" spans="1:9" x14ac:dyDescent="0.35">
      <c r="A965" s="1">
        <v>42597</v>
      </c>
      <c r="B965">
        <v>8</v>
      </c>
      <c r="C965">
        <v>2016</v>
      </c>
      <c r="D965" s="2">
        <v>44789</v>
      </c>
      <c r="E965" t="s">
        <v>275</v>
      </c>
      <c r="F965" t="s">
        <v>419</v>
      </c>
      <c r="G965" t="s">
        <v>20</v>
      </c>
      <c r="I965" s="3">
        <v>32.67</v>
      </c>
    </row>
    <row r="966" spans="1:9" x14ac:dyDescent="0.35">
      <c r="A966" s="1">
        <v>42597</v>
      </c>
      <c r="B966">
        <v>8</v>
      </c>
      <c r="C966">
        <v>2016</v>
      </c>
      <c r="D966" s="2">
        <v>44789</v>
      </c>
      <c r="E966" t="s">
        <v>275</v>
      </c>
      <c r="F966" t="s">
        <v>541</v>
      </c>
      <c r="G966" t="s">
        <v>17</v>
      </c>
      <c r="I966" s="3">
        <v>48.88</v>
      </c>
    </row>
    <row r="967" spans="1:9" x14ac:dyDescent="0.35">
      <c r="A967" s="1">
        <v>42599</v>
      </c>
      <c r="B967">
        <v>8</v>
      </c>
      <c r="C967">
        <v>2016</v>
      </c>
      <c r="D967" s="2">
        <v>44789</v>
      </c>
      <c r="E967" t="s">
        <v>275</v>
      </c>
      <c r="F967" t="s">
        <v>360</v>
      </c>
      <c r="G967" t="s">
        <v>29</v>
      </c>
      <c r="I967" s="3">
        <v>44.85</v>
      </c>
    </row>
    <row r="968" spans="1:9" x14ac:dyDescent="0.35">
      <c r="A968" s="1">
        <v>42600</v>
      </c>
      <c r="B968">
        <v>8</v>
      </c>
      <c r="C968">
        <v>2016</v>
      </c>
      <c r="D968" s="2">
        <v>44789</v>
      </c>
      <c r="E968" t="s">
        <v>275</v>
      </c>
      <c r="F968" t="s">
        <v>288</v>
      </c>
      <c r="G968" t="s">
        <v>36</v>
      </c>
      <c r="I968" s="3">
        <v>29.98</v>
      </c>
    </row>
    <row r="969" spans="1:9" x14ac:dyDescent="0.35">
      <c r="A969" s="1">
        <v>42601</v>
      </c>
      <c r="B969">
        <v>8</v>
      </c>
      <c r="C969">
        <v>2016</v>
      </c>
      <c r="D969" s="2">
        <v>44789</v>
      </c>
      <c r="E969" t="s">
        <v>275</v>
      </c>
      <c r="F969" t="s">
        <v>883</v>
      </c>
      <c r="G969" t="s">
        <v>19</v>
      </c>
      <c r="I969" s="3">
        <v>8.6199999999999992</v>
      </c>
    </row>
    <row r="970" spans="1:9" x14ac:dyDescent="0.35">
      <c r="A970" s="1">
        <v>42602</v>
      </c>
      <c r="B970">
        <v>8</v>
      </c>
      <c r="C970">
        <v>2016</v>
      </c>
      <c r="D970" s="2">
        <v>44789</v>
      </c>
      <c r="E970" t="s">
        <v>275</v>
      </c>
      <c r="F970" t="s">
        <v>849</v>
      </c>
      <c r="G970" t="s">
        <v>17</v>
      </c>
      <c r="I970" s="3">
        <v>16.98</v>
      </c>
    </row>
    <row r="971" spans="1:9" x14ac:dyDescent="0.35">
      <c r="A971" s="1">
        <v>42602</v>
      </c>
      <c r="B971">
        <v>8</v>
      </c>
      <c r="C971">
        <v>2016</v>
      </c>
      <c r="D971" s="2">
        <v>44789</v>
      </c>
      <c r="E971" t="s">
        <v>275</v>
      </c>
      <c r="F971" t="s">
        <v>912</v>
      </c>
      <c r="G971" t="s">
        <v>19</v>
      </c>
      <c r="I971" s="3">
        <v>19.170000000000002</v>
      </c>
    </row>
    <row r="972" spans="1:9" x14ac:dyDescent="0.35">
      <c r="A972" s="1">
        <v>42603</v>
      </c>
      <c r="B972">
        <v>8</v>
      </c>
      <c r="C972">
        <v>2016</v>
      </c>
      <c r="D972" s="2">
        <v>44789</v>
      </c>
      <c r="E972" t="s">
        <v>275</v>
      </c>
      <c r="F972" t="s">
        <v>913</v>
      </c>
      <c r="G972" t="s">
        <v>29</v>
      </c>
      <c r="I972" s="3">
        <v>1.84</v>
      </c>
    </row>
    <row r="973" spans="1:9" x14ac:dyDescent="0.35">
      <c r="A973" s="1">
        <v>42603</v>
      </c>
      <c r="B973">
        <v>8</v>
      </c>
      <c r="C973">
        <v>2016</v>
      </c>
      <c r="D973" s="2">
        <v>44789</v>
      </c>
      <c r="E973" t="s">
        <v>275</v>
      </c>
      <c r="F973" t="s">
        <v>914</v>
      </c>
      <c r="G973" t="s">
        <v>19</v>
      </c>
      <c r="I973" s="3">
        <v>5.18</v>
      </c>
    </row>
    <row r="974" spans="1:9" x14ac:dyDescent="0.35">
      <c r="A974" s="1">
        <v>42603</v>
      </c>
      <c r="B974">
        <v>8</v>
      </c>
      <c r="C974">
        <v>2016</v>
      </c>
      <c r="D974" s="2">
        <v>44789</v>
      </c>
      <c r="E974" t="s">
        <v>275</v>
      </c>
      <c r="F974" t="s">
        <v>359</v>
      </c>
      <c r="G974" t="s">
        <v>36</v>
      </c>
      <c r="I974" s="3">
        <v>6.47</v>
      </c>
    </row>
    <row r="975" spans="1:9" x14ac:dyDescent="0.35">
      <c r="A975" s="1">
        <v>42603</v>
      </c>
      <c r="B975">
        <v>8</v>
      </c>
      <c r="C975">
        <v>2016</v>
      </c>
      <c r="D975" s="2">
        <v>44789</v>
      </c>
      <c r="E975" t="s">
        <v>275</v>
      </c>
      <c r="F975" t="s">
        <v>914</v>
      </c>
      <c r="G975" t="s">
        <v>19</v>
      </c>
      <c r="I975" s="3">
        <v>6.97</v>
      </c>
    </row>
    <row r="976" spans="1:9" x14ac:dyDescent="0.35">
      <c r="A976" s="1">
        <v>42603</v>
      </c>
      <c r="B976">
        <v>8</v>
      </c>
      <c r="C976">
        <v>2016</v>
      </c>
      <c r="D976" s="2">
        <v>44789</v>
      </c>
      <c r="E976" t="s">
        <v>275</v>
      </c>
      <c r="F976" t="s">
        <v>913</v>
      </c>
      <c r="G976" t="s">
        <v>29</v>
      </c>
      <c r="I976" s="3">
        <v>26.22</v>
      </c>
    </row>
    <row r="977" spans="1:9" x14ac:dyDescent="0.35">
      <c r="A977" s="1">
        <v>42603</v>
      </c>
      <c r="B977">
        <v>8</v>
      </c>
      <c r="C977">
        <v>2016</v>
      </c>
      <c r="D977" s="2">
        <v>44789</v>
      </c>
      <c r="E977" t="s">
        <v>275</v>
      </c>
      <c r="F977" t="s">
        <v>541</v>
      </c>
      <c r="G977" t="s">
        <v>17</v>
      </c>
      <c r="I977" s="3">
        <v>52.7</v>
      </c>
    </row>
    <row r="978" spans="1:9" x14ac:dyDescent="0.35">
      <c r="A978" s="1">
        <v>42603</v>
      </c>
      <c r="B978">
        <v>8</v>
      </c>
      <c r="C978">
        <v>2016</v>
      </c>
      <c r="D978" s="2">
        <v>44789</v>
      </c>
      <c r="E978" t="s">
        <v>275</v>
      </c>
      <c r="F978" t="s">
        <v>420</v>
      </c>
      <c r="G978" t="s">
        <v>26</v>
      </c>
      <c r="I978" s="3">
        <v>27.16</v>
      </c>
    </row>
    <row r="979" spans="1:9" x14ac:dyDescent="0.35">
      <c r="A979" s="1">
        <v>42604</v>
      </c>
      <c r="B979">
        <v>8</v>
      </c>
      <c r="C979">
        <v>2016</v>
      </c>
      <c r="D979" s="2">
        <v>44789</v>
      </c>
      <c r="E979" t="s">
        <v>275</v>
      </c>
      <c r="F979" t="s">
        <v>359</v>
      </c>
      <c r="G979" t="s">
        <v>36</v>
      </c>
      <c r="I979" s="3">
        <v>1.99</v>
      </c>
    </row>
    <row r="980" spans="1:9" x14ac:dyDescent="0.35">
      <c r="A980" s="1">
        <v>42604</v>
      </c>
      <c r="B980">
        <v>8</v>
      </c>
      <c r="C980">
        <v>2016</v>
      </c>
      <c r="D980" s="2">
        <v>44789</v>
      </c>
      <c r="E980" t="s">
        <v>275</v>
      </c>
      <c r="F980" t="s">
        <v>361</v>
      </c>
      <c r="G980" t="s">
        <v>28</v>
      </c>
      <c r="I980" s="3">
        <v>9.99</v>
      </c>
    </row>
    <row r="981" spans="1:9" x14ac:dyDescent="0.35">
      <c r="A981" s="1">
        <v>42604</v>
      </c>
      <c r="B981">
        <v>8</v>
      </c>
      <c r="C981">
        <v>2016</v>
      </c>
      <c r="D981" s="2">
        <v>44789</v>
      </c>
      <c r="E981" t="s">
        <v>275</v>
      </c>
      <c r="F981" t="s">
        <v>541</v>
      </c>
      <c r="G981" t="s">
        <v>17</v>
      </c>
      <c r="I981" s="3">
        <v>27.17</v>
      </c>
    </row>
    <row r="982" spans="1:9" x14ac:dyDescent="0.35">
      <c r="A982" s="1">
        <v>42604</v>
      </c>
      <c r="B982">
        <v>8</v>
      </c>
      <c r="C982">
        <v>2016</v>
      </c>
      <c r="D982" s="2">
        <v>44789</v>
      </c>
      <c r="E982" t="s">
        <v>275</v>
      </c>
      <c r="F982" t="s">
        <v>849</v>
      </c>
      <c r="G982" t="s">
        <v>17</v>
      </c>
      <c r="I982" s="3">
        <v>135.47999999999999</v>
      </c>
    </row>
    <row r="983" spans="1:9" x14ac:dyDescent="0.35">
      <c r="A983" s="1">
        <v>42605</v>
      </c>
      <c r="B983">
        <v>8</v>
      </c>
      <c r="C983">
        <v>2016</v>
      </c>
      <c r="D983" s="2">
        <v>44789</v>
      </c>
      <c r="E983" t="s">
        <v>275</v>
      </c>
      <c r="F983" t="s">
        <v>423</v>
      </c>
      <c r="G983" t="s">
        <v>19</v>
      </c>
      <c r="I983" s="3">
        <v>14.94</v>
      </c>
    </row>
    <row r="984" spans="1:9" x14ac:dyDescent="0.35">
      <c r="A984" s="1">
        <v>42605</v>
      </c>
      <c r="B984">
        <v>8</v>
      </c>
      <c r="C984">
        <v>2016</v>
      </c>
      <c r="D984" s="2">
        <v>44789</v>
      </c>
      <c r="E984" t="s">
        <v>275</v>
      </c>
      <c r="F984" t="s">
        <v>849</v>
      </c>
      <c r="G984" t="s">
        <v>17</v>
      </c>
      <c r="I984" s="3">
        <v>19.95</v>
      </c>
    </row>
    <row r="985" spans="1:9" x14ac:dyDescent="0.35">
      <c r="A985" s="1">
        <v>42605</v>
      </c>
      <c r="B985">
        <v>8</v>
      </c>
      <c r="C985">
        <v>2016</v>
      </c>
      <c r="D985" s="2">
        <v>44789</v>
      </c>
      <c r="E985" t="s">
        <v>275</v>
      </c>
      <c r="F985" t="s">
        <v>288</v>
      </c>
      <c r="G985" t="s">
        <v>36</v>
      </c>
      <c r="I985" s="3">
        <v>25</v>
      </c>
    </row>
    <row r="986" spans="1:9" x14ac:dyDescent="0.35">
      <c r="A986" s="1">
        <v>42605</v>
      </c>
      <c r="B986">
        <v>8</v>
      </c>
      <c r="C986">
        <v>2016</v>
      </c>
      <c r="D986" s="2">
        <v>44789</v>
      </c>
      <c r="E986" t="s">
        <v>269</v>
      </c>
      <c r="F986" t="s">
        <v>754</v>
      </c>
      <c r="G986" t="s">
        <v>16</v>
      </c>
      <c r="I986" s="3">
        <v>159.16999999999999</v>
      </c>
    </row>
    <row r="987" spans="1:9" x14ac:dyDescent="0.35">
      <c r="A987" s="1">
        <v>42606</v>
      </c>
      <c r="B987">
        <v>8</v>
      </c>
      <c r="C987">
        <v>2016</v>
      </c>
      <c r="D987" s="2">
        <v>44789</v>
      </c>
      <c r="E987" t="s">
        <v>275</v>
      </c>
      <c r="F987" t="s">
        <v>770</v>
      </c>
      <c r="G987" t="s">
        <v>19</v>
      </c>
      <c r="I987" s="3">
        <v>2.57</v>
      </c>
    </row>
    <row r="988" spans="1:9" x14ac:dyDescent="0.35">
      <c r="A988" s="1">
        <v>42606</v>
      </c>
      <c r="B988">
        <v>8</v>
      </c>
      <c r="C988">
        <v>2016</v>
      </c>
      <c r="D988" s="2">
        <v>44789</v>
      </c>
      <c r="E988" t="s">
        <v>275</v>
      </c>
      <c r="F988" t="s">
        <v>614</v>
      </c>
      <c r="G988" t="s">
        <v>20</v>
      </c>
      <c r="I988" s="3">
        <v>12.5</v>
      </c>
    </row>
    <row r="989" spans="1:9" x14ac:dyDescent="0.35">
      <c r="A989" s="1">
        <v>42606</v>
      </c>
      <c r="B989">
        <v>8</v>
      </c>
      <c r="C989">
        <v>2016</v>
      </c>
      <c r="D989" s="2">
        <v>44789</v>
      </c>
      <c r="E989" t="s">
        <v>275</v>
      </c>
      <c r="F989" t="s">
        <v>849</v>
      </c>
      <c r="G989" t="s">
        <v>17</v>
      </c>
      <c r="I989" s="3">
        <v>19.38</v>
      </c>
    </row>
    <row r="990" spans="1:9" x14ac:dyDescent="0.35">
      <c r="A990" s="1">
        <v>42606</v>
      </c>
      <c r="B990">
        <v>8</v>
      </c>
      <c r="C990">
        <v>2016</v>
      </c>
      <c r="D990" s="2">
        <v>44789</v>
      </c>
      <c r="E990" t="s">
        <v>275</v>
      </c>
      <c r="F990" t="s">
        <v>541</v>
      </c>
      <c r="G990" t="s">
        <v>17</v>
      </c>
      <c r="I990" s="3">
        <v>24.97</v>
      </c>
    </row>
    <row r="991" spans="1:9" x14ac:dyDescent="0.35">
      <c r="A991" s="1">
        <v>42606</v>
      </c>
      <c r="B991">
        <v>8</v>
      </c>
      <c r="C991">
        <v>2016</v>
      </c>
      <c r="D991" s="2">
        <v>44789</v>
      </c>
      <c r="E991" t="s">
        <v>275</v>
      </c>
      <c r="F991" t="s">
        <v>849</v>
      </c>
      <c r="G991" t="s">
        <v>17</v>
      </c>
      <c r="I991" s="3">
        <v>31.25</v>
      </c>
    </row>
    <row r="992" spans="1:9" x14ac:dyDescent="0.35">
      <c r="A992" s="1">
        <v>42606</v>
      </c>
      <c r="B992">
        <v>8</v>
      </c>
      <c r="C992">
        <v>2016</v>
      </c>
      <c r="D992" s="2">
        <v>44789</v>
      </c>
      <c r="E992" t="s">
        <v>269</v>
      </c>
      <c r="F992" t="s">
        <v>310</v>
      </c>
      <c r="G992" t="s">
        <v>14</v>
      </c>
      <c r="I992" s="3">
        <v>44.06</v>
      </c>
    </row>
    <row r="993" spans="1:9" x14ac:dyDescent="0.35">
      <c r="A993" s="1">
        <v>42606</v>
      </c>
      <c r="B993">
        <v>8</v>
      </c>
      <c r="C993">
        <v>2016</v>
      </c>
      <c r="D993" s="2">
        <v>44789</v>
      </c>
      <c r="E993" t="s">
        <v>275</v>
      </c>
      <c r="F993" t="s">
        <v>849</v>
      </c>
      <c r="G993" t="s">
        <v>17</v>
      </c>
      <c r="I993" s="3">
        <v>56.86</v>
      </c>
    </row>
    <row r="994" spans="1:9" x14ac:dyDescent="0.35">
      <c r="A994" s="1">
        <v>42606</v>
      </c>
      <c r="B994">
        <v>8</v>
      </c>
      <c r="C994">
        <v>2016</v>
      </c>
      <c r="D994" s="2">
        <v>44789</v>
      </c>
      <c r="E994" t="s">
        <v>275</v>
      </c>
      <c r="F994" t="s">
        <v>420</v>
      </c>
      <c r="G994" t="s">
        <v>26</v>
      </c>
      <c r="I994" s="3">
        <v>40.19</v>
      </c>
    </row>
    <row r="995" spans="1:9" x14ac:dyDescent="0.35">
      <c r="A995" s="1">
        <v>42607</v>
      </c>
      <c r="B995">
        <v>8</v>
      </c>
      <c r="C995">
        <v>2016</v>
      </c>
      <c r="D995" s="2">
        <v>44789</v>
      </c>
      <c r="E995" t="s">
        <v>275</v>
      </c>
      <c r="F995" t="s">
        <v>585</v>
      </c>
      <c r="G995" t="s">
        <v>23</v>
      </c>
      <c r="I995" s="3">
        <v>25</v>
      </c>
    </row>
    <row r="996" spans="1:9" x14ac:dyDescent="0.35">
      <c r="A996" s="1">
        <v>42607</v>
      </c>
      <c r="B996">
        <v>8</v>
      </c>
      <c r="C996">
        <v>2016</v>
      </c>
      <c r="D996" s="2">
        <v>44789</v>
      </c>
      <c r="E996" t="s">
        <v>275</v>
      </c>
      <c r="F996" t="s">
        <v>904</v>
      </c>
      <c r="G996" t="s">
        <v>19</v>
      </c>
      <c r="I996" s="3">
        <v>32.06</v>
      </c>
    </row>
    <row r="997" spans="1:9" x14ac:dyDescent="0.35">
      <c r="A997" s="1">
        <v>42608</v>
      </c>
      <c r="B997">
        <v>8</v>
      </c>
      <c r="C997">
        <v>2016</v>
      </c>
      <c r="D997" s="2">
        <v>44789</v>
      </c>
      <c r="E997" t="s">
        <v>275</v>
      </c>
      <c r="F997" t="s">
        <v>872</v>
      </c>
      <c r="G997" t="s">
        <v>28</v>
      </c>
      <c r="I997" s="3">
        <v>0.99</v>
      </c>
    </row>
    <row r="998" spans="1:9" x14ac:dyDescent="0.35">
      <c r="A998" s="1">
        <v>42608</v>
      </c>
      <c r="B998">
        <v>8</v>
      </c>
      <c r="C998">
        <v>2016</v>
      </c>
      <c r="D998" s="2">
        <v>44789</v>
      </c>
      <c r="E998" t="s">
        <v>275</v>
      </c>
      <c r="F998" t="s">
        <v>610</v>
      </c>
      <c r="G998" t="s">
        <v>17</v>
      </c>
      <c r="I998" s="3">
        <v>24.98</v>
      </c>
    </row>
    <row r="999" spans="1:9" x14ac:dyDescent="0.35">
      <c r="A999" s="1">
        <v>42608</v>
      </c>
      <c r="B999">
        <v>8</v>
      </c>
      <c r="C999">
        <v>2016</v>
      </c>
      <c r="D999" s="2">
        <v>44789</v>
      </c>
      <c r="E999" t="s">
        <v>275</v>
      </c>
      <c r="F999" t="s">
        <v>915</v>
      </c>
      <c r="G999" t="s">
        <v>25</v>
      </c>
      <c r="I999" s="3">
        <v>26.43</v>
      </c>
    </row>
    <row r="1000" spans="1:9" x14ac:dyDescent="0.35">
      <c r="A1000" s="1">
        <v>42608</v>
      </c>
      <c r="B1000">
        <v>8</v>
      </c>
      <c r="C1000">
        <v>2016</v>
      </c>
      <c r="D1000" s="2">
        <v>44789</v>
      </c>
      <c r="E1000" t="s">
        <v>275</v>
      </c>
      <c r="F1000" t="s">
        <v>915</v>
      </c>
      <c r="G1000" t="s">
        <v>25</v>
      </c>
      <c r="I1000" s="3">
        <v>370.11</v>
      </c>
    </row>
    <row r="1001" spans="1:9" x14ac:dyDescent="0.35">
      <c r="A1001" s="1">
        <v>42609</v>
      </c>
      <c r="B1001">
        <v>8</v>
      </c>
      <c r="C1001">
        <v>2016</v>
      </c>
      <c r="D1001" s="2">
        <v>44789</v>
      </c>
      <c r="E1001" t="s">
        <v>275</v>
      </c>
      <c r="F1001" t="s">
        <v>849</v>
      </c>
      <c r="G1001" t="s">
        <v>17</v>
      </c>
      <c r="I1001" s="3">
        <v>17.88</v>
      </c>
    </row>
    <row r="1002" spans="1:9" x14ac:dyDescent="0.35">
      <c r="A1002" s="1">
        <v>42609</v>
      </c>
      <c r="B1002">
        <v>8</v>
      </c>
      <c r="C1002">
        <v>2016</v>
      </c>
      <c r="D1002" s="2">
        <v>44789</v>
      </c>
      <c r="E1002" t="s">
        <v>275</v>
      </c>
      <c r="F1002" t="s">
        <v>541</v>
      </c>
      <c r="G1002" t="s">
        <v>17</v>
      </c>
      <c r="I1002" s="3">
        <v>61.95</v>
      </c>
    </row>
    <row r="1003" spans="1:9" x14ac:dyDescent="0.35">
      <c r="A1003" s="1">
        <v>42610</v>
      </c>
      <c r="B1003">
        <v>8</v>
      </c>
      <c r="C1003">
        <v>2016</v>
      </c>
      <c r="D1003" s="2">
        <v>44789</v>
      </c>
      <c r="E1003" t="s">
        <v>275</v>
      </c>
      <c r="F1003" t="s">
        <v>883</v>
      </c>
      <c r="G1003" t="s">
        <v>19</v>
      </c>
      <c r="I1003" s="3">
        <v>8.6199999999999992</v>
      </c>
    </row>
    <row r="1004" spans="1:9" x14ac:dyDescent="0.35">
      <c r="A1004" s="1">
        <v>42610</v>
      </c>
      <c r="B1004">
        <v>8</v>
      </c>
      <c r="C1004">
        <v>2016</v>
      </c>
      <c r="D1004" s="2">
        <v>44789</v>
      </c>
      <c r="E1004" t="s">
        <v>275</v>
      </c>
      <c r="F1004" t="s">
        <v>916</v>
      </c>
      <c r="G1004" t="s">
        <v>19</v>
      </c>
      <c r="I1004" s="3">
        <v>60.79</v>
      </c>
    </row>
    <row r="1005" spans="1:9" x14ac:dyDescent="0.35">
      <c r="A1005" s="1">
        <v>42610</v>
      </c>
      <c r="B1005">
        <v>8</v>
      </c>
      <c r="C1005">
        <v>2016</v>
      </c>
      <c r="D1005" s="2">
        <v>44789</v>
      </c>
      <c r="E1005" t="s">
        <v>275</v>
      </c>
      <c r="F1005" t="s">
        <v>289</v>
      </c>
      <c r="G1005" t="s">
        <v>38</v>
      </c>
      <c r="I1005" s="3">
        <v>68.069999999999993</v>
      </c>
    </row>
    <row r="1006" spans="1:9" x14ac:dyDescent="0.35">
      <c r="A1006" s="1">
        <v>42611</v>
      </c>
      <c r="B1006">
        <v>8</v>
      </c>
      <c r="C1006">
        <v>2016</v>
      </c>
      <c r="D1006" s="2">
        <v>44789</v>
      </c>
      <c r="E1006" t="s">
        <v>275</v>
      </c>
      <c r="F1006" t="s">
        <v>360</v>
      </c>
      <c r="G1006" t="s">
        <v>29</v>
      </c>
      <c r="I1006" s="3">
        <v>44.85</v>
      </c>
    </row>
    <row r="1007" spans="1:9" x14ac:dyDescent="0.35">
      <c r="A1007" s="1">
        <v>42611</v>
      </c>
      <c r="B1007">
        <v>8</v>
      </c>
      <c r="C1007">
        <v>2016</v>
      </c>
      <c r="D1007" s="2">
        <v>44789</v>
      </c>
      <c r="E1007" t="s">
        <v>275</v>
      </c>
      <c r="F1007" t="s">
        <v>849</v>
      </c>
      <c r="G1007" t="s">
        <v>17</v>
      </c>
      <c r="I1007" s="3">
        <v>69.069999999999993</v>
      </c>
    </row>
    <row r="1008" spans="1:9" x14ac:dyDescent="0.35">
      <c r="A1008" s="1">
        <v>42611</v>
      </c>
      <c r="B1008">
        <v>8</v>
      </c>
      <c r="C1008">
        <v>2016</v>
      </c>
      <c r="D1008" s="2">
        <v>44789</v>
      </c>
      <c r="E1008" t="s">
        <v>269</v>
      </c>
      <c r="F1008" t="s">
        <v>747</v>
      </c>
      <c r="G1008" t="s">
        <v>11</v>
      </c>
      <c r="I1008" s="3">
        <v>162.24</v>
      </c>
    </row>
    <row r="1009" spans="1:9" x14ac:dyDescent="0.35">
      <c r="A1009" s="1">
        <v>42613</v>
      </c>
      <c r="B1009">
        <v>8</v>
      </c>
      <c r="C1009">
        <v>2016</v>
      </c>
      <c r="D1009" s="2">
        <v>44789</v>
      </c>
      <c r="E1009" t="s">
        <v>269</v>
      </c>
      <c r="F1009" t="s">
        <v>406</v>
      </c>
      <c r="G1009" t="s">
        <v>12</v>
      </c>
      <c r="I1009" s="3">
        <v>-3</v>
      </c>
    </row>
    <row r="1010" spans="1:9" x14ac:dyDescent="0.35">
      <c r="A1010" s="1">
        <v>42613</v>
      </c>
      <c r="B1010">
        <v>8</v>
      </c>
      <c r="C1010">
        <v>2016</v>
      </c>
      <c r="D1010" s="2">
        <v>44789</v>
      </c>
      <c r="E1010" t="s">
        <v>275</v>
      </c>
      <c r="F1010" t="s">
        <v>849</v>
      </c>
      <c r="G1010" t="s">
        <v>17</v>
      </c>
      <c r="I1010" s="3">
        <v>28.23</v>
      </c>
    </row>
    <row r="1011" spans="1:9" x14ac:dyDescent="0.35">
      <c r="A1011" s="1">
        <v>42613</v>
      </c>
      <c r="B1011">
        <v>8</v>
      </c>
      <c r="C1011">
        <v>2016</v>
      </c>
      <c r="D1011" s="2">
        <v>44789</v>
      </c>
      <c r="E1011" t="s">
        <v>275</v>
      </c>
      <c r="F1011" t="s">
        <v>330</v>
      </c>
      <c r="G1011" t="s">
        <v>27</v>
      </c>
      <c r="I1011" s="3">
        <v>206.34</v>
      </c>
    </row>
    <row r="1012" spans="1:9" x14ac:dyDescent="0.35">
      <c r="A1012" s="1">
        <v>42614</v>
      </c>
      <c r="B1012">
        <v>9</v>
      </c>
      <c r="C1012">
        <v>2016</v>
      </c>
      <c r="D1012" s="2">
        <v>44820</v>
      </c>
      <c r="E1012" t="s">
        <v>269</v>
      </c>
      <c r="F1012" t="s">
        <v>615</v>
      </c>
      <c r="G1012" t="s">
        <v>24</v>
      </c>
      <c r="I1012" s="3">
        <v>40</v>
      </c>
    </row>
    <row r="1013" spans="1:9" x14ac:dyDescent="0.35">
      <c r="A1013" s="1">
        <v>42614</v>
      </c>
      <c r="B1013">
        <v>9</v>
      </c>
      <c r="C1013">
        <v>2016</v>
      </c>
      <c r="D1013" s="2">
        <v>44820</v>
      </c>
      <c r="E1013" t="s">
        <v>275</v>
      </c>
      <c r="F1013" t="s">
        <v>360</v>
      </c>
      <c r="G1013" t="s">
        <v>29</v>
      </c>
      <c r="I1013" s="3">
        <v>71.069999999999993</v>
      </c>
    </row>
    <row r="1014" spans="1:9" x14ac:dyDescent="0.35">
      <c r="A1014" s="1">
        <v>42614</v>
      </c>
      <c r="B1014">
        <v>9</v>
      </c>
      <c r="C1014">
        <v>2016</v>
      </c>
      <c r="D1014" s="2">
        <v>44820</v>
      </c>
      <c r="E1014" t="s">
        <v>275</v>
      </c>
      <c r="F1014" t="s">
        <v>917</v>
      </c>
      <c r="G1014" t="s">
        <v>36</v>
      </c>
      <c r="I1014" s="3">
        <v>95.88</v>
      </c>
    </row>
    <row r="1015" spans="1:9" x14ac:dyDescent="0.35">
      <c r="A1015" s="1">
        <v>42615</v>
      </c>
      <c r="B1015">
        <v>9</v>
      </c>
      <c r="C1015">
        <v>2016</v>
      </c>
      <c r="D1015" s="2">
        <v>44820</v>
      </c>
      <c r="E1015" t="s">
        <v>275</v>
      </c>
      <c r="F1015" t="s">
        <v>424</v>
      </c>
      <c r="G1015" t="s">
        <v>36</v>
      </c>
      <c r="I1015" s="3">
        <v>6.99</v>
      </c>
    </row>
    <row r="1016" spans="1:9" x14ac:dyDescent="0.35">
      <c r="A1016" s="1">
        <v>42615</v>
      </c>
      <c r="B1016">
        <v>9</v>
      </c>
      <c r="C1016">
        <v>2016</v>
      </c>
      <c r="D1016" s="2">
        <v>44820</v>
      </c>
      <c r="E1016" t="s">
        <v>269</v>
      </c>
      <c r="F1016" t="s">
        <v>752</v>
      </c>
      <c r="G1016" t="s">
        <v>16</v>
      </c>
      <c r="I1016" s="3">
        <v>95.1</v>
      </c>
    </row>
    <row r="1017" spans="1:9" x14ac:dyDescent="0.35">
      <c r="A1017" s="1">
        <v>42615</v>
      </c>
      <c r="B1017">
        <v>9</v>
      </c>
      <c r="C1017">
        <v>2016</v>
      </c>
      <c r="D1017" s="2">
        <v>44820</v>
      </c>
      <c r="E1017" t="s">
        <v>269</v>
      </c>
      <c r="F1017" t="s">
        <v>331</v>
      </c>
      <c r="G1017" t="s">
        <v>26</v>
      </c>
      <c r="I1017" s="3">
        <v>32.83</v>
      </c>
    </row>
    <row r="1018" spans="1:9" x14ac:dyDescent="0.35">
      <c r="A1018" s="1">
        <v>42616</v>
      </c>
      <c r="B1018">
        <v>9</v>
      </c>
      <c r="C1018">
        <v>2016</v>
      </c>
      <c r="D1018" s="2">
        <v>44820</v>
      </c>
      <c r="E1018" t="s">
        <v>275</v>
      </c>
      <c r="F1018" t="s">
        <v>905</v>
      </c>
      <c r="G1018" t="s">
        <v>21</v>
      </c>
      <c r="I1018" s="3">
        <v>247.2</v>
      </c>
    </row>
    <row r="1019" spans="1:9" x14ac:dyDescent="0.35">
      <c r="A1019" s="1">
        <v>42617</v>
      </c>
      <c r="B1019">
        <v>9</v>
      </c>
      <c r="C1019">
        <v>2016</v>
      </c>
      <c r="D1019" s="2">
        <v>44820</v>
      </c>
      <c r="E1019" t="s">
        <v>275</v>
      </c>
      <c r="F1019" t="s">
        <v>326</v>
      </c>
      <c r="G1019" t="s">
        <v>19</v>
      </c>
      <c r="I1019" s="3">
        <v>21.45</v>
      </c>
    </row>
    <row r="1020" spans="1:9" x14ac:dyDescent="0.35">
      <c r="A1020" s="1">
        <v>42617</v>
      </c>
      <c r="B1020">
        <v>9</v>
      </c>
      <c r="C1020">
        <v>2016</v>
      </c>
      <c r="D1020" s="2">
        <v>44820</v>
      </c>
      <c r="E1020" t="s">
        <v>275</v>
      </c>
      <c r="F1020" t="s">
        <v>918</v>
      </c>
      <c r="G1020" t="s">
        <v>19</v>
      </c>
      <c r="I1020" s="3">
        <v>112.88</v>
      </c>
    </row>
    <row r="1021" spans="1:9" x14ac:dyDescent="0.35">
      <c r="A1021" s="1">
        <v>42618</v>
      </c>
      <c r="B1021">
        <v>9</v>
      </c>
      <c r="C1021">
        <v>2016</v>
      </c>
      <c r="D1021" s="2">
        <v>44820</v>
      </c>
      <c r="E1021" t="s">
        <v>275</v>
      </c>
      <c r="F1021" t="s">
        <v>541</v>
      </c>
      <c r="G1021" t="s">
        <v>17</v>
      </c>
      <c r="I1021" s="3">
        <v>6.85</v>
      </c>
    </row>
    <row r="1022" spans="1:9" x14ac:dyDescent="0.35">
      <c r="A1022" s="1">
        <v>42618</v>
      </c>
      <c r="B1022">
        <v>9</v>
      </c>
      <c r="C1022">
        <v>2016</v>
      </c>
      <c r="D1022" s="2">
        <v>44820</v>
      </c>
      <c r="E1022" t="s">
        <v>275</v>
      </c>
      <c r="F1022" t="s">
        <v>883</v>
      </c>
      <c r="G1022" t="s">
        <v>19</v>
      </c>
      <c r="I1022" s="3">
        <v>8.6199999999999992</v>
      </c>
    </row>
    <row r="1023" spans="1:9" x14ac:dyDescent="0.35">
      <c r="A1023" s="1">
        <v>42618</v>
      </c>
      <c r="B1023">
        <v>9</v>
      </c>
      <c r="C1023">
        <v>2016</v>
      </c>
      <c r="D1023" s="2">
        <v>44820</v>
      </c>
      <c r="E1023" t="s">
        <v>275</v>
      </c>
      <c r="F1023" t="s">
        <v>919</v>
      </c>
      <c r="G1023" t="s">
        <v>14</v>
      </c>
      <c r="I1023" s="3">
        <v>91.36</v>
      </c>
    </row>
    <row r="1024" spans="1:9" x14ac:dyDescent="0.35">
      <c r="A1024" s="1">
        <v>42618</v>
      </c>
      <c r="B1024">
        <v>9</v>
      </c>
      <c r="C1024">
        <v>2016</v>
      </c>
      <c r="D1024" s="2">
        <v>44820</v>
      </c>
      <c r="E1024" t="s">
        <v>275</v>
      </c>
      <c r="F1024" t="s">
        <v>904</v>
      </c>
      <c r="G1024" t="s">
        <v>19</v>
      </c>
      <c r="I1024" s="3">
        <v>165.51</v>
      </c>
    </row>
    <row r="1025" spans="1:9" x14ac:dyDescent="0.35">
      <c r="A1025" s="1">
        <v>42619</v>
      </c>
      <c r="B1025">
        <v>9</v>
      </c>
      <c r="C1025">
        <v>2016</v>
      </c>
      <c r="D1025" s="2">
        <v>44820</v>
      </c>
      <c r="E1025" t="s">
        <v>275</v>
      </c>
      <c r="F1025" t="s">
        <v>360</v>
      </c>
      <c r="G1025" t="s">
        <v>29</v>
      </c>
      <c r="I1025" s="3">
        <v>44.85</v>
      </c>
    </row>
    <row r="1026" spans="1:9" x14ac:dyDescent="0.35">
      <c r="A1026" s="1">
        <v>42620</v>
      </c>
      <c r="B1026">
        <v>9</v>
      </c>
      <c r="C1026">
        <v>2016</v>
      </c>
      <c r="D1026" s="2">
        <v>44820</v>
      </c>
      <c r="E1026" t="s">
        <v>275</v>
      </c>
      <c r="F1026" t="s">
        <v>885</v>
      </c>
      <c r="G1026" t="s">
        <v>30</v>
      </c>
      <c r="I1026" s="3">
        <v>59.99</v>
      </c>
    </row>
    <row r="1027" spans="1:9" x14ac:dyDescent="0.35">
      <c r="A1027" s="1">
        <v>42620</v>
      </c>
      <c r="B1027">
        <v>9</v>
      </c>
      <c r="C1027">
        <v>2016</v>
      </c>
      <c r="D1027" s="2">
        <v>44820</v>
      </c>
      <c r="E1027" t="s">
        <v>273</v>
      </c>
      <c r="F1027" t="s">
        <v>410</v>
      </c>
      <c r="G1027" t="s">
        <v>10</v>
      </c>
      <c r="I1027" s="3">
        <v>60</v>
      </c>
    </row>
    <row r="1028" spans="1:9" x14ac:dyDescent="0.35">
      <c r="A1028" s="1">
        <v>42620</v>
      </c>
      <c r="B1028">
        <v>9</v>
      </c>
      <c r="C1028">
        <v>2016</v>
      </c>
      <c r="D1028" s="2">
        <v>44820</v>
      </c>
      <c r="E1028" t="s">
        <v>269</v>
      </c>
      <c r="F1028" t="s">
        <v>751</v>
      </c>
      <c r="G1028" t="s">
        <v>14</v>
      </c>
      <c r="I1028" s="3">
        <v>123.82</v>
      </c>
    </row>
    <row r="1029" spans="1:9" x14ac:dyDescent="0.35">
      <c r="A1029" s="1">
        <v>42621</v>
      </c>
      <c r="B1029">
        <v>9</v>
      </c>
      <c r="C1029">
        <v>2016</v>
      </c>
      <c r="D1029" s="2">
        <v>44820</v>
      </c>
      <c r="E1029" t="s">
        <v>275</v>
      </c>
      <c r="F1029" t="s">
        <v>610</v>
      </c>
      <c r="G1029" t="s">
        <v>17</v>
      </c>
      <c r="I1029" s="3">
        <v>38.44</v>
      </c>
    </row>
    <row r="1030" spans="1:9" x14ac:dyDescent="0.35">
      <c r="A1030" s="1">
        <v>42621</v>
      </c>
      <c r="B1030">
        <v>9</v>
      </c>
      <c r="C1030">
        <v>2016</v>
      </c>
      <c r="D1030" s="2">
        <v>44820</v>
      </c>
      <c r="E1030" t="s">
        <v>275</v>
      </c>
      <c r="F1030" t="s">
        <v>420</v>
      </c>
      <c r="G1030" t="s">
        <v>26</v>
      </c>
      <c r="I1030" s="3">
        <v>40.700000000000003</v>
      </c>
    </row>
    <row r="1031" spans="1:9" x14ac:dyDescent="0.35">
      <c r="A1031" s="1">
        <v>42622</v>
      </c>
      <c r="B1031">
        <v>9</v>
      </c>
      <c r="C1031">
        <v>2016</v>
      </c>
      <c r="D1031" s="2">
        <v>44820</v>
      </c>
      <c r="E1031" t="s">
        <v>275</v>
      </c>
      <c r="F1031" t="s">
        <v>359</v>
      </c>
      <c r="G1031" t="s">
        <v>36</v>
      </c>
      <c r="I1031" s="3">
        <v>9.99</v>
      </c>
    </row>
    <row r="1032" spans="1:9" x14ac:dyDescent="0.35">
      <c r="A1032" s="1">
        <v>42622</v>
      </c>
      <c r="B1032">
        <v>9</v>
      </c>
      <c r="C1032">
        <v>2016</v>
      </c>
      <c r="D1032" s="2">
        <v>44820</v>
      </c>
      <c r="E1032" t="s">
        <v>275</v>
      </c>
      <c r="F1032" t="s">
        <v>363</v>
      </c>
      <c r="G1032" t="s">
        <v>28</v>
      </c>
      <c r="I1032" s="3">
        <v>40</v>
      </c>
    </row>
    <row r="1033" spans="1:9" x14ac:dyDescent="0.35">
      <c r="A1033" s="1">
        <v>42622</v>
      </c>
      <c r="B1033">
        <v>9</v>
      </c>
      <c r="C1033">
        <v>2016</v>
      </c>
      <c r="D1033" s="2">
        <v>44820</v>
      </c>
      <c r="E1033" t="s">
        <v>275</v>
      </c>
      <c r="F1033" t="s">
        <v>920</v>
      </c>
      <c r="G1033" t="s">
        <v>28</v>
      </c>
      <c r="I1033" s="3">
        <v>59.99</v>
      </c>
    </row>
    <row r="1034" spans="1:9" x14ac:dyDescent="0.35">
      <c r="A1034" s="1">
        <v>42622</v>
      </c>
      <c r="B1034">
        <v>9</v>
      </c>
      <c r="C1034">
        <v>2016</v>
      </c>
      <c r="D1034" s="2">
        <v>44820</v>
      </c>
      <c r="E1034" t="s">
        <v>269</v>
      </c>
      <c r="F1034" t="s">
        <v>752</v>
      </c>
      <c r="G1034" t="s">
        <v>16</v>
      </c>
      <c r="I1034" s="3">
        <v>312.67</v>
      </c>
    </row>
    <row r="1035" spans="1:9" x14ac:dyDescent="0.35">
      <c r="A1035" s="1">
        <v>42623</v>
      </c>
      <c r="B1035">
        <v>9</v>
      </c>
      <c r="C1035">
        <v>2016</v>
      </c>
      <c r="D1035" s="2">
        <v>44820</v>
      </c>
      <c r="E1035" t="s">
        <v>275</v>
      </c>
      <c r="F1035" t="s">
        <v>883</v>
      </c>
      <c r="G1035" t="s">
        <v>19</v>
      </c>
      <c r="I1035" s="3">
        <v>8.6199999999999992</v>
      </c>
    </row>
    <row r="1036" spans="1:9" x14ac:dyDescent="0.35">
      <c r="A1036" s="1">
        <v>42623</v>
      </c>
      <c r="B1036">
        <v>9</v>
      </c>
      <c r="C1036">
        <v>2016</v>
      </c>
      <c r="D1036" s="2">
        <v>44820</v>
      </c>
      <c r="E1036" t="s">
        <v>275</v>
      </c>
      <c r="F1036" t="s">
        <v>921</v>
      </c>
      <c r="G1036" t="s">
        <v>19</v>
      </c>
      <c r="I1036" s="3">
        <v>13.81</v>
      </c>
    </row>
    <row r="1037" spans="1:9" x14ac:dyDescent="0.35">
      <c r="A1037" s="1">
        <v>42623</v>
      </c>
      <c r="B1037">
        <v>9</v>
      </c>
      <c r="C1037">
        <v>2016</v>
      </c>
      <c r="D1037" s="2">
        <v>44820</v>
      </c>
      <c r="E1037" t="s">
        <v>275</v>
      </c>
      <c r="F1037" t="s">
        <v>908</v>
      </c>
      <c r="G1037" t="s">
        <v>19</v>
      </c>
      <c r="I1037" s="3">
        <v>28.03</v>
      </c>
    </row>
    <row r="1038" spans="1:9" x14ac:dyDescent="0.35">
      <c r="A1038" s="1">
        <v>42624</v>
      </c>
      <c r="B1038">
        <v>9</v>
      </c>
      <c r="C1038">
        <v>2016</v>
      </c>
      <c r="D1038" s="2">
        <v>44820</v>
      </c>
      <c r="E1038" t="s">
        <v>275</v>
      </c>
      <c r="F1038" t="s">
        <v>541</v>
      </c>
      <c r="G1038" t="s">
        <v>17</v>
      </c>
      <c r="I1038" s="3">
        <v>23.23</v>
      </c>
    </row>
    <row r="1039" spans="1:9" x14ac:dyDescent="0.35">
      <c r="A1039" s="1">
        <v>42624</v>
      </c>
      <c r="B1039">
        <v>9</v>
      </c>
      <c r="C1039">
        <v>2016</v>
      </c>
      <c r="D1039" s="2">
        <v>44820</v>
      </c>
      <c r="E1039" t="s">
        <v>275</v>
      </c>
      <c r="F1039" t="s">
        <v>543</v>
      </c>
      <c r="G1039" t="s">
        <v>20</v>
      </c>
      <c r="I1039" s="3">
        <v>28.4</v>
      </c>
    </row>
    <row r="1040" spans="1:9" x14ac:dyDescent="0.35">
      <c r="A1040" s="1">
        <v>42624</v>
      </c>
      <c r="B1040">
        <v>9</v>
      </c>
      <c r="C1040">
        <v>2016</v>
      </c>
      <c r="D1040" s="2">
        <v>44820</v>
      </c>
      <c r="E1040" t="s">
        <v>275</v>
      </c>
      <c r="F1040" t="s">
        <v>849</v>
      </c>
      <c r="G1040" t="s">
        <v>17</v>
      </c>
      <c r="I1040" s="3">
        <v>43.13</v>
      </c>
    </row>
    <row r="1041" spans="1:9" x14ac:dyDescent="0.35">
      <c r="A1041" s="1">
        <v>42625</v>
      </c>
      <c r="B1041">
        <v>9</v>
      </c>
      <c r="C1041">
        <v>2016</v>
      </c>
      <c r="D1041" s="2">
        <v>44820</v>
      </c>
      <c r="E1041" t="s">
        <v>275</v>
      </c>
      <c r="F1041" t="s">
        <v>360</v>
      </c>
      <c r="G1041" t="s">
        <v>29</v>
      </c>
      <c r="I1041" s="3">
        <v>44.85</v>
      </c>
    </row>
    <row r="1042" spans="1:9" x14ac:dyDescent="0.35">
      <c r="A1042" s="1">
        <v>42625</v>
      </c>
      <c r="B1042">
        <v>9</v>
      </c>
      <c r="C1042">
        <v>2016</v>
      </c>
      <c r="D1042" s="2">
        <v>44820</v>
      </c>
      <c r="E1042" t="s">
        <v>275</v>
      </c>
      <c r="F1042" t="s">
        <v>922</v>
      </c>
      <c r="G1042" t="s">
        <v>32</v>
      </c>
      <c r="I1042" s="3">
        <v>106</v>
      </c>
    </row>
    <row r="1043" spans="1:9" x14ac:dyDescent="0.35">
      <c r="A1043" s="1">
        <v>42626</v>
      </c>
      <c r="B1043">
        <v>9</v>
      </c>
      <c r="C1043">
        <v>2016</v>
      </c>
      <c r="D1043" s="2">
        <v>44820</v>
      </c>
      <c r="E1043" t="s">
        <v>269</v>
      </c>
      <c r="F1043" t="s">
        <v>540</v>
      </c>
      <c r="G1043" t="s">
        <v>11</v>
      </c>
      <c r="I1043" s="3">
        <v>341.75</v>
      </c>
    </row>
    <row r="1044" spans="1:9" x14ac:dyDescent="0.35">
      <c r="A1044" s="1">
        <v>42626</v>
      </c>
      <c r="B1044">
        <v>9</v>
      </c>
      <c r="C1044">
        <v>2016</v>
      </c>
      <c r="D1044" s="2">
        <v>44820</v>
      </c>
      <c r="E1044" t="s">
        <v>269</v>
      </c>
      <c r="F1044" t="s">
        <v>773</v>
      </c>
      <c r="G1044" t="s">
        <v>13</v>
      </c>
      <c r="I1044" s="3">
        <v>1756.89</v>
      </c>
    </row>
    <row r="1045" spans="1:9" x14ac:dyDescent="0.35">
      <c r="A1045" s="1">
        <v>42628</v>
      </c>
      <c r="B1045">
        <v>9</v>
      </c>
      <c r="C1045">
        <v>2016</v>
      </c>
      <c r="D1045" s="2">
        <v>44820</v>
      </c>
      <c r="E1045" t="s">
        <v>275</v>
      </c>
      <c r="F1045" t="s">
        <v>364</v>
      </c>
      <c r="G1045" t="s">
        <v>21</v>
      </c>
      <c r="I1045" s="3">
        <v>29.99</v>
      </c>
    </row>
    <row r="1046" spans="1:9" x14ac:dyDescent="0.35">
      <c r="A1046" s="1">
        <v>42629</v>
      </c>
      <c r="B1046">
        <v>9</v>
      </c>
      <c r="C1046">
        <v>2016</v>
      </c>
      <c r="D1046" s="2">
        <v>44820</v>
      </c>
      <c r="E1046" t="s">
        <v>269</v>
      </c>
      <c r="F1046" t="s">
        <v>331</v>
      </c>
      <c r="G1046" t="s">
        <v>26</v>
      </c>
      <c r="I1046" s="3">
        <v>35.369999999999997</v>
      </c>
    </row>
    <row r="1047" spans="1:9" x14ac:dyDescent="0.35">
      <c r="A1047" s="1">
        <v>42630</v>
      </c>
      <c r="B1047">
        <v>9</v>
      </c>
      <c r="C1047">
        <v>2016</v>
      </c>
      <c r="D1047" s="2">
        <v>44820</v>
      </c>
      <c r="E1047" t="s">
        <v>275</v>
      </c>
      <c r="F1047" t="s">
        <v>883</v>
      </c>
      <c r="G1047" t="s">
        <v>19</v>
      </c>
      <c r="I1047" s="3">
        <v>4.3099999999999996</v>
      </c>
    </row>
    <row r="1048" spans="1:9" x14ac:dyDescent="0.35">
      <c r="A1048" s="1">
        <v>42630</v>
      </c>
      <c r="B1048">
        <v>9</v>
      </c>
      <c r="C1048">
        <v>2016</v>
      </c>
      <c r="D1048" s="2">
        <v>44820</v>
      </c>
      <c r="E1048" t="s">
        <v>275</v>
      </c>
      <c r="F1048" t="s">
        <v>541</v>
      </c>
      <c r="G1048" t="s">
        <v>17</v>
      </c>
      <c r="I1048" s="3">
        <v>6.5</v>
      </c>
    </row>
    <row r="1049" spans="1:9" x14ac:dyDescent="0.35">
      <c r="A1049" s="1">
        <v>42630</v>
      </c>
      <c r="B1049">
        <v>9</v>
      </c>
      <c r="C1049">
        <v>2016</v>
      </c>
      <c r="D1049" s="2">
        <v>44820</v>
      </c>
      <c r="E1049" t="s">
        <v>275</v>
      </c>
      <c r="F1049" t="s">
        <v>856</v>
      </c>
      <c r="G1049" t="s">
        <v>20</v>
      </c>
      <c r="I1049" s="3">
        <v>10.7</v>
      </c>
    </row>
    <row r="1050" spans="1:9" x14ac:dyDescent="0.35">
      <c r="A1050" s="1">
        <v>42631</v>
      </c>
      <c r="B1050">
        <v>9</v>
      </c>
      <c r="C1050">
        <v>2016</v>
      </c>
      <c r="D1050" s="2">
        <v>44820</v>
      </c>
      <c r="E1050" t="s">
        <v>275</v>
      </c>
      <c r="F1050" t="s">
        <v>907</v>
      </c>
      <c r="G1050" t="s">
        <v>38</v>
      </c>
      <c r="I1050" s="3">
        <v>75.05</v>
      </c>
    </row>
    <row r="1051" spans="1:9" x14ac:dyDescent="0.35">
      <c r="A1051" s="1">
        <v>42631</v>
      </c>
      <c r="B1051">
        <v>9</v>
      </c>
      <c r="C1051">
        <v>2016</v>
      </c>
      <c r="D1051" s="2">
        <v>44820</v>
      </c>
      <c r="E1051" t="s">
        <v>275</v>
      </c>
      <c r="F1051" t="s">
        <v>358</v>
      </c>
      <c r="G1051" t="s">
        <v>34</v>
      </c>
      <c r="I1051" s="3">
        <v>12.23</v>
      </c>
    </row>
    <row r="1052" spans="1:9" x14ac:dyDescent="0.35">
      <c r="A1052" s="1">
        <v>42631</v>
      </c>
      <c r="B1052">
        <v>9</v>
      </c>
      <c r="C1052">
        <v>2016</v>
      </c>
      <c r="D1052" s="2">
        <v>44820</v>
      </c>
      <c r="E1052" t="s">
        <v>275</v>
      </c>
      <c r="F1052" t="s">
        <v>541</v>
      </c>
      <c r="G1052" t="s">
        <v>17</v>
      </c>
      <c r="I1052" s="3">
        <v>47.28</v>
      </c>
    </row>
    <row r="1053" spans="1:9" x14ac:dyDescent="0.35">
      <c r="A1053" s="1">
        <v>42631</v>
      </c>
      <c r="B1053">
        <v>9</v>
      </c>
      <c r="C1053">
        <v>2016</v>
      </c>
      <c r="D1053" s="2">
        <v>44820</v>
      </c>
      <c r="E1053" t="s">
        <v>275</v>
      </c>
      <c r="F1053" t="s">
        <v>610</v>
      </c>
      <c r="G1053" t="s">
        <v>17</v>
      </c>
      <c r="I1053" s="3">
        <v>71.88</v>
      </c>
    </row>
    <row r="1054" spans="1:9" x14ac:dyDescent="0.35">
      <c r="A1054" s="1">
        <v>42632</v>
      </c>
      <c r="B1054">
        <v>9</v>
      </c>
      <c r="C1054">
        <v>2016</v>
      </c>
      <c r="D1054" s="2">
        <v>44820</v>
      </c>
      <c r="E1054" t="s">
        <v>275</v>
      </c>
      <c r="F1054" t="s">
        <v>923</v>
      </c>
      <c r="G1054" t="s">
        <v>21</v>
      </c>
      <c r="I1054" s="3">
        <v>729.91</v>
      </c>
    </row>
    <row r="1055" spans="1:9" x14ac:dyDescent="0.35">
      <c r="A1055" s="1">
        <v>42633</v>
      </c>
      <c r="B1055">
        <v>9</v>
      </c>
      <c r="C1055">
        <v>2016</v>
      </c>
      <c r="D1055" s="2">
        <v>44820</v>
      </c>
      <c r="E1055" t="s">
        <v>275</v>
      </c>
      <c r="F1055" t="s">
        <v>924</v>
      </c>
      <c r="G1055" t="s">
        <v>39</v>
      </c>
      <c r="I1055" s="3">
        <v>15</v>
      </c>
    </row>
    <row r="1056" spans="1:9" x14ac:dyDescent="0.35">
      <c r="A1056" s="1">
        <v>42633</v>
      </c>
      <c r="B1056">
        <v>9</v>
      </c>
      <c r="C1056">
        <v>2016</v>
      </c>
      <c r="D1056" s="2">
        <v>44820</v>
      </c>
      <c r="E1056" t="s">
        <v>275</v>
      </c>
      <c r="F1056" t="s">
        <v>360</v>
      </c>
      <c r="G1056" t="s">
        <v>29</v>
      </c>
      <c r="I1056" s="3">
        <v>44.85</v>
      </c>
    </row>
    <row r="1057" spans="1:9" x14ac:dyDescent="0.35">
      <c r="A1057" s="1">
        <v>42633</v>
      </c>
      <c r="B1057">
        <v>9</v>
      </c>
      <c r="C1057">
        <v>2016</v>
      </c>
      <c r="D1057" s="2">
        <v>44820</v>
      </c>
      <c r="E1057" t="s">
        <v>275</v>
      </c>
      <c r="F1057" t="s">
        <v>364</v>
      </c>
      <c r="G1057" t="s">
        <v>21</v>
      </c>
      <c r="I1057" s="3">
        <v>428.47</v>
      </c>
    </row>
    <row r="1058" spans="1:9" x14ac:dyDescent="0.35">
      <c r="A1058" s="1">
        <v>42635</v>
      </c>
      <c r="B1058">
        <v>9</v>
      </c>
      <c r="C1058">
        <v>2016</v>
      </c>
      <c r="D1058" s="2">
        <v>44820</v>
      </c>
      <c r="E1058" t="s">
        <v>275</v>
      </c>
      <c r="F1058" t="s">
        <v>361</v>
      </c>
      <c r="G1058" t="s">
        <v>28</v>
      </c>
      <c r="I1058" s="3">
        <v>9.99</v>
      </c>
    </row>
    <row r="1059" spans="1:9" x14ac:dyDescent="0.35">
      <c r="A1059" s="1">
        <v>42635</v>
      </c>
      <c r="B1059">
        <v>9</v>
      </c>
      <c r="C1059">
        <v>2016</v>
      </c>
      <c r="D1059" s="2">
        <v>44820</v>
      </c>
      <c r="E1059" t="s">
        <v>275</v>
      </c>
      <c r="F1059" t="s">
        <v>753</v>
      </c>
      <c r="G1059" t="s">
        <v>19</v>
      </c>
      <c r="I1059" s="3">
        <v>14.97</v>
      </c>
    </row>
    <row r="1060" spans="1:9" x14ac:dyDescent="0.35">
      <c r="A1060" s="1">
        <v>42635</v>
      </c>
      <c r="B1060">
        <v>9</v>
      </c>
      <c r="C1060">
        <v>2016</v>
      </c>
      <c r="D1060" s="2">
        <v>44820</v>
      </c>
      <c r="E1060" t="s">
        <v>269</v>
      </c>
      <c r="F1060" t="s">
        <v>754</v>
      </c>
      <c r="G1060" t="s">
        <v>16</v>
      </c>
      <c r="I1060" s="3">
        <v>159.16999999999999</v>
      </c>
    </row>
    <row r="1061" spans="1:9" x14ac:dyDescent="0.35">
      <c r="A1061" s="1">
        <v>42636</v>
      </c>
      <c r="B1061">
        <v>9</v>
      </c>
      <c r="C1061">
        <v>2016</v>
      </c>
      <c r="D1061" s="2">
        <v>44820</v>
      </c>
      <c r="E1061" t="s">
        <v>275</v>
      </c>
      <c r="F1061" t="s">
        <v>849</v>
      </c>
      <c r="G1061" t="s">
        <v>17</v>
      </c>
      <c r="I1061" s="3">
        <v>13.97</v>
      </c>
    </row>
    <row r="1062" spans="1:9" x14ac:dyDescent="0.35">
      <c r="A1062" s="1">
        <v>42636</v>
      </c>
      <c r="B1062">
        <v>9</v>
      </c>
      <c r="C1062">
        <v>2016</v>
      </c>
      <c r="D1062" s="2">
        <v>44820</v>
      </c>
      <c r="E1062" t="s">
        <v>275</v>
      </c>
      <c r="F1062" t="s">
        <v>543</v>
      </c>
      <c r="G1062" t="s">
        <v>20</v>
      </c>
      <c r="I1062" s="3">
        <v>21.33</v>
      </c>
    </row>
    <row r="1063" spans="1:9" x14ac:dyDescent="0.35">
      <c r="A1063" s="1">
        <v>42637</v>
      </c>
      <c r="B1063">
        <v>9</v>
      </c>
      <c r="C1063">
        <v>2016</v>
      </c>
      <c r="D1063" s="2">
        <v>44820</v>
      </c>
      <c r="E1063" t="s">
        <v>275</v>
      </c>
      <c r="F1063" t="s">
        <v>883</v>
      </c>
      <c r="G1063" t="s">
        <v>19</v>
      </c>
      <c r="I1063" s="3">
        <v>8.6199999999999992</v>
      </c>
    </row>
    <row r="1064" spans="1:9" x14ac:dyDescent="0.35">
      <c r="A1064" s="1">
        <v>42637</v>
      </c>
      <c r="B1064">
        <v>9</v>
      </c>
      <c r="C1064">
        <v>2016</v>
      </c>
      <c r="D1064" s="2">
        <v>44820</v>
      </c>
      <c r="E1064" t="s">
        <v>275</v>
      </c>
      <c r="F1064" t="s">
        <v>925</v>
      </c>
      <c r="G1064" t="s">
        <v>32</v>
      </c>
      <c r="I1064" s="3">
        <v>17</v>
      </c>
    </row>
    <row r="1065" spans="1:9" x14ac:dyDescent="0.35">
      <c r="A1065" s="1">
        <v>42637</v>
      </c>
      <c r="B1065">
        <v>9</v>
      </c>
      <c r="C1065">
        <v>2016</v>
      </c>
      <c r="D1065" s="2">
        <v>44820</v>
      </c>
      <c r="E1065" t="s">
        <v>275</v>
      </c>
      <c r="F1065" t="s">
        <v>908</v>
      </c>
      <c r="G1065" t="s">
        <v>19</v>
      </c>
      <c r="I1065" s="3">
        <v>24.6</v>
      </c>
    </row>
    <row r="1066" spans="1:9" x14ac:dyDescent="0.35">
      <c r="A1066" s="1">
        <v>42637</v>
      </c>
      <c r="B1066">
        <v>9</v>
      </c>
      <c r="C1066">
        <v>2016</v>
      </c>
      <c r="D1066" s="2">
        <v>44820</v>
      </c>
      <c r="E1066" t="s">
        <v>275</v>
      </c>
      <c r="F1066" t="s">
        <v>849</v>
      </c>
      <c r="G1066" t="s">
        <v>17</v>
      </c>
      <c r="I1066" s="3">
        <v>105.11</v>
      </c>
    </row>
    <row r="1067" spans="1:9" x14ac:dyDescent="0.35">
      <c r="A1067" s="1">
        <v>42638</v>
      </c>
      <c r="B1067">
        <v>9</v>
      </c>
      <c r="C1067">
        <v>2016</v>
      </c>
      <c r="D1067" s="2">
        <v>44820</v>
      </c>
      <c r="E1067" t="s">
        <v>275</v>
      </c>
      <c r="F1067" t="s">
        <v>541</v>
      </c>
      <c r="G1067" t="s">
        <v>17</v>
      </c>
      <c r="I1067" s="3">
        <v>67.13</v>
      </c>
    </row>
    <row r="1068" spans="1:9" x14ac:dyDescent="0.35">
      <c r="A1068" s="1">
        <v>42639</v>
      </c>
      <c r="B1068">
        <v>9</v>
      </c>
      <c r="C1068">
        <v>2016</v>
      </c>
      <c r="D1068" s="2">
        <v>44820</v>
      </c>
      <c r="E1068" t="s">
        <v>275</v>
      </c>
      <c r="F1068" t="s">
        <v>770</v>
      </c>
      <c r="G1068" t="s">
        <v>19</v>
      </c>
      <c r="I1068" s="3">
        <v>2.57</v>
      </c>
    </row>
    <row r="1069" spans="1:9" x14ac:dyDescent="0.35">
      <c r="A1069" s="1">
        <v>42639</v>
      </c>
      <c r="B1069">
        <v>9</v>
      </c>
      <c r="C1069">
        <v>2016</v>
      </c>
      <c r="D1069" s="2">
        <v>44820</v>
      </c>
      <c r="E1069" t="s">
        <v>275</v>
      </c>
      <c r="F1069" t="s">
        <v>541</v>
      </c>
      <c r="G1069" t="s">
        <v>17</v>
      </c>
      <c r="I1069" s="3">
        <v>3.13</v>
      </c>
    </row>
    <row r="1070" spans="1:9" x14ac:dyDescent="0.35">
      <c r="A1070" s="1">
        <v>42639</v>
      </c>
      <c r="B1070">
        <v>9</v>
      </c>
      <c r="C1070">
        <v>2016</v>
      </c>
      <c r="D1070" s="2">
        <v>44820</v>
      </c>
      <c r="E1070" t="s">
        <v>275</v>
      </c>
      <c r="F1070" t="s">
        <v>849</v>
      </c>
      <c r="G1070" t="s">
        <v>17</v>
      </c>
      <c r="I1070" s="3">
        <v>9.08</v>
      </c>
    </row>
    <row r="1071" spans="1:9" x14ac:dyDescent="0.35">
      <c r="A1071" s="1">
        <v>42639</v>
      </c>
      <c r="B1071">
        <v>9</v>
      </c>
      <c r="C1071">
        <v>2016</v>
      </c>
      <c r="D1071" s="2">
        <v>44820</v>
      </c>
      <c r="E1071" t="s">
        <v>275</v>
      </c>
      <c r="F1071" t="s">
        <v>541</v>
      </c>
      <c r="G1071" t="s">
        <v>17</v>
      </c>
      <c r="I1071" s="3">
        <v>9.86</v>
      </c>
    </row>
    <row r="1072" spans="1:9" x14ac:dyDescent="0.35">
      <c r="A1072" s="1">
        <v>42639</v>
      </c>
      <c r="B1072">
        <v>9</v>
      </c>
      <c r="C1072">
        <v>2016</v>
      </c>
      <c r="D1072" s="2">
        <v>44820</v>
      </c>
      <c r="E1072" t="s">
        <v>275</v>
      </c>
      <c r="F1072" t="s">
        <v>541</v>
      </c>
      <c r="G1072" t="s">
        <v>17</v>
      </c>
      <c r="I1072" s="3">
        <v>17.2</v>
      </c>
    </row>
    <row r="1073" spans="1:9" x14ac:dyDescent="0.35">
      <c r="A1073" s="1">
        <v>42639</v>
      </c>
      <c r="B1073">
        <v>9</v>
      </c>
      <c r="C1073">
        <v>2016</v>
      </c>
      <c r="D1073" s="2">
        <v>44820</v>
      </c>
      <c r="E1073" t="s">
        <v>275</v>
      </c>
      <c r="F1073" t="s">
        <v>849</v>
      </c>
      <c r="G1073" t="s">
        <v>17</v>
      </c>
      <c r="I1073" s="3">
        <v>17.989999999999998</v>
      </c>
    </row>
    <row r="1074" spans="1:9" x14ac:dyDescent="0.35">
      <c r="A1074" s="1">
        <v>42639</v>
      </c>
      <c r="B1074">
        <v>9</v>
      </c>
      <c r="C1074">
        <v>2016</v>
      </c>
      <c r="D1074" s="2">
        <v>44820</v>
      </c>
      <c r="E1074" t="s">
        <v>275</v>
      </c>
      <c r="F1074" t="s">
        <v>849</v>
      </c>
      <c r="G1074" t="s">
        <v>17</v>
      </c>
      <c r="I1074" s="3">
        <v>26.83</v>
      </c>
    </row>
    <row r="1075" spans="1:9" x14ac:dyDescent="0.35">
      <c r="A1075" s="1">
        <v>42639</v>
      </c>
      <c r="B1075">
        <v>9</v>
      </c>
      <c r="C1075">
        <v>2016</v>
      </c>
      <c r="D1075" s="2">
        <v>44820</v>
      </c>
      <c r="E1075" t="s">
        <v>275</v>
      </c>
      <c r="F1075" t="s">
        <v>364</v>
      </c>
      <c r="G1075" t="s">
        <v>21</v>
      </c>
      <c r="I1075" s="3">
        <v>48.47</v>
      </c>
    </row>
    <row r="1076" spans="1:9" x14ac:dyDescent="0.35">
      <c r="A1076" s="1">
        <v>42639</v>
      </c>
      <c r="B1076">
        <v>9</v>
      </c>
      <c r="C1076">
        <v>2016</v>
      </c>
      <c r="D1076" s="2">
        <v>44820</v>
      </c>
      <c r="E1076" t="s">
        <v>275</v>
      </c>
      <c r="F1076" t="s">
        <v>408</v>
      </c>
      <c r="G1076" t="s">
        <v>18</v>
      </c>
      <c r="I1076" s="3">
        <v>55</v>
      </c>
    </row>
    <row r="1077" spans="1:9" x14ac:dyDescent="0.35">
      <c r="A1077" s="1">
        <v>42639</v>
      </c>
      <c r="B1077">
        <v>9</v>
      </c>
      <c r="C1077">
        <v>2016</v>
      </c>
      <c r="D1077" s="2">
        <v>44820</v>
      </c>
      <c r="E1077" t="s">
        <v>275</v>
      </c>
      <c r="F1077" t="s">
        <v>849</v>
      </c>
      <c r="G1077" t="s">
        <v>17</v>
      </c>
      <c r="I1077" s="3">
        <v>74.510000000000005</v>
      </c>
    </row>
    <row r="1078" spans="1:9" x14ac:dyDescent="0.35">
      <c r="A1078" s="1">
        <v>42639</v>
      </c>
      <c r="B1078">
        <v>9</v>
      </c>
      <c r="C1078">
        <v>2016</v>
      </c>
      <c r="D1078" s="2">
        <v>44820</v>
      </c>
      <c r="E1078" t="s">
        <v>275</v>
      </c>
      <c r="F1078" t="s">
        <v>420</v>
      </c>
      <c r="G1078" t="s">
        <v>26</v>
      </c>
      <c r="I1078" s="3">
        <v>42.56</v>
      </c>
    </row>
    <row r="1079" spans="1:9" x14ac:dyDescent="0.35">
      <c r="A1079" s="1">
        <v>42640</v>
      </c>
      <c r="B1079">
        <v>9</v>
      </c>
      <c r="C1079">
        <v>2016</v>
      </c>
      <c r="D1079" s="2">
        <v>44820</v>
      </c>
      <c r="E1079" t="s">
        <v>275</v>
      </c>
      <c r="F1079" t="s">
        <v>872</v>
      </c>
      <c r="G1079" t="s">
        <v>28</v>
      </c>
      <c r="I1079" s="3">
        <v>0.99</v>
      </c>
    </row>
    <row r="1080" spans="1:9" x14ac:dyDescent="0.35">
      <c r="A1080" s="1">
        <v>42640</v>
      </c>
      <c r="B1080">
        <v>9</v>
      </c>
      <c r="C1080">
        <v>2016</v>
      </c>
      <c r="D1080" s="2">
        <v>44820</v>
      </c>
      <c r="E1080" t="s">
        <v>275</v>
      </c>
      <c r="F1080" t="s">
        <v>541</v>
      </c>
      <c r="G1080" t="s">
        <v>17</v>
      </c>
      <c r="I1080" s="3">
        <v>214.53</v>
      </c>
    </row>
    <row r="1081" spans="1:9" x14ac:dyDescent="0.35">
      <c r="A1081" s="1">
        <v>42640</v>
      </c>
      <c r="B1081">
        <v>9</v>
      </c>
      <c r="C1081">
        <v>2016</v>
      </c>
      <c r="D1081" s="2">
        <v>44820</v>
      </c>
      <c r="E1081" t="s">
        <v>275</v>
      </c>
      <c r="F1081" t="s">
        <v>420</v>
      </c>
      <c r="G1081" t="s">
        <v>26</v>
      </c>
      <c r="I1081" s="3">
        <v>32.47</v>
      </c>
    </row>
    <row r="1082" spans="1:9" x14ac:dyDescent="0.35">
      <c r="A1082" s="1">
        <v>42641</v>
      </c>
      <c r="B1082">
        <v>9</v>
      </c>
      <c r="C1082">
        <v>2016</v>
      </c>
      <c r="D1082" s="2">
        <v>44820</v>
      </c>
      <c r="E1082" t="s">
        <v>275</v>
      </c>
      <c r="F1082" t="s">
        <v>849</v>
      </c>
      <c r="G1082" t="s">
        <v>17</v>
      </c>
      <c r="I1082" s="3">
        <v>8.99</v>
      </c>
    </row>
    <row r="1083" spans="1:9" x14ac:dyDescent="0.35">
      <c r="A1083" s="1">
        <v>42641</v>
      </c>
      <c r="B1083">
        <v>9</v>
      </c>
      <c r="C1083">
        <v>2016</v>
      </c>
      <c r="D1083" s="2">
        <v>44820</v>
      </c>
      <c r="E1083" t="s">
        <v>275</v>
      </c>
      <c r="F1083" t="s">
        <v>849</v>
      </c>
      <c r="G1083" t="s">
        <v>17</v>
      </c>
      <c r="I1083" s="3">
        <v>21.69</v>
      </c>
    </row>
    <row r="1084" spans="1:9" x14ac:dyDescent="0.35">
      <c r="A1084" s="1">
        <v>42641</v>
      </c>
      <c r="B1084">
        <v>9</v>
      </c>
      <c r="C1084">
        <v>2016</v>
      </c>
      <c r="D1084" s="2">
        <v>44820</v>
      </c>
      <c r="E1084" t="s">
        <v>275</v>
      </c>
      <c r="F1084" t="s">
        <v>541</v>
      </c>
      <c r="G1084" t="s">
        <v>17</v>
      </c>
      <c r="I1084" s="3">
        <v>26.98</v>
      </c>
    </row>
    <row r="1085" spans="1:9" x14ac:dyDescent="0.35">
      <c r="A1085" s="1">
        <v>42641</v>
      </c>
      <c r="B1085">
        <v>9</v>
      </c>
      <c r="C1085">
        <v>2016</v>
      </c>
      <c r="D1085" s="2">
        <v>44820</v>
      </c>
      <c r="E1085" t="s">
        <v>275</v>
      </c>
      <c r="F1085" t="s">
        <v>926</v>
      </c>
      <c r="G1085" t="s">
        <v>19</v>
      </c>
      <c r="I1085" s="3">
        <v>128</v>
      </c>
    </row>
    <row r="1086" spans="1:9" x14ac:dyDescent="0.35">
      <c r="A1086" s="1">
        <v>42641</v>
      </c>
      <c r="B1086">
        <v>9</v>
      </c>
      <c r="C1086">
        <v>2016</v>
      </c>
      <c r="D1086" s="2">
        <v>44820</v>
      </c>
      <c r="E1086" t="s">
        <v>269</v>
      </c>
      <c r="F1086" t="s">
        <v>747</v>
      </c>
      <c r="G1086" t="s">
        <v>11</v>
      </c>
      <c r="I1086" s="3">
        <v>162.24</v>
      </c>
    </row>
    <row r="1087" spans="1:9" x14ac:dyDescent="0.35">
      <c r="A1087" s="1">
        <v>42642</v>
      </c>
      <c r="B1087">
        <v>9</v>
      </c>
      <c r="C1087">
        <v>2016</v>
      </c>
      <c r="D1087" s="2">
        <v>44820</v>
      </c>
      <c r="E1087" t="s">
        <v>275</v>
      </c>
      <c r="F1087" t="s">
        <v>360</v>
      </c>
      <c r="G1087" t="s">
        <v>29</v>
      </c>
      <c r="I1087" s="3">
        <v>44.85</v>
      </c>
    </row>
    <row r="1088" spans="1:9" x14ac:dyDescent="0.35">
      <c r="A1088" s="1">
        <v>42643</v>
      </c>
      <c r="B1088">
        <v>9</v>
      </c>
      <c r="C1088">
        <v>2016</v>
      </c>
      <c r="D1088" s="2">
        <v>44820</v>
      </c>
      <c r="E1088" t="s">
        <v>275</v>
      </c>
      <c r="F1088" t="s">
        <v>330</v>
      </c>
      <c r="G1088" t="s">
        <v>27</v>
      </c>
      <c r="I1088" s="3">
        <v>206.35</v>
      </c>
    </row>
    <row r="1089" spans="1:9" x14ac:dyDescent="0.35">
      <c r="A1089" s="1">
        <v>42644</v>
      </c>
      <c r="B1089">
        <v>10</v>
      </c>
      <c r="C1089">
        <v>2016</v>
      </c>
      <c r="D1089" s="2">
        <v>44850</v>
      </c>
      <c r="E1089" t="s">
        <v>275</v>
      </c>
      <c r="F1089" t="s">
        <v>358</v>
      </c>
      <c r="G1089" t="s">
        <v>34</v>
      </c>
      <c r="I1089" s="3">
        <v>4.9000000000000004</v>
      </c>
    </row>
    <row r="1090" spans="1:9" x14ac:dyDescent="0.35">
      <c r="A1090" s="1">
        <v>42644</v>
      </c>
      <c r="B1090">
        <v>10</v>
      </c>
      <c r="C1090">
        <v>2016</v>
      </c>
      <c r="D1090" s="2">
        <v>44850</v>
      </c>
      <c r="E1090" t="s">
        <v>275</v>
      </c>
      <c r="F1090" t="s">
        <v>883</v>
      </c>
      <c r="G1090" t="s">
        <v>19</v>
      </c>
      <c r="I1090" s="3">
        <v>12.93</v>
      </c>
    </row>
    <row r="1091" spans="1:9" x14ac:dyDescent="0.35">
      <c r="A1091" s="1">
        <v>42644</v>
      </c>
      <c r="B1091">
        <v>10</v>
      </c>
      <c r="C1091">
        <v>2016</v>
      </c>
      <c r="D1091" s="2">
        <v>44850</v>
      </c>
      <c r="E1091" t="s">
        <v>275</v>
      </c>
      <c r="F1091" t="s">
        <v>927</v>
      </c>
      <c r="G1091" t="s">
        <v>21</v>
      </c>
      <c r="I1091" s="3">
        <v>95.25</v>
      </c>
    </row>
    <row r="1092" spans="1:9" x14ac:dyDescent="0.35">
      <c r="A1092" s="1">
        <v>42644</v>
      </c>
      <c r="B1092">
        <v>10</v>
      </c>
      <c r="C1092">
        <v>2016</v>
      </c>
      <c r="D1092" s="2">
        <v>44850</v>
      </c>
      <c r="E1092" t="s">
        <v>275</v>
      </c>
      <c r="F1092" t="s">
        <v>616</v>
      </c>
      <c r="G1092" t="s">
        <v>19</v>
      </c>
      <c r="I1092" s="3">
        <v>137.72</v>
      </c>
    </row>
    <row r="1093" spans="1:9" x14ac:dyDescent="0.35">
      <c r="A1093" s="1">
        <v>42644</v>
      </c>
      <c r="B1093">
        <v>10</v>
      </c>
      <c r="C1093">
        <v>2016</v>
      </c>
      <c r="D1093" s="2">
        <v>44850</v>
      </c>
      <c r="E1093" t="s">
        <v>275</v>
      </c>
      <c r="F1093" t="s">
        <v>872</v>
      </c>
      <c r="G1093" t="s">
        <v>25</v>
      </c>
      <c r="I1093" s="3">
        <v>942.87</v>
      </c>
    </row>
    <row r="1094" spans="1:9" x14ac:dyDescent="0.35">
      <c r="A1094" s="1">
        <v>42645</v>
      </c>
      <c r="B1094">
        <v>10</v>
      </c>
      <c r="C1094">
        <v>2016</v>
      </c>
      <c r="D1094" s="2">
        <v>44850</v>
      </c>
      <c r="E1094" t="s">
        <v>275</v>
      </c>
      <c r="F1094" t="s">
        <v>928</v>
      </c>
      <c r="G1094" t="s">
        <v>20</v>
      </c>
      <c r="I1094" s="3">
        <v>5.39</v>
      </c>
    </row>
    <row r="1095" spans="1:9" x14ac:dyDescent="0.35">
      <c r="A1095" s="1">
        <v>42645</v>
      </c>
      <c r="B1095">
        <v>10</v>
      </c>
      <c r="C1095">
        <v>2016</v>
      </c>
      <c r="D1095" s="2">
        <v>44850</v>
      </c>
      <c r="E1095" t="s">
        <v>275</v>
      </c>
      <c r="F1095" t="s">
        <v>541</v>
      </c>
      <c r="G1095" t="s">
        <v>17</v>
      </c>
      <c r="I1095" s="3">
        <v>6.49</v>
      </c>
    </row>
    <row r="1096" spans="1:9" x14ac:dyDescent="0.35">
      <c r="A1096" s="1">
        <v>42645</v>
      </c>
      <c r="B1096">
        <v>10</v>
      </c>
      <c r="C1096">
        <v>2016</v>
      </c>
      <c r="D1096" s="2">
        <v>44850</v>
      </c>
      <c r="E1096" t="s">
        <v>275</v>
      </c>
      <c r="F1096" t="s">
        <v>362</v>
      </c>
      <c r="G1096" t="s">
        <v>19</v>
      </c>
      <c r="I1096" s="3">
        <v>15.35</v>
      </c>
    </row>
    <row r="1097" spans="1:9" x14ac:dyDescent="0.35">
      <c r="A1097" s="1">
        <v>42645</v>
      </c>
      <c r="B1097">
        <v>10</v>
      </c>
      <c r="C1097">
        <v>2016</v>
      </c>
      <c r="D1097" s="2">
        <v>44850</v>
      </c>
      <c r="E1097" t="s">
        <v>275</v>
      </c>
      <c r="F1097" t="s">
        <v>419</v>
      </c>
      <c r="G1097" t="s">
        <v>20</v>
      </c>
      <c r="I1097" s="3">
        <v>23.33</v>
      </c>
    </row>
    <row r="1098" spans="1:9" x14ac:dyDescent="0.35">
      <c r="A1098" s="1">
        <v>42645</v>
      </c>
      <c r="B1098">
        <v>10</v>
      </c>
      <c r="C1098">
        <v>2016</v>
      </c>
      <c r="D1098" s="2">
        <v>44850</v>
      </c>
      <c r="E1098" t="s">
        <v>275</v>
      </c>
      <c r="F1098" t="s">
        <v>928</v>
      </c>
      <c r="G1098" t="s">
        <v>20</v>
      </c>
      <c r="I1098" s="3">
        <v>23.71</v>
      </c>
    </row>
    <row r="1099" spans="1:9" x14ac:dyDescent="0.35">
      <c r="A1099" s="1">
        <v>42645</v>
      </c>
      <c r="B1099">
        <v>10</v>
      </c>
      <c r="C1099">
        <v>2016</v>
      </c>
      <c r="D1099" s="2">
        <v>44850</v>
      </c>
      <c r="E1099" t="s">
        <v>269</v>
      </c>
      <c r="F1099" t="s">
        <v>761</v>
      </c>
      <c r="G1099" t="s">
        <v>21</v>
      </c>
      <c r="I1099" s="3">
        <v>100</v>
      </c>
    </row>
    <row r="1100" spans="1:9" x14ac:dyDescent="0.35">
      <c r="A1100" s="1">
        <v>42646</v>
      </c>
      <c r="B1100">
        <v>10</v>
      </c>
      <c r="C1100">
        <v>2016</v>
      </c>
      <c r="D1100" s="2">
        <v>44850</v>
      </c>
      <c r="E1100" t="s">
        <v>275</v>
      </c>
      <c r="F1100" t="s">
        <v>923</v>
      </c>
      <c r="G1100" t="s">
        <v>21</v>
      </c>
      <c r="I1100" s="3">
        <v>9.7799999999999994</v>
      </c>
    </row>
    <row r="1101" spans="1:9" x14ac:dyDescent="0.35">
      <c r="A1101" s="1">
        <v>42646</v>
      </c>
      <c r="B1101">
        <v>10</v>
      </c>
      <c r="C1101">
        <v>2016</v>
      </c>
      <c r="D1101" s="2">
        <v>44850</v>
      </c>
      <c r="E1101" t="s">
        <v>275</v>
      </c>
      <c r="F1101" t="s">
        <v>360</v>
      </c>
      <c r="G1101" t="s">
        <v>29</v>
      </c>
      <c r="I1101" s="3">
        <v>44.85</v>
      </c>
    </row>
    <row r="1102" spans="1:9" x14ac:dyDescent="0.35">
      <c r="A1102" s="1">
        <v>42646</v>
      </c>
      <c r="B1102">
        <v>10</v>
      </c>
      <c r="C1102">
        <v>2016</v>
      </c>
      <c r="D1102" s="2">
        <v>44850</v>
      </c>
      <c r="E1102" t="s">
        <v>269</v>
      </c>
      <c r="F1102" t="s">
        <v>752</v>
      </c>
      <c r="G1102" t="s">
        <v>16</v>
      </c>
      <c r="I1102" s="3">
        <v>95.09</v>
      </c>
    </row>
    <row r="1103" spans="1:9" x14ac:dyDescent="0.35">
      <c r="A1103" s="1">
        <v>42647</v>
      </c>
      <c r="B1103">
        <v>10</v>
      </c>
      <c r="C1103">
        <v>2016</v>
      </c>
      <c r="D1103" s="2">
        <v>44850</v>
      </c>
      <c r="E1103" t="s">
        <v>275</v>
      </c>
      <c r="F1103" t="s">
        <v>617</v>
      </c>
      <c r="G1103" t="s">
        <v>23</v>
      </c>
      <c r="I1103" s="3">
        <v>13.56</v>
      </c>
    </row>
    <row r="1104" spans="1:9" x14ac:dyDescent="0.35">
      <c r="A1104" s="1">
        <v>42650</v>
      </c>
      <c r="B1104">
        <v>10</v>
      </c>
      <c r="C1104">
        <v>2016</v>
      </c>
      <c r="D1104" s="2">
        <v>44850</v>
      </c>
      <c r="E1104" t="s">
        <v>275</v>
      </c>
      <c r="F1104" t="s">
        <v>885</v>
      </c>
      <c r="G1104" t="s">
        <v>30</v>
      </c>
      <c r="I1104" s="3">
        <v>59.99</v>
      </c>
    </row>
    <row r="1105" spans="1:9" x14ac:dyDescent="0.35">
      <c r="A1105" s="1">
        <v>42650</v>
      </c>
      <c r="B1105">
        <v>10</v>
      </c>
      <c r="C1105">
        <v>2016</v>
      </c>
      <c r="D1105" s="2">
        <v>44850</v>
      </c>
      <c r="E1105" t="s">
        <v>275</v>
      </c>
      <c r="F1105" t="s">
        <v>610</v>
      </c>
      <c r="G1105" t="s">
        <v>17</v>
      </c>
      <c r="I1105" s="3">
        <v>136.05000000000001</v>
      </c>
    </row>
    <row r="1106" spans="1:9" x14ac:dyDescent="0.35">
      <c r="A1106" s="1">
        <v>42650</v>
      </c>
      <c r="B1106">
        <v>10</v>
      </c>
      <c r="C1106">
        <v>2016</v>
      </c>
      <c r="D1106" s="2">
        <v>44850</v>
      </c>
      <c r="E1106" t="s">
        <v>269</v>
      </c>
      <c r="F1106" t="s">
        <v>824</v>
      </c>
      <c r="G1106" t="s">
        <v>14</v>
      </c>
      <c r="I1106" s="3">
        <v>136.72999999999999</v>
      </c>
    </row>
    <row r="1107" spans="1:9" x14ac:dyDescent="0.35">
      <c r="A1107" s="1">
        <v>42650</v>
      </c>
      <c r="B1107">
        <v>10</v>
      </c>
      <c r="C1107">
        <v>2016</v>
      </c>
      <c r="D1107" s="2">
        <v>44850</v>
      </c>
      <c r="E1107" t="s">
        <v>275</v>
      </c>
      <c r="F1107" t="s">
        <v>420</v>
      </c>
      <c r="G1107" t="s">
        <v>26</v>
      </c>
      <c r="I1107" s="3">
        <v>35.6</v>
      </c>
    </row>
    <row r="1108" spans="1:9" x14ac:dyDescent="0.35">
      <c r="A1108" s="1">
        <v>42651</v>
      </c>
      <c r="B1108">
        <v>10</v>
      </c>
      <c r="C1108">
        <v>2016</v>
      </c>
      <c r="D1108" s="2">
        <v>44850</v>
      </c>
      <c r="E1108" t="s">
        <v>275</v>
      </c>
      <c r="F1108" t="s">
        <v>541</v>
      </c>
      <c r="G1108" t="s">
        <v>17</v>
      </c>
      <c r="I1108" s="3">
        <v>5.77</v>
      </c>
    </row>
    <row r="1109" spans="1:9" x14ac:dyDescent="0.35">
      <c r="A1109" s="1">
        <v>42651</v>
      </c>
      <c r="B1109">
        <v>10</v>
      </c>
      <c r="C1109">
        <v>2016</v>
      </c>
      <c r="D1109" s="2">
        <v>44850</v>
      </c>
      <c r="E1109" t="s">
        <v>275</v>
      </c>
      <c r="F1109" t="s">
        <v>883</v>
      </c>
      <c r="G1109" t="s">
        <v>19</v>
      </c>
      <c r="I1109" s="3">
        <v>8.6199999999999992</v>
      </c>
    </row>
    <row r="1110" spans="1:9" x14ac:dyDescent="0.35">
      <c r="A1110" s="1">
        <v>42651</v>
      </c>
      <c r="B1110">
        <v>10</v>
      </c>
      <c r="C1110">
        <v>2016</v>
      </c>
      <c r="D1110" s="2">
        <v>44850</v>
      </c>
      <c r="E1110" t="s">
        <v>275</v>
      </c>
      <c r="F1110" t="s">
        <v>543</v>
      </c>
      <c r="G1110" t="s">
        <v>20</v>
      </c>
      <c r="I1110" s="3">
        <v>17.850000000000001</v>
      </c>
    </row>
    <row r="1111" spans="1:9" x14ac:dyDescent="0.35">
      <c r="A1111" s="1">
        <v>42651</v>
      </c>
      <c r="B1111">
        <v>10</v>
      </c>
      <c r="C1111">
        <v>2016</v>
      </c>
      <c r="D1111" s="2">
        <v>44850</v>
      </c>
      <c r="E1111" t="s">
        <v>275</v>
      </c>
      <c r="F1111" t="s">
        <v>889</v>
      </c>
      <c r="G1111" t="s">
        <v>19</v>
      </c>
      <c r="I1111" s="3">
        <v>22.33</v>
      </c>
    </row>
    <row r="1112" spans="1:9" x14ac:dyDescent="0.35">
      <c r="A1112" s="1">
        <v>42652</v>
      </c>
      <c r="B1112">
        <v>10</v>
      </c>
      <c r="C1112">
        <v>2016</v>
      </c>
      <c r="D1112" s="2">
        <v>44850</v>
      </c>
      <c r="E1112" t="s">
        <v>275</v>
      </c>
      <c r="F1112" t="s">
        <v>359</v>
      </c>
      <c r="G1112" t="s">
        <v>36</v>
      </c>
      <c r="I1112" s="3">
        <v>9.99</v>
      </c>
    </row>
    <row r="1113" spans="1:9" x14ac:dyDescent="0.35">
      <c r="A1113" s="1">
        <v>42654</v>
      </c>
      <c r="B1113">
        <v>10</v>
      </c>
      <c r="C1113">
        <v>2016</v>
      </c>
      <c r="D1113" s="2">
        <v>44850</v>
      </c>
      <c r="E1113" t="s">
        <v>275</v>
      </c>
      <c r="F1113" t="s">
        <v>541</v>
      </c>
      <c r="G1113" t="s">
        <v>17</v>
      </c>
      <c r="I1113" s="3">
        <v>15.42</v>
      </c>
    </row>
    <row r="1114" spans="1:9" x14ac:dyDescent="0.35">
      <c r="A1114" s="1">
        <v>42654</v>
      </c>
      <c r="B1114">
        <v>10</v>
      </c>
      <c r="C1114">
        <v>2016</v>
      </c>
      <c r="D1114" s="2">
        <v>44850</v>
      </c>
      <c r="E1114" t="s">
        <v>269</v>
      </c>
      <c r="F1114" t="s">
        <v>751</v>
      </c>
      <c r="G1114" t="s">
        <v>14</v>
      </c>
      <c r="I1114" s="3">
        <v>76.38</v>
      </c>
    </row>
    <row r="1115" spans="1:9" x14ac:dyDescent="0.35">
      <c r="A1115" s="1">
        <v>42654</v>
      </c>
      <c r="B1115">
        <v>10</v>
      </c>
      <c r="C1115">
        <v>2016</v>
      </c>
      <c r="D1115" s="2">
        <v>44850</v>
      </c>
      <c r="E1115" t="s">
        <v>269</v>
      </c>
      <c r="F1115" t="s">
        <v>752</v>
      </c>
      <c r="G1115" t="s">
        <v>16</v>
      </c>
      <c r="I1115" s="3">
        <v>82.17</v>
      </c>
    </row>
    <row r="1116" spans="1:9" x14ac:dyDescent="0.35">
      <c r="A1116" s="1">
        <v>42654</v>
      </c>
      <c r="B1116">
        <v>10</v>
      </c>
      <c r="C1116">
        <v>2016</v>
      </c>
      <c r="D1116" s="2">
        <v>44850</v>
      </c>
      <c r="E1116" t="s">
        <v>275</v>
      </c>
      <c r="F1116" t="s">
        <v>420</v>
      </c>
      <c r="G1116" t="s">
        <v>26</v>
      </c>
      <c r="I1116" s="3">
        <v>43.05</v>
      </c>
    </row>
    <row r="1117" spans="1:9" x14ac:dyDescent="0.35">
      <c r="A1117" s="1">
        <v>42655</v>
      </c>
      <c r="B1117">
        <v>10</v>
      </c>
      <c r="C1117">
        <v>2016</v>
      </c>
      <c r="D1117" s="2">
        <v>44850</v>
      </c>
      <c r="E1117" t="s">
        <v>275</v>
      </c>
      <c r="F1117" t="s">
        <v>360</v>
      </c>
      <c r="G1117" t="s">
        <v>29</v>
      </c>
      <c r="I1117" s="3">
        <v>44.85</v>
      </c>
    </row>
    <row r="1118" spans="1:9" x14ac:dyDescent="0.35">
      <c r="A1118" s="1">
        <v>42655</v>
      </c>
      <c r="B1118">
        <v>10</v>
      </c>
      <c r="C1118">
        <v>2016</v>
      </c>
      <c r="D1118" s="2">
        <v>44850</v>
      </c>
      <c r="E1118" t="s">
        <v>269</v>
      </c>
      <c r="F1118" t="s">
        <v>773</v>
      </c>
      <c r="G1118" t="s">
        <v>13</v>
      </c>
      <c r="I1118" s="3">
        <v>1756.89</v>
      </c>
    </row>
    <row r="1119" spans="1:9" x14ac:dyDescent="0.35">
      <c r="A1119" s="1">
        <v>42656</v>
      </c>
      <c r="B1119">
        <v>10</v>
      </c>
      <c r="C1119">
        <v>2016</v>
      </c>
      <c r="D1119" s="2">
        <v>44850</v>
      </c>
      <c r="E1119" t="s">
        <v>271</v>
      </c>
      <c r="F1119" t="s">
        <v>929</v>
      </c>
      <c r="G1119" t="s">
        <v>12</v>
      </c>
      <c r="I1119" s="3">
        <v>1.17</v>
      </c>
    </row>
    <row r="1120" spans="1:9" x14ac:dyDescent="0.35">
      <c r="A1120" s="1">
        <v>42656</v>
      </c>
      <c r="B1120">
        <v>10</v>
      </c>
      <c r="C1120">
        <v>2016</v>
      </c>
      <c r="D1120" s="2">
        <v>44850</v>
      </c>
      <c r="E1120" t="s">
        <v>268</v>
      </c>
      <c r="F1120" t="s">
        <v>905</v>
      </c>
      <c r="G1120" t="s">
        <v>21</v>
      </c>
      <c r="I1120" s="3">
        <v>21.6</v>
      </c>
    </row>
    <row r="1121" spans="1:9" x14ac:dyDescent="0.35">
      <c r="A1121" s="1">
        <v>42656</v>
      </c>
      <c r="B1121">
        <v>10</v>
      </c>
      <c r="C1121">
        <v>2016</v>
      </c>
      <c r="D1121" s="2">
        <v>44850</v>
      </c>
      <c r="E1121" t="s">
        <v>269</v>
      </c>
      <c r="F1121" t="s">
        <v>540</v>
      </c>
      <c r="G1121" t="s">
        <v>11</v>
      </c>
      <c r="I1121" s="3">
        <v>341.75</v>
      </c>
    </row>
    <row r="1122" spans="1:9" x14ac:dyDescent="0.35">
      <c r="A1122" s="1">
        <v>42658</v>
      </c>
      <c r="B1122">
        <v>10</v>
      </c>
      <c r="C1122">
        <v>2016</v>
      </c>
      <c r="D1122" s="2">
        <v>44850</v>
      </c>
      <c r="E1122" t="s">
        <v>275</v>
      </c>
      <c r="F1122" t="s">
        <v>40</v>
      </c>
      <c r="G1122" t="s">
        <v>41</v>
      </c>
      <c r="I1122" s="3">
        <v>1.41</v>
      </c>
    </row>
    <row r="1123" spans="1:9" x14ac:dyDescent="0.35">
      <c r="A1123" s="1">
        <v>42658</v>
      </c>
      <c r="B1123">
        <v>10</v>
      </c>
      <c r="C1123">
        <v>2016</v>
      </c>
      <c r="D1123" s="2">
        <v>44850</v>
      </c>
      <c r="E1123" t="s">
        <v>275</v>
      </c>
      <c r="F1123" t="s">
        <v>883</v>
      </c>
      <c r="G1123" t="s">
        <v>19</v>
      </c>
      <c r="I1123" s="3">
        <v>8.6199999999999992</v>
      </c>
    </row>
    <row r="1124" spans="1:9" x14ac:dyDescent="0.35">
      <c r="A1124" s="1">
        <v>42658</v>
      </c>
      <c r="B1124">
        <v>10</v>
      </c>
      <c r="C1124">
        <v>2016</v>
      </c>
      <c r="D1124" s="2">
        <v>44850</v>
      </c>
      <c r="E1124" t="s">
        <v>275</v>
      </c>
      <c r="F1124" t="s">
        <v>930</v>
      </c>
      <c r="G1124" t="s">
        <v>19</v>
      </c>
      <c r="I1124" s="3">
        <v>43.58</v>
      </c>
    </row>
    <row r="1125" spans="1:9" x14ac:dyDescent="0.35">
      <c r="A1125" s="1">
        <v>42660</v>
      </c>
      <c r="B1125">
        <v>10</v>
      </c>
      <c r="C1125">
        <v>2016</v>
      </c>
      <c r="D1125" s="2">
        <v>44850</v>
      </c>
      <c r="E1125" t="s">
        <v>275</v>
      </c>
      <c r="F1125" t="s">
        <v>849</v>
      </c>
      <c r="G1125" t="s">
        <v>17</v>
      </c>
      <c r="I1125" s="3">
        <v>9.99</v>
      </c>
    </row>
    <row r="1126" spans="1:9" x14ac:dyDescent="0.35">
      <c r="A1126" s="1">
        <v>42660</v>
      </c>
      <c r="B1126">
        <v>10</v>
      </c>
      <c r="C1126">
        <v>2016</v>
      </c>
      <c r="D1126" s="2">
        <v>44850</v>
      </c>
      <c r="E1126" t="s">
        <v>275</v>
      </c>
      <c r="F1126" t="s">
        <v>541</v>
      </c>
      <c r="G1126" t="s">
        <v>17</v>
      </c>
      <c r="I1126" s="3">
        <v>17.47</v>
      </c>
    </row>
    <row r="1127" spans="1:9" x14ac:dyDescent="0.35">
      <c r="A1127" s="1">
        <v>42660</v>
      </c>
      <c r="B1127">
        <v>10</v>
      </c>
      <c r="C1127">
        <v>2016</v>
      </c>
      <c r="D1127" s="2">
        <v>44850</v>
      </c>
      <c r="E1127" t="s">
        <v>275</v>
      </c>
      <c r="F1127" t="s">
        <v>541</v>
      </c>
      <c r="G1127" t="s">
        <v>17</v>
      </c>
      <c r="I1127" s="3">
        <v>29.41</v>
      </c>
    </row>
    <row r="1128" spans="1:9" x14ac:dyDescent="0.35">
      <c r="A1128" s="1">
        <v>42660</v>
      </c>
      <c r="B1128">
        <v>10</v>
      </c>
      <c r="C1128">
        <v>2016</v>
      </c>
      <c r="D1128" s="2">
        <v>44850</v>
      </c>
      <c r="E1128" t="s">
        <v>275</v>
      </c>
      <c r="F1128" t="s">
        <v>360</v>
      </c>
      <c r="G1128" t="s">
        <v>29</v>
      </c>
      <c r="I1128" s="3">
        <v>44.85</v>
      </c>
    </row>
    <row r="1129" spans="1:9" x14ac:dyDescent="0.35">
      <c r="A1129" s="1">
        <v>42660</v>
      </c>
      <c r="B1129">
        <v>10</v>
      </c>
      <c r="C1129">
        <v>2016</v>
      </c>
      <c r="D1129" s="2">
        <v>44850</v>
      </c>
      <c r="E1129" t="s">
        <v>275</v>
      </c>
      <c r="F1129" t="s">
        <v>891</v>
      </c>
      <c r="G1129" t="s">
        <v>38</v>
      </c>
      <c r="I1129" s="3">
        <v>50</v>
      </c>
    </row>
    <row r="1130" spans="1:9" x14ac:dyDescent="0.35">
      <c r="A1130" s="1">
        <v>42663</v>
      </c>
      <c r="B1130">
        <v>10</v>
      </c>
      <c r="C1130">
        <v>2016</v>
      </c>
      <c r="D1130" s="2">
        <v>44850</v>
      </c>
      <c r="E1130" t="s">
        <v>275</v>
      </c>
      <c r="F1130" t="s">
        <v>931</v>
      </c>
      <c r="G1130" t="s">
        <v>68</v>
      </c>
      <c r="I1130" s="3">
        <v>70.03</v>
      </c>
    </row>
    <row r="1131" spans="1:9" x14ac:dyDescent="0.35">
      <c r="A1131" s="1">
        <v>42664</v>
      </c>
      <c r="B1131">
        <v>10</v>
      </c>
      <c r="C1131">
        <v>2016</v>
      </c>
      <c r="D1131" s="2">
        <v>44850</v>
      </c>
      <c r="E1131" t="s">
        <v>271</v>
      </c>
      <c r="F1131" t="s">
        <v>793</v>
      </c>
      <c r="G1131" t="s">
        <v>11</v>
      </c>
      <c r="I1131" s="3">
        <v>-442.45</v>
      </c>
    </row>
    <row r="1132" spans="1:9" x14ac:dyDescent="0.35">
      <c r="A1132" s="1">
        <v>42664</v>
      </c>
      <c r="B1132">
        <v>10</v>
      </c>
      <c r="C1132">
        <v>2016</v>
      </c>
      <c r="D1132" s="2">
        <v>44850</v>
      </c>
      <c r="E1132" t="s">
        <v>275</v>
      </c>
      <c r="F1132" t="s">
        <v>541</v>
      </c>
      <c r="G1132" t="s">
        <v>17</v>
      </c>
      <c r="I1132" s="3">
        <v>10</v>
      </c>
    </row>
    <row r="1133" spans="1:9" x14ac:dyDescent="0.35">
      <c r="A1133" s="1">
        <v>42664</v>
      </c>
      <c r="B1133">
        <v>10</v>
      </c>
      <c r="C1133">
        <v>2016</v>
      </c>
      <c r="D1133" s="2">
        <v>44850</v>
      </c>
      <c r="E1133" t="s">
        <v>269</v>
      </c>
      <c r="F1133" t="s">
        <v>425</v>
      </c>
      <c r="G1133" t="s">
        <v>9</v>
      </c>
      <c r="I1133" s="3">
        <v>163</v>
      </c>
    </row>
    <row r="1134" spans="1:9" x14ac:dyDescent="0.35">
      <c r="A1134" s="1">
        <v>42665</v>
      </c>
      <c r="B1134">
        <v>10</v>
      </c>
      <c r="C1134">
        <v>2016</v>
      </c>
      <c r="D1134" s="2">
        <v>44850</v>
      </c>
      <c r="E1134" t="s">
        <v>275</v>
      </c>
      <c r="F1134" t="s">
        <v>883</v>
      </c>
      <c r="G1134" t="s">
        <v>19</v>
      </c>
      <c r="I1134" s="3">
        <v>4.3099999999999996</v>
      </c>
    </row>
    <row r="1135" spans="1:9" x14ac:dyDescent="0.35">
      <c r="A1135" s="1">
        <v>42665</v>
      </c>
      <c r="B1135">
        <v>10</v>
      </c>
      <c r="C1135">
        <v>2016</v>
      </c>
      <c r="D1135" s="2">
        <v>44850</v>
      </c>
      <c r="E1135" t="s">
        <v>275</v>
      </c>
      <c r="F1135" t="s">
        <v>361</v>
      </c>
      <c r="G1135" t="s">
        <v>28</v>
      </c>
      <c r="I1135" s="3">
        <v>9.99</v>
      </c>
    </row>
    <row r="1136" spans="1:9" x14ac:dyDescent="0.35">
      <c r="A1136" s="1">
        <v>42665</v>
      </c>
      <c r="B1136">
        <v>10</v>
      </c>
      <c r="C1136">
        <v>2016</v>
      </c>
      <c r="D1136" s="2">
        <v>44850</v>
      </c>
      <c r="E1136" t="s">
        <v>275</v>
      </c>
      <c r="F1136" t="s">
        <v>426</v>
      </c>
      <c r="G1136" t="s">
        <v>19</v>
      </c>
      <c r="I1136" s="3">
        <v>10.79</v>
      </c>
    </row>
    <row r="1137" spans="1:9" x14ac:dyDescent="0.35">
      <c r="A1137" s="1">
        <v>42665</v>
      </c>
      <c r="B1137">
        <v>10</v>
      </c>
      <c r="C1137">
        <v>2016</v>
      </c>
      <c r="D1137" s="2">
        <v>44850</v>
      </c>
      <c r="E1137" t="s">
        <v>275</v>
      </c>
      <c r="F1137" t="s">
        <v>427</v>
      </c>
      <c r="G1137" t="s">
        <v>20</v>
      </c>
      <c r="I1137" s="3">
        <v>16.84</v>
      </c>
    </row>
    <row r="1138" spans="1:9" x14ac:dyDescent="0.35">
      <c r="A1138" s="1">
        <v>42665</v>
      </c>
      <c r="B1138">
        <v>10</v>
      </c>
      <c r="C1138">
        <v>2016</v>
      </c>
      <c r="D1138" s="2">
        <v>44850</v>
      </c>
      <c r="E1138" t="s">
        <v>275</v>
      </c>
      <c r="F1138" t="s">
        <v>904</v>
      </c>
      <c r="G1138" t="s">
        <v>19</v>
      </c>
      <c r="I1138" s="3">
        <v>29.9</v>
      </c>
    </row>
    <row r="1139" spans="1:9" x14ac:dyDescent="0.35">
      <c r="A1139" s="1">
        <v>42665</v>
      </c>
      <c r="B1139">
        <v>10</v>
      </c>
      <c r="C1139">
        <v>2016</v>
      </c>
      <c r="D1139" s="2">
        <v>44850</v>
      </c>
      <c r="E1139" t="s">
        <v>275</v>
      </c>
      <c r="F1139" t="s">
        <v>932</v>
      </c>
      <c r="G1139" t="s">
        <v>30</v>
      </c>
      <c r="I1139" s="3">
        <v>39.950000000000003</v>
      </c>
    </row>
    <row r="1140" spans="1:9" x14ac:dyDescent="0.35">
      <c r="A1140" s="1">
        <v>42665</v>
      </c>
      <c r="B1140">
        <v>10</v>
      </c>
      <c r="C1140">
        <v>2016</v>
      </c>
      <c r="D1140" s="2">
        <v>44850</v>
      </c>
      <c r="E1140" t="s">
        <v>275</v>
      </c>
      <c r="F1140" t="s">
        <v>933</v>
      </c>
      <c r="G1140" t="s">
        <v>28</v>
      </c>
      <c r="I1140" s="3">
        <v>554</v>
      </c>
    </row>
    <row r="1141" spans="1:9" x14ac:dyDescent="0.35">
      <c r="A1141" s="1">
        <v>42666</v>
      </c>
      <c r="B1141">
        <v>10</v>
      </c>
      <c r="C1141">
        <v>2016</v>
      </c>
      <c r="D1141" s="2">
        <v>44850</v>
      </c>
      <c r="E1141" t="s">
        <v>275</v>
      </c>
      <c r="F1141" t="s">
        <v>541</v>
      </c>
      <c r="G1141" t="s">
        <v>17</v>
      </c>
      <c r="I1141" s="3">
        <v>1.86</v>
      </c>
    </row>
    <row r="1142" spans="1:9" x14ac:dyDescent="0.35">
      <c r="A1142" s="1">
        <v>42666</v>
      </c>
      <c r="B1142">
        <v>10</v>
      </c>
      <c r="C1142">
        <v>2016</v>
      </c>
      <c r="D1142" s="2">
        <v>44850</v>
      </c>
      <c r="E1142" t="s">
        <v>275</v>
      </c>
      <c r="F1142" t="s">
        <v>541</v>
      </c>
      <c r="G1142" t="s">
        <v>17</v>
      </c>
      <c r="I1142" s="3">
        <v>38.869999999999997</v>
      </c>
    </row>
    <row r="1143" spans="1:9" x14ac:dyDescent="0.35">
      <c r="A1143" s="1">
        <v>42666</v>
      </c>
      <c r="B1143">
        <v>10</v>
      </c>
      <c r="C1143">
        <v>2016</v>
      </c>
      <c r="D1143" s="2">
        <v>44850</v>
      </c>
      <c r="E1143" t="s">
        <v>275</v>
      </c>
      <c r="F1143" t="s">
        <v>541</v>
      </c>
      <c r="G1143" t="s">
        <v>17</v>
      </c>
      <c r="I1143" s="3">
        <v>39.53</v>
      </c>
    </row>
    <row r="1144" spans="1:9" x14ac:dyDescent="0.35">
      <c r="A1144" s="1">
        <v>42667</v>
      </c>
      <c r="B1144">
        <v>10</v>
      </c>
      <c r="C1144">
        <v>2016</v>
      </c>
      <c r="D1144" s="2">
        <v>44850</v>
      </c>
      <c r="E1144" t="s">
        <v>275</v>
      </c>
      <c r="F1144" t="s">
        <v>362</v>
      </c>
      <c r="G1144" t="s">
        <v>19</v>
      </c>
      <c r="I1144" s="3">
        <v>9.24</v>
      </c>
    </row>
    <row r="1145" spans="1:9" x14ac:dyDescent="0.35">
      <c r="A1145" s="1">
        <v>42667</v>
      </c>
      <c r="B1145">
        <v>10</v>
      </c>
      <c r="C1145">
        <v>2016</v>
      </c>
      <c r="D1145" s="2">
        <v>44850</v>
      </c>
      <c r="E1145" t="s">
        <v>275</v>
      </c>
      <c r="F1145" t="s">
        <v>934</v>
      </c>
      <c r="G1145" t="s">
        <v>19</v>
      </c>
      <c r="I1145" s="3">
        <v>21.06</v>
      </c>
    </row>
    <row r="1146" spans="1:9" x14ac:dyDescent="0.35">
      <c r="A1146" s="1">
        <v>42667</v>
      </c>
      <c r="B1146">
        <v>10</v>
      </c>
      <c r="C1146">
        <v>2016</v>
      </c>
      <c r="D1146" s="2">
        <v>44850</v>
      </c>
      <c r="E1146" t="s">
        <v>269</v>
      </c>
      <c r="F1146" t="s">
        <v>754</v>
      </c>
      <c r="G1146" t="s">
        <v>16</v>
      </c>
      <c r="I1146" s="3">
        <v>159.16999999999999</v>
      </c>
    </row>
    <row r="1147" spans="1:9" x14ac:dyDescent="0.35">
      <c r="A1147" s="1">
        <v>42668</v>
      </c>
      <c r="B1147">
        <v>10</v>
      </c>
      <c r="C1147">
        <v>2016</v>
      </c>
      <c r="D1147" s="2">
        <v>44850</v>
      </c>
      <c r="E1147" t="s">
        <v>275</v>
      </c>
      <c r="F1147" t="s">
        <v>770</v>
      </c>
      <c r="G1147" t="s">
        <v>19</v>
      </c>
      <c r="I1147" s="3">
        <v>3.96</v>
      </c>
    </row>
    <row r="1148" spans="1:9" x14ac:dyDescent="0.35">
      <c r="A1148" s="1">
        <v>42668</v>
      </c>
      <c r="B1148">
        <v>10</v>
      </c>
      <c r="C1148">
        <v>2016</v>
      </c>
      <c r="D1148" s="2">
        <v>44850</v>
      </c>
      <c r="E1148" t="s">
        <v>275</v>
      </c>
      <c r="F1148" t="s">
        <v>849</v>
      </c>
      <c r="G1148" t="s">
        <v>17</v>
      </c>
      <c r="I1148" s="3">
        <v>9.77</v>
      </c>
    </row>
    <row r="1149" spans="1:9" x14ac:dyDescent="0.35">
      <c r="A1149" s="1">
        <v>42668</v>
      </c>
      <c r="B1149">
        <v>10</v>
      </c>
      <c r="C1149">
        <v>2016</v>
      </c>
      <c r="D1149" s="2">
        <v>44850</v>
      </c>
      <c r="E1149" t="s">
        <v>275</v>
      </c>
      <c r="F1149" t="s">
        <v>288</v>
      </c>
      <c r="G1149" t="s">
        <v>36</v>
      </c>
      <c r="I1149" s="3">
        <v>12</v>
      </c>
    </row>
    <row r="1150" spans="1:9" x14ac:dyDescent="0.35">
      <c r="A1150" s="1">
        <v>42668</v>
      </c>
      <c r="B1150">
        <v>10</v>
      </c>
      <c r="C1150">
        <v>2016</v>
      </c>
      <c r="D1150" s="2">
        <v>44850</v>
      </c>
      <c r="E1150" t="s">
        <v>269</v>
      </c>
      <c r="F1150" t="s">
        <v>316</v>
      </c>
      <c r="G1150" t="s">
        <v>14</v>
      </c>
      <c r="I1150" s="3">
        <v>47.22</v>
      </c>
    </row>
    <row r="1151" spans="1:9" x14ac:dyDescent="0.35">
      <c r="A1151" s="1">
        <v>42668</v>
      </c>
      <c r="B1151">
        <v>10</v>
      </c>
      <c r="C1151">
        <v>2016</v>
      </c>
      <c r="D1151" s="2">
        <v>44850</v>
      </c>
      <c r="E1151" t="s">
        <v>275</v>
      </c>
      <c r="F1151" t="s">
        <v>420</v>
      </c>
      <c r="G1151" t="s">
        <v>26</v>
      </c>
      <c r="I1151" s="3">
        <v>43.99</v>
      </c>
    </row>
    <row r="1152" spans="1:9" x14ac:dyDescent="0.35">
      <c r="A1152" s="1">
        <v>42669</v>
      </c>
      <c r="B1152">
        <v>10</v>
      </c>
      <c r="C1152">
        <v>2016</v>
      </c>
      <c r="D1152" s="2">
        <v>44850</v>
      </c>
      <c r="E1152" t="s">
        <v>275</v>
      </c>
      <c r="F1152" t="s">
        <v>541</v>
      </c>
      <c r="G1152" t="s">
        <v>17</v>
      </c>
      <c r="I1152" s="3">
        <v>-5.36</v>
      </c>
    </row>
    <row r="1153" spans="1:9" x14ac:dyDescent="0.35">
      <c r="A1153" s="1">
        <v>42669</v>
      </c>
      <c r="B1153">
        <v>10</v>
      </c>
      <c r="C1153">
        <v>2016</v>
      </c>
      <c r="D1153" s="2">
        <v>44850</v>
      </c>
      <c r="E1153" t="s">
        <v>275</v>
      </c>
      <c r="F1153" t="s">
        <v>872</v>
      </c>
      <c r="G1153" t="s">
        <v>28</v>
      </c>
      <c r="I1153" s="3">
        <v>0.99</v>
      </c>
    </row>
    <row r="1154" spans="1:9" x14ac:dyDescent="0.35">
      <c r="A1154" s="1">
        <v>42669</v>
      </c>
      <c r="B1154">
        <v>10</v>
      </c>
      <c r="C1154">
        <v>2016</v>
      </c>
      <c r="D1154" s="2">
        <v>44850</v>
      </c>
      <c r="E1154" t="s">
        <v>275</v>
      </c>
      <c r="F1154" t="s">
        <v>541</v>
      </c>
      <c r="G1154" t="s">
        <v>17</v>
      </c>
      <c r="I1154" s="3">
        <v>13.95</v>
      </c>
    </row>
    <row r="1155" spans="1:9" x14ac:dyDescent="0.35">
      <c r="A1155" s="1">
        <v>42669</v>
      </c>
      <c r="B1155">
        <v>10</v>
      </c>
      <c r="C1155">
        <v>2016</v>
      </c>
      <c r="D1155" s="2">
        <v>44850</v>
      </c>
      <c r="E1155" t="s">
        <v>275</v>
      </c>
      <c r="F1155" t="s">
        <v>541</v>
      </c>
      <c r="G1155" t="s">
        <v>17</v>
      </c>
      <c r="I1155" s="3">
        <v>42.42</v>
      </c>
    </row>
    <row r="1156" spans="1:9" x14ac:dyDescent="0.35">
      <c r="A1156" s="1">
        <v>42669</v>
      </c>
      <c r="B1156">
        <v>10</v>
      </c>
      <c r="C1156">
        <v>2016</v>
      </c>
      <c r="D1156" s="2">
        <v>44850</v>
      </c>
      <c r="E1156" t="s">
        <v>275</v>
      </c>
      <c r="F1156" t="s">
        <v>420</v>
      </c>
      <c r="G1156" t="s">
        <v>26</v>
      </c>
      <c r="I1156" s="3">
        <v>36.799999999999997</v>
      </c>
    </row>
    <row r="1157" spans="1:9" x14ac:dyDescent="0.35">
      <c r="A1157" s="1">
        <v>42670</v>
      </c>
      <c r="B1157">
        <v>10</v>
      </c>
      <c r="C1157">
        <v>2016</v>
      </c>
      <c r="D1157" s="2">
        <v>44850</v>
      </c>
      <c r="E1157" t="s">
        <v>275</v>
      </c>
      <c r="F1157" t="s">
        <v>883</v>
      </c>
      <c r="G1157" t="s">
        <v>19</v>
      </c>
      <c r="I1157" s="3">
        <v>4.3099999999999996</v>
      </c>
    </row>
    <row r="1158" spans="1:9" x14ac:dyDescent="0.35">
      <c r="A1158" s="1">
        <v>42671</v>
      </c>
      <c r="B1158">
        <v>10</v>
      </c>
      <c r="C1158">
        <v>2016</v>
      </c>
      <c r="D1158" s="2">
        <v>44850</v>
      </c>
      <c r="E1158" t="s">
        <v>275</v>
      </c>
      <c r="F1158" t="s">
        <v>541</v>
      </c>
      <c r="G1158" t="s">
        <v>17</v>
      </c>
      <c r="I1158" s="3">
        <v>21.5</v>
      </c>
    </row>
    <row r="1159" spans="1:9" x14ac:dyDescent="0.35">
      <c r="A1159" s="1">
        <v>42671</v>
      </c>
      <c r="B1159">
        <v>10</v>
      </c>
      <c r="C1159">
        <v>2016</v>
      </c>
      <c r="D1159" s="2">
        <v>44850</v>
      </c>
      <c r="E1159" t="s">
        <v>269</v>
      </c>
      <c r="F1159" t="s">
        <v>747</v>
      </c>
      <c r="G1159" t="s">
        <v>11</v>
      </c>
      <c r="I1159" s="3">
        <v>162.24</v>
      </c>
    </row>
    <row r="1160" spans="1:9" x14ac:dyDescent="0.35">
      <c r="A1160" s="1">
        <v>42672</v>
      </c>
      <c r="B1160">
        <v>10</v>
      </c>
      <c r="C1160">
        <v>2016</v>
      </c>
      <c r="D1160" s="2">
        <v>44850</v>
      </c>
      <c r="E1160" t="s">
        <v>275</v>
      </c>
      <c r="F1160" t="s">
        <v>883</v>
      </c>
      <c r="G1160" t="s">
        <v>19</v>
      </c>
      <c r="I1160" s="3">
        <v>4.3099999999999996</v>
      </c>
    </row>
    <row r="1161" spans="1:9" x14ac:dyDescent="0.35">
      <c r="A1161" s="1">
        <v>42672</v>
      </c>
      <c r="B1161">
        <v>10</v>
      </c>
      <c r="C1161">
        <v>2016</v>
      </c>
      <c r="D1161" s="2">
        <v>44850</v>
      </c>
      <c r="E1161" t="s">
        <v>275</v>
      </c>
      <c r="F1161" t="s">
        <v>935</v>
      </c>
      <c r="G1161" t="s">
        <v>19</v>
      </c>
      <c r="I1161" s="3">
        <v>6.7</v>
      </c>
    </row>
    <row r="1162" spans="1:9" x14ac:dyDescent="0.35">
      <c r="A1162" s="1">
        <v>42672</v>
      </c>
      <c r="B1162">
        <v>10</v>
      </c>
      <c r="C1162">
        <v>2016</v>
      </c>
      <c r="D1162" s="2">
        <v>44850</v>
      </c>
      <c r="E1162" t="s">
        <v>275</v>
      </c>
      <c r="F1162" t="s">
        <v>851</v>
      </c>
      <c r="G1162" t="s">
        <v>19</v>
      </c>
      <c r="I1162" s="3">
        <v>9.99</v>
      </c>
    </row>
    <row r="1163" spans="1:9" x14ac:dyDescent="0.35">
      <c r="A1163" s="1">
        <v>42672</v>
      </c>
      <c r="B1163">
        <v>10</v>
      </c>
      <c r="C1163">
        <v>2016</v>
      </c>
      <c r="D1163" s="2">
        <v>44850</v>
      </c>
      <c r="E1163" t="s">
        <v>275</v>
      </c>
      <c r="F1163" t="s">
        <v>856</v>
      </c>
      <c r="G1163" t="s">
        <v>20</v>
      </c>
      <c r="I1163" s="3">
        <v>16.059999999999999</v>
      </c>
    </row>
    <row r="1164" spans="1:9" x14ac:dyDescent="0.35">
      <c r="A1164" s="1">
        <v>42673</v>
      </c>
      <c r="B1164">
        <v>10</v>
      </c>
      <c r="C1164">
        <v>2016</v>
      </c>
      <c r="D1164" s="2">
        <v>44850</v>
      </c>
      <c r="E1164" t="s">
        <v>275</v>
      </c>
      <c r="F1164" t="s">
        <v>541</v>
      </c>
      <c r="G1164" t="s">
        <v>17</v>
      </c>
      <c r="I1164" s="3">
        <v>7.67</v>
      </c>
    </row>
    <row r="1165" spans="1:9" x14ac:dyDescent="0.35">
      <c r="A1165" s="1">
        <v>42674</v>
      </c>
      <c r="B1165">
        <v>10</v>
      </c>
      <c r="C1165">
        <v>2016</v>
      </c>
      <c r="D1165" s="2">
        <v>44850</v>
      </c>
      <c r="E1165" t="s">
        <v>269</v>
      </c>
      <c r="F1165" t="s">
        <v>406</v>
      </c>
      <c r="G1165" t="s">
        <v>12</v>
      </c>
      <c r="I1165" s="3">
        <v>-3</v>
      </c>
    </row>
    <row r="1166" spans="1:9" x14ac:dyDescent="0.35">
      <c r="A1166" s="1">
        <v>42674</v>
      </c>
      <c r="B1166">
        <v>10</v>
      </c>
      <c r="C1166">
        <v>2016</v>
      </c>
      <c r="D1166" s="2">
        <v>44850</v>
      </c>
      <c r="E1166" t="s">
        <v>275</v>
      </c>
      <c r="F1166" t="s">
        <v>360</v>
      </c>
      <c r="G1166" t="s">
        <v>29</v>
      </c>
      <c r="I1166" s="3">
        <v>44.85</v>
      </c>
    </row>
    <row r="1167" spans="1:9" x14ac:dyDescent="0.35">
      <c r="A1167" s="1">
        <v>42674</v>
      </c>
      <c r="B1167">
        <v>10</v>
      </c>
      <c r="C1167">
        <v>2016</v>
      </c>
      <c r="D1167" s="2">
        <v>44850</v>
      </c>
      <c r="E1167" t="s">
        <v>275</v>
      </c>
      <c r="F1167" t="s">
        <v>330</v>
      </c>
      <c r="G1167" t="s">
        <v>27</v>
      </c>
      <c r="I1167" s="3">
        <v>206.13</v>
      </c>
    </row>
    <row r="1168" spans="1:9" x14ac:dyDescent="0.35">
      <c r="A1168" s="1">
        <v>42675</v>
      </c>
      <c r="B1168">
        <v>11</v>
      </c>
      <c r="C1168">
        <v>2016</v>
      </c>
      <c r="D1168" s="2">
        <v>44881</v>
      </c>
      <c r="E1168" t="s">
        <v>275</v>
      </c>
      <c r="F1168" t="s">
        <v>288</v>
      </c>
      <c r="G1168" t="s">
        <v>36</v>
      </c>
      <c r="I1168" s="3">
        <v>23.44</v>
      </c>
    </row>
    <row r="1169" spans="1:9" x14ac:dyDescent="0.35">
      <c r="A1169" s="1">
        <v>42675</v>
      </c>
      <c r="B1169">
        <v>11</v>
      </c>
      <c r="C1169">
        <v>2016</v>
      </c>
      <c r="D1169" s="2">
        <v>44881</v>
      </c>
      <c r="E1169" t="s">
        <v>269</v>
      </c>
      <c r="F1169" t="s">
        <v>747</v>
      </c>
      <c r="G1169" t="s">
        <v>11</v>
      </c>
      <c r="I1169" s="3">
        <v>120.15</v>
      </c>
    </row>
    <row r="1170" spans="1:9" x14ac:dyDescent="0.35">
      <c r="A1170" s="1">
        <v>42678</v>
      </c>
      <c r="B1170">
        <v>11</v>
      </c>
      <c r="C1170">
        <v>2016</v>
      </c>
      <c r="D1170" s="2">
        <v>44881</v>
      </c>
      <c r="E1170" t="s">
        <v>271</v>
      </c>
      <c r="F1170" t="s">
        <v>793</v>
      </c>
      <c r="G1170" t="s">
        <v>11</v>
      </c>
      <c r="I1170" s="3">
        <v>-443.16</v>
      </c>
    </row>
    <row r="1171" spans="1:9" x14ac:dyDescent="0.35">
      <c r="A1171" s="1">
        <v>42678</v>
      </c>
      <c r="B1171">
        <v>11</v>
      </c>
      <c r="C1171">
        <v>2016</v>
      </c>
      <c r="D1171" s="2">
        <v>44881</v>
      </c>
      <c r="E1171" t="s">
        <v>275</v>
      </c>
      <c r="F1171" t="s">
        <v>365</v>
      </c>
      <c r="G1171" t="s">
        <v>19</v>
      </c>
      <c r="I1171" s="3">
        <v>7.32</v>
      </c>
    </row>
    <row r="1172" spans="1:9" x14ac:dyDescent="0.35">
      <c r="A1172" s="1">
        <v>42679</v>
      </c>
      <c r="B1172">
        <v>11</v>
      </c>
      <c r="C1172">
        <v>2016</v>
      </c>
      <c r="D1172" s="2">
        <v>44881</v>
      </c>
      <c r="E1172" t="s">
        <v>275</v>
      </c>
      <c r="F1172" t="s">
        <v>936</v>
      </c>
      <c r="G1172" t="s">
        <v>19</v>
      </c>
      <c r="I1172" s="3">
        <v>17.14</v>
      </c>
    </row>
    <row r="1173" spans="1:9" x14ac:dyDescent="0.35">
      <c r="A1173" s="1">
        <v>42679</v>
      </c>
      <c r="B1173">
        <v>11</v>
      </c>
      <c r="C1173">
        <v>2016</v>
      </c>
      <c r="D1173" s="2">
        <v>44881</v>
      </c>
      <c r="E1173" t="s">
        <v>275</v>
      </c>
      <c r="F1173" t="s">
        <v>937</v>
      </c>
      <c r="G1173" t="s">
        <v>28</v>
      </c>
      <c r="I1173" s="3">
        <v>69.989999999999995</v>
      </c>
    </row>
    <row r="1174" spans="1:9" x14ac:dyDescent="0.35">
      <c r="A1174" s="1">
        <v>42679</v>
      </c>
      <c r="B1174">
        <v>11</v>
      </c>
      <c r="C1174">
        <v>2016</v>
      </c>
      <c r="D1174" s="2">
        <v>44881</v>
      </c>
      <c r="E1174" t="s">
        <v>275</v>
      </c>
      <c r="F1174" t="s">
        <v>937</v>
      </c>
      <c r="G1174" t="s">
        <v>28</v>
      </c>
      <c r="I1174" s="3">
        <v>77.94</v>
      </c>
    </row>
    <row r="1175" spans="1:9" x14ac:dyDescent="0.35">
      <c r="A1175" s="1">
        <v>42680</v>
      </c>
      <c r="B1175">
        <v>11</v>
      </c>
      <c r="C1175">
        <v>2016</v>
      </c>
      <c r="D1175" s="2">
        <v>44881</v>
      </c>
      <c r="E1175" t="s">
        <v>275</v>
      </c>
      <c r="F1175" t="s">
        <v>358</v>
      </c>
      <c r="G1175" t="s">
        <v>34</v>
      </c>
      <c r="I1175" s="3">
        <v>3.24</v>
      </c>
    </row>
    <row r="1176" spans="1:9" x14ac:dyDescent="0.35">
      <c r="A1176" s="1">
        <v>42680</v>
      </c>
      <c r="B1176">
        <v>11</v>
      </c>
      <c r="C1176">
        <v>2016</v>
      </c>
      <c r="D1176" s="2">
        <v>44881</v>
      </c>
      <c r="E1176" t="s">
        <v>275</v>
      </c>
      <c r="F1176" t="s">
        <v>849</v>
      </c>
      <c r="G1176" t="s">
        <v>17</v>
      </c>
      <c r="I1176" s="3">
        <v>14.09</v>
      </c>
    </row>
    <row r="1177" spans="1:9" x14ac:dyDescent="0.35">
      <c r="A1177" s="1">
        <v>42680</v>
      </c>
      <c r="B1177">
        <v>11</v>
      </c>
      <c r="C1177">
        <v>2016</v>
      </c>
      <c r="D1177" s="2">
        <v>44881</v>
      </c>
      <c r="E1177" t="s">
        <v>275</v>
      </c>
      <c r="F1177" t="s">
        <v>541</v>
      </c>
      <c r="G1177" t="s">
        <v>17</v>
      </c>
      <c r="I1177" s="3">
        <v>34.799999999999997</v>
      </c>
    </row>
    <row r="1178" spans="1:9" x14ac:dyDescent="0.35">
      <c r="A1178" s="1">
        <v>42681</v>
      </c>
      <c r="B1178">
        <v>11</v>
      </c>
      <c r="C1178">
        <v>2016</v>
      </c>
      <c r="D1178" s="2">
        <v>44881</v>
      </c>
      <c r="E1178" t="s">
        <v>275</v>
      </c>
      <c r="F1178" t="s">
        <v>541</v>
      </c>
      <c r="G1178" t="s">
        <v>17</v>
      </c>
      <c r="I1178" s="3">
        <v>21.52</v>
      </c>
    </row>
    <row r="1179" spans="1:9" x14ac:dyDescent="0.35">
      <c r="A1179" s="1">
        <v>42681</v>
      </c>
      <c r="B1179">
        <v>11</v>
      </c>
      <c r="C1179">
        <v>2016</v>
      </c>
      <c r="D1179" s="2">
        <v>44881</v>
      </c>
      <c r="E1179" t="s">
        <v>275</v>
      </c>
      <c r="F1179" t="s">
        <v>885</v>
      </c>
      <c r="G1179" t="s">
        <v>30</v>
      </c>
      <c r="I1179" s="3">
        <v>59.99</v>
      </c>
    </row>
    <row r="1180" spans="1:9" x14ac:dyDescent="0.35">
      <c r="A1180" s="1">
        <v>42681</v>
      </c>
      <c r="B1180">
        <v>11</v>
      </c>
      <c r="C1180">
        <v>2016</v>
      </c>
      <c r="D1180" s="2">
        <v>44881</v>
      </c>
      <c r="E1180" t="s">
        <v>269</v>
      </c>
      <c r="F1180" t="s">
        <v>761</v>
      </c>
      <c r="G1180" t="s">
        <v>21</v>
      </c>
      <c r="I1180" s="3">
        <v>640</v>
      </c>
    </row>
    <row r="1181" spans="1:9" x14ac:dyDescent="0.35">
      <c r="A1181" s="1">
        <v>42682</v>
      </c>
      <c r="B1181">
        <v>11</v>
      </c>
      <c r="C1181">
        <v>2016</v>
      </c>
      <c r="D1181" s="2">
        <v>44881</v>
      </c>
      <c r="E1181" t="s">
        <v>275</v>
      </c>
      <c r="F1181" t="s">
        <v>423</v>
      </c>
      <c r="G1181" t="s">
        <v>19</v>
      </c>
      <c r="I1181" s="3">
        <v>3.81</v>
      </c>
    </row>
    <row r="1182" spans="1:9" x14ac:dyDescent="0.35">
      <c r="A1182" s="1">
        <v>42682</v>
      </c>
      <c r="B1182">
        <v>11</v>
      </c>
      <c r="C1182">
        <v>2016</v>
      </c>
      <c r="D1182" s="2">
        <v>44881</v>
      </c>
      <c r="E1182" t="s">
        <v>275</v>
      </c>
      <c r="F1182" t="s">
        <v>541</v>
      </c>
      <c r="G1182" t="s">
        <v>17</v>
      </c>
      <c r="I1182" s="3">
        <v>6.02</v>
      </c>
    </row>
    <row r="1183" spans="1:9" x14ac:dyDescent="0.35">
      <c r="A1183" s="1">
        <v>42682</v>
      </c>
      <c r="B1183">
        <v>11</v>
      </c>
      <c r="C1183">
        <v>2016</v>
      </c>
      <c r="D1183" s="2">
        <v>44881</v>
      </c>
      <c r="E1183" t="s">
        <v>275</v>
      </c>
      <c r="F1183" t="s">
        <v>938</v>
      </c>
      <c r="G1183" t="s">
        <v>19</v>
      </c>
      <c r="I1183" s="3">
        <v>9.08</v>
      </c>
    </row>
    <row r="1184" spans="1:9" x14ac:dyDescent="0.35">
      <c r="A1184" s="1">
        <v>42682</v>
      </c>
      <c r="B1184">
        <v>11</v>
      </c>
      <c r="C1184">
        <v>2016</v>
      </c>
      <c r="D1184" s="2">
        <v>44881</v>
      </c>
      <c r="E1184" t="s">
        <v>269</v>
      </c>
      <c r="F1184" t="s">
        <v>751</v>
      </c>
      <c r="G1184" t="s">
        <v>14</v>
      </c>
      <c r="I1184" s="3">
        <v>63.99</v>
      </c>
    </row>
    <row r="1185" spans="1:9" x14ac:dyDescent="0.35">
      <c r="A1185" s="1">
        <v>42683</v>
      </c>
      <c r="B1185">
        <v>11</v>
      </c>
      <c r="C1185">
        <v>2016</v>
      </c>
      <c r="D1185" s="2">
        <v>44881</v>
      </c>
      <c r="E1185" t="s">
        <v>275</v>
      </c>
      <c r="F1185" t="s">
        <v>359</v>
      </c>
      <c r="G1185" t="s">
        <v>36</v>
      </c>
      <c r="I1185" s="3">
        <v>9.99</v>
      </c>
    </row>
    <row r="1186" spans="1:9" x14ac:dyDescent="0.35">
      <c r="A1186" s="1">
        <v>42683</v>
      </c>
      <c r="B1186">
        <v>11</v>
      </c>
      <c r="C1186">
        <v>2016</v>
      </c>
      <c r="D1186" s="2">
        <v>44881</v>
      </c>
      <c r="E1186" t="s">
        <v>275</v>
      </c>
      <c r="F1186" t="s">
        <v>360</v>
      </c>
      <c r="G1186" t="s">
        <v>29</v>
      </c>
      <c r="I1186" s="3">
        <v>44.85</v>
      </c>
    </row>
    <row r="1187" spans="1:9" x14ac:dyDescent="0.35">
      <c r="A1187" s="1">
        <v>42683</v>
      </c>
      <c r="B1187">
        <v>11</v>
      </c>
      <c r="C1187">
        <v>2016</v>
      </c>
      <c r="D1187" s="2">
        <v>44881</v>
      </c>
      <c r="E1187" t="s">
        <v>269</v>
      </c>
      <c r="F1187" t="s">
        <v>752</v>
      </c>
      <c r="G1187" t="s">
        <v>16</v>
      </c>
      <c r="I1187" s="3">
        <v>305.67</v>
      </c>
    </row>
    <row r="1188" spans="1:9" x14ac:dyDescent="0.35">
      <c r="A1188" s="1">
        <v>42684</v>
      </c>
      <c r="B1188">
        <v>11</v>
      </c>
      <c r="C1188">
        <v>2016</v>
      </c>
      <c r="D1188" s="2">
        <v>44881</v>
      </c>
      <c r="E1188" t="s">
        <v>275</v>
      </c>
      <c r="F1188" t="s">
        <v>770</v>
      </c>
      <c r="G1188" t="s">
        <v>19</v>
      </c>
      <c r="I1188" s="3">
        <v>9.75</v>
      </c>
    </row>
    <row r="1189" spans="1:9" x14ac:dyDescent="0.35">
      <c r="A1189" s="1">
        <v>42684</v>
      </c>
      <c r="B1189">
        <v>11</v>
      </c>
      <c r="C1189">
        <v>2016</v>
      </c>
      <c r="D1189" s="2">
        <v>44881</v>
      </c>
      <c r="E1189" t="s">
        <v>269</v>
      </c>
      <c r="F1189" t="s">
        <v>540</v>
      </c>
      <c r="G1189" t="s">
        <v>11</v>
      </c>
      <c r="I1189" s="3">
        <v>341.75</v>
      </c>
    </row>
    <row r="1190" spans="1:9" x14ac:dyDescent="0.35">
      <c r="A1190" s="1">
        <v>42685</v>
      </c>
      <c r="B1190">
        <v>11</v>
      </c>
      <c r="C1190">
        <v>2016</v>
      </c>
      <c r="D1190" s="2">
        <v>44881</v>
      </c>
      <c r="E1190" t="s">
        <v>275</v>
      </c>
      <c r="F1190" t="s">
        <v>358</v>
      </c>
      <c r="G1190" t="s">
        <v>34</v>
      </c>
      <c r="I1190" s="3">
        <v>6.49</v>
      </c>
    </row>
    <row r="1191" spans="1:9" x14ac:dyDescent="0.35">
      <c r="A1191" s="1">
        <v>42685</v>
      </c>
      <c r="B1191">
        <v>11</v>
      </c>
      <c r="C1191">
        <v>2016</v>
      </c>
      <c r="D1191" s="2">
        <v>44881</v>
      </c>
      <c r="E1191" t="s">
        <v>275</v>
      </c>
      <c r="F1191" t="s">
        <v>541</v>
      </c>
      <c r="G1191" t="s">
        <v>17</v>
      </c>
      <c r="I1191" s="3">
        <v>31.6</v>
      </c>
    </row>
    <row r="1192" spans="1:9" x14ac:dyDescent="0.35">
      <c r="A1192" s="1">
        <v>42686</v>
      </c>
      <c r="B1192">
        <v>11</v>
      </c>
      <c r="C1192">
        <v>2016</v>
      </c>
      <c r="D1192" s="2">
        <v>44881</v>
      </c>
      <c r="E1192" t="s">
        <v>275</v>
      </c>
      <c r="F1192" t="s">
        <v>939</v>
      </c>
      <c r="G1192" t="s">
        <v>19</v>
      </c>
      <c r="I1192" s="3">
        <v>19.87</v>
      </c>
    </row>
    <row r="1193" spans="1:9" x14ac:dyDescent="0.35">
      <c r="A1193" s="1">
        <v>42686</v>
      </c>
      <c r="B1193">
        <v>11</v>
      </c>
      <c r="C1193">
        <v>2016</v>
      </c>
      <c r="D1193" s="2">
        <v>44881</v>
      </c>
      <c r="E1193" t="s">
        <v>275</v>
      </c>
      <c r="F1193" t="s">
        <v>618</v>
      </c>
      <c r="G1193" t="s">
        <v>19</v>
      </c>
      <c r="I1193" s="3">
        <v>28.19</v>
      </c>
    </row>
    <row r="1194" spans="1:9" x14ac:dyDescent="0.35">
      <c r="A1194" s="1">
        <v>42686</v>
      </c>
      <c r="B1194">
        <v>11</v>
      </c>
      <c r="C1194">
        <v>2016</v>
      </c>
      <c r="D1194" s="2">
        <v>44881</v>
      </c>
      <c r="E1194" t="s">
        <v>275</v>
      </c>
      <c r="F1194" t="s">
        <v>420</v>
      </c>
      <c r="G1194" t="s">
        <v>26</v>
      </c>
      <c r="I1194" s="3">
        <v>42.15</v>
      </c>
    </row>
    <row r="1195" spans="1:9" x14ac:dyDescent="0.35">
      <c r="A1195" s="1">
        <v>42687</v>
      </c>
      <c r="B1195">
        <v>11</v>
      </c>
      <c r="C1195">
        <v>2016</v>
      </c>
      <c r="D1195" s="2">
        <v>44881</v>
      </c>
      <c r="E1195" t="s">
        <v>275</v>
      </c>
      <c r="F1195" t="s">
        <v>541</v>
      </c>
      <c r="G1195" t="s">
        <v>17</v>
      </c>
      <c r="I1195" s="3">
        <v>37.04</v>
      </c>
    </row>
    <row r="1196" spans="1:9" x14ac:dyDescent="0.35">
      <c r="A1196" s="1">
        <v>42688</v>
      </c>
      <c r="B1196">
        <v>11</v>
      </c>
      <c r="C1196">
        <v>2016</v>
      </c>
      <c r="D1196" s="2">
        <v>44881</v>
      </c>
      <c r="E1196" t="s">
        <v>275</v>
      </c>
      <c r="F1196" t="s">
        <v>360</v>
      </c>
      <c r="G1196" t="s">
        <v>29</v>
      </c>
      <c r="I1196" s="3">
        <v>44.85</v>
      </c>
    </row>
    <row r="1197" spans="1:9" x14ac:dyDescent="0.35">
      <c r="A1197" s="1">
        <v>42688</v>
      </c>
      <c r="B1197">
        <v>11</v>
      </c>
      <c r="C1197">
        <v>2016</v>
      </c>
      <c r="D1197" s="2">
        <v>44881</v>
      </c>
      <c r="E1197" t="s">
        <v>269</v>
      </c>
      <c r="F1197" t="s">
        <v>773</v>
      </c>
      <c r="G1197" t="s">
        <v>13</v>
      </c>
      <c r="I1197" s="3">
        <v>1756.89</v>
      </c>
    </row>
    <row r="1198" spans="1:9" x14ac:dyDescent="0.35">
      <c r="A1198" s="1">
        <v>42690</v>
      </c>
      <c r="B1198">
        <v>11</v>
      </c>
      <c r="C1198">
        <v>2016</v>
      </c>
      <c r="D1198" s="2">
        <v>44881</v>
      </c>
      <c r="E1198" t="s">
        <v>275</v>
      </c>
      <c r="F1198" t="s">
        <v>940</v>
      </c>
      <c r="G1198" t="s">
        <v>36</v>
      </c>
      <c r="I1198" s="3">
        <v>24.97</v>
      </c>
    </row>
    <row r="1199" spans="1:9" x14ac:dyDescent="0.35">
      <c r="A1199" s="1">
        <v>42690</v>
      </c>
      <c r="B1199">
        <v>11</v>
      </c>
      <c r="C1199">
        <v>2016</v>
      </c>
      <c r="D1199" s="2">
        <v>44881</v>
      </c>
      <c r="E1199" t="s">
        <v>275</v>
      </c>
      <c r="F1199" t="s">
        <v>366</v>
      </c>
      <c r="G1199" t="s">
        <v>19</v>
      </c>
      <c r="I1199" s="3">
        <v>57.35</v>
      </c>
    </row>
    <row r="1200" spans="1:9" x14ac:dyDescent="0.35">
      <c r="A1200" s="1">
        <v>42691</v>
      </c>
      <c r="B1200">
        <v>11</v>
      </c>
      <c r="C1200">
        <v>2016</v>
      </c>
      <c r="D1200" s="2">
        <v>44881</v>
      </c>
      <c r="E1200" t="s">
        <v>275</v>
      </c>
      <c r="F1200" t="s">
        <v>941</v>
      </c>
      <c r="G1200" t="s">
        <v>26</v>
      </c>
      <c r="I1200" s="3">
        <v>81.569999999999993</v>
      </c>
    </row>
    <row r="1201" spans="1:9" x14ac:dyDescent="0.35">
      <c r="A1201" s="1">
        <v>42692</v>
      </c>
      <c r="B1201">
        <v>11</v>
      </c>
      <c r="C1201">
        <v>2016</v>
      </c>
      <c r="D1201" s="2">
        <v>44881</v>
      </c>
      <c r="E1201" t="s">
        <v>271</v>
      </c>
      <c r="F1201" t="s">
        <v>793</v>
      </c>
      <c r="G1201" t="s">
        <v>11</v>
      </c>
      <c r="I1201" s="3">
        <v>-443.89</v>
      </c>
    </row>
    <row r="1202" spans="1:9" x14ac:dyDescent="0.35">
      <c r="A1202" s="1">
        <v>42692</v>
      </c>
      <c r="B1202">
        <v>11</v>
      </c>
      <c r="C1202">
        <v>2016</v>
      </c>
      <c r="D1202" s="2">
        <v>44881</v>
      </c>
      <c r="E1202" t="s">
        <v>275</v>
      </c>
      <c r="F1202" t="s">
        <v>610</v>
      </c>
      <c r="G1202" t="s">
        <v>17</v>
      </c>
      <c r="I1202" s="3">
        <v>2.15</v>
      </c>
    </row>
    <row r="1203" spans="1:9" x14ac:dyDescent="0.35">
      <c r="A1203" s="1">
        <v>42692</v>
      </c>
      <c r="B1203">
        <v>11</v>
      </c>
      <c r="C1203">
        <v>2016</v>
      </c>
      <c r="D1203" s="2">
        <v>44881</v>
      </c>
      <c r="E1203" t="s">
        <v>275</v>
      </c>
      <c r="F1203" t="s">
        <v>942</v>
      </c>
      <c r="G1203" t="s">
        <v>19</v>
      </c>
      <c r="I1203" s="3">
        <v>9.8000000000000007</v>
      </c>
    </row>
    <row r="1204" spans="1:9" x14ac:dyDescent="0.35">
      <c r="A1204" s="1">
        <v>42692</v>
      </c>
      <c r="B1204">
        <v>11</v>
      </c>
      <c r="C1204">
        <v>2016</v>
      </c>
      <c r="D1204" s="2">
        <v>44881</v>
      </c>
      <c r="E1204" t="s">
        <v>275</v>
      </c>
      <c r="F1204" t="s">
        <v>943</v>
      </c>
      <c r="G1204" t="s">
        <v>10</v>
      </c>
      <c r="I1204" s="3">
        <v>10.9</v>
      </c>
    </row>
    <row r="1205" spans="1:9" x14ac:dyDescent="0.35">
      <c r="A1205" s="1">
        <v>42692</v>
      </c>
      <c r="B1205">
        <v>11</v>
      </c>
      <c r="C1205">
        <v>2016</v>
      </c>
      <c r="D1205" s="2">
        <v>44881</v>
      </c>
      <c r="E1205" t="s">
        <v>275</v>
      </c>
      <c r="F1205" t="s">
        <v>944</v>
      </c>
      <c r="G1205" t="s">
        <v>19</v>
      </c>
      <c r="I1205" s="3">
        <v>13.32</v>
      </c>
    </row>
    <row r="1206" spans="1:9" x14ac:dyDescent="0.35">
      <c r="A1206" s="1">
        <v>42692</v>
      </c>
      <c r="B1206">
        <v>11</v>
      </c>
      <c r="C1206">
        <v>2016</v>
      </c>
      <c r="D1206" s="2">
        <v>44881</v>
      </c>
      <c r="E1206" t="s">
        <v>275</v>
      </c>
      <c r="F1206" t="s">
        <v>610</v>
      </c>
      <c r="G1206" t="s">
        <v>17</v>
      </c>
      <c r="I1206" s="3">
        <v>56.14</v>
      </c>
    </row>
    <row r="1207" spans="1:9" x14ac:dyDescent="0.35">
      <c r="A1207" s="1">
        <v>42692</v>
      </c>
      <c r="B1207">
        <v>11</v>
      </c>
      <c r="C1207">
        <v>2016</v>
      </c>
      <c r="D1207" s="2">
        <v>44881</v>
      </c>
      <c r="E1207" t="s">
        <v>275</v>
      </c>
      <c r="F1207" t="s">
        <v>420</v>
      </c>
      <c r="G1207" t="s">
        <v>26</v>
      </c>
      <c r="I1207" s="3">
        <v>34.49</v>
      </c>
    </row>
    <row r="1208" spans="1:9" x14ac:dyDescent="0.35">
      <c r="A1208" s="1">
        <v>42693</v>
      </c>
      <c r="B1208">
        <v>11</v>
      </c>
      <c r="C1208">
        <v>2016</v>
      </c>
      <c r="D1208" s="2">
        <v>44881</v>
      </c>
      <c r="E1208" t="s">
        <v>275</v>
      </c>
      <c r="F1208" t="s">
        <v>851</v>
      </c>
      <c r="G1208" t="s">
        <v>19</v>
      </c>
      <c r="I1208" s="3">
        <v>9.99</v>
      </c>
    </row>
    <row r="1209" spans="1:9" x14ac:dyDescent="0.35">
      <c r="A1209" s="1">
        <v>42694</v>
      </c>
      <c r="B1209">
        <v>11</v>
      </c>
      <c r="C1209">
        <v>2016</v>
      </c>
      <c r="D1209" s="2">
        <v>44881</v>
      </c>
      <c r="E1209" t="s">
        <v>275</v>
      </c>
      <c r="F1209" t="s">
        <v>541</v>
      </c>
      <c r="G1209" t="s">
        <v>17</v>
      </c>
      <c r="I1209" s="3">
        <v>64.819999999999993</v>
      </c>
    </row>
    <row r="1210" spans="1:9" x14ac:dyDescent="0.35">
      <c r="A1210" s="1">
        <v>42695</v>
      </c>
      <c r="B1210">
        <v>11</v>
      </c>
      <c r="C1210">
        <v>2016</v>
      </c>
      <c r="D1210" s="2">
        <v>44881</v>
      </c>
      <c r="E1210" t="s">
        <v>275</v>
      </c>
      <c r="F1210" t="s">
        <v>945</v>
      </c>
      <c r="G1210" t="s">
        <v>20</v>
      </c>
      <c r="I1210" s="3">
        <v>9.58</v>
      </c>
    </row>
    <row r="1211" spans="1:9" x14ac:dyDescent="0.35">
      <c r="A1211" s="1">
        <v>42695</v>
      </c>
      <c r="B1211">
        <v>11</v>
      </c>
      <c r="C1211">
        <v>2016</v>
      </c>
      <c r="D1211" s="2">
        <v>44881</v>
      </c>
      <c r="E1211" t="s">
        <v>275</v>
      </c>
      <c r="F1211" t="s">
        <v>849</v>
      </c>
      <c r="G1211" t="s">
        <v>17</v>
      </c>
      <c r="I1211" s="3">
        <v>41.94</v>
      </c>
    </row>
    <row r="1212" spans="1:9" x14ac:dyDescent="0.35">
      <c r="A1212" s="1">
        <v>42695</v>
      </c>
      <c r="B1212">
        <v>11</v>
      </c>
      <c r="C1212">
        <v>2016</v>
      </c>
      <c r="D1212" s="2">
        <v>44881</v>
      </c>
      <c r="E1212" t="s">
        <v>275</v>
      </c>
      <c r="F1212" t="s">
        <v>946</v>
      </c>
      <c r="G1212" t="s">
        <v>29</v>
      </c>
      <c r="I1212" s="3">
        <v>2394.4</v>
      </c>
    </row>
    <row r="1213" spans="1:9" x14ac:dyDescent="0.35">
      <c r="A1213" s="1">
        <v>42696</v>
      </c>
      <c r="B1213">
        <v>11</v>
      </c>
      <c r="C1213">
        <v>2016</v>
      </c>
      <c r="D1213" s="2">
        <v>44881</v>
      </c>
      <c r="E1213" t="s">
        <v>275</v>
      </c>
      <c r="F1213" t="s">
        <v>367</v>
      </c>
      <c r="G1213" t="s">
        <v>19</v>
      </c>
      <c r="I1213" s="3">
        <v>6.84</v>
      </c>
    </row>
    <row r="1214" spans="1:9" x14ac:dyDescent="0.35">
      <c r="A1214" s="1">
        <v>42696</v>
      </c>
      <c r="B1214">
        <v>11</v>
      </c>
      <c r="C1214">
        <v>2016</v>
      </c>
      <c r="D1214" s="2">
        <v>44881</v>
      </c>
      <c r="E1214" t="s">
        <v>275</v>
      </c>
      <c r="F1214" t="s">
        <v>361</v>
      </c>
      <c r="G1214" t="s">
        <v>28</v>
      </c>
      <c r="I1214" s="3">
        <v>9.99</v>
      </c>
    </row>
    <row r="1215" spans="1:9" x14ac:dyDescent="0.35">
      <c r="A1215" s="1">
        <v>42696</v>
      </c>
      <c r="B1215">
        <v>11</v>
      </c>
      <c r="C1215">
        <v>2016</v>
      </c>
      <c r="D1215" s="2">
        <v>44881</v>
      </c>
      <c r="E1215" t="s">
        <v>275</v>
      </c>
      <c r="F1215" t="s">
        <v>947</v>
      </c>
      <c r="G1215" t="s">
        <v>23</v>
      </c>
      <c r="I1215" s="3">
        <v>40</v>
      </c>
    </row>
    <row r="1216" spans="1:9" x14ac:dyDescent="0.35">
      <c r="A1216" s="1">
        <v>42696</v>
      </c>
      <c r="B1216">
        <v>11</v>
      </c>
      <c r="C1216">
        <v>2016</v>
      </c>
      <c r="D1216" s="2">
        <v>44881</v>
      </c>
      <c r="E1216" t="s">
        <v>269</v>
      </c>
      <c r="F1216" t="s">
        <v>754</v>
      </c>
      <c r="G1216" t="s">
        <v>16</v>
      </c>
      <c r="I1216" s="3">
        <v>159.16999999999999</v>
      </c>
    </row>
    <row r="1217" spans="1:9" x14ac:dyDescent="0.35">
      <c r="A1217" s="1">
        <v>42697</v>
      </c>
      <c r="B1217">
        <v>11</v>
      </c>
      <c r="C1217">
        <v>2016</v>
      </c>
      <c r="D1217" s="2">
        <v>44881</v>
      </c>
      <c r="E1217" t="s">
        <v>275</v>
      </c>
      <c r="F1217" t="s">
        <v>541</v>
      </c>
      <c r="G1217" t="s">
        <v>17</v>
      </c>
      <c r="I1217" s="3">
        <v>7</v>
      </c>
    </row>
    <row r="1218" spans="1:9" x14ac:dyDescent="0.35">
      <c r="A1218" s="1">
        <v>42697</v>
      </c>
      <c r="B1218">
        <v>11</v>
      </c>
      <c r="C1218">
        <v>2016</v>
      </c>
      <c r="D1218" s="2">
        <v>44881</v>
      </c>
      <c r="E1218" t="s">
        <v>275</v>
      </c>
      <c r="F1218" t="s">
        <v>298</v>
      </c>
      <c r="G1218" t="s">
        <v>19</v>
      </c>
      <c r="I1218" s="3">
        <v>10.85</v>
      </c>
    </row>
    <row r="1219" spans="1:9" x14ac:dyDescent="0.35">
      <c r="A1219" s="1">
        <v>42699</v>
      </c>
      <c r="B1219">
        <v>11</v>
      </c>
      <c r="C1219">
        <v>2016</v>
      </c>
      <c r="D1219" s="2">
        <v>44881</v>
      </c>
      <c r="E1219" t="s">
        <v>275</v>
      </c>
      <c r="F1219" t="s">
        <v>353</v>
      </c>
      <c r="G1219" t="s">
        <v>10</v>
      </c>
      <c r="I1219" s="3">
        <v>5.93</v>
      </c>
    </row>
    <row r="1220" spans="1:9" x14ac:dyDescent="0.35">
      <c r="A1220" s="1">
        <v>42699</v>
      </c>
      <c r="B1220">
        <v>11</v>
      </c>
      <c r="C1220">
        <v>2016</v>
      </c>
      <c r="D1220" s="2">
        <v>44881</v>
      </c>
      <c r="E1220" t="s">
        <v>275</v>
      </c>
      <c r="F1220" t="s">
        <v>849</v>
      </c>
      <c r="G1220" t="s">
        <v>17</v>
      </c>
      <c r="I1220" s="3">
        <v>6.5</v>
      </c>
    </row>
    <row r="1221" spans="1:9" x14ac:dyDescent="0.35">
      <c r="A1221" s="1">
        <v>42699</v>
      </c>
      <c r="B1221">
        <v>11</v>
      </c>
      <c r="C1221">
        <v>2016</v>
      </c>
      <c r="D1221" s="2">
        <v>44881</v>
      </c>
      <c r="E1221" t="s">
        <v>275</v>
      </c>
      <c r="F1221" t="s">
        <v>618</v>
      </c>
      <c r="G1221" t="s">
        <v>19</v>
      </c>
      <c r="I1221" s="3">
        <v>21.34</v>
      </c>
    </row>
    <row r="1222" spans="1:9" x14ac:dyDescent="0.35">
      <c r="A1222" s="1">
        <v>42699</v>
      </c>
      <c r="B1222">
        <v>11</v>
      </c>
      <c r="C1222">
        <v>2016</v>
      </c>
      <c r="D1222" s="2">
        <v>44881</v>
      </c>
      <c r="E1222" t="s">
        <v>275</v>
      </c>
      <c r="F1222" t="s">
        <v>849</v>
      </c>
      <c r="G1222" t="s">
        <v>17</v>
      </c>
      <c r="I1222" s="3">
        <v>21.98</v>
      </c>
    </row>
    <row r="1223" spans="1:9" x14ac:dyDescent="0.35">
      <c r="A1223" s="1">
        <v>42699</v>
      </c>
      <c r="B1223">
        <v>11</v>
      </c>
      <c r="C1223">
        <v>2016</v>
      </c>
      <c r="D1223" s="2">
        <v>44881</v>
      </c>
      <c r="E1223" t="s">
        <v>275</v>
      </c>
      <c r="F1223" t="s">
        <v>915</v>
      </c>
      <c r="G1223" t="s">
        <v>25</v>
      </c>
      <c r="I1223" s="3">
        <v>325.49</v>
      </c>
    </row>
    <row r="1224" spans="1:9" x14ac:dyDescent="0.35">
      <c r="A1224" s="1">
        <v>42700</v>
      </c>
      <c r="B1224">
        <v>11</v>
      </c>
      <c r="C1224">
        <v>2016</v>
      </c>
      <c r="D1224" s="2">
        <v>44881</v>
      </c>
      <c r="E1224" t="s">
        <v>275</v>
      </c>
      <c r="F1224" t="s">
        <v>872</v>
      </c>
      <c r="G1224" t="s">
        <v>28</v>
      </c>
      <c r="I1224" s="3">
        <v>0.99</v>
      </c>
    </row>
    <row r="1225" spans="1:9" x14ac:dyDescent="0.35">
      <c r="A1225" s="1">
        <v>42701</v>
      </c>
      <c r="B1225">
        <v>11</v>
      </c>
      <c r="C1225">
        <v>2016</v>
      </c>
      <c r="D1225" s="2">
        <v>44881</v>
      </c>
      <c r="E1225" t="s">
        <v>275</v>
      </c>
      <c r="F1225" t="s">
        <v>883</v>
      </c>
      <c r="G1225" t="s">
        <v>19</v>
      </c>
      <c r="I1225" s="3">
        <v>4.3099999999999996</v>
      </c>
    </row>
    <row r="1226" spans="1:9" x14ac:dyDescent="0.35">
      <c r="A1226" s="1">
        <v>42701</v>
      </c>
      <c r="B1226">
        <v>11</v>
      </c>
      <c r="C1226">
        <v>2016</v>
      </c>
      <c r="D1226" s="2">
        <v>44881</v>
      </c>
      <c r="E1226" t="s">
        <v>275</v>
      </c>
      <c r="F1226" t="s">
        <v>856</v>
      </c>
      <c r="G1226" t="s">
        <v>20</v>
      </c>
      <c r="I1226" s="3">
        <v>9.86</v>
      </c>
    </row>
    <row r="1227" spans="1:9" x14ac:dyDescent="0.35">
      <c r="A1227" s="1">
        <v>42701</v>
      </c>
      <c r="B1227">
        <v>11</v>
      </c>
      <c r="C1227">
        <v>2016</v>
      </c>
      <c r="D1227" s="2">
        <v>44881</v>
      </c>
      <c r="E1227" t="s">
        <v>275</v>
      </c>
      <c r="F1227" t="s">
        <v>541</v>
      </c>
      <c r="G1227" t="s">
        <v>17</v>
      </c>
      <c r="I1227" s="3">
        <v>9.92</v>
      </c>
    </row>
    <row r="1228" spans="1:9" x14ac:dyDescent="0.35">
      <c r="A1228" s="1">
        <v>42701</v>
      </c>
      <c r="B1228">
        <v>11</v>
      </c>
      <c r="C1228">
        <v>2016</v>
      </c>
      <c r="D1228" s="2">
        <v>44881</v>
      </c>
      <c r="E1228" t="s">
        <v>275</v>
      </c>
      <c r="F1228" t="s">
        <v>849</v>
      </c>
      <c r="G1228" t="s">
        <v>17</v>
      </c>
      <c r="I1228" s="3">
        <v>10.99</v>
      </c>
    </row>
    <row r="1229" spans="1:9" x14ac:dyDescent="0.35">
      <c r="A1229" s="1">
        <v>42701</v>
      </c>
      <c r="B1229">
        <v>11</v>
      </c>
      <c r="C1229">
        <v>2016</v>
      </c>
      <c r="D1229" s="2">
        <v>44881</v>
      </c>
      <c r="E1229" t="s">
        <v>275</v>
      </c>
      <c r="F1229" t="s">
        <v>948</v>
      </c>
      <c r="G1229" t="s">
        <v>32</v>
      </c>
      <c r="I1229" s="3">
        <v>55</v>
      </c>
    </row>
    <row r="1230" spans="1:9" x14ac:dyDescent="0.35">
      <c r="A1230" s="1">
        <v>42701</v>
      </c>
      <c r="B1230">
        <v>11</v>
      </c>
      <c r="C1230">
        <v>2016</v>
      </c>
      <c r="D1230" s="2">
        <v>44881</v>
      </c>
      <c r="E1230" t="s">
        <v>275</v>
      </c>
      <c r="F1230" t="s">
        <v>541</v>
      </c>
      <c r="G1230" t="s">
        <v>17</v>
      </c>
      <c r="I1230" s="3">
        <v>78.540000000000006</v>
      </c>
    </row>
    <row r="1231" spans="1:9" x14ac:dyDescent="0.35">
      <c r="A1231" s="1">
        <v>42702</v>
      </c>
      <c r="B1231">
        <v>11</v>
      </c>
      <c r="C1231">
        <v>2016</v>
      </c>
      <c r="D1231" s="2">
        <v>44881</v>
      </c>
      <c r="E1231" t="s">
        <v>275</v>
      </c>
      <c r="F1231" t="s">
        <v>360</v>
      </c>
      <c r="G1231" t="s">
        <v>29</v>
      </c>
      <c r="I1231" s="3">
        <v>44.85</v>
      </c>
    </row>
    <row r="1232" spans="1:9" x14ac:dyDescent="0.35">
      <c r="A1232" s="1">
        <v>42703</v>
      </c>
      <c r="B1232">
        <v>11</v>
      </c>
      <c r="C1232">
        <v>2016</v>
      </c>
      <c r="D1232" s="2">
        <v>44881</v>
      </c>
      <c r="E1232" t="s">
        <v>275</v>
      </c>
      <c r="F1232" t="s">
        <v>541</v>
      </c>
      <c r="G1232" t="s">
        <v>17</v>
      </c>
      <c r="I1232" s="3">
        <v>-19.71</v>
      </c>
    </row>
    <row r="1233" spans="1:9" x14ac:dyDescent="0.35">
      <c r="A1233" s="1">
        <v>42703</v>
      </c>
      <c r="B1233">
        <v>11</v>
      </c>
      <c r="C1233">
        <v>2016</v>
      </c>
      <c r="D1233" s="2">
        <v>44881</v>
      </c>
      <c r="E1233" t="s">
        <v>268</v>
      </c>
      <c r="F1233" t="s">
        <v>905</v>
      </c>
      <c r="G1233" t="s">
        <v>21</v>
      </c>
      <c r="I1233" s="3">
        <v>21.48</v>
      </c>
    </row>
    <row r="1234" spans="1:9" x14ac:dyDescent="0.35">
      <c r="A1234" s="1">
        <v>42703</v>
      </c>
      <c r="B1234">
        <v>11</v>
      </c>
      <c r="C1234">
        <v>2016</v>
      </c>
      <c r="D1234" s="2">
        <v>44881</v>
      </c>
      <c r="E1234" t="s">
        <v>275</v>
      </c>
      <c r="F1234" t="s">
        <v>849</v>
      </c>
      <c r="G1234" t="s">
        <v>17</v>
      </c>
      <c r="I1234" s="3">
        <v>150</v>
      </c>
    </row>
    <row r="1235" spans="1:9" x14ac:dyDescent="0.35">
      <c r="A1235" s="1">
        <v>42703</v>
      </c>
      <c r="B1235">
        <v>11</v>
      </c>
      <c r="C1235">
        <v>2016</v>
      </c>
      <c r="D1235" s="2">
        <v>44881</v>
      </c>
      <c r="E1235" t="s">
        <v>275</v>
      </c>
      <c r="F1235" t="s">
        <v>887</v>
      </c>
      <c r="G1235" t="s">
        <v>32</v>
      </c>
      <c r="I1235" s="3">
        <v>760</v>
      </c>
    </row>
    <row r="1236" spans="1:9" x14ac:dyDescent="0.35">
      <c r="A1236" s="1">
        <v>42704</v>
      </c>
      <c r="B1236">
        <v>11</v>
      </c>
      <c r="C1236">
        <v>2016</v>
      </c>
      <c r="D1236" s="2">
        <v>44881</v>
      </c>
      <c r="E1236" t="s">
        <v>275</v>
      </c>
      <c r="F1236" t="s">
        <v>330</v>
      </c>
      <c r="G1236" t="s">
        <v>27</v>
      </c>
      <c r="I1236" s="3">
        <v>205.73</v>
      </c>
    </row>
    <row r="1237" spans="1:9" x14ac:dyDescent="0.35">
      <c r="A1237" s="1">
        <v>42705</v>
      </c>
      <c r="B1237">
        <v>12</v>
      </c>
      <c r="C1237">
        <v>2016</v>
      </c>
      <c r="D1237" s="2">
        <v>44911</v>
      </c>
      <c r="E1237" t="s">
        <v>275</v>
      </c>
      <c r="F1237" t="s">
        <v>420</v>
      </c>
      <c r="G1237" t="s">
        <v>26</v>
      </c>
      <c r="I1237" s="3">
        <v>42.21</v>
      </c>
    </row>
    <row r="1238" spans="1:9" x14ac:dyDescent="0.35">
      <c r="A1238" s="1">
        <v>42706</v>
      </c>
      <c r="B1238">
        <v>12</v>
      </c>
      <c r="C1238">
        <v>2016</v>
      </c>
      <c r="D1238" s="2">
        <v>44911</v>
      </c>
      <c r="E1238" t="s">
        <v>275</v>
      </c>
      <c r="F1238" t="s">
        <v>915</v>
      </c>
      <c r="G1238" t="s">
        <v>25</v>
      </c>
      <c r="I1238" s="3">
        <v>2</v>
      </c>
    </row>
    <row r="1239" spans="1:9" x14ac:dyDescent="0.35">
      <c r="A1239" s="1">
        <v>42706</v>
      </c>
      <c r="B1239">
        <v>12</v>
      </c>
      <c r="C1239">
        <v>2016</v>
      </c>
      <c r="D1239" s="2">
        <v>44911</v>
      </c>
      <c r="E1239" t="s">
        <v>275</v>
      </c>
      <c r="F1239" t="s">
        <v>359</v>
      </c>
      <c r="G1239" t="s">
        <v>36</v>
      </c>
      <c r="I1239" s="3">
        <v>16.989999999999998</v>
      </c>
    </row>
    <row r="1240" spans="1:9" x14ac:dyDescent="0.35">
      <c r="A1240" s="1">
        <v>42706</v>
      </c>
      <c r="B1240">
        <v>12</v>
      </c>
      <c r="C1240">
        <v>2016</v>
      </c>
      <c r="D1240" s="2">
        <v>44911</v>
      </c>
      <c r="E1240" t="s">
        <v>275</v>
      </c>
      <c r="F1240" t="s">
        <v>541</v>
      </c>
      <c r="G1240" t="s">
        <v>17</v>
      </c>
      <c r="I1240" s="3">
        <v>54.65</v>
      </c>
    </row>
    <row r="1241" spans="1:9" x14ac:dyDescent="0.35">
      <c r="A1241" s="1">
        <v>42706</v>
      </c>
      <c r="B1241">
        <v>12</v>
      </c>
      <c r="C1241">
        <v>2016</v>
      </c>
      <c r="D1241" s="2">
        <v>44911</v>
      </c>
      <c r="E1241" t="s">
        <v>275</v>
      </c>
      <c r="F1241" t="s">
        <v>917</v>
      </c>
      <c r="G1241" t="s">
        <v>36</v>
      </c>
      <c r="I1241" s="3">
        <v>59.96</v>
      </c>
    </row>
    <row r="1242" spans="1:9" x14ac:dyDescent="0.35">
      <c r="A1242" s="1">
        <v>42706</v>
      </c>
      <c r="B1242">
        <v>12</v>
      </c>
      <c r="C1242">
        <v>2016</v>
      </c>
      <c r="D1242" s="2">
        <v>44911</v>
      </c>
      <c r="E1242" t="s">
        <v>269</v>
      </c>
      <c r="F1242" t="s">
        <v>752</v>
      </c>
      <c r="G1242" t="s">
        <v>16</v>
      </c>
      <c r="I1242" s="3">
        <v>97.74</v>
      </c>
    </row>
    <row r="1243" spans="1:9" x14ac:dyDescent="0.35">
      <c r="A1243" s="1">
        <v>42706</v>
      </c>
      <c r="B1243">
        <v>12</v>
      </c>
      <c r="C1243">
        <v>2016</v>
      </c>
      <c r="D1243" s="2">
        <v>44911</v>
      </c>
      <c r="E1243" t="s">
        <v>275</v>
      </c>
      <c r="F1243" t="s">
        <v>420</v>
      </c>
      <c r="G1243" t="s">
        <v>26</v>
      </c>
      <c r="I1243" s="3">
        <v>34.44</v>
      </c>
    </row>
    <row r="1244" spans="1:9" x14ac:dyDescent="0.35">
      <c r="A1244" s="1">
        <v>42707</v>
      </c>
      <c r="B1244">
        <v>12</v>
      </c>
      <c r="C1244">
        <v>2016</v>
      </c>
      <c r="D1244" s="2">
        <v>44911</v>
      </c>
      <c r="E1244" t="s">
        <v>275</v>
      </c>
      <c r="F1244" t="s">
        <v>949</v>
      </c>
      <c r="G1244" t="s">
        <v>19</v>
      </c>
      <c r="I1244" s="3">
        <v>7.56</v>
      </c>
    </row>
    <row r="1245" spans="1:9" x14ac:dyDescent="0.35">
      <c r="A1245" s="1">
        <v>42707</v>
      </c>
      <c r="B1245">
        <v>12</v>
      </c>
      <c r="C1245">
        <v>2016</v>
      </c>
      <c r="D1245" s="2">
        <v>44911</v>
      </c>
      <c r="E1245" t="s">
        <v>275</v>
      </c>
      <c r="F1245" t="s">
        <v>883</v>
      </c>
      <c r="G1245" t="s">
        <v>19</v>
      </c>
      <c r="I1245" s="3">
        <v>8.6199999999999992</v>
      </c>
    </row>
    <row r="1246" spans="1:9" x14ac:dyDescent="0.35">
      <c r="A1246" s="1">
        <v>42707</v>
      </c>
      <c r="B1246">
        <v>12</v>
      </c>
      <c r="C1246">
        <v>2016</v>
      </c>
      <c r="D1246" s="2">
        <v>44911</v>
      </c>
      <c r="E1246" t="s">
        <v>269</v>
      </c>
      <c r="F1246" t="s">
        <v>761</v>
      </c>
      <c r="G1246" t="s">
        <v>21</v>
      </c>
      <c r="I1246" s="3">
        <v>300</v>
      </c>
    </row>
    <row r="1247" spans="1:9" x14ac:dyDescent="0.35">
      <c r="A1247" s="1">
        <v>42708</v>
      </c>
      <c r="B1247">
        <v>12</v>
      </c>
      <c r="C1247">
        <v>2016</v>
      </c>
      <c r="D1247" s="2">
        <v>44911</v>
      </c>
      <c r="E1247" t="s">
        <v>275</v>
      </c>
      <c r="F1247" t="s">
        <v>541</v>
      </c>
      <c r="G1247" t="s">
        <v>17</v>
      </c>
      <c r="I1247" s="3">
        <v>21.82</v>
      </c>
    </row>
    <row r="1248" spans="1:9" x14ac:dyDescent="0.35">
      <c r="A1248" s="1">
        <v>42709</v>
      </c>
      <c r="B1248">
        <v>12</v>
      </c>
      <c r="C1248">
        <v>2016</v>
      </c>
      <c r="D1248" s="2">
        <v>44911</v>
      </c>
      <c r="E1248" t="s">
        <v>275</v>
      </c>
      <c r="F1248" t="s">
        <v>610</v>
      </c>
      <c r="G1248" t="s">
        <v>17</v>
      </c>
      <c r="I1248" s="3">
        <v>11.95</v>
      </c>
    </row>
    <row r="1249" spans="1:9" x14ac:dyDescent="0.35">
      <c r="A1249" s="1">
        <v>42709</v>
      </c>
      <c r="B1249">
        <v>12</v>
      </c>
      <c r="C1249">
        <v>2016</v>
      </c>
      <c r="D1249" s="2">
        <v>44911</v>
      </c>
      <c r="E1249" t="s">
        <v>275</v>
      </c>
      <c r="F1249" t="s">
        <v>541</v>
      </c>
      <c r="G1249" t="s">
        <v>17</v>
      </c>
      <c r="I1249" s="3">
        <v>21.83</v>
      </c>
    </row>
    <row r="1250" spans="1:9" x14ac:dyDescent="0.35">
      <c r="A1250" s="1">
        <v>42710</v>
      </c>
      <c r="B1250">
        <v>12</v>
      </c>
      <c r="C1250">
        <v>2016</v>
      </c>
      <c r="D1250" s="2">
        <v>44911</v>
      </c>
      <c r="E1250" t="s">
        <v>275</v>
      </c>
      <c r="F1250" t="s">
        <v>419</v>
      </c>
      <c r="G1250" t="s">
        <v>20</v>
      </c>
      <c r="I1250" s="3">
        <v>2.77</v>
      </c>
    </row>
    <row r="1251" spans="1:9" x14ac:dyDescent="0.35">
      <c r="A1251" s="1">
        <v>42710</v>
      </c>
      <c r="B1251">
        <v>12</v>
      </c>
      <c r="C1251">
        <v>2016</v>
      </c>
      <c r="D1251" s="2">
        <v>44911</v>
      </c>
      <c r="E1251" t="s">
        <v>275</v>
      </c>
      <c r="F1251" t="s">
        <v>610</v>
      </c>
      <c r="G1251" t="s">
        <v>17</v>
      </c>
      <c r="I1251" s="3">
        <v>22.49</v>
      </c>
    </row>
    <row r="1252" spans="1:9" x14ac:dyDescent="0.35">
      <c r="A1252" s="1">
        <v>42710</v>
      </c>
      <c r="B1252">
        <v>12</v>
      </c>
      <c r="C1252">
        <v>2016</v>
      </c>
      <c r="D1252" s="2">
        <v>44911</v>
      </c>
      <c r="E1252" t="s">
        <v>269</v>
      </c>
      <c r="F1252" t="s">
        <v>751</v>
      </c>
      <c r="G1252" t="s">
        <v>14</v>
      </c>
      <c r="I1252" s="3">
        <v>61.27</v>
      </c>
    </row>
    <row r="1253" spans="1:9" x14ac:dyDescent="0.35">
      <c r="A1253" s="1">
        <v>42710</v>
      </c>
      <c r="B1253">
        <v>12</v>
      </c>
      <c r="C1253">
        <v>2016</v>
      </c>
      <c r="D1253" s="2">
        <v>44911</v>
      </c>
      <c r="E1253" t="s">
        <v>269</v>
      </c>
      <c r="F1253" t="s">
        <v>824</v>
      </c>
      <c r="G1253" t="s">
        <v>14</v>
      </c>
      <c r="I1253" s="3">
        <v>113.23</v>
      </c>
    </row>
    <row r="1254" spans="1:9" x14ac:dyDescent="0.35">
      <c r="A1254" s="1">
        <v>42712</v>
      </c>
      <c r="B1254">
        <v>12</v>
      </c>
      <c r="C1254">
        <v>2016</v>
      </c>
      <c r="D1254" s="2">
        <v>44911</v>
      </c>
      <c r="E1254" t="s">
        <v>275</v>
      </c>
      <c r="F1254" t="s">
        <v>885</v>
      </c>
      <c r="G1254" t="s">
        <v>30</v>
      </c>
      <c r="I1254" s="3">
        <v>59.99</v>
      </c>
    </row>
    <row r="1255" spans="1:9" x14ac:dyDescent="0.35">
      <c r="A1255" s="1">
        <v>42712</v>
      </c>
      <c r="B1255">
        <v>12</v>
      </c>
      <c r="C1255">
        <v>2016</v>
      </c>
      <c r="D1255" s="2">
        <v>44911</v>
      </c>
      <c r="E1255" t="s">
        <v>275</v>
      </c>
      <c r="F1255" t="s">
        <v>950</v>
      </c>
      <c r="G1255" t="s">
        <v>23</v>
      </c>
      <c r="I1255" s="3">
        <v>60</v>
      </c>
    </row>
    <row r="1256" spans="1:9" x14ac:dyDescent="0.35">
      <c r="A1256" s="1">
        <v>42713</v>
      </c>
      <c r="B1256">
        <v>12</v>
      </c>
      <c r="C1256">
        <v>2016</v>
      </c>
      <c r="D1256" s="2">
        <v>44911</v>
      </c>
      <c r="E1256" t="s">
        <v>275</v>
      </c>
      <c r="F1256" t="s">
        <v>359</v>
      </c>
      <c r="G1256" t="s">
        <v>36</v>
      </c>
      <c r="I1256" s="3">
        <v>9.99</v>
      </c>
    </row>
    <row r="1257" spans="1:9" x14ac:dyDescent="0.35">
      <c r="A1257" s="1">
        <v>42713</v>
      </c>
      <c r="B1257">
        <v>12</v>
      </c>
      <c r="C1257">
        <v>2016</v>
      </c>
      <c r="D1257" s="2">
        <v>44911</v>
      </c>
      <c r="E1257" t="s">
        <v>275</v>
      </c>
      <c r="F1257" t="s">
        <v>543</v>
      </c>
      <c r="G1257" t="s">
        <v>20</v>
      </c>
      <c r="I1257" s="3">
        <v>19.34</v>
      </c>
    </row>
    <row r="1258" spans="1:9" x14ac:dyDescent="0.35">
      <c r="A1258" s="1">
        <v>42713</v>
      </c>
      <c r="B1258">
        <v>12</v>
      </c>
      <c r="C1258">
        <v>2016</v>
      </c>
      <c r="D1258" s="2">
        <v>44911</v>
      </c>
      <c r="E1258" t="s">
        <v>269</v>
      </c>
      <c r="F1258" t="s">
        <v>752</v>
      </c>
      <c r="G1258" t="s">
        <v>16</v>
      </c>
      <c r="I1258" s="3">
        <v>305.67</v>
      </c>
    </row>
    <row r="1259" spans="1:9" x14ac:dyDescent="0.35">
      <c r="A1259" s="1">
        <v>42714</v>
      </c>
      <c r="B1259">
        <v>12</v>
      </c>
      <c r="C1259">
        <v>2016</v>
      </c>
      <c r="D1259" s="2">
        <v>44911</v>
      </c>
      <c r="E1259" t="s">
        <v>279</v>
      </c>
      <c r="F1259" t="s">
        <v>426</v>
      </c>
      <c r="G1259" t="s">
        <v>19</v>
      </c>
      <c r="I1259" s="3">
        <v>7.17</v>
      </c>
    </row>
    <row r="1260" spans="1:9" x14ac:dyDescent="0.35">
      <c r="A1260" s="1">
        <v>42714</v>
      </c>
      <c r="B1260">
        <v>12</v>
      </c>
      <c r="C1260">
        <v>2016</v>
      </c>
      <c r="D1260" s="2">
        <v>44911</v>
      </c>
      <c r="E1260" t="s">
        <v>275</v>
      </c>
      <c r="F1260" t="s">
        <v>426</v>
      </c>
      <c r="G1260" t="s">
        <v>19</v>
      </c>
      <c r="I1260" s="3">
        <v>7.17</v>
      </c>
    </row>
    <row r="1261" spans="1:9" x14ac:dyDescent="0.35">
      <c r="A1261" s="1">
        <v>42714</v>
      </c>
      <c r="B1261">
        <v>12</v>
      </c>
      <c r="C1261">
        <v>2016</v>
      </c>
      <c r="D1261" s="2">
        <v>44911</v>
      </c>
      <c r="E1261" t="s">
        <v>279</v>
      </c>
      <c r="F1261" t="s">
        <v>951</v>
      </c>
      <c r="G1261" t="s">
        <v>20</v>
      </c>
      <c r="I1261" s="3">
        <v>30.3</v>
      </c>
    </row>
    <row r="1262" spans="1:9" x14ac:dyDescent="0.35">
      <c r="A1262" s="1">
        <v>42714</v>
      </c>
      <c r="B1262">
        <v>12</v>
      </c>
      <c r="C1262">
        <v>2016</v>
      </c>
      <c r="D1262" s="2">
        <v>44911</v>
      </c>
      <c r="E1262" t="s">
        <v>275</v>
      </c>
      <c r="F1262" t="s">
        <v>951</v>
      </c>
      <c r="G1262" t="s">
        <v>20</v>
      </c>
      <c r="I1262" s="3">
        <v>30.3</v>
      </c>
    </row>
    <row r="1263" spans="1:9" x14ac:dyDescent="0.35">
      <c r="A1263" s="1">
        <v>42714</v>
      </c>
      <c r="B1263">
        <v>12</v>
      </c>
      <c r="C1263">
        <v>2016</v>
      </c>
      <c r="D1263" s="2">
        <v>44911</v>
      </c>
      <c r="E1263" t="s">
        <v>279</v>
      </c>
      <c r="F1263" t="s">
        <v>428</v>
      </c>
      <c r="G1263" t="s">
        <v>21</v>
      </c>
      <c r="I1263" s="3">
        <v>199.8</v>
      </c>
    </row>
    <row r="1264" spans="1:9" x14ac:dyDescent="0.35">
      <c r="A1264" s="1">
        <v>42714</v>
      </c>
      <c r="B1264">
        <v>12</v>
      </c>
      <c r="C1264">
        <v>2016</v>
      </c>
      <c r="D1264" s="2">
        <v>44911</v>
      </c>
      <c r="E1264" t="s">
        <v>275</v>
      </c>
      <c r="F1264" t="s">
        <v>428</v>
      </c>
      <c r="G1264" t="s">
        <v>21</v>
      </c>
      <c r="I1264" s="3">
        <v>199.8</v>
      </c>
    </row>
    <row r="1265" spans="1:9" x14ac:dyDescent="0.35">
      <c r="A1265" s="1">
        <v>42716</v>
      </c>
      <c r="B1265">
        <v>12</v>
      </c>
      <c r="C1265">
        <v>2016</v>
      </c>
      <c r="D1265" s="2">
        <v>44911</v>
      </c>
      <c r="E1265" t="s">
        <v>279</v>
      </c>
      <c r="F1265" t="s">
        <v>910</v>
      </c>
      <c r="G1265" t="s">
        <v>23</v>
      </c>
      <c r="I1265" s="3">
        <v>8.9700000000000006</v>
      </c>
    </row>
    <row r="1266" spans="1:9" x14ac:dyDescent="0.35">
      <c r="A1266" s="1">
        <v>42716</v>
      </c>
      <c r="B1266">
        <v>12</v>
      </c>
      <c r="C1266">
        <v>2016</v>
      </c>
      <c r="D1266" s="2">
        <v>44911</v>
      </c>
      <c r="E1266" t="s">
        <v>275</v>
      </c>
      <c r="F1266" t="s">
        <v>910</v>
      </c>
      <c r="G1266" t="s">
        <v>23</v>
      </c>
      <c r="I1266" s="3">
        <v>8.9700000000000006</v>
      </c>
    </row>
    <row r="1267" spans="1:9" x14ac:dyDescent="0.35">
      <c r="A1267" s="1">
        <v>42716</v>
      </c>
      <c r="B1267">
        <v>12</v>
      </c>
      <c r="C1267">
        <v>2016</v>
      </c>
      <c r="D1267" s="2">
        <v>44911</v>
      </c>
      <c r="E1267" t="s">
        <v>279</v>
      </c>
      <c r="F1267" t="s">
        <v>360</v>
      </c>
      <c r="G1267" t="s">
        <v>29</v>
      </c>
      <c r="I1267" s="3">
        <v>44.85</v>
      </c>
    </row>
    <row r="1268" spans="1:9" x14ac:dyDescent="0.35">
      <c r="A1268" s="1">
        <v>42716</v>
      </c>
      <c r="B1268">
        <v>12</v>
      </c>
      <c r="C1268">
        <v>2016</v>
      </c>
      <c r="D1268" s="2">
        <v>44911</v>
      </c>
      <c r="E1268" t="s">
        <v>275</v>
      </c>
      <c r="F1268" t="s">
        <v>360</v>
      </c>
      <c r="G1268" t="s">
        <v>29</v>
      </c>
      <c r="I1268" s="3">
        <v>44.85</v>
      </c>
    </row>
    <row r="1269" spans="1:9" x14ac:dyDescent="0.35">
      <c r="A1269" s="1">
        <v>42716</v>
      </c>
      <c r="B1269">
        <v>12</v>
      </c>
      <c r="C1269">
        <v>2016</v>
      </c>
      <c r="D1269" s="2">
        <v>44911</v>
      </c>
      <c r="E1269" t="s">
        <v>279</v>
      </c>
      <c r="F1269" t="s">
        <v>937</v>
      </c>
      <c r="G1269" t="s">
        <v>28</v>
      </c>
      <c r="I1269" s="3">
        <v>60</v>
      </c>
    </row>
    <row r="1270" spans="1:9" x14ac:dyDescent="0.35">
      <c r="A1270" s="1">
        <v>42716</v>
      </c>
      <c r="B1270">
        <v>12</v>
      </c>
      <c r="C1270">
        <v>2016</v>
      </c>
      <c r="D1270" s="2">
        <v>44911</v>
      </c>
      <c r="E1270" t="s">
        <v>269</v>
      </c>
      <c r="F1270" t="s">
        <v>952</v>
      </c>
      <c r="G1270" t="s">
        <v>78</v>
      </c>
      <c r="I1270" s="3">
        <v>1934.9</v>
      </c>
    </row>
    <row r="1271" spans="1:9" x14ac:dyDescent="0.35">
      <c r="A1271" s="1">
        <v>42717</v>
      </c>
      <c r="B1271">
        <v>12</v>
      </c>
      <c r="C1271">
        <v>2016</v>
      </c>
      <c r="D1271" s="2">
        <v>44911</v>
      </c>
      <c r="E1271" t="s">
        <v>279</v>
      </c>
      <c r="F1271" t="s">
        <v>849</v>
      </c>
      <c r="G1271" t="s">
        <v>17</v>
      </c>
      <c r="I1271" s="3">
        <v>30.84</v>
      </c>
    </row>
    <row r="1272" spans="1:9" x14ac:dyDescent="0.35">
      <c r="A1272" s="1">
        <v>42717</v>
      </c>
      <c r="B1272">
        <v>12</v>
      </c>
      <c r="C1272">
        <v>2016</v>
      </c>
      <c r="D1272" s="2">
        <v>44911</v>
      </c>
      <c r="E1272" t="s">
        <v>275</v>
      </c>
      <c r="F1272" t="s">
        <v>849</v>
      </c>
      <c r="G1272" t="s">
        <v>17</v>
      </c>
      <c r="I1272" s="3">
        <v>30.84</v>
      </c>
    </row>
    <row r="1273" spans="1:9" x14ac:dyDescent="0.35">
      <c r="A1273" s="1">
        <v>42717</v>
      </c>
      <c r="B1273">
        <v>12</v>
      </c>
      <c r="C1273">
        <v>2016</v>
      </c>
      <c r="D1273" s="2">
        <v>44911</v>
      </c>
      <c r="E1273" t="s">
        <v>269</v>
      </c>
      <c r="F1273" t="s">
        <v>540</v>
      </c>
      <c r="G1273" t="s">
        <v>11</v>
      </c>
      <c r="I1273" s="3">
        <v>341.75</v>
      </c>
    </row>
    <row r="1274" spans="1:9" x14ac:dyDescent="0.35">
      <c r="A1274" s="1">
        <v>42717</v>
      </c>
      <c r="B1274">
        <v>12</v>
      </c>
      <c r="C1274">
        <v>2016</v>
      </c>
      <c r="D1274" s="2">
        <v>44911</v>
      </c>
      <c r="E1274" t="s">
        <v>269</v>
      </c>
      <c r="F1274" t="s">
        <v>773</v>
      </c>
      <c r="G1274" t="s">
        <v>13</v>
      </c>
      <c r="I1274" s="3">
        <v>1756.89</v>
      </c>
    </row>
    <row r="1275" spans="1:9" x14ac:dyDescent="0.35">
      <c r="A1275" s="1">
        <v>42719</v>
      </c>
      <c r="B1275">
        <v>12</v>
      </c>
      <c r="C1275">
        <v>2016</v>
      </c>
      <c r="D1275" s="2">
        <v>44911</v>
      </c>
      <c r="E1275" t="s">
        <v>279</v>
      </c>
      <c r="F1275" t="s">
        <v>420</v>
      </c>
      <c r="G1275" t="s">
        <v>26</v>
      </c>
      <c r="I1275" s="3">
        <v>34.64</v>
      </c>
    </row>
    <row r="1276" spans="1:9" x14ac:dyDescent="0.35">
      <c r="A1276" s="1">
        <v>42719</v>
      </c>
      <c r="B1276">
        <v>12</v>
      </c>
      <c r="C1276">
        <v>2016</v>
      </c>
      <c r="D1276" s="2">
        <v>44911</v>
      </c>
      <c r="E1276" t="s">
        <v>275</v>
      </c>
      <c r="F1276" t="s">
        <v>420</v>
      </c>
      <c r="G1276" t="s">
        <v>26</v>
      </c>
      <c r="I1276" s="3">
        <v>34.64</v>
      </c>
    </row>
    <row r="1277" spans="1:9" x14ac:dyDescent="0.35">
      <c r="A1277" s="1">
        <v>42720</v>
      </c>
      <c r="B1277">
        <v>12</v>
      </c>
      <c r="C1277">
        <v>2016</v>
      </c>
      <c r="D1277" s="2">
        <v>44911</v>
      </c>
      <c r="E1277" t="s">
        <v>279</v>
      </c>
      <c r="F1277" t="s">
        <v>541</v>
      </c>
      <c r="G1277" t="s">
        <v>17</v>
      </c>
      <c r="I1277" s="3">
        <v>6.79</v>
      </c>
    </row>
    <row r="1278" spans="1:9" x14ac:dyDescent="0.35">
      <c r="A1278" s="1">
        <v>42720</v>
      </c>
      <c r="B1278">
        <v>12</v>
      </c>
      <c r="C1278">
        <v>2016</v>
      </c>
      <c r="D1278" s="2">
        <v>44911</v>
      </c>
      <c r="E1278" t="s">
        <v>275</v>
      </c>
      <c r="F1278" t="s">
        <v>541</v>
      </c>
      <c r="G1278" t="s">
        <v>17</v>
      </c>
      <c r="I1278" s="3">
        <v>6.79</v>
      </c>
    </row>
    <row r="1279" spans="1:9" x14ac:dyDescent="0.35">
      <c r="A1279" s="1">
        <v>42720</v>
      </c>
      <c r="B1279">
        <v>12</v>
      </c>
      <c r="C1279">
        <v>2016</v>
      </c>
      <c r="D1279" s="2">
        <v>44911</v>
      </c>
      <c r="E1279" t="s">
        <v>279</v>
      </c>
      <c r="F1279" t="s">
        <v>849</v>
      </c>
      <c r="G1279" t="s">
        <v>17</v>
      </c>
      <c r="I1279" s="3">
        <v>7.85</v>
      </c>
    </row>
    <row r="1280" spans="1:9" x14ac:dyDescent="0.35">
      <c r="A1280" s="1">
        <v>42720</v>
      </c>
      <c r="B1280">
        <v>12</v>
      </c>
      <c r="C1280">
        <v>2016</v>
      </c>
      <c r="D1280" s="2">
        <v>44911</v>
      </c>
      <c r="E1280" t="s">
        <v>275</v>
      </c>
      <c r="F1280" t="s">
        <v>849</v>
      </c>
      <c r="G1280" t="s">
        <v>17</v>
      </c>
      <c r="I1280" s="3">
        <v>7.85</v>
      </c>
    </row>
    <row r="1281" spans="1:9" x14ac:dyDescent="0.35">
      <c r="A1281" s="1">
        <v>42720</v>
      </c>
      <c r="B1281">
        <v>12</v>
      </c>
      <c r="C1281">
        <v>2016</v>
      </c>
      <c r="D1281" s="2">
        <v>44911</v>
      </c>
      <c r="E1281" t="s">
        <v>279</v>
      </c>
      <c r="F1281" t="s">
        <v>42</v>
      </c>
      <c r="G1281" t="s">
        <v>28</v>
      </c>
      <c r="I1281" s="3">
        <v>7.99</v>
      </c>
    </row>
    <row r="1282" spans="1:9" x14ac:dyDescent="0.35">
      <c r="A1282" s="1">
        <v>42720</v>
      </c>
      <c r="B1282">
        <v>12</v>
      </c>
      <c r="C1282">
        <v>2016</v>
      </c>
      <c r="D1282" s="2">
        <v>44911</v>
      </c>
      <c r="E1282" t="s">
        <v>275</v>
      </c>
      <c r="F1282" t="s">
        <v>42</v>
      </c>
      <c r="G1282" t="s">
        <v>28</v>
      </c>
      <c r="I1282" s="3">
        <v>7.99</v>
      </c>
    </row>
    <row r="1283" spans="1:9" x14ac:dyDescent="0.35">
      <c r="A1283" s="1">
        <v>42720</v>
      </c>
      <c r="B1283">
        <v>12</v>
      </c>
      <c r="C1283">
        <v>2016</v>
      </c>
      <c r="D1283" s="2">
        <v>44911</v>
      </c>
      <c r="E1283" t="s">
        <v>279</v>
      </c>
      <c r="F1283" t="s">
        <v>541</v>
      </c>
      <c r="G1283" t="s">
        <v>17</v>
      </c>
      <c r="I1283" s="3">
        <v>11.92</v>
      </c>
    </row>
    <row r="1284" spans="1:9" x14ac:dyDescent="0.35">
      <c r="A1284" s="1">
        <v>42720</v>
      </c>
      <c r="B1284">
        <v>12</v>
      </c>
      <c r="C1284">
        <v>2016</v>
      </c>
      <c r="D1284" s="2">
        <v>44911</v>
      </c>
      <c r="E1284" t="s">
        <v>275</v>
      </c>
      <c r="F1284" t="s">
        <v>541</v>
      </c>
      <c r="G1284" t="s">
        <v>17</v>
      </c>
      <c r="I1284" s="3">
        <v>11.92</v>
      </c>
    </row>
    <row r="1285" spans="1:9" x14ac:dyDescent="0.35">
      <c r="A1285" s="1">
        <v>42721</v>
      </c>
      <c r="B1285">
        <v>12</v>
      </c>
      <c r="C1285">
        <v>2016</v>
      </c>
      <c r="D1285" s="2">
        <v>44911</v>
      </c>
      <c r="E1285" t="s">
        <v>279</v>
      </c>
      <c r="F1285" t="s">
        <v>856</v>
      </c>
      <c r="G1285" t="s">
        <v>20</v>
      </c>
      <c r="I1285" s="3">
        <v>10.43</v>
      </c>
    </row>
    <row r="1286" spans="1:9" x14ac:dyDescent="0.35">
      <c r="A1286" s="1">
        <v>42721</v>
      </c>
      <c r="B1286">
        <v>12</v>
      </c>
      <c r="C1286">
        <v>2016</v>
      </c>
      <c r="D1286" s="2">
        <v>44911</v>
      </c>
      <c r="E1286" t="s">
        <v>275</v>
      </c>
      <c r="F1286" t="s">
        <v>856</v>
      </c>
      <c r="G1286" t="s">
        <v>20</v>
      </c>
      <c r="I1286" s="3">
        <v>10.43</v>
      </c>
    </row>
    <row r="1287" spans="1:9" x14ac:dyDescent="0.35">
      <c r="A1287" s="1">
        <v>42721</v>
      </c>
      <c r="B1287">
        <v>12</v>
      </c>
      <c r="C1287">
        <v>2016</v>
      </c>
      <c r="D1287" s="2">
        <v>44911</v>
      </c>
      <c r="E1287" t="s">
        <v>279</v>
      </c>
      <c r="F1287" t="s">
        <v>943</v>
      </c>
      <c r="G1287" t="s">
        <v>10</v>
      </c>
      <c r="I1287" s="3">
        <v>40.090000000000003</v>
      </c>
    </row>
    <row r="1288" spans="1:9" x14ac:dyDescent="0.35">
      <c r="A1288" s="1">
        <v>42721</v>
      </c>
      <c r="B1288">
        <v>12</v>
      </c>
      <c r="C1288">
        <v>2016</v>
      </c>
      <c r="D1288" s="2">
        <v>44911</v>
      </c>
      <c r="E1288" t="s">
        <v>275</v>
      </c>
      <c r="F1288" t="s">
        <v>943</v>
      </c>
      <c r="G1288" t="s">
        <v>10</v>
      </c>
      <c r="I1288" s="3">
        <v>40.090000000000003</v>
      </c>
    </row>
    <row r="1289" spans="1:9" x14ac:dyDescent="0.35">
      <c r="A1289" s="1">
        <v>42721</v>
      </c>
      <c r="B1289">
        <v>12</v>
      </c>
      <c r="C1289">
        <v>2016</v>
      </c>
      <c r="D1289" s="2">
        <v>44911</v>
      </c>
      <c r="E1289" t="s">
        <v>279</v>
      </c>
      <c r="F1289" t="s">
        <v>429</v>
      </c>
      <c r="G1289" t="s">
        <v>39</v>
      </c>
      <c r="I1289" s="3">
        <v>680</v>
      </c>
    </row>
    <row r="1290" spans="1:9" x14ac:dyDescent="0.35">
      <c r="A1290" s="1">
        <v>42721</v>
      </c>
      <c r="B1290">
        <v>12</v>
      </c>
      <c r="C1290">
        <v>2016</v>
      </c>
      <c r="D1290" s="2">
        <v>44911</v>
      </c>
      <c r="E1290" t="s">
        <v>275</v>
      </c>
      <c r="F1290" t="s">
        <v>429</v>
      </c>
      <c r="G1290" t="s">
        <v>39</v>
      </c>
      <c r="I1290" s="3">
        <v>680</v>
      </c>
    </row>
    <row r="1291" spans="1:9" x14ac:dyDescent="0.35">
      <c r="A1291" s="1">
        <v>42722</v>
      </c>
      <c r="B1291">
        <v>12</v>
      </c>
      <c r="C1291">
        <v>2016</v>
      </c>
      <c r="D1291" s="2">
        <v>44911</v>
      </c>
      <c r="E1291" t="s">
        <v>279</v>
      </c>
      <c r="F1291" t="s">
        <v>908</v>
      </c>
      <c r="G1291" t="s">
        <v>19</v>
      </c>
      <c r="I1291" s="3">
        <v>39.83</v>
      </c>
    </row>
    <row r="1292" spans="1:9" x14ac:dyDescent="0.35">
      <c r="A1292" s="1">
        <v>42722</v>
      </c>
      <c r="B1292">
        <v>12</v>
      </c>
      <c r="C1292">
        <v>2016</v>
      </c>
      <c r="D1292" s="2">
        <v>44911</v>
      </c>
      <c r="E1292" t="s">
        <v>275</v>
      </c>
      <c r="F1292" t="s">
        <v>908</v>
      </c>
      <c r="G1292" t="s">
        <v>19</v>
      </c>
      <c r="I1292" s="3">
        <v>39.83</v>
      </c>
    </row>
    <row r="1293" spans="1:9" x14ac:dyDescent="0.35">
      <c r="A1293" s="1">
        <v>42722</v>
      </c>
      <c r="B1293">
        <v>12</v>
      </c>
      <c r="C1293">
        <v>2016</v>
      </c>
      <c r="D1293" s="2">
        <v>44911</v>
      </c>
      <c r="E1293" t="s">
        <v>279</v>
      </c>
      <c r="F1293" t="s">
        <v>541</v>
      </c>
      <c r="G1293" t="s">
        <v>17</v>
      </c>
      <c r="I1293" s="3">
        <v>78.86</v>
      </c>
    </row>
    <row r="1294" spans="1:9" x14ac:dyDescent="0.35">
      <c r="A1294" s="1">
        <v>42722</v>
      </c>
      <c r="B1294">
        <v>12</v>
      </c>
      <c r="C1294">
        <v>2016</v>
      </c>
      <c r="D1294" s="2">
        <v>44911</v>
      </c>
      <c r="E1294" t="s">
        <v>275</v>
      </c>
      <c r="F1294" t="s">
        <v>541</v>
      </c>
      <c r="G1294" t="s">
        <v>17</v>
      </c>
      <c r="I1294" s="3">
        <v>78.86</v>
      </c>
    </row>
    <row r="1295" spans="1:9" x14ac:dyDescent="0.35">
      <c r="A1295" s="1">
        <v>42723</v>
      </c>
      <c r="B1295">
        <v>12</v>
      </c>
      <c r="C1295">
        <v>2016</v>
      </c>
      <c r="D1295" s="2">
        <v>44911</v>
      </c>
      <c r="E1295" t="s">
        <v>279</v>
      </c>
      <c r="F1295" t="s">
        <v>288</v>
      </c>
      <c r="G1295" t="s">
        <v>36</v>
      </c>
      <c r="I1295" s="3">
        <v>10.38</v>
      </c>
    </row>
    <row r="1296" spans="1:9" x14ac:dyDescent="0.35">
      <c r="A1296" s="1">
        <v>42723</v>
      </c>
      <c r="B1296">
        <v>12</v>
      </c>
      <c r="C1296">
        <v>2016</v>
      </c>
      <c r="D1296" s="2">
        <v>44911</v>
      </c>
      <c r="E1296" t="s">
        <v>275</v>
      </c>
      <c r="F1296" t="s">
        <v>288</v>
      </c>
      <c r="G1296" t="s">
        <v>36</v>
      </c>
      <c r="I1296" s="3">
        <v>10.38</v>
      </c>
    </row>
    <row r="1297" spans="1:9" x14ac:dyDescent="0.35">
      <c r="A1297" s="1">
        <v>42723</v>
      </c>
      <c r="B1297">
        <v>12</v>
      </c>
      <c r="C1297">
        <v>2016</v>
      </c>
      <c r="D1297" s="2">
        <v>44911</v>
      </c>
      <c r="E1297" t="s">
        <v>279</v>
      </c>
      <c r="F1297" t="s">
        <v>360</v>
      </c>
      <c r="G1297" t="s">
        <v>29</v>
      </c>
      <c r="I1297" s="3">
        <v>44.85</v>
      </c>
    </row>
    <row r="1298" spans="1:9" x14ac:dyDescent="0.35">
      <c r="A1298" s="1">
        <v>42723</v>
      </c>
      <c r="B1298">
        <v>12</v>
      </c>
      <c r="C1298">
        <v>2016</v>
      </c>
      <c r="D1298" s="2">
        <v>44911</v>
      </c>
      <c r="E1298" t="s">
        <v>275</v>
      </c>
      <c r="F1298" t="s">
        <v>360</v>
      </c>
      <c r="G1298" t="s">
        <v>29</v>
      </c>
      <c r="I1298" s="3">
        <v>44.85</v>
      </c>
    </row>
    <row r="1299" spans="1:9" x14ac:dyDescent="0.35">
      <c r="A1299" s="1">
        <v>42725</v>
      </c>
      <c r="B1299">
        <v>12</v>
      </c>
      <c r="C1299">
        <v>2016</v>
      </c>
      <c r="D1299" s="2">
        <v>44911</v>
      </c>
      <c r="E1299" t="s">
        <v>269</v>
      </c>
      <c r="F1299" t="s">
        <v>312</v>
      </c>
      <c r="G1299" t="s">
        <v>14</v>
      </c>
      <c r="I1299" s="3">
        <v>47.22</v>
      </c>
    </row>
    <row r="1300" spans="1:9" x14ac:dyDescent="0.35">
      <c r="A1300" s="1">
        <v>42726</v>
      </c>
      <c r="B1300">
        <v>12</v>
      </c>
      <c r="C1300">
        <v>2016</v>
      </c>
      <c r="D1300" s="2">
        <v>44911</v>
      </c>
      <c r="E1300" t="s">
        <v>279</v>
      </c>
      <c r="F1300" t="s">
        <v>361</v>
      </c>
      <c r="G1300" t="s">
        <v>28</v>
      </c>
      <c r="I1300" s="3">
        <v>9.99</v>
      </c>
    </row>
    <row r="1301" spans="1:9" x14ac:dyDescent="0.35">
      <c r="A1301" s="1">
        <v>42726</v>
      </c>
      <c r="B1301">
        <v>12</v>
      </c>
      <c r="C1301">
        <v>2016</v>
      </c>
      <c r="D1301" s="2">
        <v>44911</v>
      </c>
      <c r="E1301" t="s">
        <v>275</v>
      </c>
      <c r="F1301" t="s">
        <v>361</v>
      </c>
      <c r="G1301" t="s">
        <v>28</v>
      </c>
      <c r="I1301" s="3">
        <v>9.99</v>
      </c>
    </row>
    <row r="1302" spans="1:9" x14ac:dyDescent="0.35">
      <c r="A1302" s="1">
        <v>42726</v>
      </c>
      <c r="B1302">
        <v>12</v>
      </c>
      <c r="C1302">
        <v>2016</v>
      </c>
      <c r="D1302" s="2">
        <v>44911</v>
      </c>
      <c r="E1302" t="s">
        <v>279</v>
      </c>
      <c r="F1302" t="s">
        <v>541</v>
      </c>
      <c r="G1302" t="s">
        <v>17</v>
      </c>
      <c r="I1302" s="3">
        <v>17.11</v>
      </c>
    </row>
    <row r="1303" spans="1:9" x14ac:dyDescent="0.35">
      <c r="A1303" s="1">
        <v>42726</v>
      </c>
      <c r="B1303">
        <v>12</v>
      </c>
      <c r="C1303">
        <v>2016</v>
      </c>
      <c r="D1303" s="2">
        <v>44911</v>
      </c>
      <c r="E1303" t="s">
        <v>275</v>
      </c>
      <c r="F1303" t="s">
        <v>541</v>
      </c>
      <c r="G1303" t="s">
        <v>17</v>
      </c>
      <c r="I1303" s="3">
        <v>17.11</v>
      </c>
    </row>
    <row r="1304" spans="1:9" x14ac:dyDescent="0.35">
      <c r="A1304" s="1">
        <v>42726</v>
      </c>
      <c r="B1304">
        <v>12</v>
      </c>
      <c r="C1304">
        <v>2016</v>
      </c>
      <c r="D1304" s="2">
        <v>44911</v>
      </c>
      <c r="E1304" t="s">
        <v>269</v>
      </c>
      <c r="F1304" t="s">
        <v>754</v>
      </c>
      <c r="G1304" t="s">
        <v>16</v>
      </c>
      <c r="I1304" s="3">
        <v>159.16999999999999</v>
      </c>
    </row>
    <row r="1305" spans="1:9" x14ac:dyDescent="0.35">
      <c r="A1305" s="1">
        <v>42727</v>
      </c>
      <c r="B1305">
        <v>12</v>
      </c>
      <c r="C1305">
        <v>2016</v>
      </c>
      <c r="D1305" s="2">
        <v>44911</v>
      </c>
      <c r="E1305" t="s">
        <v>275</v>
      </c>
      <c r="F1305" t="s">
        <v>883</v>
      </c>
      <c r="G1305" t="s">
        <v>19</v>
      </c>
      <c r="I1305" s="3">
        <v>4.3099999999999996</v>
      </c>
    </row>
    <row r="1306" spans="1:9" x14ac:dyDescent="0.35">
      <c r="A1306" s="1">
        <v>42727</v>
      </c>
      <c r="B1306">
        <v>12</v>
      </c>
      <c r="C1306">
        <v>2016</v>
      </c>
      <c r="D1306" s="2">
        <v>44911</v>
      </c>
      <c r="E1306" t="s">
        <v>279</v>
      </c>
      <c r="F1306" t="s">
        <v>953</v>
      </c>
      <c r="G1306" t="s">
        <v>19</v>
      </c>
      <c r="I1306" s="3">
        <v>49.86</v>
      </c>
    </row>
    <row r="1307" spans="1:9" x14ac:dyDescent="0.35">
      <c r="A1307" s="1">
        <v>42727</v>
      </c>
      <c r="B1307">
        <v>12</v>
      </c>
      <c r="C1307">
        <v>2016</v>
      </c>
      <c r="D1307" s="2">
        <v>44911</v>
      </c>
      <c r="E1307" t="s">
        <v>275</v>
      </c>
      <c r="F1307" t="s">
        <v>953</v>
      </c>
      <c r="G1307" t="s">
        <v>19</v>
      </c>
      <c r="I1307" s="3">
        <v>49.86</v>
      </c>
    </row>
    <row r="1308" spans="1:9" x14ac:dyDescent="0.35">
      <c r="A1308" s="1">
        <v>42727</v>
      </c>
      <c r="B1308">
        <v>12</v>
      </c>
      <c r="C1308">
        <v>2016</v>
      </c>
      <c r="D1308" s="2">
        <v>44911</v>
      </c>
      <c r="E1308" t="s">
        <v>276</v>
      </c>
      <c r="F1308" t="s">
        <v>619</v>
      </c>
      <c r="G1308" t="s">
        <v>12</v>
      </c>
      <c r="I1308" s="3">
        <v>83.03</v>
      </c>
    </row>
    <row r="1309" spans="1:9" x14ac:dyDescent="0.35">
      <c r="A1309" s="1">
        <v>42728</v>
      </c>
      <c r="B1309">
        <v>12</v>
      </c>
      <c r="C1309">
        <v>2016</v>
      </c>
      <c r="D1309" s="2">
        <v>44911</v>
      </c>
      <c r="E1309" t="s">
        <v>279</v>
      </c>
      <c r="F1309" t="s">
        <v>543</v>
      </c>
      <c r="G1309" t="s">
        <v>20</v>
      </c>
      <c r="I1309" s="3">
        <v>17.559999999999999</v>
      </c>
    </row>
    <row r="1310" spans="1:9" x14ac:dyDescent="0.35">
      <c r="A1310" s="1">
        <v>42728</v>
      </c>
      <c r="B1310">
        <v>12</v>
      </c>
      <c r="C1310">
        <v>2016</v>
      </c>
      <c r="D1310" s="2">
        <v>44911</v>
      </c>
      <c r="E1310" t="s">
        <v>275</v>
      </c>
      <c r="F1310" t="s">
        <v>543</v>
      </c>
      <c r="G1310" t="s">
        <v>20</v>
      </c>
      <c r="I1310" s="3">
        <v>17.559999999999999</v>
      </c>
    </row>
    <row r="1311" spans="1:9" x14ac:dyDescent="0.35">
      <c r="A1311" s="1">
        <v>42729</v>
      </c>
      <c r="B1311">
        <v>12</v>
      </c>
      <c r="C1311">
        <v>2016</v>
      </c>
      <c r="D1311" s="2">
        <v>44911</v>
      </c>
      <c r="E1311" t="s">
        <v>269</v>
      </c>
      <c r="F1311" t="s">
        <v>331</v>
      </c>
      <c r="G1311" t="s">
        <v>26</v>
      </c>
      <c r="I1311" s="3">
        <v>44.3</v>
      </c>
    </row>
    <row r="1312" spans="1:9" x14ac:dyDescent="0.35">
      <c r="A1312" s="1">
        <v>42730</v>
      </c>
      <c r="B1312">
        <v>12</v>
      </c>
      <c r="C1312">
        <v>2016</v>
      </c>
      <c r="D1312" s="2">
        <v>44911</v>
      </c>
      <c r="E1312" t="s">
        <v>279</v>
      </c>
      <c r="F1312" t="s">
        <v>872</v>
      </c>
      <c r="G1312" t="s">
        <v>28</v>
      </c>
      <c r="I1312" s="3">
        <v>0.99</v>
      </c>
    </row>
    <row r="1313" spans="1:9" x14ac:dyDescent="0.35">
      <c r="A1313" s="1">
        <v>42730</v>
      </c>
      <c r="B1313">
        <v>12</v>
      </c>
      <c r="C1313">
        <v>2016</v>
      </c>
      <c r="D1313" s="2">
        <v>44911</v>
      </c>
      <c r="E1313" t="s">
        <v>275</v>
      </c>
      <c r="F1313" t="s">
        <v>872</v>
      </c>
      <c r="G1313" t="s">
        <v>28</v>
      </c>
      <c r="I1313" s="3">
        <v>0.99</v>
      </c>
    </row>
    <row r="1314" spans="1:9" x14ac:dyDescent="0.35">
      <c r="A1314" s="1">
        <v>42730</v>
      </c>
      <c r="B1314">
        <v>12</v>
      </c>
      <c r="C1314">
        <v>2016</v>
      </c>
      <c r="D1314" s="2">
        <v>44911</v>
      </c>
      <c r="E1314" t="s">
        <v>279</v>
      </c>
      <c r="F1314" t="s">
        <v>856</v>
      </c>
      <c r="G1314" t="s">
        <v>20</v>
      </c>
      <c r="I1314" s="3">
        <v>5.58</v>
      </c>
    </row>
    <row r="1315" spans="1:9" x14ac:dyDescent="0.35">
      <c r="A1315" s="1">
        <v>42730</v>
      </c>
      <c r="B1315">
        <v>12</v>
      </c>
      <c r="C1315">
        <v>2016</v>
      </c>
      <c r="D1315" s="2">
        <v>44911</v>
      </c>
      <c r="E1315" t="s">
        <v>275</v>
      </c>
      <c r="F1315" t="s">
        <v>856</v>
      </c>
      <c r="G1315" t="s">
        <v>20</v>
      </c>
      <c r="I1315" s="3">
        <v>5.58</v>
      </c>
    </row>
    <row r="1316" spans="1:9" x14ac:dyDescent="0.35">
      <c r="A1316" s="1">
        <v>42730</v>
      </c>
      <c r="B1316">
        <v>12</v>
      </c>
      <c r="C1316">
        <v>2016</v>
      </c>
      <c r="D1316" s="2">
        <v>44911</v>
      </c>
      <c r="E1316" t="s">
        <v>279</v>
      </c>
      <c r="F1316" t="s">
        <v>856</v>
      </c>
      <c r="G1316" t="s">
        <v>20</v>
      </c>
      <c r="I1316" s="3">
        <v>16.690000000000001</v>
      </c>
    </row>
    <row r="1317" spans="1:9" x14ac:dyDescent="0.35">
      <c r="A1317" s="1">
        <v>42730</v>
      </c>
      <c r="B1317">
        <v>12</v>
      </c>
      <c r="C1317">
        <v>2016</v>
      </c>
      <c r="D1317" s="2">
        <v>44911</v>
      </c>
      <c r="E1317" t="s">
        <v>275</v>
      </c>
      <c r="F1317" t="s">
        <v>856</v>
      </c>
      <c r="G1317" t="s">
        <v>20</v>
      </c>
      <c r="I1317" s="3">
        <v>16.690000000000001</v>
      </c>
    </row>
    <row r="1318" spans="1:9" x14ac:dyDescent="0.35">
      <c r="A1318" s="1">
        <v>42730</v>
      </c>
      <c r="B1318">
        <v>12</v>
      </c>
      <c r="C1318">
        <v>2016</v>
      </c>
      <c r="D1318" s="2">
        <v>44911</v>
      </c>
      <c r="E1318" t="s">
        <v>279</v>
      </c>
      <c r="F1318" t="s">
        <v>541</v>
      </c>
      <c r="G1318" t="s">
        <v>17</v>
      </c>
      <c r="I1318" s="3">
        <v>40.5</v>
      </c>
    </row>
    <row r="1319" spans="1:9" x14ac:dyDescent="0.35">
      <c r="A1319" s="1">
        <v>42730</v>
      </c>
      <c r="B1319">
        <v>12</v>
      </c>
      <c r="C1319">
        <v>2016</v>
      </c>
      <c r="D1319" s="2">
        <v>44911</v>
      </c>
      <c r="E1319" t="s">
        <v>275</v>
      </c>
      <c r="F1319" t="s">
        <v>541</v>
      </c>
      <c r="G1319" t="s">
        <v>17</v>
      </c>
      <c r="I1319" s="3">
        <v>40.5</v>
      </c>
    </row>
    <row r="1320" spans="1:9" x14ac:dyDescent="0.35">
      <c r="A1320" s="1">
        <v>42731</v>
      </c>
      <c r="B1320">
        <v>12</v>
      </c>
      <c r="C1320">
        <v>2016</v>
      </c>
      <c r="D1320" s="2">
        <v>44911</v>
      </c>
      <c r="E1320" t="s">
        <v>279</v>
      </c>
      <c r="F1320" t="s">
        <v>360</v>
      </c>
      <c r="G1320" t="s">
        <v>29</v>
      </c>
      <c r="I1320" s="3">
        <v>44.85</v>
      </c>
    </row>
    <row r="1321" spans="1:9" x14ac:dyDescent="0.35">
      <c r="A1321" s="1">
        <v>42731</v>
      </c>
      <c r="B1321">
        <v>12</v>
      </c>
      <c r="C1321">
        <v>2016</v>
      </c>
      <c r="D1321" s="2">
        <v>44911</v>
      </c>
      <c r="E1321" t="s">
        <v>275</v>
      </c>
      <c r="F1321" t="s">
        <v>360</v>
      </c>
      <c r="G1321" t="s">
        <v>29</v>
      </c>
      <c r="I1321" s="3">
        <v>44.85</v>
      </c>
    </row>
    <row r="1322" spans="1:9" x14ac:dyDescent="0.35">
      <c r="A1322" s="1">
        <v>42731</v>
      </c>
      <c r="B1322">
        <v>12</v>
      </c>
      <c r="C1322">
        <v>2016</v>
      </c>
      <c r="D1322" s="2">
        <v>44911</v>
      </c>
      <c r="E1322" t="s">
        <v>279</v>
      </c>
      <c r="F1322" t="s">
        <v>849</v>
      </c>
      <c r="G1322" t="s">
        <v>17</v>
      </c>
      <c r="I1322" s="3">
        <v>371.06</v>
      </c>
    </row>
    <row r="1323" spans="1:9" x14ac:dyDescent="0.35">
      <c r="A1323" s="1">
        <v>42731</v>
      </c>
      <c r="B1323">
        <v>12</v>
      </c>
      <c r="C1323">
        <v>2016</v>
      </c>
      <c r="D1323" s="2">
        <v>44911</v>
      </c>
      <c r="E1323" t="s">
        <v>275</v>
      </c>
      <c r="F1323" t="s">
        <v>849</v>
      </c>
      <c r="G1323" t="s">
        <v>17</v>
      </c>
      <c r="I1323" s="3">
        <v>371.06</v>
      </c>
    </row>
    <row r="1324" spans="1:9" x14ac:dyDescent="0.35">
      <c r="A1324" s="1">
        <v>42732</v>
      </c>
      <c r="B1324">
        <v>12</v>
      </c>
      <c r="C1324">
        <v>2016</v>
      </c>
      <c r="D1324" s="2">
        <v>44911</v>
      </c>
      <c r="E1324" t="s">
        <v>279</v>
      </c>
      <c r="F1324" t="s">
        <v>954</v>
      </c>
      <c r="G1324" t="s">
        <v>28</v>
      </c>
      <c r="I1324" s="3">
        <v>17.11</v>
      </c>
    </row>
    <row r="1325" spans="1:9" x14ac:dyDescent="0.35">
      <c r="A1325" s="1">
        <v>42732</v>
      </c>
      <c r="B1325">
        <v>12</v>
      </c>
      <c r="C1325">
        <v>2016</v>
      </c>
      <c r="D1325" s="2">
        <v>44911</v>
      </c>
      <c r="E1325" t="s">
        <v>275</v>
      </c>
      <c r="F1325" t="s">
        <v>954</v>
      </c>
      <c r="G1325" t="s">
        <v>28</v>
      </c>
      <c r="I1325" s="3">
        <v>17.11</v>
      </c>
    </row>
    <row r="1326" spans="1:9" x14ac:dyDescent="0.35">
      <c r="A1326" s="1">
        <v>42732</v>
      </c>
      <c r="B1326">
        <v>12</v>
      </c>
      <c r="C1326">
        <v>2016</v>
      </c>
      <c r="D1326" s="2">
        <v>44911</v>
      </c>
      <c r="E1326" t="s">
        <v>279</v>
      </c>
      <c r="F1326" t="s">
        <v>955</v>
      </c>
      <c r="G1326" t="s">
        <v>19</v>
      </c>
      <c r="I1326" s="3">
        <v>22.2</v>
      </c>
    </row>
    <row r="1327" spans="1:9" x14ac:dyDescent="0.35">
      <c r="A1327" s="1">
        <v>42732</v>
      </c>
      <c r="B1327">
        <v>12</v>
      </c>
      <c r="C1327">
        <v>2016</v>
      </c>
      <c r="D1327" s="2">
        <v>44911</v>
      </c>
      <c r="E1327" t="s">
        <v>275</v>
      </c>
      <c r="F1327" t="s">
        <v>955</v>
      </c>
      <c r="G1327" t="s">
        <v>19</v>
      </c>
      <c r="I1327" s="3">
        <v>22.2</v>
      </c>
    </row>
    <row r="1328" spans="1:9" x14ac:dyDescent="0.35">
      <c r="A1328" s="1">
        <v>42735</v>
      </c>
      <c r="B1328">
        <v>12</v>
      </c>
      <c r="C1328">
        <v>2016</v>
      </c>
      <c r="D1328" s="2">
        <v>44911</v>
      </c>
      <c r="E1328" t="s">
        <v>279</v>
      </c>
      <c r="F1328" t="s">
        <v>362</v>
      </c>
      <c r="G1328" t="s">
        <v>19</v>
      </c>
      <c r="I1328" s="3">
        <v>10.26</v>
      </c>
    </row>
    <row r="1329" spans="1:9" x14ac:dyDescent="0.35">
      <c r="A1329" s="1">
        <v>42735</v>
      </c>
      <c r="B1329">
        <v>12</v>
      </c>
      <c r="C1329">
        <v>2016</v>
      </c>
      <c r="D1329" s="2">
        <v>44911</v>
      </c>
      <c r="E1329" t="s">
        <v>275</v>
      </c>
      <c r="F1329" t="s">
        <v>362</v>
      </c>
      <c r="G1329" t="s">
        <v>19</v>
      </c>
      <c r="I1329" s="3">
        <v>10.26</v>
      </c>
    </row>
    <row r="1330" spans="1:9" x14ac:dyDescent="0.35">
      <c r="A1330" s="1">
        <v>42735</v>
      </c>
      <c r="B1330">
        <v>12</v>
      </c>
      <c r="C1330">
        <v>2016</v>
      </c>
      <c r="D1330" s="2">
        <v>44911</v>
      </c>
      <c r="E1330" t="s">
        <v>279</v>
      </c>
      <c r="F1330" t="s">
        <v>884</v>
      </c>
      <c r="G1330" t="s">
        <v>19</v>
      </c>
      <c r="I1330" s="3">
        <v>51.28</v>
      </c>
    </row>
    <row r="1331" spans="1:9" x14ac:dyDescent="0.35">
      <c r="A1331" s="1">
        <v>42735</v>
      </c>
      <c r="B1331">
        <v>12</v>
      </c>
      <c r="C1331">
        <v>2016</v>
      </c>
      <c r="D1331" s="2">
        <v>44911</v>
      </c>
      <c r="E1331" t="s">
        <v>275</v>
      </c>
      <c r="F1331" t="s">
        <v>884</v>
      </c>
      <c r="G1331" t="s">
        <v>19</v>
      </c>
      <c r="I1331" s="3">
        <v>51.28</v>
      </c>
    </row>
    <row r="1332" spans="1:9" x14ac:dyDescent="0.35">
      <c r="A1332" s="1">
        <v>42735</v>
      </c>
      <c r="B1332">
        <v>12</v>
      </c>
      <c r="C1332">
        <v>2016</v>
      </c>
      <c r="D1332" s="2">
        <v>44911</v>
      </c>
      <c r="E1332" t="s">
        <v>269</v>
      </c>
      <c r="F1332" t="s">
        <v>430</v>
      </c>
      <c r="G1332" t="s">
        <v>9</v>
      </c>
      <c r="I1332" s="3">
        <v>103</v>
      </c>
    </row>
    <row r="1333" spans="1:9" x14ac:dyDescent="0.35">
      <c r="A1333" s="1">
        <v>42735</v>
      </c>
      <c r="B1333">
        <v>12</v>
      </c>
      <c r="C1333">
        <v>2016</v>
      </c>
      <c r="D1333" s="2">
        <v>44911</v>
      </c>
      <c r="E1333" t="s">
        <v>279</v>
      </c>
      <c r="F1333" t="s">
        <v>330</v>
      </c>
      <c r="G1333" t="s">
        <v>27</v>
      </c>
      <c r="I1333" s="3">
        <v>205.48</v>
      </c>
    </row>
    <row r="1334" spans="1:9" x14ac:dyDescent="0.35">
      <c r="A1334" s="1">
        <v>42735</v>
      </c>
      <c r="B1334">
        <v>12</v>
      </c>
      <c r="C1334">
        <v>2016</v>
      </c>
      <c r="D1334" s="2">
        <v>44911</v>
      </c>
      <c r="E1334" t="s">
        <v>275</v>
      </c>
      <c r="F1334" t="s">
        <v>330</v>
      </c>
      <c r="G1334" t="s">
        <v>27</v>
      </c>
      <c r="I1334" s="3">
        <v>205.48</v>
      </c>
    </row>
    <row r="1335" spans="1:9" x14ac:dyDescent="0.35">
      <c r="A1335" s="1">
        <v>42735</v>
      </c>
      <c r="B1335">
        <v>12</v>
      </c>
      <c r="C1335">
        <v>2016</v>
      </c>
      <c r="D1335" s="2">
        <v>44911</v>
      </c>
      <c r="E1335" t="s">
        <v>275</v>
      </c>
      <c r="F1335" t="s">
        <v>956</v>
      </c>
      <c r="G1335" t="s">
        <v>17</v>
      </c>
      <c r="I1335" s="3">
        <v>1242.6099999999999</v>
      </c>
    </row>
    <row r="1336" spans="1:9" x14ac:dyDescent="0.35">
      <c r="A1336" s="1">
        <v>42735</v>
      </c>
      <c r="B1336">
        <v>12</v>
      </c>
      <c r="C1336">
        <v>2016</v>
      </c>
      <c r="D1336" s="2">
        <v>44911</v>
      </c>
      <c r="E1336" t="s">
        <v>279</v>
      </c>
      <c r="F1336" t="s">
        <v>957</v>
      </c>
      <c r="G1336" t="s">
        <v>38</v>
      </c>
      <c r="I1336" s="3">
        <v>680.44</v>
      </c>
    </row>
    <row r="1337" spans="1:9" x14ac:dyDescent="0.35">
      <c r="A1337" s="1">
        <v>42735</v>
      </c>
      <c r="B1337">
        <v>12</v>
      </c>
      <c r="C1337">
        <v>2016</v>
      </c>
      <c r="D1337" s="2">
        <v>44911</v>
      </c>
      <c r="E1337" t="s">
        <v>275</v>
      </c>
      <c r="F1337" t="s">
        <v>957</v>
      </c>
      <c r="G1337" t="s">
        <v>38</v>
      </c>
      <c r="I1337" s="3">
        <v>680.44</v>
      </c>
    </row>
    <row r="1338" spans="1:9" x14ac:dyDescent="0.35">
      <c r="A1338" s="1">
        <v>42736</v>
      </c>
      <c r="B1338">
        <v>1</v>
      </c>
      <c r="C1338">
        <v>2017</v>
      </c>
      <c r="D1338" s="2">
        <v>44578</v>
      </c>
      <c r="E1338" t="s">
        <v>279</v>
      </c>
      <c r="F1338" t="s">
        <v>541</v>
      </c>
      <c r="G1338" t="s">
        <v>17</v>
      </c>
      <c r="I1338" s="3">
        <v>51.17</v>
      </c>
    </row>
    <row r="1339" spans="1:9" x14ac:dyDescent="0.35">
      <c r="A1339" s="1">
        <v>42736</v>
      </c>
      <c r="B1339">
        <v>1</v>
      </c>
      <c r="C1339">
        <v>2017</v>
      </c>
      <c r="D1339" s="2">
        <v>44578</v>
      </c>
      <c r="E1339" t="s">
        <v>275</v>
      </c>
      <c r="F1339" t="s">
        <v>541</v>
      </c>
      <c r="G1339" t="s">
        <v>17</v>
      </c>
      <c r="I1339" s="3">
        <v>51.17</v>
      </c>
    </row>
    <row r="1340" spans="1:9" x14ac:dyDescent="0.35">
      <c r="A1340" s="1">
        <v>42736</v>
      </c>
      <c r="B1340">
        <v>1</v>
      </c>
      <c r="C1340">
        <v>2017</v>
      </c>
      <c r="D1340" s="2">
        <v>44578</v>
      </c>
      <c r="E1340" t="s">
        <v>269</v>
      </c>
      <c r="F1340" t="s">
        <v>331</v>
      </c>
      <c r="G1340" t="s">
        <v>26</v>
      </c>
      <c r="I1340" s="3">
        <v>36.54</v>
      </c>
    </row>
    <row r="1341" spans="1:9" x14ac:dyDescent="0.35">
      <c r="A1341" s="1">
        <v>42739</v>
      </c>
      <c r="B1341">
        <v>1</v>
      </c>
      <c r="C1341">
        <v>2017</v>
      </c>
      <c r="D1341" s="2">
        <v>44578</v>
      </c>
      <c r="E1341" t="s">
        <v>269</v>
      </c>
      <c r="F1341" t="s">
        <v>752</v>
      </c>
      <c r="G1341" t="s">
        <v>16</v>
      </c>
      <c r="I1341" s="3">
        <v>97.75</v>
      </c>
    </row>
    <row r="1342" spans="1:9" x14ac:dyDescent="0.35">
      <c r="A1342" s="1">
        <v>42739</v>
      </c>
      <c r="B1342">
        <v>1</v>
      </c>
      <c r="C1342">
        <v>2017</v>
      </c>
      <c r="D1342" s="2">
        <v>44578</v>
      </c>
      <c r="E1342" t="s">
        <v>279</v>
      </c>
      <c r="F1342" t="s">
        <v>610</v>
      </c>
      <c r="G1342" t="s">
        <v>17</v>
      </c>
      <c r="I1342" s="3">
        <v>38.950000000000003</v>
      </c>
    </row>
    <row r="1343" spans="1:9" x14ac:dyDescent="0.35">
      <c r="A1343" s="1">
        <v>42739</v>
      </c>
      <c r="B1343">
        <v>1</v>
      </c>
      <c r="C1343">
        <v>2017</v>
      </c>
      <c r="D1343" s="2">
        <v>44578</v>
      </c>
      <c r="E1343" t="s">
        <v>275</v>
      </c>
      <c r="F1343" t="s">
        <v>610</v>
      </c>
      <c r="G1343" t="s">
        <v>17</v>
      </c>
      <c r="I1343" s="3">
        <v>38.950000000000003</v>
      </c>
    </row>
    <row r="1344" spans="1:9" x14ac:dyDescent="0.35">
      <c r="A1344" s="1">
        <v>42740</v>
      </c>
      <c r="B1344">
        <v>1</v>
      </c>
      <c r="C1344">
        <v>2017</v>
      </c>
      <c r="D1344" s="2">
        <v>44578</v>
      </c>
      <c r="E1344" t="s">
        <v>279</v>
      </c>
      <c r="F1344" t="s">
        <v>919</v>
      </c>
      <c r="G1344" t="s">
        <v>14</v>
      </c>
      <c r="I1344" s="3">
        <v>90.64</v>
      </c>
    </row>
    <row r="1345" spans="1:9" x14ac:dyDescent="0.35">
      <c r="A1345" s="1">
        <v>42740</v>
      </c>
      <c r="B1345">
        <v>1</v>
      </c>
      <c r="C1345">
        <v>2017</v>
      </c>
      <c r="D1345" s="2">
        <v>44578</v>
      </c>
      <c r="E1345" t="s">
        <v>275</v>
      </c>
      <c r="F1345" t="s">
        <v>919</v>
      </c>
      <c r="G1345" t="s">
        <v>14</v>
      </c>
      <c r="I1345" s="3">
        <v>90.64</v>
      </c>
    </row>
    <row r="1346" spans="1:9" x14ac:dyDescent="0.35">
      <c r="A1346" s="1">
        <v>42742</v>
      </c>
      <c r="B1346">
        <v>1</v>
      </c>
      <c r="C1346">
        <v>2017</v>
      </c>
      <c r="D1346" s="2">
        <v>44578</v>
      </c>
      <c r="E1346" t="s">
        <v>279</v>
      </c>
      <c r="F1346" t="s">
        <v>885</v>
      </c>
      <c r="G1346" t="s">
        <v>30</v>
      </c>
      <c r="I1346" s="3">
        <v>59.99</v>
      </c>
    </row>
    <row r="1347" spans="1:9" x14ac:dyDescent="0.35">
      <c r="A1347" s="1">
        <v>42742</v>
      </c>
      <c r="B1347">
        <v>1</v>
      </c>
      <c r="C1347">
        <v>2017</v>
      </c>
      <c r="D1347" s="2">
        <v>44578</v>
      </c>
      <c r="E1347" t="s">
        <v>275</v>
      </c>
      <c r="F1347" t="s">
        <v>885</v>
      </c>
      <c r="G1347" t="s">
        <v>30</v>
      </c>
      <c r="I1347" s="3">
        <v>59.99</v>
      </c>
    </row>
    <row r="1348" spans="1:9" x14ac:dyDescent="0.35">
      <c r="A1348" s="1">
        <v>42744</v>
      </c>
      <c r="B1348">
        <v>1</v>
      </c>
      <c r="C1348">
        <v>2017</v>
      </c>
      <c r="D1348" s="2">
        <v>44578</v>
      </c>
      <c r="E1348" t="s">
        <v>269</v>
      </c>
      <c r="F1348" t="s">
        <v>958</v>
      </c>
      <c r="G1348" t="s">
        <v>11</v>
      </c>
      <c r="I1348" s="3">
        <v>478.62</v>
      </c>
    </row>
    <row r="1349" spans="1:9" x14ac:dyDescent="0.35">
      <c r="A1349" s="1">
        <v>42744</v>
      </c>
      <c r="B1349">
        <v>1</v>
      </c>
      <c r="C1349">
        <v>2017</v>
      </c>
      <c r="D1349" s="2">
        <v>44578</v>
      </c>
      <c r="E1349" t="s">
        <v>269</v>
      </c>
      <c r="F1349" t="s">
        <v>751</v>
      </c>
      <c r="G1349" t="s">
        <v>14</v>
      </c>
      <c r="I1349" s="3">
        <v>151.93</v>
      </c>
    </row>
    <row r="1350" spans="1:9" x14ac:dyDescent="0.35">
      <c r="A1350" s="1">
        <v>42744</v>
      </c>
      <c r="B1350">
        <v>1</v>
      </c>
      <c r="C1350">
        <v>2017</v>
      </c>
      <c r="D1350" s="2">
        <v>44578</v>
      </c>
      <c r="E1350" t="s">
        <v>279</v>
      </c>
      <c r="F1350" t="s">
        <v>959</v>
      </c>
      <c r="G1350" t="s">
        <v>10</v>
      </c>
      <c r="I1350" s="3">
        <v>33.840000000000003</v>
      </c>
    </row>
    <row r="1351" spans="1:9" x14ac:dyDescent="0.35">
      <c r="A1351" s="1">
        <v>42744</v>
      </c>
      <c r="B1351">
        <v>1</v>
      </c>
      <c r="C1351">
        <v>2017</v>
      </c>
      <c r="D1351" s="2">
        <v>44578</v>
      </c>
      <c r="E1351" t="s">
        <v>275</v>
      </c>
      <c r="F1351" t="s">
        <v>959</v>
      </c>
      <c r="G1351" t="s">
        <v>10</v>
      </c>
      <c r="I1351" s="3">
        <v>33.840000000000003</v>
      </c>
    </row>
    <row r="1352" spans="1:9" x14ac:dyDescent="0.35">
      <c r="A1352" s="1">
        <v>42744</v>
      </c>
      <c r="B1352">
        <v>1</v>
      </c>
      <c r="C1352">
        <v>2017</v>
      </c>
      <c r="D1352" s="2">
        <v>44578</v>
      </c>
      <c r="E1352" t="s">
        <v>279</v>
      </c>
      <c r="F1352" t="s">
        <v>359</v>
      </c>
      <c r="G1352" t="s">
        <v>36</v>
      </c>
      <c r="I1352" s="3">
        <v>9.99</v>
      </c>
    </row>
    <row r="1353" spans="1:9" x14ac:dyDescent="0.35">
      <c r="A1353" s="1">
        <v>42744</v>
      </c>
      <c r="B1353">
        <v>1</v>
      </c>
      <c r="C1353">
        <v>2017</v>
      </c>
      <c r="D1353" s="2">
        <v>44578</v>
      </c>
      <c r="E1353" t="s">
        <v>275</v>
      </c>
      <c r="F1353" t="s">
        <v>359</v>
      </c>
      <c r="G1353" t="s">
        <v>36</v>
      </c>
      <c r="I1353" s="3">
        <v>9.99</v>
      </c>
    </row>
    <row r="1354" spans="1:9" x14ac:dyDescent="0.35">
      <c r="A1354" s="1">
        <v>42745</v>
      </c>
      <c r="B1354">
        <v>1</v>
      </c>
      <c r="C1354">
        <v>2017</v>
      </c>
      <c r="D1354" s="2">
        <v>44578</v>
      </c>
      <c r="E1354" t="s">
        <v>279</v>
      </c>
      <c r="F1354" t="s">
        <v>544</v>
      </c>
      <c r="G1354" t="s">
        <v>35</v>
      </c>
      <c r="I1354" s="3">
        <v>315.95999999999998</v>
      </c>
    </row>
    <row r="1355" spans="1:9" x14ac:dyDescent="0.35">
      <c r="A1355" s="1">
        <v>42745</v>
      </c>
      <c r="B1355">
        <v>1</v>
      </c>
      <c r="C1355">
        <v>2017</v>
      </c>
      <c r="D1355" s="2">
        <v>44578</v>
      </c>
      <c r="E1355" t="s">
        <v>275</v>
      </c>
      <c r="F1355" t="s">
        <v>544</v>
      </c>
      <c r="G1355" t="s">
        <v>35</v>
      </c>
      <c r="I1355" s="3">
        <v>315.95999999999998</v>
      </c>
    </row>
    <row r="1356" spans="1:9" x14ac:dyDescent="0.35">
      <c r="A1356" s="1">
        <v>42745</v>
      </c>
      <c r="B1356">
        <v>1</v>
      </c>
      <c r="C1356">
        <v>2017</v>
      </c>
      <c r="D1356" s="2">
        <v>44578</v>
      </c>
      <c r="E1356" t="s">
        <v>279</v>
      </c>
      <c r="F1356" t="s">
        <v>887</v>
      </c>
      <c r="G1356" t="s">
        <v>32</v>
      </c>
      <c r="I1356" s="3">
        <v>109.5</v>
      </c>
    </row>
    <row r="1357" spans="1:9" x14ac:dyDescent="0.35">
      <c r="A1357" s="1">
        <v>42745</v>
      </c>
      <c r="B1357">
        <v>1</v>
      </c>
      <c r="C1357">
        <v>2017</v>
      </c>
      <c r="D1357" s="2">
        <v>44578</v>
      </c>
      <c r="E1357" t="s">
        <v>275</v>
      </c>
      <c r="F1357" t="s">
        <v>887</v>
      </c>
      <c r="G1357" t="s">
        <v>32</v>
      </c>
      <c r="I1357" s="3">
        <v>109.5</v>
      </c>
    </row>
    <row r="1358" spans="1:9" x14ac:dyDescent="0.35">
      <c r="A1358" s="1">
        <v>42746</v>
      </c>
      <c r="B1358">
        <v>1</v>
      </c>
      <c r="C1358">
        <v>2017</v>
      </c>
      <c r="D1358" s="2">
        <v>44578</v>
      </c>
      <c r="E1358" t="s">
        <v>269</v>
      </c>
      <c r="F1358" t="s">
        <v>773</v>
      </c>
      <c r="G1358" t="s">
        <v>13</v>
      </c>
      <c r="I1358" s="3">
        <v>1756.89</v>
      </c>
    </row>
    <row r="1359" spans="1:9" x14ac:dyDescent="0.35">
      <c r="A1359" s="1">
        <v>42746</v>
      </c>
      <c r="B1359">
        <v>1</v>
      </c>
      <c r="C1359">
        <v>2017</v>
      </c>
      <c r="D1359" s="2">
        <v>44578</v>
      </c>
      <c r="E1359" t="s">
        <v>269</v>
      </c>
      <c r="F1359" t="s">
        <v>752</v>
      </c>
      <c r="G1359" t="s">
        <v>16</v>
      </c>
      <c r="I1359" s="3">
        <v>305.67</v>
      </c>
    </row>
    <row r="1360" spans="1:9" x14ac:dyDescent="0.35">
      <c r="A1360" s="1">
        <v>42746</v>
      </c>
      <c r="B1360">
        <v>1</v>
      </c>
      <c r="C1360">
        <v>2017</v>
      </c>
      <c r="D1360" s="2">
        <v>44578</v>
      </c>
      <c r="E1360" t="s">
        <v>279</v>
      </c>
      <c r="F1360" t="s">
        <v>541</v>
      </c>
      <c r="G1360" t="s">
        <v>17</v>
      </c>
      <c r="I1360" s="3">
        <v>81.2</v>
      </c>
    </row>
    <row r="1361" spans="1:9" x14ac:dyDescent="0.35">
      <c r="A1361" s="1">
        <v>42746</v>
      </c>
      <c r="B1361">
        <v>1</v>
      </c>
      <c r="C1361">
        <v>2017</v>
      </c>
      <c r="D1361" s="2">
        <v>44578</v>
      </c>
      <c r="E1361" t="s">
        <v>275</v>
      </c>
      <c r="F1361" t="s">
        <v>541</v>
      </c>
      <c r="G1361" t="s">
        <v>17</v>
      </c>
      <c r="I1361" s="3">
        <v>81.2</v>
      </c>
    </row>
    <row r="1362" spans="1:9" x14ac:dyDescent="0.35">
      <c r="A1362" s="1">
        <v>42747</v>
      </c>
      <c r="B1362">
        <v>1</v>
      </c>
      <c r="C1362">
        <v>2017</v>
      </c>
      <c r="D1362" s="2">
        <v>44578</v>
      </c>
      <c r="E1362" t="s">
        <v>271</v>
      </c>
      <c r="F1362" t="s">
        <v>960</v>
      </c>
      <c r="G1362" t="s">
        <v>12</v>
      </c>
      <c r="I1362" s="3">
        <v>1.18</v>
      </c>
    </row>
    <row r="1363" spans="1:9" x14ac:dyDescent="0.35">
      <c r="A1363" s="1">
        <v>42748</v>
      </c>
      <c r="B1363">
        <v>1</v>
      </c>
      <c r="C1363">
        <v>2017</v>
      </c>
      <c r="D1363" s="2">
        <v>44578</v>
      </c>
      <c r="E1363" t="s">
        <v>269</v>
      </c>
      <c r="F1363" t="s">
        <v>761</v>
      </c>
      <c r="G1363" t="s">
        <v>9</v>
      </c>
      <c r="I1363" s="3">
        <v>1000</v>
      </c>
    </row>
    <row r="1364" spans="1:9" x14ac:dyDescent="0.35">
      <c r="A1364" s="1">
        <v>42748</v>
      </c>
      <c r="B1364">
        <v>1</v>
      </c>
      <c r="C1364">
        <v>2017</v>
      </c>
      <c r="D1364" s="2">
        <v>44578</v>
      </c>
      <c r="E1364" t="s">
        <v>269</v>
      </c>
      <c r="F1364" t="s">
        <v>540</v>
      </c>
      <c r="G1364" t="s">
        <v>11</v>
      </c>
      <c r="I1364" s="3">
        <v>341.75</v>
      </c>
    </row>
    <row r="1365" spans="1:9" x14ac:dyDescent="0.35">
      <c r="A1365" s="1">
        <v>42749</v>
      </c>
      <c r="B1365">
        <v>1</v>
      </c>
      <c r="C1365">
        <v>2017</v>
      </c>
      <c r="D1365" s="2">
        <v>44578</v>
      </c>
      <c r="E1365" t="s">
        <v>279</v>
      </c>
      <c r="F1365" t="s">
        <v>961</v>
      </c>
      <c r="G1365" t="s">
        <v>19</v>
      </c>
      <c r="I1365" s="3">
        <v>44.84</v>
      </c>
    </row>
    <row r="1366" spans="1:9" x14ac:dyDescent="0.35">
      <c r="A1366" s="1">
        <v>42749</v>
      </c>
      <c r="B1366">
        <v>1</v>
      </c>
      <c r="C1366">
        <v>2017</v>
      </c>
      <c r="D1366" s="2">
        <v>44578</v>
      </c>
      <c r="E1366" t="s">
        <v>275</v>
      </c>
      <c r="F1366" t="s">
        <v>961</v>
      </c>
      <c r="G1366" t="s">
        <v>19</v>
      </c>
      <c r="I1366" s="3">
        <v>44.84</v>
      </c>
    </row>
    <row r="1367" spans="1:9" x14ac:dyDescent="0.35">
      <c r="A1367" s="1">
        <v>42749</v>
      </c>
      <c r="B1367">
        <v>1</v>
      </c>
      <c r="C1367">
        <v>2017</v>
      </c>
      <c r="D1367" s="2">
        <v>44578</v>
      </c>
      <c r="E1367" t="s">
        <v>279</v>
      </c>
      <c r="F1367" t="s">
        <v>883</v>
      </c>
      <c r="G1367" t="s">
        <v>19</v>
      </c>
      <c r="I1367" s="3">
        <v>4.3099999999999996</v>
      </c>
    </row>
    <row r="1368" spans="1:9" x14ac:dyDescent="0.35">
      <c r="A1368" s="1">
        <v>42749</v>
      </c>
      <c r="B1368">
        <v>1</v>
      </c>
      <c r="C1368">
        <v>2017</v>
      </c>
      <c r="D1368" s="2">
        <v>44578</v>
      </c>
      <c r="E1368" t="s">
        <v>275</v>
      </c>
      <c r="F1368" t="s">
        <v>883</v>
      </c>
      <c r="G1368" t="s">
        <v>19</v>
      </c>
      <c r="I1368" s="3">
        <v>4.3099999999999996</v>
      </c>
    </row>
    <row r="1369" spans="1:9" x14ac:dyDescent="0.35">
      <c r="A1369" s="1">
        <v>42750</v>
      </c>
      <c r="B1369">
        <v>1</v>
      </c>
      <c r="C1369">
        <v>2017</v>
      </c>
      <c r="D1369" s="2">
        <v>44578</v>
      </c>
      <c r="E1369" t="s">
        <v>279</v>
      </c>
      <c r="F1369" t="s">
        <v>541</v>
      </c>
      <c r="G1369" t="s">
        <v>17</v>
      </c>
      <c r="I1369" s="3">
        <v>34.590000000000003</v>
      </c>
    </row>
    <row r="1370" spans="1:9" x14ac:dyDescent="0.35">
      <c r="A1370" s="1">
        <v>42750</v>
      </c>
      <c r="B1370">
        <v>1</v>
      </c>
      <c r="C1370">
        <v>2017</v>
      </c>
      <c r="D1370" s="2">
        <v>44578</v>
      </c>
      <c r="E1370" t="s">
        <v>275</v>
      </c>
      <c r="F1370" t="s">
        <v>541</v>
      </c>
      <c r="G1370" t="s">
        <v>17</v>
      </c>
      <c r="I1370" s="3">
        <v>34.590000000000003</v>
      </c>
    </row>
    <row r="1371" spans="1:9" x14ac:dyDescent="0.35">
      <c r="A1371" s="1">
        <v>42750</v>
      </c>
      <c r="B1371">
        <v>1</v>
      </c>
      <c r="C1371">
        <v>2017</v>
      </c>
      <c r="D1371" s="2">
        <v>44578</v>
      </c>
      <c r="E1371" t="s">
        <v>279</v>
      </c>
      <c r="F1371" t="s">
        <v>851</v>
      </c>
      <c r="G1371" t="s">
        <v>19</v>
      </c>
      <c r="I1371" s="3">
        <v>9.99</v>
      </c>
    </row>
    <row r="1372" spans="1:9" x14ac:dyDescent="0.35">
      <c r="A1372" s="1">
        <v>42750</v>
      </c>
      <c r="B1372">
        <v>1</v>
      </c>
      <c r="C1372">
        <v>2017</v>
      </c>
      <c r="D1372" s="2">
        <v>44578</v>
      </c>
      <c r="E1372" t="s">
        <v>279</v>
      </c>
      <c r="F1372" t="s">
        <v>541</v>
      </c>
      <c r="G1372" t="s">
        <v>17</v>
      </c>
      <c r="I1372" s="3">
        <v>4.9400000000000004</v>
      </c>
    </row>
    <row r="1373" spans="1:9" x14ac:dyDescent="0.35">
      <c r="A1373" s="1">
        <v>42750</v>
      </c>
      <c r="B1373">
        <v>1</v>
      </c>
      <c r="C1373">
        <v>2017</v>
      </c>
      <c r="D1373" s="2">
        <v>44578</v>
      </c>
      <c r="E1373" t="s">
        <v>275</v>
      </c>
      <c r="F1373" t="s">
        <v>541</v>
      </c>
      <c r="G1373" t="s">
        <v>20</v>
      </c>
      <c r="I1373" s="3">
        <v>4.9400000000000004</v>
      </c>
    </row>
    <row r="1374" spans="1:9" x14ac:dyDescent="0.35">
      <c r="A1374" s="1">
        <v>42750</v>
      </c>
      <c r="B1374">
        <v>1</v>
      </c>
      <c r="C1374">
        <v>2017</v>
      </c>
      <c r="D1374" s="2">
        <v>44578</v>
      </c>
      <c r="E1374" t="s">
        <v>279</v>
      </c>
      <c r="F1374" t="s">
        <v>541</v>
      </c>
      <c r="G1374" t="s">
        <v>17</v>
      </c>
      <c r="I1374" s="3">
        <v>3.15</v>
      </c>
    </row>
    <row r="1375" spans="1:9" x14ac:dyDescent="0.35">
      <c r="A1375" s="1">
        <v>42750</v>
      </c>
      <c r="B1375">
        <v>1</v>
      </c>
      <c r="C1375">
        <v>2017</v>
      </c>
      <c r="D1375" s="2">
        <v>44578</v>
      </c>
      <c r="E1375" t="s">
        <v>275</v>
      </c>
      <c r="F1375" t="s">
        <v>541</v>
      </c>
      <c r="G1375" t="s">
        <v>20</v>
      </c>
      <c r="I1375" s="3">
        <v>3.15</v>
      </c>
    </row>
    <row r="1376" spans="1:9" x14ac:dyDescent="0.35">
      <c r="A1376" s="1">
        <v>42751</v>
      </c>
      <c r="B1376">
        <v>1</v>
      </c>
      <c r="C1376">
        <v>2017</v>
      </c>
      <c r="D1376" s="2">
        <v>44578</v>
      </c>
      <c r="E1376" t="s">
        <v>279</v>
      </c>
      <c r="F1376" t="s">
        <v>42</v>
      </c>
      <c r="G1376" t="s">
        <v>28</v>
      </c>
      <c r="I1376" s="3">
        <v>7.99</v>
      </c>
    </row>
    <row r="1377" spans="1:9" x14ac:dyDescent="0.35">
      <c r="A1377" s="1">
        <v>42751</v>
      </c>
      <c r="B1377">
        <v>1</v>
      </c>
      <c r="C1377">
        <v>2017</v>
      </c>
      <c r="D1377" s="2">
        <v>44578</v>
      </c>
      <c r="E1377" t="s">
        <v>279</v>
      </c>
      <c r="F1377" t="s">
        <v>416</v>
      </c>
      <c r="G1377" t="s">
        <v>19</v>
      </c>
      <c r="I1377" s="3">
        <v>4.75</v>
      </c>
    </row>
    <row r="1378" spans="1:9" x14ac:dyDescent="0.35">
      <c r="A1378" s="1">
        <v>42752</v>
      </c>
      <c r="B1378">
        <v>1</v>
      </c>
      <c r="C1378">
        <v>2017</v>
      </c>
      <c r="D1378" s="2">
        <v>44578</v>
      </c>
      <c r="E1378" t="s">
        <v>279</v>
      </c>
      <c r="F1378" t="s">
        <v>962</v>
      </c>
      <c r="G1378" t="s">
        <v>23</v>
      </c>
      <c r="I1378" s="3">
        <v>50</v>
      </c>
    </row>
    <row r="1379" spans="1:9" x14ac:dyDescent="0.35">
      <c r="A1379" s="1">
        <v>42752</v>
      </c>
      <c r="B1379">
        <v>1</v>
      </c>
      <c r="C1379">
        <v>2017</v>
      </c>
      <c r="D1379" s="2">
        <v>44578</v>
      </c>
      <c r="E1379" t="s">
        <v>279</v>
      </c>
      <c r="F1379" t="s">
        <v>886</v>
      </c>
      <c r="G1379" t="s">
        <v>32</v>
      </c>
      <c r="I1379" s="3">
        <v>40</v>
      </c>
    </row>
    <row r="1380" spans="1:9" x14ac:dyDescent="0.35">
      <c r="A1380" s="1">
        <v>42752</v>
      </c>
      <c r="B1380">
        <v>1</v>
      </c>
      <c r="C1380">
        <v>2017</v>
      </c>
      <c r="D1380" s="2">
        <v>44578</v>
      </c>
      <c r="E1380" t="s">
        <v>279</v>
      </c>
      <c r="F1380" t="s">
        <v>963</v>
      </c>
      <c r="G1380" t="s">
        <v>19</v>
      </c>
      <c r="I1380" s="3">
        <v>7.86</v>
      </c>
    </row>
    <row r="1381" spans="1:9" x14ac:dyDescent="0.35">
      <c r="A1381" s="1">
        <v>42753</v>
      </c>
      <c r="B1381">
        <v>1</v>
      </c>
      <c r="C1381">
        <v>2017</v>
      </c>
      <c r="D1381" s="2">
        <v>44578</v>
      </c>
      <c r="E1381" t="s">
        <v>279</v>
      </c>
      <c r="F1381" t="s">
        <v>423</v>
      </c>
      <c r="G1381" t="s">
        <v>19</v>
      </c>
      <c r="I1381" s="3">
        <v>9.15</v>
      </c>
    </row>
    <row r="1382" spans="1:9" x14ac:dyDescent="0.35">
      <c r="A1382" s="1">
        <v>42754</v>
      </c>
      <c r="B1382">
        <v>1</v>
      </c>
      <c r="C1382">
        <v>2017</v>
      </c>
      <c r="D1382" s="2">
        <v>44578</v>
      </c>
      <c r="E1382" t="s">
        <v>278</v>
      </c>
      <c r="F1382" t="s">
        <v>619</v>
      </c>
      <c r="G1382" t="s">
        <v>12</v>
      </c>
      <c r="I1382" s="3">
        <v>0.48</v>
      </c>
    </row>
    <row r="1383" spans="1:9" x14ac:dyDescent="0.35">
      <c r="A1383" s="1">
        <v>42755</v>
      </c>
      <c r="B1383">
        <v>1</v>
      </c>
      <c r="C1383">
        <v>2017</v>
      </c>
      <c r="D1383" s="2">
        <v>44578</v>
      </c>
      <c r="E1383" t="s">
        <v>269</v>
      </c>
      <c r="F1383" t="s">
        <v>761</v>
      </c>
      <c r="G1383" t="s">
        <v>9</v>
      </c>
      <c r="I1383" s="3">
        <v>100</v>
      </c>
    </row>
    <row r="1384" spans="1:9" x14ac:dyDescent="0.35">
      <c r="A1384" s="1">
        <v>42755</v>
      </c>
      <c r="B1384">
        <v>1</v>
      </c>
      <c r="C1384">
        <v>2017</v>
      </c>
      <c r="D1384" s="2">
        <v>44578</v>
      </c>
      <c r="E1384" t="s">
        <v>279</v>
      </c>
      <c r="F1384" t="s">
        <v>420</v>
      </c>
      <c r="G1384" t="s">
        <v>26</v>
      </c>
      <c r="I1384" s="3">
        <v>38.340000000000003</v>
      </c>
    </row>
    <row r="1385" spans="1:9" x14ac:dyDescent="0.35">
      <c r="A1385" s="1">
        <v>42756</v>
      </c>
      <c r="B1385">
        <v>1</v>
      </c>
      <c r="C1385">
        <v>2017</v>
      </c>
      <c r="D1385" s="2">
        <v>44578</v>
      </c>
      <c r="E1385" t="s">
        <v>269</v>
      </c>
      <c r="F1385" t="s">
        <v>964</v>
      </c>
      <c r="G1385" t="s">
        <v>9</v>
      </c>
      <c r="I1385" s="3">
        <v>200</v>
      </c>
    </row>
    <row r="1386" spans="1:9" x14ac:dyDescent="0.35">
      <c r="A1386" s="1">
        <v>42756</v>
      </c>
      <c r="B1386">
        <v>1</v>
      </c>
      <c r="C1386">
        <v>2017</v>
      </c>
      <c r="D1386" s="2">
        <v>44578</v>
      </c>
      <c r="E1386" t="s">
        <v>279</v>
      </c>
      <c r="F1386" t="s">
        <v>610</v>
      </c>
      <c r="G1386" t="s">
        <v>17</v>
      </c>
      <c r="I1386" s="3">
        <v>45.83</v>
      </c>
    </row>
    <row r="1387" spans="1:9" x14ac:dyDescent="0.35">
      <c r="A1387" s="1">
        <v>42756</v>
      </c>
      <c r="B1387">
        <v>1</v>
      </c>
      <c r="C1387">
        <v>2017</v>
      </c>
      <c r="D1387" s="2">
        <v>44578</v>
      </c>
      <c r="E1387" t="s">
        <v>279</v>
      </c>
      <c r="F1387" t="s">
        <v>849</v>
      </c>
      <c r="G1387" t="s">
        <v>17</v>
      </c>
      <c r="I1387" s="3">
        <v>37.82</v>
      </c>
    </row>
    <row r="1388" spans="1:9" x14ac:dyDescent="0.35">
      <c r="A1388" s="1">
        <v>42756</v>
      </c>
      <c r="B1388">
        <v>1</v>
      </c>
      <c r="C1388">
        <v>2017</v>
      </c>
      <c r="D1388" s="2">
        <v>44578</v>
      </c>
      <c r="E1388" t="s">
        <v>279</v>
      </c>
      <c r="F1388" t="s">
        <v>610</v>
      </c>
      <c r="G1388" t="s">
        <v>17</v>
      </c>
      <c r="I1388" s="3">
        <v>29.71</v>
      </c>
    </row>
    <row r="1389" spans="1:9" x14ac:dyDescent="0.35">
      <c r="A1389" s="1">
        <v>42756</v>
      </c>
      <c r="B1389">
        <v>1</v>
      </c>
      <c r="C1389">
        <v>2017</v>
      </c>
      <c r="D1389" s="2">
        <v>44578</v>
      </c>
      <c r="E1389" t="s">
        <v>279</v>
      </c>
      <c r="F1389" t="s">
        <v>541</v>
      </c>
      <c r="G1389" t="s">
        <v>17</v>
      </c>
      <c r="I1389" s="3">
        <v>11.19</v>
      </c>
    </row>
    <row r="1390" spans="1:9" x14ac:dyDescent="0.35">
      <c r="A1390" s="1">
        <v>42757</v>
      </c>
      <c r="B1390">
        <v>1</v>
      </c>
      <c r="C1390">
        <v>2017</v>
      </c>
      <c r="D1390" s="2">
        <v>44578</v>
      </c>
      <c r="E1390" t="s">
        <v>278</v>
      </c>
      <c r="F1390" t="s">
        <v>619</v>
      </c>
      <c r="G1390" t="s">
        <v>12</v>
      </c>
      <c r="I1390" s="3">
        <v>94.23</v>
      </c>
    </row>
    <row r="1391" spans="1:9" x14ac:dyDescent="0.35">
      <c r="A1391" s="1">
        <v>42757</v>
      </c>
      <c r="B1391">
        <v>1</v>
      </c>
      <c r="C1391">
        <v>2017</v>
      </c>
      <c r="D1391" s="2">
        <v>44578</v>
      </c>
      <c r="E1391" t="s">
        <v>279</v>
      </c>
      <c r="F1391" t="s">
        <v>361</v>
      </c>
      <c r="G1391" t="s">
        <v>28</v>
      </c>
      <c r="I1391" s="3">
        <v>9.99</v>
      </c>
    </row>
    <row r="1392" spans="1:9" x14ac:dyDescent="0.35">
      <c r="A1392" s="1">
        <v>42758</v>
      </c>
      <c r="B1392">
        <v>1</v>
      </c>
      <c r="C1392">
        <v>2017</v>
      </c>
      <c r="D1392" s="2">
        <v>44578</v>
      </c>
      <c r="E1392" t="s">
        <v>279</v>
      </c>
      <c r="F1392" t="s">
        <v>849</v>
      </c>
      <c r="G1392" t="s">
        <v>17</v>
      </c>
      <c r="I1392" s="3">
        <v>70.209999999999994</v>
      </c>
    </row>
    <row r="1393" spans="1:9" x14ac:dyDescent="0.35">
      <c r="A1393" s="1">
        <v>42759</v>
      </c>
      <c r="B1393">
        <v>1</v>
      </c>
      <c r="C1393">
        <v>2017</v>
      </c>
      <c r="D1393" s="2">
        <v>44578</v>
      </c>
      <c r="E1393" t="s">
        <v>269</v>
      </c>
      <c r="F1393" t="s">
        <v>754</v>
      </c>
      <c r="G1393" t="s">
        <v>16</v>
      </c>
      <c r="I1393" s="3">
        <v>159.16999999999999</v>
      </c>
    </row>
    <row r="1394" spans="1:9" x14ac:dyDescent="0.35">
      <c r="A1394" s="1">
        <v>42759</v>
      </c>
      <c r="B1394">
        <v>1</v>
      </c>
      <c r="C1394">
        <v>2017</v>
      </c>
      <c r="D1394" s="2">
        <v>44578</v>
      </c>
      <c r="E1394" t="s">
        <v>276</v>
      </c>
      <c r="F1394" t="s">
        <v>619</v>
      </c>
      <c r="G1394" t="s">
        <v>12</v>
      </c>
      <c r="I1394" s="3">
        <v>75.58</v>
      </c>
    </row>
    <row r="1395" spans="1:9" x14ac:dyDescent="0.35">
      <c r="A1395" s="1">
        <v>42759</v>
      </c>
      <c r="B1395">
        <v>1</v>
      </c>
      <c r="C1395">
        <v>2017</v>
      </c>
      <c r="D1395" s="2">
        <v>44578</v>
      </c>
      <c r="E1395" t="s">
        <v>279</v>
      </c>
      <c r="F1395" t="s">
        <v>849</v>
      </c>
      <c r="G1395" t="s">
        <v>17</v>
      </c>
      <c r="I1395" s="3">
        <v>26.99</v>
      </c>
    </row>
    <row r="1396" spans="1:9" x14ac:dyDescent="0.35">
      <c r="A1396" s="1">
        <v>42759</v>
      </c>
      <c r="B1396">
        <v>1</v>
      </c>
      <c r="C1396">
        <v>2017</v>
      </c>
      <c r="D1396" s="2">
        <v>44578</v>
      </c>
      <c r="E1396" t="s">
        <v>279</v>
      </c>
      <c r="F1396" t="s">
        <v>543</v>
      </c>
      <c r="G1396" t="s">
        <v>20</v>
      </c>
      <c r="I1396" s="3">
        <v>11.42</v>
      </c>
    </row>
    <row r="1397" spans="1:9" x14ac:dyDescent="0.35">
      <c r="A1397" s="1">
        <v>42762</v>
      </c>
      <c r="B1397">
        <v>1</v>
      </c>
      <c r="C1397">
        <v>2017</v>
      </c>
      <c r="D1397" s="2">
        <v>44578</v>
      </c>
      <c r="E1397" t="s">
        <v>279</v>
      </c>
      <c r="F1397" t="s">
        <v>965</v>
      </c>
      <c r="G1397" t="s">
        <v>23</v>
      </c>
      <c r="I1397" s="3">
        <v>25</v>
      </c>
    </row>
    <row r="1398" spans="1:9" x14ac:dyDescent="0.35">
      <c r="A1398" s="1">
        <v>42763</v>
      </c>
      <c r="B1398">
        <v>1</v>
      </c>
      <c r="C1398">
        <v>2017</v>
      </c>
      <c r="D1398" s="2">
        <v>44578</v>
      </c>
      <c r="E1398" t="s">
        <v>279</v>
      </c>
      <c r="F1398" t="s">
        <v>966</v>
      </c>
      <c r="G1398" t="s">
        <v>19</v>
      </c>
      <c r="I1398" s="3">
        <v>10.48</v>
      </c>
    </row>
    <row r="1399" spans="1:9" x14ac:dyDescent="0.35">
      <c r="A1399" s="1">
        <v>42763</v>
      </c>
      <c r="B1399">
        <v>1</v>
      </c>
      <c r="C1399">
        <v>2017</v>
      </c>
      <c r="D1399" s="2">
        <v>44578</v>
      </c>
      <c r="E1399" t="s">
        <v>279</v>
      </c>
      <c r="F1399" t="s">
        <v>872</v>
      </c>
      <c r="G1399" t="s">
        <v>28</v>
      </c>
      <c r="I1399" s="3">
        <v>0.99</v>
      </c>
    </row>
    <row r="1400" spans="1:9" x14ac:dyDescent="0.35">
      <c r="A1400" s="1">
        <v>42764</v>
      </c>
      <c r="B1400">
        <v>1</v>
      </c>
      <c r="C1400">
        <v>2017</v>
      </c>
      <c r="D1400" s="2">
        <v>44578</v>
      </c>
      <c r="E1400" t="s">
        <v>279</v>
      </c>
      <c r="F1400" t="s">
        <v>541</v>
      </c>
      <c r="G1400" t="s">
        <v>17</v>
      </c>
      <c r="I1400" s="3">
        <v>32.79</v>
      </c>
    </row>
    <row r="1401" spans="1:9" x14ac:dyDescent="0.35">
      <c r="A1401" s="1">
        <v>42764</v>
      </c>
      <c r="B1401">
        <v>1</v>
      </c>
      <c r="C1401">
        <v>2017</v>
      </c>
      <c r="D1401" s="2">
        <v>44578</v>
      </c>
      <c r="E1401" t="s">
        <v>279</v>
      </c>
      <c r="F1401" t="s">
        <v>420</v>
      </c>
      <c r="G1401" t="s">
        <v>26</v>
      </c>
      <c r="I1401" s="3">
        <v>26.13</v>
      </c>
    </row>
    <row r="1402" spans="1:9" x14ac:dyDescent="0.35">
      <c r="A1402" s="1">
        <v>42764</v>
      </c>
      <c r="B1402">
        <v>1</v>
      </c>
      <c r="C1402">
        <v>2017</v>
      </c>
      <c r="D1402" s="2">
        <v>44578</v>
      </c>
      <c r="E1402" t="s">
        <v>279</v>
      </c>
      <c r="F1402" t="s">
        <v>849</v>
      </c>
      <c r="G1402" t="s">
        <v>17</v>
      </c>
      <c r="I1402" s="3">
        <v>18.989999999999998</v>
      </c>
    </row>
    <row r="1403" spans="1:9" x14ac:dyDescent="0.35">
      <c r="A1403" s="1">
        <v>42765</v>
      </c>
      <c r="B1403">
        <v>1</v>
      </c>
      <c r="C1403">
        <v>2017</v>
      </c>
      <c r="D1403" s="2">
        <v>44578</v>
      </c>
      <c r="E1403" t="s">
        <v>279</v>
      </c>
      <c r="F1403" t="s">
        <v>419</v>
      </c>
      <c r="G1403" t="s">
        <v>20</v>
      </c>
      <c r="I1403" s="3">
        <v>13.99</v>
      </c>
    </row>
    <row r="1404" spans="1:9" x14ac:dyDescent="0.35">
      <c r="A1404" s="1">
        <v>42765</v>
      </c>
      <c r="B1404">
        <v>1</v>
      </c>
      <c r="C1404">
        <v>2017</v>
      </c>
      <c r="D1404" s="2">
        <v>44578</v>
      </c>
      <c r="E1404" t="s">
        <v>279</v>
      </c>
      <c r="F1404" t="s">
        <v>541</v>
      </c>
      <c r="G1404" t="s">
        <v>17</v>
      </c>
      <c r="I1404" s="3">
        <v>3.84</v>
      </c>
    </row>
    <row r="1405" spans="1:9" x14ac:dyDescent="0.35">
      <c r="A1405" s="1">
        <v>42766</v>
      </c>
      <c r="B1405">
        <v>1</v>
      </c>
      <c r="C1405">
        <v>2017</v>
      </c>
      <c r="D1405" s="2">
        <v>44578</v>
      </c>
      <c r="E1405" t="s">
        <v>279</v>
      </c>
      <c r="F1405" t="s">
        <v>330</v>
      </c>
      <c r="G1405" t="s">
        <v>27</v>
      </c>
      <c r="I1405" s="3">
        <v>205.36</v>
      </c>
    </row>
    <row r="1406" spans="1:9" x14ac:dyDescent="0.35">
      <c r="A1406" s="1">
        <v>42766</v>
      </c>
      <c r="B1406">
        <v>1</v>
      </c>
      <c r="C1406">
        <v>2017</v>
      </c>
      <c r="D1406" s="2">
        <v>44578</v>
      </c>
      <c r="E1406" t="s">
        <v>279</v>
      </c>
      <c r="F1406" t="s">
        <v>416</v>
      </c>
      <c r="G1406" t="s">
        <v>19</v>
      </c>
      <c r="I1406" s="3">
        <v>6.16</v>
      </c>
    </row>
    <row r="1407" spans="1:9" x14ac:dyDescent="0.35">
      <c r="A1407" s="1">
        <v>42768</v>
      </c>
      <c r="B1407">
        <v>2</v>
      </c>
      <c r="C1407">
        <v>2017</v>
      </c>
      <c r="D1407" s="2">
        <v>44609</v>
      </c>
      <c r="E1407" t="s">
        <v>269</v>
      </c>
      <c r="F1407" t="s">
        <v>752</v>
      </c>
      <c r="G1407" t="s">
        <v>16</v>
      </c>
      <c r="I1407" s="3">
        <v>97.75</v>
      </c>
    </row>
    <row r="1408" spans="1:9" x14ac:dyDescent="0.35">
      <c r="A1408" s="1">
        <v>42768</v>
      </c>
      <c r="B1408">
        <v>2</v>
      </c>
      <c r="C1408">
        <v>2017</v>
      </c>
      <c r="D1408" s="2">
        <v>44609</v>
      </c>
      <c r="E1408" t="s">
        <v>279</v>
      </c>
      <c r="F1408" t="s">
        <v>288</v>
      </c>
      <c r="G1408" t="s">
        <v>36</v>
      </c>
      <c r="I1408" s="3">
        <v>14.22</v>
      </c>
    </row>
    <row r="1409" spans="1:9" x14ac:dyDescent="0.35">
      <c r="A1409" s="1">
        <v>42769</v>
      </c>
      <c r="B1409">
        <v>2</v>
      </c>
      <c r="C1409">
        <v>2017</v>
      </c>
      <c r="D1409" s="2">
        <v>44609</v>
      </c>
      <c r="E1409" t="s">
        <v>279</v>
      </c>
      <c r="F1409" t="s">
        <v>753</v>
      </c>
      <c r="G1409" t="s">
        <v>19</v>
      </c>
      <c r="I1409" s="3">
        <v>22.2</v>
      </c>
    </row>
    <row r="1410" spans="1:9" x14ac:dyDescent="0.35">
      <c r="A1410" s="1">
        <v>42770</v>
      </c>
      <c r="B1410">
        <v>2</v>
      </c>
      <c r="C1410">
        <v>2017</v>
      </c>
      <c r="D1410" s="2">
        <v>44609</v>
      </c>
      <c r="E1410" t="s">
        <v>279</v>
      </c>
      <c r="F1410" t="s">
        <v>967</v>
      </c>
      <c r="G1410" t="s">
        <v>19</v>
      </c>
      <c r="I1410" s="3">
        <v>58.32</v>
      </c>
    </row>
    <row r="1411" spans="1:9" x14ac:dyDescent="0.35">
      <c r="A1411" s="1">
        <v>42770</v>
      </c>
      <c r="B1411">
        <v>2</v>
      </c>
      <c r="C1411">
        <v>2017</v>
      </c>
      <c r="D1411" s="2">
        <v>44609</v>
      </c>
      <c r="E1411" t="s">
        <v>279</v>
      </c>
      <c r="F1411" t="s">
        <v>968</v>
      </c>
      <c r="G1411" t="s">
        <v>19</v>
      </c>
      <c r="I1411" s="3">
        <v>12</v>
      </c>
    </row>
    <row r="1412" spans="1:9" x14ac:dyDescent="0.35">
      <c r="A1412" s="1">
        <v>42770</v>
      </c>
      <c r="B1412">
        <v>2</v>
      </c>
      <c r="C1412">
        <v>2017</v>
      </c>
      <c r="D1412" s="2">
        <v>44609</v>
      </c>
      <c r="E1412" t="s">
        <v>279</v>
      </c>
      <c r="F1412" t="s">
        <v>969</v>
      </c>
      <c r="G1412" t="s">
        <v>19</v>
      </c>
      <c r="I1412" s="3">
        <v>7.29</v>
      </c>
    </row>
    <row r="1413" spans="1:9" x14ac:dyDescent="0.35">
      <c r="A1413" s="1">
        <v>42771</v>
      </c>
      <c r="B1413">
        <v>2</v>
      </c>
      <c r="C1413">
        <v>2017</v>
      </c>
      <c r="D1413" s="2">
        <v>44609</v>
      </c>
      <c r="E1413" t="s">
        <v>279</v>
      </c>
      <c r="F1413" t="s">
        <v>970</v>
      </c>
      <c r="G1413" t="s">
        <v>19</v>
      </c>
      <c r="I1413" s="3">
        <v>42.26</v>
      </c>
    </row>
    <row r="1414" spans="1:9" x14ac:dyDescent="0.35">
      <c r="A1414" s="1">
        <v>42771</v>
      </c>
      <c r="B1414">
        <v>2</v>
      </c>
      <c r="C1414">
        <v>2017</v>
      </c>
      <c r="D1414" s="2">
        <v>44609</v>
      </c>
      <c r="E1414" t="s">
        <v>279</v>
      </c>
      <c r="F1414" t="s">
        <v>541</v>
      </c>
      <c r="G1414" t="s">
        <v>17</v>
      </c>
      <c r="I1414" s="3">
        <v>32.22</v>
      </c>
    </row>
    <row r="1415" spans="1:9" x14ac:dyDescent="0.35">
      <c r="A1415" s="1">
        <v>42773</v>
      </c>
      <c r="B1415">
        <v>2</v>
      </c>
      <c r="C1415">
        <v>2017</v>
      </c>
      <c r="D1415" s="2">
        <v>44609</v>
      </c>
      <c r="E1415" t="s">
        <v>269</v>
      </c>
      <c r="F1415" t="s">
        <v>751</v>
      </c>
      <c r="G1415" t="s">
        <v>14</v>
      </c>
      <c r="I1415" s="3">
        <v>278.70999999999998</v>
      </c>
    </row>
    <row r="1416" spans="1:9" x14ac:dyDescent="0.35">
      <c r="A1416" s="1">
        <v>42773</v>
      </c>
      <c r="B1416">
        <v>2</v>
      </c>
      <c r="C1416">
        <v>2017</v>
      </c>
      <c r="D1416" s="2">
        <v>44609</v>
      </c>
      <c r="E1416" t="s">
        <v>279</v>
      </c>
      <c r="F1416" t="s">
        <v>849</v>
      </c>
      <c r="G1416" t="s">
        <v>17</v>
      </c>
      <c r="I1416" s="3">
        <v>76.989999999999995</v>
      </c>
    </row>
    <row r="1417" spans="1:9" x14ac:dyDescent="0.35">
      <c r="A1417" s="1">
        <v>42773</v>
      </c>
      <c r="B1417">
        <v>2</v>
      </c>
      <c r="C1417">
        <v>2017</v>
      </c>
      <c r="D1417" s="2">
        <v>44609</v>
      </c>
      <c r="E1417" t="s">
        <v>279</v>
      </c>
      <c r="F1417" t="s">
        <v>885</v>
      </c>
      <c r="G1417" t="s">
        <v>30</v>
      </c>
      <c r="I1417" s="3">
        <v>59.99</v>
      </c>
    </row>
    <row r="1418" spans="1:9" x14ac:dyDescent="0.35">
      <c r="A1418" s="1">
        <v>42774</v>
      </c>
      <c r="B1418">
        <v>2</v>
      </c>
      <c r="C1418">
        <v>2017</v>
      </c>
      <c r="D1418" s="2">
        <v>44609</v>
      </c>
      <c r="E1418" t="s">
        <v>269</v>
      </c>
      <c r="F1418" t="s">
        <v>971</v>
      </c>
      <c r="G1418" t="s">
        <v>11</v>
      </c>
      <c r="I1418" s="3">
        <v>478.62</v>
      </c>
    </row>
    <row r="1419" spans="1:9" x14ac:dyDescent="0.35">
      <c r="A1419" s="1">
        <v>42775</v>
      </c>
      <c r="B1419">
        <v>2</v>
      </c>
      <c r="C1419">
        <v>2017</v>
      </c>
      <c r="D1419" s="2">
        <v>44609</v>
      </c>
      <c r="E1419" t="s">
        <v>269</v>
      </c>
      <c r="F1419" t="s">
        <v>752</v>
      </c>
      <c r="G1419" t="s">
        <v>16</v>
      </c>
      <c r="I1419" s="3">
        <v>305.67</v>
      </c>
    </row>
    <row r="1420" spans="1:9" x14ac:dyDescent="0.35">
      <c r="A1420" s="1">
        <v>42775</v>
      </c>
      <c r="B1420">
        <v>2</v>
      </c>
      <c r="C1420">
        <v>2017</v>
      </c>
      <c r="D1420" s="2">
        <v>44609</v>
      </c>
      <c r="E1420" t="s">
        <v>269</v>
      </c>
      <c r="F1420" t="s">
        <v>972</v>
      </c>
      <c r="G1420" t="s">
        <v>14</v>
      </c>
      <c r="I1420" s="3">
        <v>103.21</v>
      </c>
    </row>
    <row r="1421" spans="1:9" x14ac:dyDescent="0.35">
      <c r="A1421" s="1">
        <v>42775</v>
      </c>
      <c r="B1421">
        <v>2</v>
      </c>
      <c r="C1421">
        <v>2017</v>
      </c>
      <c r="D1421" s="2">
        <v>44609</v>
      </c>
      <c r="E1421" t="s">
        <v>279</v>
      </c>
      <c r="F1421" t="s">
        <v>541</v>
      </c>
      <c r="G1421" t="s">
        <v>17</v>
      </c>
      <c r="I1421" s="3">
        <v>19.27</v>
      </c>
    </row>
    <row r="1422" spans="1:9" x14ac:dyDescent="0.35">
      <c r="A1422" s="1">
        <v>42775</v>
      </c>
      <c r="B1422">
        <v>2</v>
      </c>
      <c r="C1422">
        <v>2017</v>
      </c>
      <c r="D1422" s="2">
        <v>44609</v>
      </c>
      <c r="E1422" t="s">
        <v>279</v>
      </c>
      <c r="F1422" t="s">
        <v>359</v>
      </c>
      <c r="G1422" t="s">
        <v>36</v>
      </c>
      <c r="I1422" s="3">
        <v>9.99</v>
      </c>
    </row>
    <row r="1423" spans="1:9" x14ac:dyDescent="0.35">
      <c r="A1423" s="1">
        <v>42775</v>
      </c>
      <c r="B1423">
        <v>2</v>
      </c>
      <c r="C1423">
        <v>2017</v>
      </c>
      <c r="D1423" s="2">
        <v>44609</v>
      </c>
      <c r="E1423" t="s">
        <v>279</v>
      </c>
      <c r="F1423" t="s">
        <v>973</v>
      </c>
      <c r="G1423" t="s">
        <v>29</v>
      </c>
      <c r="I1423" s="3">
        <v>6</v>
      </c>
    </row>
    <row r="1424" spans="1:9" x14ac:dyDescent="0.35">
      <c r="A1424" s="1">
        <v>42775</v>
      </c>
      <c r="B1424">
        <v>2</v>
      </c>
      <c r="C1424">
        <v>2017</v>
      </c>
      <c r="D1424" s="2">
        <v>44609</v>
      </c>
      <c r="E1424" t="s">
        <v>279</v>
      </c>
      <c r="F1424" t="s">
        <v>973</v>
      </c>
      <c r="G1424" t="s">
        <v>29</v>
      </c>
      <c r="I1424" s="3">
        <v>2.5</v>
      </c>
    </row>
    <row r="1425" spans="1:9" x14ac:dyDescent="0.35">
      <c r="A1425" s="1">
        <v>42776</v>
      </c>
      <c r="B1425">
        <v>2</v>
      </c>
      <c r="C1425">
        <v>2017</v>
      </c>
      <c r="D1425" s="2">
        <v>44609</v>
      </c>
      <c r="E1425" t="s">
        <v>279</v>
      </c>
      <c r="F1425" t="s">
        <v>330</v>
      </c>
      <c r="G1425" t="s">
        <v>27</v>
      </c>
      <c r="I1425" s="3">
        <v>2346.2199999999998</v>
      </c>
    </row>
    <row r="1426" spans="1:9" x14ac:dyDescent="0.35">
      <c r="A1426" s="1">
        <v>42776</v>
      </c>
      <c r="B1426">
        <v>2</v>
      </c>
      <c r="C1426">
        <v>2017</v>
      </c>
      <c r="D1426" s="2">
        <v>44609</v>
      </c>
      <c r="E1426" t="s">
        <v>279</v>
      </c>
      <c r="F1426" t="s">
        <v>288</v>
      </c>
      <c r="G1426" t="s">
        <v>36</v>
      </c>
      <c r="I1426" s="3">
        <v>10.3</v>
      </c>
    </row>
    <row r="1427" spans="1:9" x14ac:dyDescent="0.35">
      <c r="A1427" s="1">
        <v>42777</v>
      </c>
      <c r="B1427">
        <v>2</v>
      </c>
      <c r="C1427">
        <v>2017</v>
      </c>
      <c r="D1427" s="2">
        <v>44609</v>
      </c>
      <c r="E1427" t="s">
        <v>269</v>
      </c>
      <c r="F1427" t="s">
        <v>761</v>
      </c>
      <c r="G1427" t="s">
        <v>9</v>
      </c>
      <c r="I1427" s="3">
        <v>1000</v>
      </c>
    </row>
    <row r="1428" spans="1:9" x14ac:dyDescent="0.35">
      <c r="A1428" s="1">
        <v>42777</v>
      </c>
      <c r="B1428">
        <v>2</v>
      </c>
      <c r="C1428">
        <v>2017</v>
      </c>
      <c r="D1428" s="2">
        <v>44609</v>
      </c>
      <c r="E1428" t="s">
        <v>279</v>
      </c>
      <c r="F1428" t="s">
        <v>368</v>
      </c>
      <c r="G1428" t="s">
        <v>27</v>
      </c>
      <c r="I1428" s="3">
        <v>107.75</v>
      </c>
    </row>
    <row r="1429" spans="1:9" x14ac:dyDescent="0.35">
      <c r="A1429" s="1">
        <v>42777</v>
      </c>
      <c r="B1429">
        <v>2</v>
      </c>
      <c r="C1429">
        <v>2017</v>
      </c>
      <c r="D1429" s="2">
        <v>44609</v>
      </c>
      <c r="E1429" t="s">
        <v>279</v>
      </c>
      <c r="F1429" t="s">
        <v>420</v>
      </c>
      <c r="G1429" t="s">
        <v>26</v>
      </c>
      <c r="I1429" s="3">
        <v>37.19</v>
      </c>
    </row>
    <row r="1430" spans="1:9" x14ac:dyDescent="0.35">
      <c r="A1430" s="1">
        <v>42778</v>
      </c>
      <c r="B1430">
        <v>2</v>
      </c>
      <c r="C1430">
        <v>2017</v>
      </c>
      <c r="D1430" s="2">
        <v>44609</v>
      </c>
      <c r="E1430" t="s">
        <v>279</v>
      </c>
      <c r="F1430" t="s">
        <v>620</v>
      </c>
      <c r="G1430" t="s">
        <v>19</v>
      </c>
      <c r="I1430" s="3">
        <v>26.6</v>
      </c>
    </row>
    <row r="1431" spans="1:9" x14ac:dyDescent="0.35">
      <c r="A1431" s="1">
        <v>42778</v>
      </c>
      <c r="B1431">
        <v>2</v>
      </c>
      <c r="C1431">
        <v>2017</v>
      </c>
      <c r="D1431" s="2">
        <v>44609</v>
      </c>
      <c r="E1431" t="s">
        <v>279</v>
      </c>
      <c r="F1431" t="s">
        <v>541</v>
      </c>
      <c r="G1431" t="s">
        <v>17</v>
      </c>
      <c r="I1431" s="3">
        <v>9.17</v>
      </c>
    </row>
    <row r="1432" spans="1:9" x14ac:dyDescent="0.35">
      <c r="A1432" s="1">
        <v>42778</v>
      </c>
      <c r="B1432">
        <v>2</v>
      </c>
      <c r="C1432">
        <v>2017</v>
      </c>
      <c r="D1432" s="2">
        <v>44609</v>
      </c>
      <c r="E1432" t="s">
        <v>279</v>
      </c>
      <c r="F1432" t="s">
        <v>974</v>
      </c>
      <c r="G1432" t="s">
        <v>19</v>
      </c>
      <c r="I1432" s="3">
        <v>7.45</v>
      </c>
    </row>
    <row r="1433" spans="1:9" x14ac:dyDescent="0.35">
      <c r="A1433" s="1">
        <v>42779</v>
      </c>
      <c r="B1433">
        <v>2</v>
      </c>
      <c r="C1433">
        <v>2017</v>
      </c>
      <c r="D1433" s="2">
        <v>44609</v>
      </c>
      <c r="E1433" t="s">
        <v>269</v>
      </c>
      <c r="F1433" t="s">
        <v>773</v>
      </c>
      <c r="G1433" t="s">
        <v>13</v>
      </c>
      <c r="I1433" s="3">
        <v>1756.89</v>
      </c>
    </row>
    <row r="1434" spans="1:9" x14ac:dyDescent="0.35">
      <c r="A1434" s="1">
        <v>42779</v>
      </c>
      <c r="B1434">
        <v>2</v>
      </c>
      <c r="C1434">
        <v>2017</v>
      </c>
      <c r="D1434" s="2">
        <v>44609</v>
      </c>
      <c r="E1434" t="s">
        <v>269</v>
      </c>
      <c r="F1434" t="s">
        <v>540</v>
      </c>
      <c r="G1434" t="s">
        <v>11</v>
      </c>
      <c r="I1434" s="3">
        <v>341.75</v>
      </c>
    </row>
    <row r="1435" spans="1:9" x14ac:dyDescent="0.35">
      <c r="A1435" s="1">
        <v>42779</v>
      </c>
      <c r="B1435">
        <v>2</v>
      </c>
      <c r="C1435">
        <v>2017</v>
      </c>
      <c r="D1435" s="2">
        <v>44609</v>
      </c>
      <c r="E1435" t="s">
        <v>279</v>
      </c>
      <c r="F1435" t="s">
        <v>849</v>
      </c>
      <c r="G1435" t="s">
        <v>17</v>
      </c>
      <c r="I1435" s="3">
        <v>30.15</v>
      </c>
    </row>
    <row r="1436" spans="1:9" x14ac:dyDescent="0.35">
      <c r="A1436" s="1">
        <v>42779</v>
      </c>
      <c r="B1436">
        <v>2</v>
      </c>
      <c r="C1436">
        <v>2017</v>
      </c>
      <c r="D1436" s="2">
        <v>44609</v>
      </c>
      <c r="E1436" t="s">
        <v>279</v>
      </c>
      <c r="F1436" t="s">
        <v>541</v>
      </c>
      <c r="G1436" t="s">
        <v>17</v>
      </c>
      <c r="I1436" s="3">
        <v>27.07</v>
      </c>
    </row>
    <row r="1437" spans="1:9" x14ac:dyDescent="0.35">
      <c r="A1437" s="1">
        <v>42780</v>
      </c>
      <c r="B1437">
        <v>2</v>
      </c>
      <c r="C1437">
        <v>2017</v>
      </c>
      <c r="D1437" s="2">
        <v>44609</v>
      </c>
      <c r="E1437" t="s">
        <v>279</v>
      </c>
      <c r="F1437" t="s">
        <v>849</v>
      </c>
      <c r="G1437" t="s">
        <v>17</v>
      </c>
      <c r="I1437" s="3">
        <v>14.98</v>
      </c>
    </row>
    <row r="1438" spans="1:9" x14ac:dyDescent="0.35">
      <c r="A1438" s="1">
        <v>42782</v>
      </c>
      <c r="B1438">
        <v>2</v>
      </c>
      <c r="C1438">
        <v>2017</v>
      </c>
      <c r="D1438" s="2">
        <v>44609</v>
      </c>
      <c r="E1438" t="s">
        <v>279</v>
      </c>
      <c r="F1438" t="s">
        <v>621</v>
      </c>
      <c r="G1438" t="s">
        <v>10</v>
      </c>
      <c r="I1438" s="3">
        <v>4455</v>
      </c>
    </row>
    <row r="1439" spans="1:9" x14ac:dyDescent="0.35">
      <c r="A1439" s="1">
        <v>42782</v>
      </c>
      <c r="B1439">
        <v>2</v>
      </c>
      <c r="C1439">
        <v>2017</v>
      </c>
      <c r="D1439" s="2">
        <v>44609</v>
      </c>
      <c r="E1439" t="s">
        <v>279</v>
      </c>
      <c r="F1439" t="s">
        <v>42</v>
      </c>
      <c r="G1439" t="s">
        <v>28</v>
      </c>
      <c r="I1439" s="3">
        <v>7.99</v>
      </c>
    </row>
    <row r="1440" spans="1:9" x14ac:dyDescent="0.35">
      <c r="A1440" s="1">
        <v>42783</v>
      </c>
      <c r="B1440">
        <v>2</v>
      </c>
      <c r="C1440">
        <v>2017</v>
      </c>
      <c r="D1440" s="2">
        <v>44609</v>
      </c>
      <c r="E1440" t="s">
        <v>279</v>
      </c>
      <c r="F1440" t="s">
        <v>975</v>
      </c>
      <c r="G1440" t="s">
        <v>36</v>
      </c>
      <c r="I1440" s="3">
        <v>63.48</v>
      </c>
    </row>
    <row r="1441" spans="1:9" x14ac:dyDescent="0.35">
      <c r="A1441" s="1">
        <v>42783</v>
      </c>
      <c r="B1441">
        <v>2</v>
      </c>
      <c r="C1441">
        <v>2017</v>
      </c>
      <c r="D1441" s="2">
        <v>44609</v>
      </c>
      <c r="E1441" t="s">
        <v>279</v>
      </c>
      <c r="F1441" t="s">
        <v>543</v>
      </c>
      <c r="G1441" t="s">
        <v>20</v>
      </c>
      <c r="I1441" s="3">
        <v>23.7</v>
      </c>
    </row>
    <row r="1442" spans="1:9" x14ac:dyDescent="0.35">
      <c r="A1442" s="1">
        <v>42783</v>
      </c>
      <c r="B1442">
        <v>2</v>
      </c>
      <c r="C1442">
        <v>2017</v>
      </c>
      <c r="D1442" s="2">
        <v>44609</v>
      </c>
      <c r="E1442" t="s">
        <v>279</v>
      </c>
      <c r="F1442" t="s">
        <v>408</v>
      </c>
      <c r="G1442" t="s">
        <v>18</v>
      </c>
      <c r="I1442" s="3">
        <v>8.99</v>
      </c>
    </row>
    <row r="1443" spans="1:9" x14ac:dyDescent="0.35">
      <c r="A1443" s="1">
        <v>42783</v>
      </c>
      <c r="B1443">
        <v>2</v>
      </c>
      <c r="C1443">
        <v>2017</v>
      </c>
      <c r="D1443" s="2">
        <v>44609</v>
      </c>
      <c r="E1443" t="s">
        <v>279</v>
      </c>
      <c r="F1443" t="s">
        <v>365</v>
      </c>
      <c r="G1443" t="s">
        <v>19</v>
      </c>
      <c r="I1443" s="3">
        <v>7</v>
      </c>
    </row>
    <row r="1444" spans="1:9" x14ac:dyDescent="0.35">
      <c r="A1444" s="1">
        <v>42784</v>
      </c>
      <c r="B1444">
        <v>2</v>
      </c>
      <c r="C1444">
        <v>2017</v>
      </c>
      <c r="D1444" s="2">
        <v>44609</v>
      </c>
      <c r="E1444" t="s">
        <v>279</v>
      </c>
      <c r="F1444" t="s">
        <v>541</v>
      </c>
      <c r="G1444" t="s">
        <v>17</v>
      </c>
      <c r="I1444" s="3">
        <v>44.01</v>
      </c>
    </row>
    <row r="1445" spans="1:9" x14ac:dyDescent="0.35">
      <c r="A1445" s="1">
        <v>42784</v>
      </c>
      <c r="B1445">
        <v>2</v>
      </c>
      <c r="C1445">
        <v>2017</v>
      </c>
      <c r="D1445" s="2">
        <v>44609</v>
      </c>
      <c r="E1445" t="s">
        <v>279</v>
      </c>
      <c r="F1445" t="s">
        <v>359</v>
      </c>
      <c r="G1445" t="s">
        <v>36</v>
      </c>
      <c r="I1445" s="3">
        <v>2.35</v>
      </c>
    </row>
    <row r="1446" spans="1:9" x14ac:dyDescent="0.35">
      <c r="A1446" s="1">
        <v>42785</v>
      </c>
      <c r="B1446">
        <v>2</v>
      </c>
      <c r="C1446">
        <v>2017</v>
      </c>
      <c r="D1446" s="2">
        <v>44609</v>
      </c>
      <c r="E1446" t="s">
        <v>279</v>
      </c>
      <c r="F1446" t="s">
        <v>976</v>
      </c>
      <c r="G1446" t="s">
        <v>31</v>
      </c>
      <c r="I1446" s="3">
        <v>19.989999999999998</v>
      </c>
    </row>
    <row r="1447" spans="1:9" x14ac:dyDescent="0.35">
      <c r="A1447" s="1">
        <v>42785</v>
      </c>
      <c r="B1447">
        <v>2</v>
      </c>
      <c r="C1447">
        <v>2017</v>
      </c>
      <c r="D1447" s="2">
        <v>44609</v>
      </c>
      <c r="E1447" t="s">
        <v>279</v>
      </c>
      <c r="F1447" t="s">
        <v>419</v>
      </c>
      <c r="G1447" t="s">
        <v>20</v>
      </c>
      <c r="I1447" s="3">
        <v>6.78</v>
      </c>
    </row>
    <row r="1448" spans="1:9" x14ac:dyDescent="0.35">
      <c r="A1448" s="1">
        <v>42786</v>
      </c>
      <c r="B1448">
        <v>2</v>
      </c>
      <c r="C1448">
        <v>2017</v>
      </c>
      <c r="D1448" s="2">
        <v>44609</v>
      </c>
      <c r="E1448" t="s">
        <v>279</v>
      </c>
      <c r="F1448" t="s">
        <v>420</v>
      </c>
      <c r="G1448" t="s">
        <v>26</v>
      </c>
      <c r="I1448" s="3">
        <v>46.07</v>
      </c>
    </row>
    <row r="1449" spans="1:9" x14ac:dyDescent="0.35">
      <c r="A1449" s="1">
        <v>42786</v>
      </c>
      <c r="B1449">
        <v>2</v>
      </c>
      <c r="C1449">
        <v>2017</v>
      </c>
      <c r="D1449" s="2">
        <v>44609</v>
      </c>
      <c r="E1449" t="s">
        <v>279</v>
      </c>
      <c r="F1449" t="s">
        <v>543</v>
      </c>
      <c r="G1449" t="s">
        <v>20</v>
      </c>
      <c r="I1449" s="3">
        <v>29.91</v>
      </c>
    </row>
    <row r="1450" spans="1:9" x14ac:dyDescent="0.35">
      <c r="A1450" s="1">
        <v>42788</v>
      </c>
      <c r="B1450">
        <v>2</v>
      </c>
      <c r="C1450">
        <v>2017</v>
      </c>
      <c r="D1450" s="2">
        <v>44609</v>
      </c>
      <c r="E1450" t="s">
        <v>269</v>
      </c>
      <c r="F1450" t="s">
        <v>754</v>
      </c>
      <c r="G1450" t="s">
        <v>16</v>
      </c>
      <c r="I1450" s="3">
        <v>159.16999999999999</v>
      </c>
    </row>
    <row r="1451" spans="1:9" x14ac:dyDescent="0.35">
      <c r="A1451" s="1">
        <v>42788</v>
      </c>
      <c r="B1451">
        <v>2</v>
      </c>
      <c r="C1451">
        <v>2017</v>
      </c>
      <c r="D1451" s="2">
        <v>44609</v>
      </c>
      <c r="E1451" t="s">
        <v>269</v>
      </c>
      <c r="F1451" t="s">
        <v>313</v>
      </c>
      <c r="G1451" t="s">
        <v>14</v>
      </c>
      <c r="I1451" s="3">
        <v>47.22</v>
      </c>
    </row>
    <row r="1452" spans="1:9" x14ac:dyDescent="0.35">
      <c r="A1452" s="1">
        <v>42788</v>
      </c>
      <c r="B1452">
        <v>2</v>
      </c>
      <c r="C1452">
        <v>2017</v>
      </c>
      <c r="D1452" s="2">
        <v>44609</v>
      </c>
      <c r="E1452" t="s">
        <v>279</v>
      </c>
      <c r="F1452" t="s">
        <v>977</v>
      </c>
      <c r="G1452" t="s">
        <v>18</v>
      </c>
      <c r="I1452" s="3">
        <v>29.85</v>
      </c>
    </row>
    <row r="1453" spans="1:9" x14ac:dyDescent="0.35">
      <c r="A1453" s="1">
        <v>42788</v>
      </c>
      <c r="B1453">
        <v>2</v>
      </c>
      <c r="C1453">
        <v>2017</v>
      </c>
      <c r="D1453" s="2">
        <v>44609</v>
      </c>
      <c r="E1453" t="s">
        <v>279</v>
      </c>
      <c r="F1453" t="s">
        <v>361</v>
      </c>
      <c r="G1453" t="s">
        <v>28</v>
      </c>
      <c r="I1453" s="3">
        <v>9.99</v>
      </c>
    </row>
    <row r="1454" spans="1:9" x14ac:dyDescent="0.35">
      <c r="A1454" s="1">
        <v>42788</v>
      </c>
      <c r="B1454">
        <v>2</v>
      </c>
      <c r="C1454">
        <v>2017</v>
      </c>
      <c r="D1454" s="2">
        <v>44609</v>
      </c>
      <c r="E1454" t="s">
        <v>279</v>
      </c>
      <c r="F1454" t="s">
        <v>978</v>
      </c>
      <c r="G1454" t="s">
        <v>19</v>
      </c>
      <c r="I1454" s="3">
        <v>6.9</v>
      </c>
    </row>
    <row r="1455" spans="1:9" x14ac:dyDescent="0.35">
      <c r="A1455" s="1">
        <v>42789</v>
      </c>
      <c r="B1455">
        <v>2</v>
      </c>
      <c r="C1455">
        <v>2017</v>
      </c>
      <c r="D1455" s="2">
        <v>44609</v>
      </c>
      <c r="E1455" t="s">
        <v>279</v>
      </c>
      <c r="F1455" t="s">
        <v>947</v>
      </c>
      <c r="G1455" t="s">
        <v>23</v>
      </c>
      <c r="I1455" s="3">
        <v>40</v>
      </c>
    </row>
    <row r="1456" spans="1:9" x14ac:dyDescent="0.35">
      <c r="A1456" s="1">
        <v>42789</v>
      </c>
      <c r="B1456">
        <v>2</v>
      </c>
      <c r="C1456">
        <v>2017</v>
      </c>
      <c r="D1456" s="2">
        <v>44609</v>
      </c>
      <c r="E1456" t="s">
        <v>279</v>
      </c>
      <c r="F1456" t="s">
        <v>979</v>
      </c>
      <c r="G1456" t="s">
        <v>32</v>
      </c>
      <c r="I1456" s="3">
        <v>-109.5</v>
      </c>
    </row>
    <row r="1457" spans="1:9" x14ac:dyDescent="0.35">
      <c r="A1457" s="1">
        <v>42789</v>
      </c>
      <c r="B1457">
        <v>2</v>
      </c>
      <c r="C1457">
        <v>2017</v>
      </c>
      <c r="D1457" s="2">
        <v>44609</v>
      </c>
      <c r="E1457" t="s">
        <v>279</v>
      </c>
      <c r="F1457" t="s">
        <v>979</v>
      </c>
      <c r="G1457" t="s">
        <v>32</v>
      </c>
      <c r="I1457" s="3">
        <v>-171.5</v>
      </c>
    </row>
    <row r="1458" spans="1:9" x14ac:dyDescent="0.35">
      <c r="A1458" s="1">
        <v>42790</v>
      </c>
      <c r="B1458">
        <v>2</v>
      </c>
      <c r="C1458">
        <v>2017</v>
      </c>
      <c r="D1458" s="2">
        <v>44609</v>
      </c>
      <c r="E1458" t="s">
        <v>276</v>
      </c>
      <c r="F1458" t="s">
        <v>619</v>
      </c>
      <c r="G1458" t="s">
        <v>12</v>
      </c>
      <c r="I1458" s="3">
        <v>69.040000000000006</v>
      </c>
    </row>
    <row r="1459" spans="1:9" x14ac:dyDescent="0.35">
      <c r="A1459" s="1">
        <v>42790</v>
      </c>
      <c r="B1459">
        <v>2</v>
      </c>
      <c r="C1459">
        <v>2017</v>
      </c>
      <c r="D1459" s="2">
        <v>44609</v>
      </c>
      <c r="E1459" t="s">
        <v>279</v>
      </c>
      <c r="F1459" t="s">
        <v>363</v>
      </c>
      <c r="G1459" t="s">
        <v>28</v>
      </c>
      <c r="I1459" s="3">
        <v>45</v>
      </c>
    </row>
    <row r="1460" spans="1:9" x14ac:dyDescent="0.35">
      <c r="A1460" s="1">
        <v>42790</v>
      </c>
      <c r="B1460">
        <v>2</v>
      </c>
      <c r="C1460">
        <v>2017</v>
      </c>
      <c r="D1460" s="2">
        <v>44609</v>
      </c>
      <c r="E1460" t="s">
        <v>279</v>
      </c>
      <c r="F1460" t="s">
        <v>420</v>
      </c>
      <c r="G1460" t="s">
        <v>26</v>
      </c>
      <c r="I1460" s="3">
        <v>38.729999999999997</v>
      </c>
    </row>
    <row r="1461" spans="1:9" x14ac:dyDescent="0.35">
      <c r="A1461" s="1">
        <v>42790</v>
      </c>
      <c r="B1461">
        <v>2</v>
      </c>
      <c r="C1461">
        <v>2017</v>
      </c>
      <c r="D1461" s="2">
        <v>44609</v>
      </c>
      <c r="E1461" t="s">
        <v>279</v>
      </c>
      <c r="F1461" t="s">
        <v>423</v>
      </c>
      <c r="G1461" t="s">
        <v>19</v>
      </c>
      <c r="I1461" s="3">
        <v>12.78</v>
      </c>
    </row>
    <row r="1462" spans="1:9" x14ac:dyDescent="0.35">
      <c r="A1462" s="1">
        <v>42791</v>
      </c>
      <c r="B1462">
        <v>2</v>
      </c>
      <c r="C1462">
        <v>2017</v>
      </c>
      <c r="D1462" s="2">
        <v>44609</v>
      </c>
      <c r="E1462" t="s">
        <v>279</v>
      </c>
      <c r="F1462" t="s">
        <v>622</v>
      </c>
      <c r="G1462" t="s">
        <v>35</v>
      </c>
      <c r="I1462" s="3">
        <v>60.24</v>
      </c>
    </row>
    <row r="1463" spans="1:9" x14ac:dyDescent="0.35">
      <c r="A1463" s="1">
        <v>42792</v>
      </c>
      <c r="B1463">
        <v>2</v>
      </c>
      <c r="C1463">
        <v>2017</v>
      </c>
      <c r="D1463" s="2">
        <v>44609</v>
      </c>
      <c r="E1463" t="s">
        <v>279</v>
      </c>
      <c r="F1463" t="s">
        <v>541</v>
      </c>
      <c r="G1463" t="s">
        <v>17</v>
      </c>
      <c r="I1463" s="3">
        <v>28.91</v>
      </c>
    </row>
    <row r="1464" spans="1:9" x14ac:dyDescent="0.35">
      <c r="A1464" s="1">
        <v>42792</v>
      </c>
      <c r="B1464">
        <v>2</v>
      </c>
      <c r="C1464">
        <v>2017</v>
      </c>
      <c r="D1464" s="2">
        <v>44609</v>
      </c>
      <c r="E1464" t="s">
        <v>279</v>
      </c>
      <c r="F1464" t="s">
        <v>849</v>
      </c>
      <c r="G1464" t="s">
        <v>17</v>
      </c>
      <c r="I1464" s="3">
        <v>4.99</v>
      </c>
    </row>
    <row r="1465" spans="1:9" x14ac:dyDescent="0.35">
      <c r="A1465" s="1">
        <v>42793</v>
      </c>
      <c r="B1465">
        <v>2</v>
      </c>
      <c r="C1465">
        <v>2017</v>
      </c>
      <c r="D1465" s="2">
        <v>44609</v>
      </c>
      <c r="E1465" t="s">
        <v>279</v>
      </c>
      <c r="F1465" t="s">
        <v>872</v>
      </c>
      <c r="G1465" t="s">
        <v>28</v>
      </c>
      <c r="I1465" s="3">
        <v>0.99</v>
      </c>
    </row>
    <row r="1466" spans="1:9" x14ac:dyDescent="0.35">
      <c r="A1466" s="1">
        <v>42794</v>
      </c>
      <c r="B1466">
        <v>2</v>
      </c>
      <c r="C1466">
        <v>2017</v>
      </c>
      <c r="D1466" s="2">
        <v>44609</v>
      </c>
      <c r="E1466" t="s">
        <v>269</v>
      </c>
      <c r="F1466" t="s">
        <v>980</v>
      </c>
      <c r="G1466" t="s">
        <v>25</v>
      </c>
      <c r="I1466" s="3">
        <v>700</v>
      </c>
    </row>
    <row r="1467" spans="1:9" x14ac:dyDescent="0.35">
      <c r="A1467" s="1">
        <v>42794</v>
      </c>
      <c r="B1467">
        <v>2</v>
      </c>
      <c r="C1467">
        <v>2017</v>
      </c>
      <c r="D1467" s="2">
        <v>44609</v>
      </c>
      <c r="E1467" t="s">
        <v>279</v>
      </c>
      <c r="F1467" t="s">
        <v>330</v>
      </c>
      <c r="G1467" t="s">
        <v>27</v>
      </c>
      <c r="I1467" s="3">
        <v>269.64</v>
      </c>
    </row>
    <row r="1468" spans="1:9" x14ac:dyDescent="0.35">
      <c r="A1468" s="1">
        <v>42794</v>
      </c>
      <c r="B1468">
        <v>2</v>
      </c>
      <c r="C1468">
        <v>2017</v>
      </c>
      <c r="D1468" s="2">
        <v>44609</v>
      </c>
      <c r="E1468" t="s">
        <v>279</v>
      </c>
      <c r="F1468" t="s">
        <v>849</v>
      </c>
      <c r="G1468" t="s">
        <v>17</v>
      </c>
      <c r="I1468" s="3">
        <v>45.73</v>
      </c>
    </row>
    <row r="1469" spans="1:9" x14ac:dyDescent="0.35">
      <c r="A1469" s="1">
        <v>42794</v>
      </c>
      <c r="B1469">
        <v>2</v>
      </c>
      <c r="C1469">
        <v>2017</v>
      </c>
      <c r="D1469" s="2">
        <v>44609</v>
      </c>
      <c r="E1469" t="s">
        <v>279</v>
      </c>
      <c r="F1469" t="s">
        <v>419</v>
      </c>
      <c r="G1469" t="s">
        <v>20</v>
      </c>
      <c r="I1469" s="3">
        <v>12.66</v>
      </c>
    </row>
    <row r="1470" spans="1:9" x14ac:dyDescent="0.35">
      <c r="A1470" s="1">
        <v>42794</v>
      </c>
      <c r="B1470">
        <v>2</v>
      </c>
      <c r="C1470">
        <v>2017</v>
      </c>
      <c r="D1470" s="2">
        <v>44609</v>
      </c>
      <c r="E1470" t="s">
        <v>279</v>
      </c>
      <c r="F1470" t="s">
        <v>541</v>
      </c>
      <c r="G1470" t="s">
        <v>17</v>
      </c>
      <c r="I1470" s="3">
        <v>8.2100000000000009</v>
      </c>
    </row>
    <row r="1471" spans="1:9" x14ac:dyDescent="0.35">
      <c r="A1471" s="1">
        <v>42795</v>
      </c>
      <c r="B1471">
        <v>3</v>
      </c>
      <c r="C1471">
        <v>2017</v>
      </c>
      <c r="D1471" s="2">
        <v>44637</v>
      </c>
      <c r="E1471" t="s">
        <v>279</v>
      </c>
      <c r="F1471" t="s">
        <v>849</v>
      </c>
      <c r="G1471" t="s">
        <v>17</v>
      </c>
      <c r="I1471" s="3">
        <v>12.99</v>
      </c>
    </row>
    <row r="1472" spans="1:9" x14ac:dyDescent="0.35">
      <c r="A1472" s="1">
        <v>42796</v>
      </c>
      <c r="B1472">
        <v>3</v>
      </c>
      <c r="C1472">
        <v>2017</v>
      </c>
      <c r="D1472" s="2">
        <v>44637</v>
      </c>
      <c r="E1472" t="s">
        <v>279</v>
      </c>
      <c r="F1472" t="s">
        <v>884</v>
      </c>
      <c r="G1472" t="s">
        <v>19</v>
      </c>
      <c r="I1472" s="3">
        <v>100.86</v>
      </c>
    </row>
    <row r="1473" spans="1:9" x14ac:dyDescent="0.35">
      <c r="A1473" s="1">
        <v>42796</v>
      </c>
      <c r="B1473">
        <v>3</v>
      </c>
      <c r="C1473">
        <v>2017</v>
      </c>
      <c r="D1473" s="2">
        <v>44637</v>
      </c>
      <c r="E1473" t="s">
        <v>269</v>
      </c>
      <c r="F1473" t="s">
        <v>752</v>
      </c>
      <c r="G1473" t="s">
        <v>16</v>
      </c>
      <c r="I1473" s="3">
        <v>97.75</v>
      </c>
    </row>
    <row r="1474" spans="1:9" x14ac:dyDescent="0.35">
      <c r="A1474" s="1">
        <v>42796</v>
      </c>
      <c r="B1474">
        <v>3</v>
      </c>
      <c r="C1474">
        <v>2017</v>
      </c>
      <c r="D1474" s="2">
        <v>44637</v>
      </c>
      <c r="E1474" t="s">
        <v>279</v>
      </c>
      <c r="F1474" t="s">
        <v>368</v>
      </c>
      <c r="G1474" t="s">
        <v>27</v>
      </c>
      <c r="I1474" s="3">
        <v>26.94</v>
      </c>
    </row>
    <row r="1475" spans="1:9" x14ac:dyDescent="0.35">
      <c r="A1475" s="1">
        <v>42796</v>
      </c>
      <c r="B1475">
        <v>3</v>
      </c>
      <c r="C1475">
        <v>2017</v>
      </c>
      <c r="D1475" s="2">
        <v>44637</v>
      </c>
      <c r="E1475" t="s">
        <v>279</v>
      </c>
      <c r="F1475" t="s">
        <v>849</v>
      </c>
      <c r="G1475" t="s">
        <v>17</v>
      </c>
      <c r="I1475" s="3">
        <v>15.41</v>
      </c>
    </row>
    <row r="1476" spans="1:9" x14ac:dyDescent="0.35">
      <c r="A1476" s="1">
        <v>42796</v>
      </c>
      <c r="B1476">
        <v>3</v>
      </c>
      <c r="C1476">
        <v>2017</v>
      </c>
      <c r="D1476" s="2">
        <v>44637</v>
      </c>
      <c r="E1476" t="s">
        <v>279</v>
      </c>
      <c r="F1476" t="s">
        <v>973</v>
      </c>
      <c r="G1476" t="s">
        <v>29</v>
      </c>
      <c r="I1476" s="3">
        <v>8</v>
      </c>
    </row>
    <row r="1477" spans="1:9" x14ac:dyDescent="0.35">
      <c r="A1477" s="1">
        <v>42798</v>
      </c>
      <c r="B1477">
        <v>3</v>
      </c>
      <c r="C1477">
        <v>2017</v>
      </c>
      <c r="D1477" s="2">
        <v>44637</v>
      </c>
      <c r="E1477" t="s">
        <v>279</v>
      </c>
      <c r="F1477" t="s">
        <v>368</v>
      </c>
      <c r="G1477" t="s">
        <v>27</v>
      </c>
      <c r="I1477" s="3">
        <v>180</v>
      </c>
    </row>
    <row r="1478" spans="1:9" x14ac:dyDescent="0.35">
      <c r="A1478" s="1">
        <v>42798</v>
      </c>
      <c r="B1478">
        <v>3</v>
      </c>
      <c r="C1478">
        <v>2017</v>
      </c>
      <c r="D1478" s="2">
        <v>44637</v>
      </c>
      <c r="E1478" t="s">
        <v>279</v>
      </c>
      <c r="F1478" t="s">
        <v>610</v>
      </c>
      <c r="G1478" t="s">
        <v>17</v>
      </c>
      <c r="I1478" s="3">
        <v>61.45</v>
      </c>
    </row>
    <row r="1479" spans="1:9" x14ac:dyDescent="0.35">
      <c r="A1479" s="1">
        <v>42798</v>
      </c>
      <c r="B1479">
        <v>3</v>
      </c>
      <c r="C1479">
        <v>2017</v>
      </c>
      <c r="D1479" s="2">
        <v>44637</v>
      </c>
      <c r="E1479" t="s">
        <v>279</v>
      </c>
      <c r="F1479" t="s">
        <v>917</v>
      </c>
      <c r="G1479" t="s">
        <v>36</v>
      </c>
      <c r="I1479" s="3">
        <v>50.32</v>
      </c>
    </row>
    <row r="1480" spans="1:9" x14ac:dyDescent="0.35">
      <c r="A1480" s="1">
        <v>42798</v>
      </c>
      <c r="B1480">
        <v>3</v>
      </c>
      <c r="C1480">
        <v>2017</v>
      </c>
      <c r="D1480" s="2">
        <v>44637</v>
      </c>
      <c r="E1480" t="s">
        <v>279</v>
      </c>
      <c r="F1480" t="s">
        <v>420</v>
      </c>
      <c r="G1480" t="s">
        <v>26</v>
      </c>
      <c r="I1480" s="3">
        <v>43.45</v>
      </c>
    </row>
    <row r="1481" spans="1:9" x14ac:dyDescent="0.35">
      <c r="A1481" s="1">
        <v>42798</v>
      </c>
      <c r="B1481">
        <v>3</v>
      </c>
      <c r="C1481">
        <v>2017</v>
      </c>
      <c r="D1481" s="2">
        <v>44637</v>
      </c>
      <c r="E1481" t="s">
        <v>279</v>
      </c>
      <c r="F1481" t="s">
        <v>43</v>
      </c>
      <c r="G1481" t="s">
        <v>19</v>
      </c>
      <c r="I1481" s="3">
        <v>14.16</v>
      </c>
    </row>
    <row r="1482" spans="1:9" x14ac:dyDescent="0.35">
      <c r="A1482" s="1">
        <v>42798</v>
      </c>
      <c r="B1482">
        <v>3</v>
      </c>
      <c r="C1482">
        <v>2017</v>
      </c>
      <c r="D1482" s="2">
        <v>44637</v>
      </c>
      <c r="E1482" t="s">
        <v>279</v>
      </c>
      <c r="F1482" t="s">
        <v>883</v>
      </c>
      <c r="G1482" t="s">
        <v>19</v>
      </c>
      <c r="I1482" s="3">
        <v>9.68</v>
      </c>
    </row>
    <row r="1483" spans="1:9" x14ac:dyDescent="0.35">
      <c r="A1483" s="1">
        <v>42799</v>
      </c>
      <c r="B1483">
        <v>3</v>
      </c>
      <c r="C1483">
        <v>2017</v>
      </c>
      <c r="D1483" s="2">
        <v>44637</v>
      </c>
      <c r="E1483" t="s">
        <v>279</v>
      </c>
      <c r="F1483" t="s">
        <v>541</v>
      </c>
      <c r="G1483" t="s">
        <v>17</v>
      </c>
      <c r="I1483" s="3">
        <v>19.21</v>
      </c>
    </row>
    <row r="1484" spans="1:9" x14ac:dyDescent="0.35">
      <c r="A1484" s="1">
        <v>42799</v>
      </c>
      <c r="B1484">
        <v>3</v>
      </c>
      <c r="C1484">
        <v>2017</v>
      </c>
      <c r="D1484" s="2">
        <v>44637</v>
      </c>
      <c r="E1484" t="s">
        <v>279</v>
      </c>
      <c r="F1484" t="s">
        <v>541</v>
      </c>
      <c r="G1484" t="s">
        <v>17</v>
      </c>
      <c r="I1484" s="3">
        <v>4</v>
      </c>
    </row>
    <row r="1485" spans="1:9" x14ac:dyDescent="0.35">
      <c r="A1485" s="1">
        <v>42802</v>
      </c>
      <c r="B1485">
        <v>3</v>
      </c>
      <c r="C1485">
        <v>2017</v>
      </c>
      <c r="D1485" s="2">
        <v>44637</v>
      </c>
      <c r="E1485" t="s">
        <v>269</v>
      </c>
      <c r="F1485" t="s">
        <v>981</v>
      </c>
      <c r="G1485" t="s">
        <v>11</v>
      </c>
      <c r="I1485" s="3">
        <v>478.62</v>
      </c>
    </row>
    <row r="1486" spans="1:9" x14ac:dyDescent="0.35">
      <c r="A1486" s="1">
        <v>42802</v>
      </c>
      <c r="B1486">
        <v>3</v>
      </c>
      <c r="C1486">
        <v>2017</v>
      </c>
      <c r="D1486" s="2">
        <v>44637</v>
      </c>
      <c r="E1486" t="s">
        <v>279</v>
      </c>
      <c r="F1486" t="s">
        <v>849</v>
      </c>
      <c r="G1486" t="s">
        <v>17</v>
      </c>
      <c r="I1486" s="3">
        <v>16.260000000000002</v>
      </c>
    </row>
    <row r="1487" spans="1:9" x14ac:dyDescent="0.35">
      <c r="A1487" s="1">
        <v>42803</v>
      </c>
      <c r="B1487">
        <v>3</v>
      </c>
      <c r="C1487">
        <v>2017</v>
      </c>
      <c r="D1487" s="2">
        <v>44637</v>
      </c>
      <c r="E1487" t="s">
        <v>269</v>
      </c>
      <c r="F1487" t="s">
        <v>752</v>
      </c>
      <c r="G1487" t="s">
        <v>16</v>
      </c>
      <c r="I1487" s="3">
        <v>305.67</v>
      </c>
    </row>
    <row r="1488" spans="1:9" x14ac:dyDescent="0.35">
      <c r="A1488" s="1">
        <v>42803</v>
      </c>
      <c r="B1488">
        <v>3</v>
      </c>
      <c r="C1488">
        <v>2017</v>
      </c>
      <c r="D1488" s="2">
        <v>44637</v>
      </c>
      <c r="E1488" t="s">
        <v>279</v>
      </c>
      <c r="F1488" t="s">
        <v>359</v>
      </c>
      <c r="G1488" t="s">
        <v>36</v>
      </c>
      <c r="I1488" s="3">
        <v>9.99</v>
      </c>
    </row>
    <row r="1489" spans="1:9" x14ac:dyDescent="0.35">
      <c r="A1489" s="1">
        <v>42804</v>
      </c>
      <c r="B1489">
        <v>3</v>
      </c>
      <c r="C1489">
        <v>2017</v>
      </c>
      <c r="D1489" s="2">
        <v>44637</v>
      </c>
      <c r="E1489" t="s">
        <v>273</v>
      </c>
      <c r="F1489" t="s">
        <v>410</v>
      </c>
      <c r="G1489" t="s">
        <v>23</v>
      </c>
      <c r="I1489" s="3">
        <v>60</v>
      </c>
    </row>
    <row r="1490" spans="1:9" x14ac:dyDescent="0.35">
      <c r="A1490" s="1">
        <v>42804</v>
      </c>
      <c r="B1490">
        <v>3</v>
      </c>
      <c r="C1490">
        <v>2017</v>
      </c>
      <c r="D1490" s="2">
        <v>44637</v>
      </c>
      <c r="E1490" t="s">
        <v>279</v>
      </c>
      <c r="F1490" t="s">
        <v>885</v>
      </c>
      <c r="G1490" t="s">
        <v>30</v>
      </c>
      <c r="I1490" s="3">
        <v>59.99</v>
      </c>
    </row>
    <row r="1491" spans="1:9" x14ac:dyDescent="0.35">
      <c r="A1491" s="1">
        <v>42804</v>
      </c>
      <c r="B1491">
        <v>3</v>
      </c>
      <c r="C1491">
        <v>2017</v>
      </c>
      <c r="D1491" s="2">
        <v>44637</v>
      </c>
      <c r="E1491" t="s">
        <v>279</v>
      </c>
      <c r="F1491" t="s">
        <v>420</v>
      </c>
      <c r="G1491" t="s">
        <v>26</v>
      </c>
      <c r="I1491" s="3">
        <v>38.799999999999997</v>
      </c>
    </row>
    <row r="1492" spans="1:9" x14ac:dyDescent="0.35">
      <c r="A1492" s="1">
        <v>42804</v>
      </c>
      <c r="B1492">
        <v>3</v>
      </c>
      <c r="C1492">
        <v>2017</v>
      </c>
      <c r="D1492" s="2">
        <v>44637</v>
      </c>
      <c r="E1492" t="s">
        <v>279</v>
      </c>
      <c r="F1492" t="s">
        <v>982</v>
      </c>
      <c r="G1492" t="s">
        <v>19</v>
      </c>
      <c r="I1492" s="3">
        <v>27.59</v>
      </c>
    </row>
    <row r="1493" spans="1:9" x14ac:dyDescent="0.35">
      <c r="A1493" s="1">
        <v>42804</v>
      </c>
      <c r="B1493">
        <v>3</v>
      </c>
      <c r="C1493">
        <v>2017</v>
      </c>
      <c r="D1493" s="2">
        <v>44637</v>
      </c>
      <c r="E1493" t="s">
        <v>279</v>
      </c>
      <c r="F1493" t="s">
        <v>541</v>
      </c>
      <c r="G1493" t="s">
        <v>17</v>
      </c>
      <c r="I1493" s="3">
        <v>27.44</v>
      </c>
    </row>
    <row r="1494" spans="1:9" x14ac:dyDescent="0.35">
      <c r="A1494" s="1">
        <v>42804</v>
      </c>
      <c r="B1494">
        <v>3</v>
      </c>
      <c r="C1494">
        <v>2017</v>
      </c>
      <c r="D1494" s="2">
        <v>44637</v>
      </c>
      <c r="E1494" t="s">
        <v>279</v>
      </c>
      <c r="F1494" t="s">
        <v>623</v>
      </c>
      <c r="G1494" t="s">
        <v>19</v>
      </c>
      <c r="I1494" s="3">
        <v>3.98</v>
      </c>
    </row>
    <row r="1495" spans="1:9" x14ac:dyDescent="0.35">
      <c r="A1495" s="1">
        <v>42805</v>
      </c>
      <c r="B1495">
        <v>3</v>
      </c>
      <c r="C1495">
        <v>2017</v>
      </c>
      <c r="D1495" s="2">
        <v>44637</v>
      </c>
      <c r="E1495" t="s">
        <v>279</v>
      </c>
      <c r="F1495" t="s">
        <v>541</v>
      </c>
      <c r="G1495" t="s">
        <v>17</v>
      </c>
      <c r="I1495" s="3">
        <v>56.37</v>
      </c>
    </row>
    <row r="1496" spans="1:9" x14ac:dyDescent="0.35">
      <c r="A1496" s="1">
        <v>42805</v>
      </c>
      <c r="B1496">
        <v>3</v>
      </c>
      <c r="C1496">
        <v>2017</v>
      </c>
      <c r="D1496" s="2">
        <v>44637</v>
      </c>
      <c r="E1496" t="s">
        <v>279</v>
      </c>
      <c r="F1496" t="s">
        <v>541</v>
      </c>
      <c r="G1496" t="s">
        <v>17</v>
      </c>
      <c r="I1496" s="3">
        <v>3.88</v>
      </c>
    </row>
    <row r="1497" spans="1:9" x14ac:dyDescent="0.35">
      <c r="A1497" s="1">
        <v>42806</v>
      </c>
      <c r="B1497">
        <v>3</v>
      </c>
      <c r="C1497">
        <v>2017</v>
      </c>
      <c r="D1497" s="2">
        <v>44637</v>
      </c>
      <c r="E1497" t="s">
        <v>279</v>
      </c>
      <c r="F1497" t="s">
        <v>983</v>
      </c>
      <c r="G1497" t="s">
        <v>36</v>
      </c>
      <c r="I1497" s="3">
        <v>74.900000000000006</v>
      </c>
    </row>
    <row r="1498" spans="1:9" x14ac:dyDescent="0.35">
      <c r="A1498" s="1">
        <v>42806</v>
      </c>
      <c r="B1498">
        <v>3</v>
      </c>
      <c r="C1498">
        <v>2017</v>
      </c>
      <c r="D1498" s="2">
        <v>44637</v>
      </c>
      <c r="E1498" t="s">
        <v>279</v>
      </c>
      <c r="F1498" t="s">
        <v>936</v>
      </c>
      <c r="G1498" t="s">
        <v>19</v>
      </c>
      <c r="I1498" s="3">
        <v>36.1</v>
      </c>
    </row>
    <row r="1499" spans="1:9" x14ac:dyDescent="0.35">
      <c r="A1499" s="1">
        <v>42806</v>
      </c>
      <c r="B1499">
        <v>3</v>
      </c>
      <c r="C1499">
        <v>2017</v>
      </c>
      <c r="D1499" s="2">
        <v>44637</v>
      </c>
      <c r="E1499" t="s">
        <v>279</v>
      </c>
      <c r="F1499" t="s">
        <v>624</v>
      </c>
      <c r="G1499" t="s">
        <v>19</v>
      </c>
      <c r="I1499" s="3">
        <v>34.81</v>
      </c>
    </row>
    <row r="1500" spans="1:9" x14ac:dyDescent="0.35">
      <c r="A1500" s="1">
        <v>42806</v>
      </c>
      <c r="B1500">
        <v>3</v>
      </c>
      <c r="C1500">
        <v>2017</v>
      </c>
      <c r="D1500" s="2">
        <v>44637</v>
      </c>
      <c r="E1500" t="s">
        <v>274</v>
      </c>
      <c r="F1500" t="s">
        <v>288</v>
      </c>
      <c r="G1500" t="s">
        <v>36</v>
      </c>
      <c r="I1500" s="3">
        <v>7.99</v>
      </c>
    </row>
    <row r="1501" spans="1:9" x14ac:dyDescent="0.35">
      <c r="A1501" s="1">
        <v>42806</v>
      </c>
      <c r="B1501">
        <v>3</v>
      </c>
      <c r="C1501">
        <v>2017</v>
      </c>
      <c r="D1501" s="2">
        <v>44637</v>
      </c>
      <c r="E1501" t="s">
        <v>279</v>
      </c>
      <c r="F1501" t="s">
        <v>541</v>
      </c>
      <c r="G1501" t="s">
        <v>17</v>
      </c>
      <c r="I1501" s="3">
        <v>4.4400000000000004</v>
      </c>
    </row>
    <row r="1502" spans="1:9" x14ac:dyDescent="0.35">
      <c r="A1502" s="1">
        <v>42807</v>
      </c>
      <c r="B1502">
        <v>3</v>
      </c>
      <c r="C1502">
        <v>2017</v>
      </c>
      <c r="D1502" s="2">
        <v>44637</v>
      </c>
      <c r="E1502" t="s">
        <v>269</v>
      </c>
      <c r="F1502" t="s">
        <v>773</v>
      </c>
      <c r="G1502" t="s">
        <v>13</v>
      </c>
      <c r="I1502" s="3">
        <v>1756.89</v>
      </c>
    </row>
    <row r="1503" spans="1:9" x14ac:dyDescent="0.35">
      <c r="A1503" s="1">
        <v>42807</v>
      </c>
      <c r="B1503">
        <v>3</v>
      </c>
      <c r="C1503">
        <v>2017</v>
      </c>
      <c r="D1503" s="2">
        <v>44637</v>
      </c>
      <c r="E1503" t="s">
        <v>269</v>
      </c>
      <c r="F1503" t="s">
        <v>540</v>
      </c>
      <c r="G1503" t="s">
        <v>11</v>
      </c>
      <c r="I1503" s="3">
        <v>341.75</v>
      </c>
    </row>
    <row r="1504" spans="1:9" x14ac:dyDescent="0.35">
      <c r="A1504" s="1">
        <v>42807</v>
      </c>
      <c r="B1504">
        <v>3</v>
      </c>
      <c r="C1504">
        <v>2017</v>
      </c>
      <c r="D1504" s="2">
        <v>44637</v>
      </c>
      <c r="E1504" t="s">
        <v>269</v>
      </c>
      <c r="F1504" t="s">
        <v>751</v>
      </c>
      <c r="G1504" t="s">
        <v>14</v>
      </c>
      <c r="I1504" s="3">
        <v>228.86</v>
      </c>
    </row>
    <row r="1505" spans="1:9" x14ac:dyDescent="0.35">
      <c r="A1505" s="1">
        <v>42807</v>
      </c>
      <c r="B1505">
        <v>3</v>
      </c>
      <c r="C1505">
        <v>2017</v>
      </c>
      <c r="D1505" s="2">
        <v>44637</v>
      </c>
      <c r="E1505" t="s">
        <v>279</v>
      </c>
      <c r="F1505" t="s">
        <v>984</v>
      </c>
      <c r="G1505" t="s">
        <v>44</v>
      </c>
      <c r="I1505" s="3">
        <v>96</v>
      </c>
    </row>
    <row r="1506" spans="1:9" x14ac:dyDescent="0.35">
      <c r="A1506" s="1">
        <v>42807</v>
      </c>
      <c r="B1506">
        <v>3</v>
      </c>
      <c r="C1506">
        <v>2017</v>
      </c>
      <c r="D1506" s="2">
        <v>44637</v>
      </c>
      <c r="E1506" t="s">
        <v>279</v>
      </c>
      <c r="F1506" t="s">
        <v>963</v>
      </c>
      <c r="G1506" t="s">
        <v>19</v>
      </c>
      <c r="I1506" s="3">
        <v>4.32</v>
      </c>
    </row>
    <row r="1507" spans="1:9" x14ac:dyDescent="0.35">
      <c r="A1507" s="1">
        <v>42808</v>
      </c>
      <c r="B1507">
        <v>3</v>
      </c>
      <c r="C1507">
        <v>2017</v>
      </c>
      <c r="D1507" s="2">
        <v>44637</v>
      </c>
      <c r="E1507" t="s">
        <v>279</v>
      </c>
      <c r="F1507" t="s">
        <v>420</v>
      </c>
      <c r="G1507" t="s">
        <v>26</v>
      </c>
      <c r="I1507" s="3">
        <v>48.34</v>
      </c>
    </row>
    <row r="1508" spans="1:9" x14ac:dyDescent="0.35">
      <c r="A1508" s="1">
        <v>42808</v>
      </c>
      <c r="B1508">
        <v>3</v>
      </c>
      <c r="C1508">
        <v>2017</v>
      </c>
      <c r="D1508" s="2">
        <v>44637</v>
      </c>
      <c r="E1508" t="s">
        <v>279</v>
      </c>
      <c r="F1508" t="s">
        <v>419</v>
      </c>
      <c r="G1508" t="s">
        <v>20</v>
      </c>
      <c r="I1508" s="3">
        <v>21.26</v>
      </c>
    </row>
    <row r="1509" spans="1:9" x14ac:dyDescent="0.35">
      <c r="A1509" s="1">
        <v>42808</v>
      </c>
      <c r="B1509">
        <v>3</v>
      </c>
      <c r="C1509">
        <v>2017</v>
      </c>
      <c r="D1509" s="2">
        <v>44637</v>
      </c>
      <c r="E1509" t="s">
        <v>279</v>
      </c>
      <c r="F1509" t="s">
        <v>543</v>
      </c>
      <c r="G1509" t="s">
        <v>20</v>
      </c>
      <c r="I1509" s="3">
        <v>9.39</v>
      </c>
    </row>
    <row r="1510" spans="1:9" x14ac:dyDescent="0.35">
      <c r="A1510" s="1">
        <v>42808</v>
      </c>
      <c r="B1510">
        <v>3</v>
      </c>
      <c r="C1510">
        <v>2017</v>
      </c>
      <c r="D1510" s="2">
        <v>44637</v>
      </c>
      <c r="E1510" t="s">
        <v>279</v>
      </c>
      <c r="F1510" t="s">
        <v>423</v>
      </c>
      <c r="G1510" t="s">
        <v>19</v>
      </c>
      <c r="I1510" s="3">
        <v>5.7</v>
      </c>
    </row>
    <row r="1511" spans="1:9" x14ac:dyDescent="0.35">
      <c r="A1511" s="1">
        <v>42809</v>
      </c>
      <c r="B1511">
        <v>3</v>
      </c>
      <c r="C1511">
        <v>2017</v>
      </c>
      <c r="D1511" s="2">
        <v>44637</v>
      </c>
      <c r="E1511" t="s">
        <v>279</v>
      </c>
      <c r="F1511" t="s">
        <v>856</v>
      </c>
      <c r="G1511" t="s">
        <v>20</v>
      </c>
      <c r="I1511" s="3">
        <v>63.18</v>
      </c>
    </row>
    <row r="1512" spans="1:9" x14ac:dyDescent="0.35">
      <c r="A1512" s="1">
        <v>42809</v>
      </c>
      <c r="B1512">
        <v>3</v>
      </c>
      <c r="C1512">
        <v>2017</v>
      </c>
      <c r="D1512" s="2">
        <v>44637</v>
      </c>
      <c r="E1512" t="s">
        <v>279</v>
      </c>
      <c r="F1512" t="s">
        <v>856</v>
      </c>
      <c r="G1512" t="s">
        <v>20</v>
      </c>
      <c r="I1512" s="3">
        <v>3</v>
      </c>
    </row>
    <row r="1513" spans="1:9" x14ac:dyDescent="0.35">
      <c r="A1513" s="1">
        <v>42810</v>
      </c>
      <c r="B1513">
        <v>3</v>
      </c>
      <c r="C1513">
        <v>2017</v>
      </c>
      <c r="D1513" s="2">
        <v>44637</v>
      </c>
      <c r="E1513" t="s">
        <v>279</v>
      </c>
      <c r="F1513" t="s">
        <v>42</v>
      </c>
      <c r="G1513" t="s">
        <v>28</v>
      </c>
      <c r="I1513" s="3">
        <v>7.99</v>
      </c>
    </row>
    <row r="1514" spans="1:9" x14ac:dyDescent="0.35">
      <c r="A1514" s="1">
        <v>42812</v>
      </c>
      <c r="B1514">
        <v>3</v>
      </c>
      <c r="C1514">
        <v>2017</v>
      </c>
      <c r="D1514" s="2">
        <v>44637</v>
      </c>
      <c r="E1514" t="s">
        <v>279</v>
      </c>
      <c r="F1514" t="s">
        <v>541</v>
      </c>
      <c r="G1514" t="s">
        <v>17</v>
      </c>
      <c r="I1514" s="3">
        <v>55.34</v>
      </c>
    </row>
    <row r="1515" spans="1:9" x14ac:dyDescent="0.35">
      <c r="A1515" s="1">
        <v>42812</v>
      </c>
      <c r="B1515">
        <v>3</v>
      </c>
      <c r="C1515">
        <v>2017</v>
      </c>
      <c r="D1515" s="2">
        <v>44637</v>
      </c>
      <c r="E1515" t="s">
        <v>279</v>
      </c>
      <c r="F1515" t="s">
        <v>419</v>
      </c>
      <c r="G1515" t="s">
        <v>20</v>
      </c>
      <c r="I1515" s="3">
        <v>16.84</v>
      </c>
    </row>
    <row r="1516" spans="1:9" x14ac:dyDescent="0.35">
      <c r="A1516" s="1">
        <v>42812</v>
      </c>
      <c r="B1516">
        <v>3</v>
      </c>
      <c r="C1516">
        <v>2017</v>
      </c>
      <c r="D1516" s="2">
        <v>44637</v>
      </c>
      <c r="E1516" t="s">
        <v>279</v>
      </c>
      <c r="F1516" t="s">
        <v>770</v>
      </c>
      <c r="G1516" t="s">
        <v>19</v>
      </c>
      <c r="I1516" s="3">
        <v>7.36</v>
      </c>
    </row>
    <row r="1517" spans="1:9" x14ac:dyDescent="0.35">
      <c r="A1517" s="1">
        <v>42814</v>
      </c>
      <c r="B1517">
        <v>3</v>
      </c>
      <c r="C1517">
        <v>2017</v>
      </c>
      <c r="D1517" s="2">
        <v>44637</v>
      </c>
      <c r="E1517" t="s">
        <v>279</v>
      </c>
      <c r="F1517" t="s">
        <v>849</v>
      </c>
      <c r="G1517" t="s">
        <v>17</v>
      </c>
      <c r="I1517" s="3">
        <v>29.34</v>
      </c>
    </row>
    <row r="1518" spans="1:9" x14ac:dyDescent="0.35">
      <c r="A1518" s="1">
        <v>42814</v>
      </c>
      <c r="B1518">
        <v>3</v>
      </c>
      <c r="C1518">
        <v>2017</v>
      </c>
      <c r="D1518" s="2">
        <v>44637</v>
      </c>
      <c r="E1518" t="s">
        <v>279</v>
      </c>
      <c r="F1518" t="s">
        <v>625</v>
      </c>
      <c r="G1518" t="s">
        <v>12</v>
      </c>
      <c r="I1518" s="3">
        <v>0</v>
      </c>
    </row>
    <row r="1519" spans="1:9" x14ac:dyDescent="0.35">
      <c r="A1519" s="1">
        <v>42815</v>
      </c>
      <c r="B1519">
        <v>3</v>
      </c>
      <c r="C1519">
        <v>2017</v>
      </c>
      <c r="D1519" s="2">
        <v>44637</v>
      </c>
      <c r="E1519" t="s">
        <v>279</v>
      </c>
      <c r="F1519" t="s">
        <v>849</v>
      </c>
      <c r="G1519" t="s">
        <v>17</v>
      </c>
      <c r="I1519" s="3">
        <v>72.92</v>
      </c>
    </row>
    <row r="1520" spans="1:9" x14ac:dyDescent="0.35">
      <c r="A1520" s="1">
        <v>42815</v>
      </c>
      <c r="B1520">
        <v>3</v>
      </c>
      <c r="C1520">
        <v>2017</v>
      </c>
      <c r="D1520" s="2">
        <v>44637</v>
      </c>
      <c r="E1520" t="s">
        <v>279</v>
      </c>
      <c r="F1520" t="s">
        <v>617</v>
      </c>
      <c r="G1520" t="s">
        <v>23</v>
      </c>
      <c r="I1520" s="3">
        <v>5.39</v>
      </c>
    </row>
    <row r="1521" spans="1:9" x14ac:dyDescent="0.35">
      <c r="A1521" s="1">
        <v>42815</v>
      </c>
      <c r="B1521">
        <v>3</v>
      </c>
      <c r="C1521">
        <v>2017</v>
      </c>
      <c r="D1521" s="2">
        <v>44637</v>
      </c>
      <c r="E1521" t="s">
        <v>279</v>
      </c>
      <c r="F1521" t="s">
        <v>985</v>
      </c>
      <c r="G1521" t="s">
        <v>28</v>
      </c>
      <c r="I1521" s="3">
        <v>1.98</v>
      </c>
    </row>
    <row r="1522" spans="1:9" x14ac:dyDescent="0.35">
      <c r="A1522" s="1">
        <v>42816</v>
      </c>
      <c r="B1522">
        <v>3</v>
      </c>
      <c r="C1522">
        <v>2017</v>
      </c>
      <c r="D1522" s="2">
        <v>44637</v>
      </c>
      <c r="E1522" t="s">
        <v>269</v>
      </c>
      <c r="F1522" t="s">
        <v>754</v>
      </c>
      <c r="G1522" t="s">
        <v>16</v>
      </c>
      <c r="I1522" s="3">
        <v>159.16999999999999</v>
      </c>
    </row>
    <row r="1523" spans="1:9" x14ac:dyDescent="0.35">
      <c r="A1523" s="1">
        <v>42816</v>
      </c>
      <c r="B1523">
        <v>3</v>
      </c>
      <c r="C1523">
        <v>2017</v>
      </c>
      <c r="D1523" s="2">
        <v>44637</v>
      </c>
      <c r="E1523" t="s">
        <v>278</v>
      </c>
      <c r="F1523" t="s">
        <v>619</v>
      </c>
      <c r="G1523" t="s">
        <v>12</v>
      </c>
      <c r="I1523" s="3">
        <v>78.38</v>
      </c>
    </row>
    <row r="1524" spans="1:9" x14ac:dyDescent="0.35">
      <c r="A1524" s="1">
        <v>42816</v>
      </c>
      <c r="B1524">
        <v>3</v>
      </c>
      <c r="C1524">
        <v>2017</v>
      </c>
      <c r="D1524" s="2">
        <v>44637</v>
      </c>
      <c r="E1524" t="s">
        <v>279</v>
      </c>
      <c r="F1524" t="s">
        <v>361</v>
      </c>
      <c r="G1524" t="s">
        <v>28</v>
      </c>
      <c r="I1524" s="3">
        <v>9.99</v>
      </c>
    </row>
    <row r="1525" spans="1:9" x14ac:dyDescent="0.35">
      <c r="A1525" s="1">
        <v>42818</v>
      </c>
      <c r="B1525">
        <v>3</v>
      </c>
      <c r="C1525">
        <v>2017</v>
      </c>
      <c r="D1525" s="2">
        <v>44637</v>
      </c>
      <c r="E1525" t="s">
        <v>276</v>
      </c>
      <c r="F1525" t="s">
        <v>619</v>
      </c>
      <c r="G1525" t="s">
        <v>12</v>
      </c>
      <c r="I1525" s="3">
        <v>60.72</v>
      </c>
    </row>
    <row r="1526" spans="1:9" x14ac:dyDescent="0.35">
      <c r="A1526" s="1">
        <v>42818</v>
      </c>
      <c r="B1526">
        <v>3</v>
      </c>
      <c r="C1526">
        <v>2017</v>
      </c>
      <c r="D1526" s="2">
        <v>44637</v>
      </c>
      <c r="E1526" t="s">
        <v>279</v>
      </c>
      <c r="F1526" t="s">
        <v>543</v>
      </c>
      <c r="G1526" t="s">
        <v>20</v>
      </c>
      <c r="I1526" s="3">
        <v>44.59</v>
      </c>
    </row>
    <row r="1527" spans="1:9" x14ac:dyDescent="0.35">
      <c r="A1527" s="1">
        <v>42818</v>
      </c>
      <c r="B1527">
        <v>3</v>
      </c>
      <c r="C1527">
        <v>2017</v>
      </c>
      <c r="D1527" s="2">
        <v>44637</v>
      </c>
      <c r="E1527" t="s">
        <v>279</v>
      </c>
      <c r="F1527" t="s">
        <v>541</v>
      </c>
      <c r="G1527" t="s">
        <v>17</v>
      </c>
      <c r="I1527" s="3">
        <v>15.42</v>
      </c>
    </row>
    <row r="1528" spans="1:9" x14ac:dyDescent="0.35">
      <c r="A1528" s="1">
        <v>42818</v>
      </c>
      <c r="B1528">
        <v>3</v>
      </c>
      <c r="C1528">
        <v>2017</v>
      </c>
      <c r="D1528" s="2">
        <v>44637</v>
      </c>
      <c r="E1528" t="s">
        <v>279</v>
      </c>
      <c r="F1528" t="s">
        <v>543</v>
      </c>
      <c r="G1528" t="s">
        <v>20</v>
      </c>
      <c r="I1528" s="3">
        <v>10.99</v>
      </c>
    </row>
    <row r="1529" spans="1:9" x14ac:dyDescent="0.35">
      <c r="A1529" s="1">
        <v>42819</v>
      </c>
      <c r="B1529">
        <v>3</v>
      </c>
      <c r="C1529">
        <v>2017</v>
      </c>
      <c r="D1529" s="2">
        <v>44637</v>
      </c>
      <c r="E1529" t="s">
        <v>279</v>
      </c>
      <c r="F1529" t="s">
        <v>420</v>
      </c>
      <c r="G1529" t="s">
        <v>26</v>
      </c>
      <c r="I1529" s="3">
        <v>37.85</v>
      </c>
    </row>
    <row r="1530" spans="1:9" x14ac:dyDescent="0.35">
      <c r="A1530" s="1">
        <v>42819</v>
      </c>
      <c r="B1530">
        <v>3</v>
      </c>
      <c r="C1530">
        <v>2017</v>
      </c>
      <c r="D1530" s="2">
        <v>44637</v>
      </c>
      <c r="E1530" t="s">
        <v>279</v>
      </c>
      <c r="F1530" t="s">
        <v>883</v>
      </c>
      <c r="G1530" t="s">
        <v>19</v>
      </c>
      <c r="I1530" s="3">
        <v>14.51</v>
      </c>
    </row>
    <row r="1531" spans="1:9" x14ac:dyDescent="0.35">
      <c r="A1531" s="1">
        <v>42819</v>
      </c>
      <c r="B1531">
        <v>3</v>
      </c>
      <c r="C1531">
        <v>2017</v>
      </c>
      <c r="D1531" s="2">
        <v>44637</v>
      </c>
      <c r="E1531" t="s">
        <v>279</v>
      </c>
      <c r="F1531" t="s">
        <v>986</v>
      </c>
      <c r="G1531" t="s">
        <v>28</v>
      </c>
      <c r="I1531" s="3">
        <v>1.75</v>
      </c>
    </row>
    <row r="1532" spans="1:9" x14ac:dyDescent="0.35">
      <c r="A1532" s="1">
        <v>42820</v>
      </c>
      <c r="B1532">
        <v>3</v>
      </c>
      <c r="C1532">
        <v>2017</v>
      </c>
      <c r="D1532" s="2">
        <v>44637</v>
      </c>
      <c r="E1532" t="s">
        <v>279</v>
      </c>
      <c r="F1532" t="s">
        <v>987</v>
      </c>
      <c r="G1532" t="s">
        <v>19</v>
      </c>
      <c r="I1532" s="3">
        <v>16.3</v>
      </c>
    </row>
    <row r="1533" spans="1:9" x14ac:dyDescent="0.35">
      <c r="A1533" s="1">
        <v>42820</v>
      </c>
      <c r="B1533">
        <v>3</v>
      </c>
      <c r="C1533">
        <v>2017</v>
      </c>
      <c r="D1533" s="2">
        <v>44637</v>
      </c>
      <c r="E1533" t="s">
        <v>279</v>
      </c>
      <c r="F1533" t="s">
        <v>985</v>
      </c>
      <c r="G1533" t="s">
        <v>28</v>
      </c>
      <c r="I1533" s="3">
        <v>0.99</v>
      </c>
    </row>
    <row r="1534" spans="1:9" x14ac:dyDescent="0.35">
      <c r="A1534" s="1">
        <v>42821</v>
      </c>
      <c r="B1534">
        <v>3</v>
      </c>
      <c r="C1534">
        <v>2017</v>
      </c>
      <c r="D1534" s="2">
        <v>44637</v>
      </c>
      <c r="E1534" t="s">
        <v>279</v>
      </c>
      <c r="F1534" t="s">
        <v>541</v>
      </c>
      <c r="G1534" t="s">
        <v>17</v>
      </c>
      <c r="I1534" s="3">
        <v>45.95</v>
      </c>
    </row>
    <row r="1535" spans="1:9" x14ac:dyDescent="0.35">
      <c r="A1535" s="1">
        <v>42823</v>
      </c>
      <c r="B1535">
        <v>3</v>
      </c>
      <c r="C1535">
        <v>2017</v>
      </c>
      <c r="D1535" s="2">
        <v>44637</v>
      </c>
      <c r="E1535" t="s">
        <v>279</v>
      </c>
      <c r="F1535" t="s">
        <v>610</v>
      </c>
      <c r="G1535" t="s">
        <v>17</v>
      </c>
      <c r="I1535" s="3">
        <v>115.99</v>
      </c>
    </row>
    <row r="1536" spans="1:9" x14ac:dyDescent="0.35">
      <c r="A1536" s="1">
        <v>42823</v>
      </c>
      <c r="B1536">
        <v>3</v>
      </c>
      <c r="C1536">
        <v>2017</v>
      </c>
      <c r="D1536" s="2">
        <v>44637</v>
      </c>
      <c r="E1536" t="s">
        <v>279</v>
      </c>
      <c r="F1536" t="s">
        <v>541</v>
      </c>
      <c r="G1536" t="s">
        <v>20</v>
      </c>
      <c r="I1536" s="3">
        <v>-27.2</v>
      </c>
    </row>
    <row r="1537" spans="1:9" x14ac:dyDescent="0.35">
      <c r="A1537" s="1">
        <v>42825</v>
      </c>
      <c r="B1537">
        <v>3</v>
      </c>
      <c r="C1537">
        <v>2017</v>
      </c>
      <c r="D1537" s="2">
        <v>44637</v>
      </c>
      <c r="E1537" t="s">
        <v>279</v>
      </c>
      <c r="F1537" t="s">
        <v>988</v>
      </c>
      <c r="G1537" t="s">
        <v>19</v>
      </c>
      <c r="I1537" s="3">
        <v>50.06</v>
      </c>
    </row>
    <row r="1538" spans="1:9" x14ac:dyDescent="0.35">
      <c r="A1538" s="1">
        <v>42827</v>
      </c>
      <c r="B1538">
        <v>4</v>
      </c>
      <c r="C1538">
        <v>2017</v>
      </c>
      <c r="D1538" s="2">
        <v>44668</v>
      </c>
      <c r="E1538" t="s">
        <v>268</v>
      </c>
      <c r="F1538" t="s">
        <v>989</v>
      </c>
      <c r="G1538" t="s">
        <v>19</v>
      </c>
      <c r="I1538" s="3">
        <v>103.5</v>
      </c>
    </row>
    <row r="1539" spans="1:9" x14ac:dyDescent="0.35">
      <c r="A1539" s="1">
        <v>42827</v>
      </c>
      <c r="B1539">
        <v>4</v>
      </c>
      <c r="C1539">
        <v>2017</v>
      </c>
      <c r="D1539" s="2">
        <v>44668</v>
      </c>
      <c r="E1539" t="s">
        <v>279</v>
      </c>
      <c r="F1539" t="s">
        <v>419</v>
      </c>
      <c r="G1539" t="s">
        <v>20</v>
      </c>
      <c r="I1539" s="3">
        <v>10.17</v>
      </c>
    </row>
    <row r="1540" spans="1:9" x14ac:dyDescent="0.35">
      <c r="A1540" s="1">
        <v>42827</v>
      </c>
      <c r="B1540">
        <v>4</v>
      </c>
      <c r="C1540">
        <v>2017</v>
      </c>
      <c r="D1540" s="2">
        <v>44668</v>
      </c>
      <c r="E1540" t="s">
        <v>279</v>
      </c>
      <c r="F1540" t="s">
        <v>541</v>
      </c>
      <c r="G1540" t="s">
        <v>17</v>
      </c>
      <c r="I1540" s="3">
        <v>9.27</v>
      </c>
    </row>
    <row r="1541" spans="1:9" x14ac:dyDescent="0.35">
      <c r="A1541" s="1">
        <v>42828</v>
      </c>
      <c r="B1541">
        <v>4</v>
      </c>
      <c r="C1541">
        <v>2017</v>
      </c>
      <c r="D1541" s="2">
        <v>44668</v>
      </c>
      <c r="E1541" t="s">
        <v>279</v>
      </c>
      <c r="F1541" t="s">
        <v>626</v>
      </c>
      <c r="G1541" t="s">
        <v>25</v>
      </c>
      <c r="I1541" s="3">
        <v>549</v>
      </c>
    </row>
    <row r="1542" spans="1:9" x14ac:dyDescent="0.35">
      <c r="A1542" s="1">
        <v>42828</v>
      </c>
      <c r="B1542">
        <v>4</v>
      </c>
      <c r="C1542">
        <v>2017</v>
      </c>
      <c r="D1542" s="2">
        <v>44668</v>
      </c>
      <c r="E1542" t="s">
        <v>269</v>
      </c>
      <c r="F1542" t="s">
        <v>752</v>
      </c>
      <c r="G1542" t="s">
        <v>16</v>
      </c>
      <c r="I1542" s="3">
        <v>97.75</v>
      </c>
    </row>
    <row r="1543" spans="1:9" x14ac:dyDescent="0.35">
      <c r="A1543" s="1">
        <v>42828</v>
      </c>
      <c r="B1543">
        <v>4</v>
      </c>
      <c r="C1543">
        <v>2017</v>
      </c>
      <c r="D1543" s="2">
        <v>44668</v>
      </c>
      <c r="E1543" t="s">
        <v>279</v>
      </c>
      <c r="F1543" t="s">
        <v>420</v>
      </c>
      <c r="G1543" t="s">
        <v>26</v>
      </c>
      <c r="I1543" s="3">
        <v>46.39</v>
      </c>
    </row>
    <row r="1544" spans="1:9" x14ac:dyDescent="0.35">
      <c r="A1544" s="1">
        <v>42828</v>
      </c>
      <c r="B1544">
        <v>4</v>
      </c>
      <c r="C1544">
        <v>2017</v>
      </c>
      <c r="D1544" s="2">
        <v>44668</v>
      </c>
      <c r="E1544" t="s">
        <v>279</v>
      </c>
      <c r="F1544" t="s">
        <v>420</v>
      </c>
      <c r="G1544" t="s">
        <v>26</v>
      </c>
      <c r="I1544" s="3">
        <v>36.06</v>
      </c>
    </row>
    <row r="1545" spans="1:9" x14ac:dyDescent="0.35">
      <c r="A1545" s="1">
        <v>42829</v>
      </c>
      <c r="B1545">
        <v>4</v>
      </c>
      <c r="C1545">
        <v>2017</v>
      </c>
      <c r="D1545" s="2">
        <v>44668</v>
      </c>
      <c r="E1545" t="s">
        <v>279</v>
      </c>
      <c r="F1545" t="s">
        <v>368</v>
      </c>
      <c r="G1545" t="s">
        <v>27</v>
      </c>
      <c r="I1545" s="3">
        <v>172</v>
      </c>
    </row>
    <row r="1546" spans="1:9" x14ac:dyDescent="0.35">
      <c r="A1546" s="1">
        <v>42829</v>
      </c>
      <c r="B1546">
        <v>4</v>
      </c>
      <c r="C1546">
        <v>2017</v>
      </c>
      <c r="D1546" s="2">
        <v>44668</v>
      </c>
      <c r="E1546" t="s">
        <v>279</v>
      </c>
      <c r="F1546" t="s">
        <v>990</v>
      </c>
      <c r="G1546" t="s">
        <v>17</v>
      </c>
      <c r="I1546" s="3">
        <v>66</v>
      </c>
    </row>
    <row r="1547" spans="1:9" x14ac:dyDescent="0.35">
      <c r="A1547" s="1">
        <v>42829</v>
      </c>
      <c r="B1547">
        <v>4</v>
      </c>
      <c r="C1547">
        <v>2017</v>
      </c>
      <c r="D1547" s="2">
        <v>44668</v>
      </c>
      <c r="E1547" t="s">
        <v>279</v>
      </c>
      <c r="F1547" t="s">
        <v>419</v>
      </c>
      <c r="G1547" t="s">
        <v>20</v>
      </c>
      <c r="I1547" s="3">
        <v>13.46</v>
      </c>
    </row>
    <row r="1548" spans="1:9" x14ac:dyDescent="0.35">
      <c r="A1548" s="1">
        <v>42832</v>
      </c>
      <c r="B1548">
        <v>4</v>
      </c>
      <c r="C1548">
        <v>2017</v>
      </c>
      <c r="D1548" s="2">
        <v>44668</v>
      </c>
      <c r="E1548" t="s">
        <v>269</v>
      </c>
      <c r="F1548" t="s">
        <v>991</v>
      </c>
      <c r="G1548" t="s">
        <v>14</v>
      </c>
      <c r="I1548" s="3">
        <v>78.010000000000005</v>
      </c>
    </row>
    <row r="1549" spans="1:9" x14ac:dyDescent="0.35">
      <c r="A1549" s="1">
        <v>42832</v>
      </c>
      <c r="B1549">
        <v>4</v>
      </c>
      <c r="C1549">
        <v>2017</v>
      </c>
      <c r="D1549" s="2">
        <v>44668</v>
      </c>
      <c r="E1549" t="s">
        <v>279</v>
      </c>
      <c r="F1549" t="s">
        <v>885</v>
      </c>
      <c r="G1549" t="s">
        <v>30</v>
      </c>
      <c r="I1549" s="3">
        <v>59.99</v>
      </c>
    </row>
    <row r="1550" spans="1:9" x14ac:dyDescent="0.35">
      <c r="A1550" s="1">
        <v>42833</v>
      </c>
      <c r="B1550">
        <v>4</v>
      </c>
      <c r="C1550">
        <v>2017</v>
      </c>
      <c r="D1550" s="2">
        <v>44668</v>
      </c>
      <c r="E1550" t="s">
        <v>279</v>
      </c>
      <c r="F1550" t="s">
        <v>992</v>
      </c>
      <c r="G1550" t="s">
        <v>10</v>
      </c>
      <c r="I1550" s="3">
        <v>24.9</v>
      </c>
    </row>
    <row r="1551" spans="1:9" x14ac:dyDescent="0.35">
      <c r="A1551" s="1">
        <v>42833</v>
      </c>
      <c r="B1551">
        <v>4</v>
      </c>
      <c r="C1551">
        <v>2017</v>
      </c>
      <c r="D1551" s="2">
        <v>44668</v>
      </c>
      <c r="E1551" t="s">
        <v>279</v>
      </c>
      <c r="F1551" t="s">
        <v>541</v>
      </c>
      <c r="G1551" t="s">
        <v>17</v>
      </c>
      <c r="I1551" s="3">
        <v>24.45</v>
      </c>
    </row>
    <row r="1552" spans="1:9" x14ac:dyDescent="0.35">
      <c r="A1552" s="1">
        <v>42833</v>
      </c>
      <c r="B1552">
        <v>4</v>
      </c>
      <c r="C1552">
        <v>2017</v>
      </c>
      <c r="D1552" s="2">
        <v>44668</v>
      </c>
      <c r="E1552" t="s">
        <v>279</v>
      </c>
      <c r="F1552" t="s">
        <v>431</v>
      </c>
      <c r="G1552" t="s">
        <v>17</v>
      </c>
      <c r="I1552" s="3">
        <v>19.53</v>
      </c>
    </row>
    <row r="1553" spans="1:9" x14ac:dyDescent="0.35">
      <c r="A1553" s="1">
        <v>42833</v>
      </c>
      <c r="B1553">
        <v>4</v>
      </c>
      <c r="C1553">
        <v>2017</v>
      </c>
      <c r="D1553" s="2">
        <v>44668</v>
      </c>
      <c r="E1553" t="s">
        <v>279</v>
      </c>
      <c r="F1553" t="s">
        <v>849</v>
      </c>
      <c r="G1553" t="s">
        <v>25</v>
      </c>
      <c r="I1553" s="3">
        <v>17.989999999999998</v>
      </c>
    </row>
    <row r="1554" spans="1:9" x14ac:dyDescent="0.35">
      <c r="A1554" s="1">
        <v>42834</v>
      </c>
      <c r="B1554">
        <v>4</v>
      </c>
      <c r="C1554">
        <v>2017</v>
      </c>
      <c r="D1554" s="2">
        <v>44668</v>
      </c>
      <c r="E1554" t="s">
        <v>269</v>
      </c>
      <c r="F1554" t="s">
        <v>761</v>
      </c>
      <c r="G1554" t="s">
        <v>9</v>
      </c>
      <c r="I1554" s="3">
        <v>100</v>
      </c>
    </row>
    <row r="1555" spans="1:9" x14ac:dyDescent="0.35">
      <c r="A1555" s="1">
        <v>42834</v>
      </c>
      <c r="B1555">
        <v>4</v>
      </c>
      <c r="C1555">
        <v>2017</v>
      </c>
      <c r="D1555" s="2">
        <v>44668</v>
      </c>
      <c r="E1555" t="s">
        <v>279</v>
      </c>
      <c r="F1555" t="s">
        <v>541</v>
      </c>
      <c r="G1555" t="s">
        <v>17</v>
      </c>
      <c r="I1555" s="3">
        <v>53.16</v>
      </c>
    </row>
    <row r="1556" spans="1:9" x14ac:dyDescent="0.35">
      <c r="A1556" s="1">
        <v>42835</v>
      </c>
      <c r="B1556">
        <v>4</v>
      </c>
      <c r="C1556">
        <v>2017</v>
      </c>
      <c r="D1556" s="2">
        <v>44668</v>
      </c>
      <c r="E1556" t="s">
        <v>269</v>
      </c>
      <c r="F1556" t="s">
        <v>993</v>
      </c>
      <c r="G1556" t="s">
        <v>78</v>
      </c>
      <c r="I1556" s="3">
        <v>4959.6000000000004</v>
      </c>
    </row>
    <row r="1557" spans="1:9" x14ac:dyDescent="0.35">
      <c r="A1557" s="1">
        <v>42835</v>
      </c>
      <c r="B1557">
        <v>4</v>
      </c>
      <c r="C1557">
        <v>2017</v>
      </c>
      <c r="D1557" s="2">
        <v>44668</v>
      </c>
      <c r="E1557" t="s">
        <v>269</v>
      </c>
      <c r="F1557" t="s">
        <v>994</v>
      </c>
      <c r="G1557" t="s">
        <v>11</v>
      </c>
      <c r="I1557" s="3">
        <v>472.96</v>
      </c>
    </row>
    <row r="1558" spans="1:9" x14ac:dyDescent="0.35">
      <c r="A1558" s="1">
        <v>42836</v>
      </c>
      <c r="B1558">
        <v>4</v>
      </c>
      <c r="C1558">
        <v>2017</v>
      </c>
      <c r="D1558" s="2">
        <v>44668</v>
      </c>
      <c r="E1558" t="s">
        <v>269</v>
      </c>
      <c r="F1558" t="s">
        <v>773</v>
      </c>
      <c r="G1558" t="s">
        <v>13</v>
      </c>
      <c r="I1558" s="3">
        <v>1756.89</v>
      </c>
    </row>
    <row r="1559" spans="1:9" x14ac:dyDescent="0.35">
      <c r="A1559" s="1">
        <v>42836</v>
      </c>
      <c r="B1559">
        <v>4</v>
      </c>
      <c r="C1559">
        <v>2017</v>
      </c>
      <c r="D1559" s="2">
        <v>44668</v>
      </c>
      <c r="E1559" t="s">
        <v>269</v>
      </c>
      <c r="F1559" t="s">
        <v>751</v>
      </c>
      <c r="G1559" t="s">
        <v>14</v>
      </c>
      <c r="I1559" s="3">
        <v>200.95</v>
      </c>
    </row>
    <row r="1560" spans="1:9" x14ac:dyDescent="0.35">
      <c r="A1560" s="1">
        <v>42838</v>
      </c>
      <c r="B1560">
        <v>4</v>
      </c>
      <c r="C1560">
        <v>2017</v>
      </c>
      <c r="D1560" s="2">
        <v>44668</v>
      </c>
      <c r="E1560" t="s">
        <v>271</v>
      </c>
      <c r="F1560" t="s">
        <v>995</v>
      </c>
      <c r="G1560" t="s">
        <v>12</v>
      </c>
      <c r="I1560" s="3">
        <v>2.94</v>
      </c>
    </row>
    <row r="1561" spans="1:9" x14ac:dyDescent="0.35">
      <c r="A1561" s="1">
        <v>42839</v>
      </c>
      <c r="B1561">
        <v>4</v>
      </c>
      <c r="C1561">
        <v>2017</v>
      </c>
      <c r="D1561" s="2">
        <v>44668</v>
      </c>
      <c r="E1561" t="s">
        <v>279</v>
      </c>
      <c r="F1561" t="s">
        <v>988</v>
      </c>
      <c r="G1561" t="s">
        <v>19</v>
      </c>
      <c r="I1561" s="3">
        <v>35.15</v>
      </c>
    </row>
    <row r="1562" spans="1:9" x14ac:dyDescent="0.35">
      <c r="A1562" s="1">
        <v>42839</v>
      </c>
      <c r="B1562">
        <v>4</v>
      </c>
      <c r="C1562">
        <v>2017</v>
      </c>
      <c r="D1562" s="2">
        <v>44668</v>
      </c>
      <c r="E1562" t="s">
        <v>279</v>
      </c>
      <c r="F1562" t="s">
        <v>996</v>
      </c>
      <c r="G1562" t="s">
        <v>17</v>
      </c>
      <c r="I1562" s="3">
        <v>29.94</v>
      </c>
    </row>
    <row r="1563" spans="1:9" x14ac:dyDescent="0.35">
      <c r="A1563" s="1">
        <v>42839</v>
      </c>
      <c r="B1563">
        <v>4</v>
      </c>
      <c r="C1563">
        <v>2017</v>
      </c>
      <c r="D1563" s="2">
        <v>44668</v>
      </c>
      <c r="E1563" t="s">
        <v>279</v>
      </c>
      <c r="F1563" t="s">
        <v>883</v>
      </c>
      <c r="G1563" t="s">
        <v>19</v>
      </c>
      <c r="I1563" s="3">
        <v>5.37</v>
      </c>
    </row>
    <row r="1564" spans="1:9" x14ac:dyDescent="0.35">
      <c r="A1564" s="1">
        <v>42840</v>
      </c>
      <c r="B1564">
        <v>4</v>
      </c>
      <c r="C1564">
        <v>2017</v>
      </c>
      <c r="D1564" s="2">
        <v>44668</v>
      </c>
      <c r="E1564" t="s">
        <v>279</v>
      </c>
      <c r="F1564" t="s">
        <v>420</v>
      </c>
      <c r="G1564" t="s">
        <v>26</v>
      </c>
      <c r="I1564" s="3">
        <v>39.22</v>
      </c>
    </row>
    <row r="1565" spans="1:9" x14ac:dyDescent="0.35">
      <c r="A1565" s="1">
        <v>42840</v>
      </c>
      <c r="B1565">
        <v>4</v>
      </c>
      <c r="C1565">
        <v>2017</v>
      </c>
      <c r="D1565" s="2">
        <v>44668</v>
      </c>
      <c r="E1565" t="s">
        <v>279</v>
      </c>
      <c r="F1565" t="s">
        <v>432</v>
      </c>
      <c r="G1565" t="s">
        <v>19</v>
      </c>
      <c r="I1565" s="3">
        <v>34.299999999999997</v>
      </c>
    </row>
    <row r="1566" spans="1:9" x14ac:dyDescent="0.35">
      <c r="A1566" s="1">
        <v>42840</v>
      </c>
      <c r="B1566">
        <v>4</v>
      </c>
      <c r="C1566">
        <v>2017</v>
      </c>
      <c r="D1566" s="2">
        <v>44668</v>
      </c>
      <c r="E1566" t="s">
        <v>279</v>
      </c>
      <c r="F1566" t="s">
        <v>541</v>
      </c>
      <c r="G1566" t="s">
        <v>17</v>
      </c>
      <c r="I1566" s="3">
        <v>19.98</v>
      </c>
    </row>
    <row r="1567" spans="1:9" x14ac:dyDescent="0.35">
      <c r="A1567" s="1">
        <v>42841</v>
      </c>
      <c r="B1567">
        <v>4</v>
      </c>
      <c r="C1567">
        <v>2017</v>
      </c>
      <c r="D1567" s="2">
        <v>44668</v>
      </c>
      <c r="E1567" t="s">
        <v>279</v>
      </c>
      <c r="F1567" t="s">
        <v>622</v>
      </c>
      <c r="G1567" t="s">
        <v>35</v>
      </c>
      <c r="I1567" s="3">
        <v>59.22</v>
      </c>
    </row>
    <row r="1568" spans="1:9" x14ac:dyDescent="0.35">
      <c r="A1568" s="1">
        <v>42841</v>
      </c>
      <c r="B1568">
        <v>4</v>
      </c>
      <c r="C1568">
        <v>2017</v>
      </c>
      <c r="D1568" s="2">
        <v>44668</v>
      </c>
      <c r="E1568" t="s">
        <v>279</v>
      </c>
      <c r="F1568" t="s">
        <v>541</v>
      </c>
      <c r="G1568" t="s">
        <v>17</v>
      </c>
      <c r="I1568" s="3">
        <v>35.72</v>
      </c>
    </row>
    <row r="1569" spans="1:9" x14ac:dyDescent="0.35">
      <c r="A1569" s="1">
        <v>42841</v>
      </c>
      <c r="B1569">
        <v>4</v>
      </c>
      <c r="C1569">
        <v>2017</v>
      </c>
      <c r="D1569" s="2">
        <v>44668</v>
      </c>
      <c r="E1569" t="s">
        <v>279</v>
      </c>
      <c r="F1569" t="s">
        <v>42</v>
      </c>
      <c r="G1569" t="s">
        <v>28</v>
      </c>
      <c r="I1569" s="3">
        <v>7.99</v>
      </c>
    </row>
    <row r="1570" spans="1:9" x14ac:dyDescent="0.35">
      <c r="A1570" s="1">
        <v>42842</v>
      </c>
      <c r="B1570">
        <v>4</v>
      </c>
      <c r="C1570">
        <v>2017</v>
      </c>
      <c r="D1570" s="2">
        <v>44668</v>
      </c>
      <c r="E1570" t="s">
        <v>279</v>
      </c>
      <c r="F1570" t="s">
        <v>963</v>
      </c>
      <c r="G1570" t="s">
        <v>19</v>
      </c>
      <c r="I1570" s="3">
        <v>7.89</v>
      </c>
    </row>
    <row r="1571" spans="1:9" x14ac:dyDescent="0.35">
      <c r="A1571" s="1">
        <v>42847</v>
      </c>
      <c r="B1571">
        <v>4</v>
      </c>
      <c r="C1571">
        <v>2017</v>
      </c>
      <c r="D1571" s="2">
        <v>44668</v>
      </c>
      <c r="E1571" t="s">
        <v>279</v>
      </c>
      <c r="F1571" t="s">
        <v>908</v>
      </c>
      <c r="G1571" t="s">
        <v>19</v>
      </c>
      <c r="I1571" s="3">
        <v>11.16</v>
      </c>
    </row>
    <row r="1572" spans="1:9" x14ac:dyDescent="0.35">
      <c r="A1572" s="1">
        <v>42847</v>
      </c>
      <c r="B1572">
        <v>4</v>
      </c>
      <c r="C1572">
        <v>2017</v>
      </c>
      <c r="D1572" s="2">
        <v>44668</v>
      </c>
      <c r="E1572" t="s">
        <v>279</v>
      </c>
      <c r="F1572" t="s">
        <v>361</v>
      </c>
      <c r="G1572" t="s">
        <v>28</v>
      </c>
      <c r="I1572" s="3">
        <v>9.99</v>
      </c>
    </row>
    <row r="1573" spans="1:9" x14ac:dyDescent="0.35">
      <c r="A1573" s="1">
        <v>42847</v>
      </c>
      <c r="B1573">
        <v>4</v>
      </c>
      <c r="C1573">
        <v>2017</v>
      </c>
      <c r="D1573" s="2">
        <v>44668</v>
      </c>
      <c r="E1573" t="s">
        <v>279</v>
      </c>
      <c r="F1573" t="s">
        <v>416</v>
      </c>
      <c r="G1573" t="s">
        <v>19</v>
      </c>
      <c r="I1573" s="3">
        <v>8.1999999999999993</v>
      </c>
    </row>
    <row r="1574" spans="1:9" x14ac:dyDescent="0.35">
      <c r="A1574" s="1">
        <v>42848</v>
      </c>
      <c r="B1574">
        <v>4</v>
      </c>
      <c r="C1574">
        <v>2017</v>
      </c>
      <c r="D1574" s="2">
        <v>44668</v>
      </c>
      <c r="E1574" t="s">
        <v>279</v>
      </c>
      <c r="F1574" t="s">
        <v>420</v>
      </c>
      <c r="G1574" t="s">
        <v>26</v>
      </c>
      <c r="I1574" s="3">
        <v>45.1</v>
      </c>
    </row>
    <row r="1575" spans="1:9" x14ac:dyDescent="0.35">
      <c r="A1575" s="1">
        <v>42848</v>
      </c>
      <c r="B1575">
        <v>4</v>
      </c>
      <c r="C1575">
        <v>2017</v>
      </c>
      <c r="D1575" s="2">
        <v>44668</v>
      </c>
      <c r="E1575" t="s">
        <v>279</v>
      </c>
      <c r="F1575" t="s">
        <v>433</v>
      </c>
      <c r="G1575" t="s">
        <v>19</v>
      </c>
      <c r="I1575" s="3">
        <v>18</v>
      </c>
    </row>
    <row r="1576" spans="1:9" x14ac:dyDescent="0.35">
      <c r="A1576" s="1">
        <v>42848</v>
      </c>
      <c r="B1576">
        <v>4</v>
      </c>
      <c r="C1576">
        <v>2017</v>
      </c>
      <c r="D1576" s="2">
        <v>44668</v>
      </c>
      <c r="E1576" t="s">
        <v>279</v>
      </c>
      <c r="F1576" t="s">
        <v>541</v>
      </c>
      <c r="G1576" t="s">
        <v>20</v>
      </c>
      <c r="I1576" s="3">
        <v>10</v>
      </c>
    </row>
    <row r="1577" spans="1:9" x14ac:dyDescent="0.35">
      <c r="A1577" s="1">
        <v>42849</v>
      </c>
      <c r="B1577">
        <v>4</v>
      </c>
      <c r="C1577">
        <v>2017</v>
      </c>
      <c r="D1577" s="2">
        <v>44668</v>
      </c>
      <c r="E1577" t="s">
        <v>269</v>
      </c>
      <c r="F1577" t="s">
        <v>754</v>
      </c>
      <c r="G1577" t="s">
        <v>16</v>
      </c>
      <c r="I1577" s="3">
        <v>159.16999999999999</v>
      </c>
    </row>
    <row r="1578" spans="1:9" x14ac:dyDescent="0.35">
      <c r="A1578" s="1">
        <v>42849</v>
      </c>
      <c r="B1578">
        <v>4</v>
      </c>
      <c r="C1578">
        <v>2017</v>
      </c>
      <c r="D1578" s="2">
        <v>44668</v>
      </c>
      <c r="E1578" t="s">
        <v>276</v>
      </c>
      <c r="F1578" t="s">
        <v>619</v>
      </c>
      <c r="G1578" t="s">
        <v>12</v>
      </c>
      <c r="I1578" s="3">
        <v>52.78</v>
      </c>
    </row>
    <row r="1579" spans="1:9" x14ac:dyDescent="0.35">
      <c r="A1579" s="1">
        <v>42849</v>
      </c>
      <c r="B1579">
        <v>4</v>
      </c>
      <c r="C1579">
        <v>2017</v>
      </c>
      <c r="D1579" s="2">
        <v>44668</v>
      </c>
      <c r="E1579" t="s">
        <v>269</v>
      </c>
      <c r="F1579" t="s">
        <v>317</v>
      </c>
      <c r="G1579" t="s">
        <v>14</v>
      </c>
      <c r="I1579" s="3">
        <v>47.22</v>
      </c>
    </row>
    <row r="1580" spans="1:9" x14ac:dyDescent="0.35">
      <c r="A1580" s="1">
        <v>42851</v>
      </c>
      <c r="B1580">
        <v>4</v>
      </c>
      <c r="C1580">
        <v>2017</v>
      </c>
      <c r="D1580" s="2">
        <v>44668</v>
      </c>
      <c r="E1580" t="s">
        <v>279</v>
      </c>
      <c r="F1580" t="s">
        <v>985</v>
      </c>
      <c r="G1580" t="s">
        <v>36</v>
      </c>
      <c r="I1580" s="3">
        <v>0.99</v>
      </c>
    </row>
    <row r="1581" spans="1:9" x14ac:dyDescent="0.35">
      <c r="A1581" s="1">
        <v>42852</v>
      </c>
      <c r="B1581">
        <v>4</v>
      </c>
      <c r="C1581">
        <v>2017</v>
      </c>
      <c r="D1581" s="2">
        <v>44668</v>
      </c>
      <c r="E1581" t="s">
        <v>279</v>
      </c>
      <c r="F1581" t="s">
        <v>434</v>
      </c>
      <c r="G1581" t="s">
        <v>36</v>
      </c>
      <c r="I1581" s="3">
        <v>99.99</v>
      </c>
    </row>
    <row r="1582" spans="1:9" x14ac:dyDescent="0.35">
      <c r="A1582" s="1">
        <v>42852</v>
      </c>
      <c r="B1582">
        <v>4</v>
      </c>
      <c r="C1582">
        <v>2017</v>
      </c>
      <c r="D1582" s="2">
        <v>44668</v>
      </c>
      <c r="E1582" t="s">
        <v>279</v>
      </c>
      <c r="F1582" t="s">
        <v>365</v>
      </c>
      <c r="G1582" t="s">
        <v>19</v>
      </c>
      <c r="I1582" s="3">
        <v>3.21</v>
      </c>
    </row>
    <row r="1583" spans="1:9" x14ac:dyDescent="0.35">
      <c r="A1583" s="1">
        <v>42853</v>
      </c>
      <c r="B1583">
        <v>4</v>
      </c>
      <c r="C1583">
        <v>2017</v>
      </c>
      <c r="D1583" s="2">
        <v>44668</v>
      </c>
      <c r="E1583" t="s">
        <v>279</v>
      </c>
      <c r="F1583" t="s">
        <v>420</v>
      </c>
      <c r="G1583" t="s">
        <v>26</v>
      </c>
      <c r="I1583" s="3">
        <v>36.78</v>
      </c>
    </row>
    <row r="1584" spans="1:9" x14ac:dyDescent="0.35">
      <c r="A1584" s="1">
        <v>42853</v>
      </c>
      <c r="B1584">
        <v>4</v>
      </c>
      <c r="C1584">
        <v>2017</v>
      </c>
      <c r="D1584" s="2">
        <v>44668</v>
      </c>
      <c r="E1584" t="s">
        <v>279</v>
      </c>
      <c r="F1584" t="s">
        <v>851</v>
      </c>
      <c r="G1584" t="s">
        <v>19</v>
      </c>
      <c r="I1584" s="3">
        <v>10.99</v>
      </c>
    </row>
    <row r="1585" spans="1:9" x14ac:dyDescent="0.35">
      <c r="A1585" s="1">
        <v>42853</v>
      </c>
      <c r="B1585">
        <v>4</v>
      </c>
      <c r="C1585">
        <v>2017</v>
      </c>
      <c r="D1585" s="2">
        <v>44668</v>
      </c>
      <c r="E1585" t="s">
        <v>279</v>
      </c>
      <c r="F1585" t="s">
        <v>627</v>
      </c>
      <c r="G1585" t="s">
        <v>26</v>
      </c>
      <c r="I1585" s="3">
        <v>6.04</v>
      </c>
    </row>
    <row r="1586" spans="1:9" x14ac:dyDescent="0.35">
      <c r="A1586" s="1">
        <v>42854</v>
      </c>
      <c r="B1586">
        <v>4</v>
      </c>
      <c r="C1586">
        <v>2017</v>
      </c>
      <c r="D1586" s="2">
        <v>44668</v>
      </c>
      <c r="E1586" t="s">
        <v>279</v>
      </c>
      <c r="F1586" t="s">
        <v>997</v>
      </c>
      <c r="G1586" t="s">
        <v>19</v>
      </c>
      <c r="I1586" s="3">
        <v>30.69</v>
      </c>
    </row>
    <row r="1587" spans="1:9" x14ac:dyDescent="0.35">
      <c r="A1587" s="1">
        <v>42854</v>
      </c>
      <c r="B1587">
        <v>4</v>
      </c>
      <c r="C1587">
        <v>2017</v>
      </c>
      <c r="D1587" s="2">
        <v>44668</v>
      </c>
      <c r="E1587" t="s">
        <v>279</v>
      </c>
      <c r="F1587" t="s">
        <v>610</v>
      </c>
      <c r="G1587" t="s">
        <v>17</v>
      </c>
      <c r="I1587" s="3">
        <v>6.09</v>
      </c>
    </row>
    <row r="1588" spans="1:9" x14ac:dyDescent="0.35">
      <c r="A1588" s="1">
        <v>42854</v>
      </c>
      <c r="B1588">
        <v>4</v>
      </c>
      <c r="C1588">
        <v>2017</v>
      </c>
      <c r="D1588" s="2">
        <v>44668</v>
      </c>
      <c r="E1588" t="s">
        <v>279</v>
      </c>
      <c r="F1588" t="s">
        <v>416</v>
      </c>
      <c r="G1588" t="s">
        <v>19</v>
      </c>
      <c r="I1588" s="3">
        <v>5.25</v>
      </c>
    </row>
    <row r="1589" spans="1:9" x14ac:dyDescent="0.35">
      <c r="A1589" s="1">
        <v>42855</v>
      </c>
      <c r="B1589">
        <v>4</v>
      </c>
      <c r="C1589">
        <v>2017</v>
      </c>
      <c r="D1589" s="2">
        <v>44668</v>
      </c>
      <c r="E1589" t="s">
        <v>279</v>
      </c>
      <c r="F1589" t="s">
        <v>883</v>
      </c>
      <c r="G1589" t="s">
        <v>19</v>
      </c>
      <c r="I1589" s="3">
        <v>29.03</v>
      </c>
    </row>
    <row r="1590" spans="1:9" x14ac:dyDescent="0.35">
      <c r="A1590" s="1">
        <v>42855</v>
      </c>
      <c r="B1590">
        <v>4</v>
      </c>
      <c r="C1590">
        <v>2017</v>
      </c>
      <c r="D1590" s="2">
        <v>44668</v>
      </c>
      <c r="E1590" t="s">
        <v>279</v>
      </c>
      <c r="F1590" t="s">
        <v>541</v>
      </c>
      <c r="G1590" t="s">
        <v>17</v>
      </c>
      <c r="I1590" s="3">
        <v>25.64</v>
      </c>
    </row>
    <row r="1591" spans="1:9" x14ac:dyDescent="0.35">
      <c r="A1591" s="1">
        <v>42856</v>
      </c>
      <c r="B1591">
        <v>5</v>
      </c>
      <c r="C1591">
        <v>2017</v>
      </c>
      <c r="D1591" s="2">
        <v>44698</v>
      </c>
      <c r="E1591" t="s">
        <v>279</v>
      </c>
      <c r="F1591" t="s">
        <v>998</v>
      </c>
      <c r="G1591" t="s">
        <v>32</v>
      </c>
      <c r="I1591" s="3">
        <v>400</v>
      </c>
    </row>
    <row r="1592" spans="1:9" x14ac:dyDescent="0.35">
      <c r="A1592" s="1">
        <v>42856</v>
      </c>
      <c r="B1592">
        <v>5</v>
      </c>
      <c r="C1592">
        <v>2017</v>
      </c>
      <c r="D1592" s="2">
        <v>44698</v>
      </c>
      <c r="E1592" t="s">
        <v>279</v>
      </c>
      <c r="F1592" t="s">
        <v>947</v>
      </c>
      <c r="G1592" t="s">
        <v>23</v>
      </c>
      <c r="I1592" s="3">
        <v>40</v>
      </c>
    </row>
    <row r="1593" spans="1:9" x14ac:dyDescent="0.35">
      <c r="A1593" s="1">
        <v>42856</v>
      </c>
      <c r="B1593">
        <v>5</v>
      </c>
      <c r="C1593">
        <v>2017</v>
      </c>
      <c r="D1593" s="2">
        <v>44698</v>
      </c>
      <c r="E1593" t="s">
        <v>279</v>
      </c>
      <c r="F1593" t="s">
        <v>541</v>
      </c>
      <c r="G1593" t="s">
        <v>17</v>
      </c>
      <c r="I1593" s="3">
        <v>19</v>
      </c>
    </row>
    <row r="1594" spans="1:9" x14ac:dyDescent="0.35">
      <c r="A1594" s="1">
        <v>42856</v>
      </c>
      <c r="B1594">
        <v>5</v>
      </c>
      <c r="C1594">
        <v>2017</v>
      </c>
      <c r="D1594" s="2">
        <v>44698</v>
      </c>
      <c r="E1594" t="s">
        <v>279</v>
      </c>
      <c r="F1594" t="s">
        <v>419</v>
      </c>
      <c r="G1594" t="s">
        <v>20</v>
      </c>
      <c r="I1594" s="3">
        <v>16.66</v>
      </c>
    </row>
    <row r="1595" spans="1:9" x14ac:dyDescent="0.35">
      <c r="A1595" s="1">
        <v>42856</v>
      </c>
      <c r="B1595">
        <v>5</v>
      </c>
      <c r="C1595">
        <v>2017</v>
      </c>
      <c r="D1595" s="2">
        <v>44698</v>
      </c>
      <c r="E1595" t="s">
        <v>279</v>
      </c>
      <c r="F1595" t="s">
        <v>999</v>
      </c>
      <c r="G1595" t="s">
        <v>32</v>
      </c>
      <c r="I1595" s="3">
        <v>2.2999999999999998</v>
      </c>
    </row>
    <row r="1596" spans="1:9" x14ac:dyDescent="0.35">
      <c r="A1596" s="1">
        <v>42857</v>
      </c>
      <c r="B1596">
        <v>5</v>
      </c>
      <c r="C1596">
        <v>2017</v>
      </c>
      <c r="D1596" s="2">
        <v>44698</v>
      </c>
      <c r="E1596" t="s">
        <v>279</v>
      </c>
      <c r="F1596" t="s">
        <v>288</v>
      </c>
      <c r="G1596" t="s">
        <v>39</v>
      </c>
      <c r="I1596" s="3">
        <v>263.72000000000003</v>
      </c>
    </row>
    <row r="1597" spans="1:9" x14ac:dyDescent="0.35">
      <c r="A1597" s="1">
        <v>42857</v>
      </c>
      <c r="B1597">
        <v>5</v>
      </c>
      <c r="C1597">
        <v>2017</v>
      </c>
      <c r="D1597" s="2">
        <v>44698</v>
      </c>
      <c r="E1597" t="s">
        <v>279</v>
      </c>
      <c r="F1597" t="s">
        <v>423</v>
      </c>
      <c r="G1597" t="s">
        <v>19</v>
      </c>
      <c r="I1597" s="3">
        <v>8.5</v>
      </c>
    </row>
    <row r="1598" spans="1:9" x14ac:dyDescent="0.35">
      <c r="A1598" s="1">
        <v>42858</v>
      </c>
      <c r="B1598">
        <v>5</v>
      </c>
      <c r="C1598">
        <v>2017</v>
      </c>
      <c r="D1598" s="2">
        <v>44698</v>
      </c>
      <c r="E1598" t="s">
        <v>279</v>
      </c>
      <c r="F1598" t="s">
        <v>1000</v>
      </c>
      <c r="G1598" t="s">
        <v>39</v>
      </c>
      <c r="I1598" s="3">
        <v>500</v>
      </c>
    </row>
    <row r="1599" spans="1:9" x14ac:dyDescent="0.35">
      <c r="A1599" s="1">
        <v>42858</v>
      </c>
      <c r="B1599">
        <v>5</v>
      </c>
      <c r="C1599">
        <v>2017</v>
      </c>
      <c r="D1599" s="2">
        <v>44698</v>
      </c>
      <c r="E1599" t="s">
        <v>269</v>
      </c>
      <c r="F1599" t="s">
        <v>752</v>
      </c>
      <c r="G1599" t="s">
        <v>16</v>
      </c>
      <c r="I1599" s="3">
        <v>97.75</v>
      </c>
    </row>
    <row r="1600" spans="1:9" x14ac:dyDescent="0.35">
      <c r="A1600" s="1">
        <v>42858</v>
      </c>
      <c r="B1600">
        <v>5</v>
      </c>
      <c r="C1600">
        <v>2017</v>
      </c>
      <c r="D1600" s="2">
        <v>44698</v>
      </c>
      <c r="E1600" t="s">
        <v>279</v>
      </c>
      <c r="F1600" t="s">
        <v>541</v>
      </c>
      <c r="G1600" t="s">
        <v>20</v>
      </c>
      <c r="I1600" s="3">
        <v>10.75</v>
      </c>
    </row>
    <row r="1601" spans="1:9" x14ac:dyDescent="0.35">
      <c r="A1601" s="1">
        <v>42859</v>
      </c>
      <c r="B1601">
        <v>5</v>
      </c>
      <c r="C1601">
        <v>2017</v>
      </c>
      <c r="D1601" s="2">
        <v>44698</v>
      </c>
      <c r="E1601" t="s">
        <v>279</v>
      </c>
      <c r="F1601" t="s">
        <v>368</v>
      </c>
      <c r="G1601" t="s">
        <v>27</v>
      </c>
      <c r="I1601" s="3">
        <v>180</v>
      </c>
    </row>
    <row r="1602" spans="1:9" x14ac:dyDescent="0.35">
      <c r="A1602" s="1">
        <v>42860</v>
      </c>
      <c r="B1602">
        <v>5</v>
      </c>
      <c r="C1602">
        <v>2017</v>
      </c>
      <c r="D1602" s="2">
        <v>44698</v>
      </c>
      <c r="E1602" t="s">
        <v>279</v>
      </c>
      <c r="F1602" t="s">
        <v>919</v>
      </c>
      <c r="G1602" t="s">
        <v>14</v>
      </c>
      <c r="I1602" s="3">
        <v>90.64</v>
      </c>
    </row>
    <row r="1603" spans="1:9" x14ac:dyDescent="0.35">
      <c r="A1603" s="1">
        <v>42860</v>
      </c>
      <c r="B1603">
        <v>5</v>
      </c>
      <c r="C1603">
        <v>2017</v>
      </c>
      <c r="D1603" s="2">
        <v>44698</v>
      </c>
      <c r="E1603" t="s">
        <v>137</v>
      </c>
      <c r="F1603" t="s">
        <v>836</v>
      </c>
      <c r="G1603" t="s">
        <v>12</v>
      </c>
      <c r="I1603" s="3">
        <v>25</v>
      </c>
    </row>
    <row r="1604" spans="1:9" x14ac:dyDescent="0.35">
      <c r="A1604" s="1">
        <v>42860</v>
      </c>
      <c r="B1604">
        <v>5</v>
      </c>
      <c r="C1604">
        <v>2017</v>
      </c>
      <c r="D1604" s="2">
        <v>44698</v>
      </c>
      <c r="E1604" t="s">
        <v>137</v>
      </c>
      <c r="F1604" t="s">
        <v>1001</v>
      </c>
      <c r="G1604" t="s">
        <v>24</v>
      </c>
      <c r="I1604" s="3">
        <v>-25</v>
      </c>
    </row>
    <row r="1605" spans="1:9" x14ac:dyDescent="0.35">
      <c r="A1605" s="1">
        <v>42861</v>
      </c>
      <c r="B1605">
        <v>5</v>
      </c>
      <c r="C1605">
        <v>2017</v>
      </c>
      <c r="D1605" s="2">
        <v>44698</v>
      </c>
      <c r="E1605" t="s">
        <v>279</v>
      </c>
      <c r="F1605" t="s">
        <v>420</v>
      </c>
      <c r="G1605" t="s">
        <v>26</v>
      </c>
      <c r="I1605" s="3">
        <v>46.85</v>
      </c>
    </row>
    <row r="1606" spans="1:9" x14ac:dyDescent="0.35">
      <c r="A1606" s="1">
        <v>42861</v>
      </c>
      <c r="B1606">
        <v>5</v>
      </c>
      <c r="C1606">
        <v>2017</v>
      </c>
      <c r="D1606" s="2">
        <v>44698</v>
      </c>
      <c r="E1606" t="s">
        <v>279</v>
      </c>
      <c r="F1606" t="s">
        <v>1002</v>
      </c>
      <c r="G1606" t="s">
        <v>25</v>
      </c>
      <c r="I1606" s="3">
        <v>36.78</v>
      </c>
    </row>
    <row r="1607" spans="1:9" x14ac:dyDescent="0.35">
      <c r="A1607" s="1">
        <v>42861</v>
      </c>
      <c r="B1607">
        <v>5</v>
      </c>
      <c r="C1607">
        <v>2017</v>
      </c>
      <c r="D1607" s="2">
        <v>44698</v>
      </c>
      <c r="E1607" t="s">
        <v>279</v>
      </c>
      <c r="F1607" t="s">
        <v>541</v>
      </c>
      <c r="G1607" t="s">
        <v>17</v>
      </c>
      <c r="I1607" s="3">
        <v>26.48</v>
      </c>
    </row>
    <row r="1608" spans="1:9" x14ac:dyDescent="0.35">
      <c r="A1608" s="1">
        <v>42861</v>
      </c>
      <c r="B1608">
        <v>5</v>
      </c>
      <c r="C1608">
        <v>2017</v>
      </c>
      <c r="D1608" s="2">
        <v>44698</v>
      </c>
      <c r="E1608" t="s">
        <v>279</v>
      </c>
      <c r="F1608" t="s">
        <v>622</v>
      </c>
      <c r="G1608" t="s">
        <v>34</v>
      </c>
      <c r="I1608" s="3">
        <v>9.69</v>
      </c>
    </row>
    <row r="1609" spans="1:9" x14ac:dyDescent="0.35">
      <c r="A1609" s="1">
        <v>42861</v>
      </c>
      <c r="B1609">
        <v>5</v>
      </c>
      <c r="C1609">
        <v>2017</v>
      </c>
      <c r="D1609" s="2">
        <v>44698</v>
      </c>
      <c r="E1609" t="s">
        <v>279</v>
      </c>
      <c r="F1609" t="s">
        <v>541</v>
      </c>
      <c r="G1609" t="s">
        <v>23</v>
      </c>
      <c r="I1609" s="3">
        <v>7</v>
      </c>
    </row>
    <row r="1610" spans="1:9" x14ac:dyDescent="0.35">
      <c r="A1610" s="1">
        <v>42861</v>
      </c>
      <c r="B1610">
        <v>5</v>
      </c>
      <c r="C1610">
        <v>2017</v>
      </c>
      <c r="D1610" s="2">
        <v>44698</v>
      </c>
      <c r="E1610" t="s">
        <v>279</v>
      </c>
      <c r="F1610" t="s">
        <v>883</v>
      </c>
      <c r="G1610" t="s">
        <v>19</v>
      </c>
      <c r="I1610" s="3">
        <v>4.84</v>
      </c>
    </row>
    <row r="1611" spans="1:9" x14ac:dyDescent="0.35">
      <c r="A1611" s="1">
        <v>42861</v>
      </c>
      <c r="B1611">
        <v>5</v>
      </c>
      <c r="C1611">
        <v>2017</v>
      </c>
      <c r="D1611" s="2">
        <v>44698</v>
      </c>
      <c r="E1611" t="s">
        <v>279</v>
      </c>
      <c r="F1611" t="s">
        <v>856</v>
      </c>
      <c r="G1611" t="s">
        <v>20</v>
      </c>
      <c r="I1611" s="3">
        <v>3.99</v>
      </c>
    </row>
    <row r="1612" spans="1:9" x14ac:dyDescent="0.35">
      <c r="A1612" s="1">
        <v>42863</v>
      </c>
      <c r="B1612">
        <v>5</v>
      </c>
      <c r="C1612">
        <v>2017</v>
      </c>
      <c r="D1612" s="2">
        <v>44698</v>
      </c>
      <c r="E1612" t="s">
        <v>279</v>
      </c>
      <c r="F1612" t="s">
        <v>885</v>
      </c>
      <c r="G1612" t="s">
        <v>30</v>
      </c>
      <c r="I1612" s="3">
        <v>59.99</v>
      </c>
    </row>
    <row r="1613" spans="1:9" x14ac:dyDescent="0.35">
      <c r="A1613" s="1">
        <v>42863</v>
      </c>
      <c r="B1613">
        <v>5</v>
      </c>
      <c r="C1613">
        <v>2017</v>
      </c>
      <c r="D1613" s="2">
        <v>44698</v>
      </c>
      <c r="E1613" t="s">
        <v>279</v>
      </c>
      <c r="F1613" t="s">
        <v>541</v>
      </c>
      <c r="G1613" t="s">
        <v>20</v>
      </c>
      <c r="I1613" s="3">
        <v>45.5</v>
      </c>
    </row>
    <row r="1614" spans="1:9" x14ac:dyDescent="0.35">
      <c r="A1614" s="1">
        <v>42863</v>
      </c>
      <c r="B1614">
        <v>5</v>
      </c>
      <c r="C1614">
        <v>2017</v>
      </c>
      <c r="D1614" s="2">
        <v>44698</v>
      </c>
      <c r="E1614" t="s">
        <v>279</v>
      </c>
      <c r="F1614" t="s">
        <v>420</v>
      </c>
      <c r="G1614" t="s">
        <v>26</v>
      </c>
      <c r="I1614" s="3">
        <v>37.75</v>
      </c>
    </row>
    <row r="1615" spans="1:9" x14ac:dyDescent="0.35">
      <c r="A1615" s="1">
        <v>42864</v>
      </c>
      <c r="B1615">
        <v>5</v>
      </c>
      <c r="C1615">
        <v>2017</v>
      </c>
      <c r="D1615" s="2">
        <v>44698</v>
      </c>
      <c r="E1615" t="s">
        <v>269</v>
      </c>
      <c r="F1615" t="s">
        <v>751</v>
      </c>
      <c r="G1615" t="s">
        <v>14</v>
      </c>
      <c r="I1615" s="3">
        <v>45.1</v>
      </c>
    </row>
    <row r="1616" spans="1:9" x14ac:dyDescent="0.35">
      <c r="A1616" s="1">
        <v>42864</v>
      </c>
      <c r="B1616">
        <v>5</v>
      </c>
      <c r="C1616">
        <v>2017</v>
      </c>
      <c r="D1616" s="2">
        <v>44698</v>
      </c>
      <c r="E1616" t="s">
        <v>279</v>
      </c>
      <c r="F1616" t="s">
        <v>543</v>
      </c>
      <c r="G1616" t="s">
        <v>20</v>
      </c>
      <c r="I1616" s="3">
        <v>26.49</v>
      </c>
    </row>
    <row r="1617" spans="1:9" x14ac:dyDescent="0.35">
      <c r="A1617" s="1">
        <v>42864</v>
      </c>
      <c r="B1617">
        <v>5</v>
      </c>
      <c r="C1617">
        <v>2017</v>
      </c>
      <c r="D1617" s="2">
        <v>44698</v>
      </c>
      <c r="E1617" t="s">
        <v>279</v>
      </c>
      <c r="F1617" t="s">
        <v>945</v>
      </c>
      <c r="G1617" t="s">
        <v>20</v>
      </c>
      <c r="I1617" s="3">
        <v>8</v>
      </c>
    </row>
    <row r="1618" spans="1:9" x14ac:dyDescent="0.35">
      <c r="A1618" s="1">
        <v>42865</v>
      </c>
      <c r="B1618">
        <v>5</v>
      </c>
      <c r="C1618">
        <v>2017</v>
      </c>
      <c r="D1618" s="2">
        <v>44698</v>
      </c>
      <c r="E1618" t="s">
        <v>269</v>
      </c>
      <c r="F1618" t="s">
        <v>752</v>
      </c>
      <c r="G1618" t="s">
        <v>16</v>
      </c>
      <c r="I1618" s="3">
        <v>317.67</v>
      </c>
    </row>
    <row r="1619" spans="1:9" x14ac:dyDescent="0.35">
      <c r="A1619" s="1">
        <v>42865</v>
      </c>
      <c r="B1619">
        <v>5</v>
      </c>
      <c r="C1619">
        <v>2017</v>
      </c>
      <c r="D1619" s="2">
        <v>44698</v>
      </c>
      <c r="E1619" t="s">
        <v>279</v>
      </c>
      <c r="F1619" t="s">
        <v>289</v>
      </c>
      <c r="G1619" t="s">
        <v>38</v>
      </c>
      <c r="I1619" s="3">
        <v>67.98</v>
      </c>
    </row>
    <row r="1620" spans="1:9" x14ac:dyDescent="0.35">
      <c r="A1620" s="1">
        <v>42866</v>
      </c>
      <c r="B1620">
        <v>5</v>
      </c>
      <c r="C1620">
        <v>2017</v>
      </c>
      <c r="D1620" s="2">
        <v>44698</v>
      </c>
      <c r="E1620" t="s">
        <v>269</v>
      </c>
      <c r="F1620" t="s">
        <v>773</v>
      </c>
      <c r="G1620" t="s">
        <v>13</v>
      </c>
      <c r="I1620" s="3">
        <v>1756.89</v>
      </c>
    </row>
    <row r="1621" spans="1:9" x14ac:dyDescent="0.35">
      <c r="A1621" s="1">
        <v>42866</v>
      </c>
      <c r="B1621">
        <v>5</v>
      </c>
      <c r="C1621">
        <v>2017</v>
      </c>
      <c r="D1621" s="2">
        <v>44698</v>
      </c>
      <c r="E1621" t="s">
        <v>279</v>
      </c>
      <c r="F1621" t="s">
        <v>541</v>
      </c>
      <c r="G1621" t="s">
        <v>20</v>
      </c>
      <c r="I1621" s="3">
        <v>20.55</v>
      </c>
    </row>
    <row r="1622" spans="1:9" x14ac:dyDescent="0.35">
      <c r="A1622" s="1">
        <v>42867</v>
      </c>
      <c r="B1622">
        <v>5</v>
      </c>
      <c r="C1622">
        <v>2017</v>
      </c>
      <c r="D1622" s="2">
        <v>44698</v>
      </c>
      <c r="E1622" t="s">
        <v>269</v>
      </c>
      <c r="F1622" t="s">
        <v>540</v>
      </c>
      <c r="G1622" t="s">
        <v>11</v>
      </c>
      <c r="I1622" s="3">
        <v>341.75</v>
      </c>
    </row>
    <row r="1623" spans="1:9" x14ac:dyDescent="0.35">
      <c r="A1623" s="1">
        <v>42869</v>
      </c>
      <c r="B1623">
        <v>5</v>
      </c>
      <c r="C1623">
        <v>2017</v>
      </c>
      <c r="D1623" s="2">
        <v>44698</v>
      </c>
      <c r="E1623" t="s">
        <v>279</v>
      </c>
      <c r="F1623" t="s">
        <v>419</v>
      </c>
      <c r="G1623" t="s">
        <v>20</v>
      </c>
      <c r="I1623" s="3">
        <v>19.98</v>
      </c>
    </row>
    <row r="1624" spans="1:9" x14ac:dyDescent="0.35">
      <c r="A1624" s="1">
        <v>42869</v>
      </c>
      <c r="B1624">
        <v>5</v>
      </c>
      <c r="C1624">
        <v>2017</v>
      </c>
      <c r="D1624" s="2">
        <v>44698</v>
      </c>
      <c r="E1624" t="s">
        <v>279</v>
      </c>
      <c r="F1624" t="s">
        <v>541</v>
      </c>
      <c r="G1624" t="s">
        <v>17</v>
      </c>
      <c r="I1624" s="3">
        <v>18.440000000000001</v>
      </c>
    </row>
    <row r="1625" spans="1:9" x14ac:dyDescent="0.35">
      <c r="A1625" s="1">
        <v>42871</v>
      </c>
      <c r="B1625">
        <v>5</v>
      </c>
      <c r="C1625">
        <v>2017</v>
      </c>
      <c r="D1625" s="2">
        <v>44698</v>
      </c>
      <c r="E1625" t="s">
        <v>279</v>
      </c>
      <c r="F1625" t="s">
        <v>1003</v>
      </c>
      <c r="G1625" t="s">
        <v>23</v>
      </c>
      <c r="I1625" s="3">
        <v>40</v>
      </c>
    </row>
    <row r="1626" spans="1:9" x14ac:dyDescent="0.35">
      <c r="A1626" s="1">
        <v>42871</v>
      </c>
      <c r="B1626">
        <v>5</v>
      </c>
      <c r="C1626">
        <v>2017</v>
      </c>
      <c r="D1626" s="2">
        <v>44698</v>
      </c>
      <c r="E1626" t="s">
        <v>279</v>
      </c>
      <c r="F1626" t="s">
        <v>541</v>
      </c>
      <c r="G1626" t="s">
        <v>17</v>
      </c>
      <c r="I1626" s="3">
        <v>12.44</v>
      </c>
    </row>
    <row r="1627" spans="1:9" x14ac:dyDescent="0.35">
      <c r="A1627" s="1">
        <v>42871</v>
      </c>
      <c r="B1627">
        <v>5</v>
      </c>
      <c r="C1627">
        <v>2017</v>
      </c>
      <c r="D1627" s="2">
        <v>44698</v>
      </c>
      <c r="E1627" t="s">
        <v>279</v>
      </c>
      <c r="F1627" t="s">
        <v>42</v>
      </c>
      <c r="G1627" t="s">
        <v>28</v>
      </c>
      <c r="I1627" s="3">
        <v>7.99</v>
      </c>
    </row>
    <row r="1628" spans="1:9" x14ac:dyDescent="0.35">
      <c r="A1628" s="1">
        <v>42871</v>
      </c>
      <c r="B1628">
        <v>5</v>
      </c>
      <c r="C1628">
        <v>2017</v>
      </c>
      <c r="D1628" s="2">
        <v>44698</v>
      </c>
      <c r="E1628" t="s">
        <v>268</v>
      </c>
      <c r="F1628" t="s">
        <v>541</v>
      </c>
      <c r="G1628" t="s">
        <v>17</v>
      </c>
      <c r="I1628" s="3">
        <v>4</v>
      </c>
    </row>
    <row r="1629" spans="1:9" x14ac:dyDescent="0.35">
      <c r="A1629" s="1">
        <v>42872</v>
      </c>
      <c r="B1629">
        <v>5</v>
      </c>
      <c r="C1629">
        <v>2017</v>
      </c>
      <c r="D1629" s="2">
        <v>44698</v>
      </c>
      <c r="E1629" t="s">
        <v>279</v>
      </c>
      <c r="F1629" t="s">
        <v>420</v>
      </c>
      <c r="G1629" t="s">
        <v>26</v>
      </c>
      <c r="I1629" s="3">
        <v>36.479999999999997</v>
      </c>
    </row>
    <row r="1630" spans="1:9" x14ac:dyDescent="0.35">
      <c r="A1630" s="1">
        <v>42873</v>
      </c>
      <c r="B1630">
        <v>5</v>
      </c>
      <c r="C1630">
        <v>2017</v>
      </c>
      <c r="D1630" s="2">
        <v>44698</v>
      </c>
      <c r="E1630" t="s">
        <v>279</v>
      </c>
      <c r="F1630" t="s">
        <v>1004</v>
      </c>
      <c r="G1630" t="s">
        <v>12</v>
      </c>
      <c r="I1630" s="3">
        <v>62.5</v>
      </c>
    </row>
    <row r="1631" spans="1:9" x14ac:dyDescent="0.35">
      <c r="A1631" s="1">
        <v>42873</v>
      </c>
      <c r="B1631">
        <v>5</v>
      </c>
      <c r="C1631">
        <v>2017</v>
      </c>
      <c r="D1631" s="2">
        <v>44698</v>
      </c>
      <c r="E1631" t="s">
        <v>279</v>
      </c>
      <c r="F1631" t="s">
        <v>883</v>
      </c>
      <c r="G1631" t="s">
        <v>19</v>
      </c>
      <c r="I1631" s="3">
        <v>5.37</v>
      </c>
    </row>
    <row r="1632" spans="1:9" x14ac:dyDescent="0.35">
      <c r="A1632" s="1">
        <v>42875</v>
      </c>
      <c r="B1632">
        <v>5</v>
      </c>
      <c r="C1632">
        <v>2017</v>
      </c>
      <c r="D1632" s="2">
        <v>44698</v>
      </c>
      <c r="E1632" t="s">
        <v>279</v>
      </c>
      <c r="F1632" t="s">
        <v>770</v>
      </c>
      <c r="G1632" t="s">
        <v>19</v>
      </c>
      <c r="I1632" s="3">
        <v>2.58</v>
      </c>
    </row>
    <row r="1633" spans="1:9" x14ac:dyDescent="0.35">
      <c r="A1633" s="1">
        <v>42876</v>
      </c>
      <c r="B1633">
        <v>5</v>
      </c>
      <c r="C1633">
        <v>2017</v>
      </c>
      <c r="D1633" s="2">
        <v>44698</v>
      </c>
      <c r="E1633" t="s">
        <v>269</v>
      </c>
      <c r="F1633" t="s">
        <v>964</v>
      </c>
      <c r="G1633" t="s">
        <v>9</v>
      </c>
      <c r="I1633" s="3">
        <v>300</v>
      </c>
    </row>
    <row r="1634" spans="1:9" x14ac:dyDescent="0.35">
      <c r="A1634" s="1">
        <v>42876</v>
      </c>
      <c r="B1634">
        <v>5</v>
      </c>
      <c r="C1634">
        <v>2017</v>
      </c>
      <c r="D1634" s="2">
        <v>44698</v>
      </c>
      <c r="E1634" t="s">
        <v>279</v>
      </c>
      <c r="F1634" t="s">
        <v>622</v>
      </c>
      <c r="G1634" t="s">
        <v>34</v>
      </c>
      <c r="I1634" s="3">
        <v>43.27</v>
      </c>
    </row>
    <row r="1635" spans="1:9" x14ac:dyDescent="0.35">
      <c r="A1635" s="1">
        <v>42876</v>
      </c>
      <c r="B1635">
        <v>5</v>
      </c>
      <c r="C1635">
        <v>2017</v>
      </c>
      <c r="D1635" s="2">
        <v>44698</v>
      </c>
      <c r="E1635" t="s">
        <v>279</v>
      </c>
      <c r="F1635" t="s">
        <v>963</v>
      </c>
      <c r="G1635" t="s">
        <v>19</v>
      </c>
      <c r="I1635" s="3">
        <v>13.52</v>
      </c>
    </row>
    <row r="1636" spans="1:9" x14ac:dyDescent="0.35">
      <c r="A1636" s="1">
        <v>42876</v>
      </c>
      <c r="B1636">
        <v>5</v>
      </c>
      <c r="C1636">
        <v>2017</v>
      </c>
      <c r="D1636" s="2">
        <v>44698</v>
      </c>
      <c r="E1636" t="s">
        <v>279</v>
      </c>
      <c r="F1636" t="s">
        <v>541</v>
      </c>
      <c r="G1636" t="s">
        <v>17</v>
      </c>
      <c r="I1636" s="3">
        <v>12.23</v>
      </c>
    </row>
    <row r="1637" spans="1:9" x14ac:dyDescent="0.35">
      <c r="A1637" s="1">
        <v>42876</v>
      </c>
      <c r="B1637">
        <v>5</v>
      </c>
      <c r="C1637">
        <v>2017</v>
      </c>
      <c r="D1637" s="2">
        <v>44698</v>
      </c>
      <c r="E1637" t="s">
        <v>279</v>
      </c>
      <c r="F1637" t="s">
        <v>435</v>
      </c>
      <c r="G1637" t="s">
        <v>19</v>
      </c>
      <c r="I1637" s="3">
        <v>8.9700000000000006</v>
      </c>
    </row>
    <row r="1638" spans="1:9" x14ac:dyDescent="0.35">
      <c r="A1638" s="1">
        <v>42876</v>
      </c>
      <c r="B1638">
        <v>5</v>
      </c>
      <c r="C1638">
        <v>2017</v>
      </c>
      <c r="D1638" s="2">
        <v>44698</v>
      </c>
      <c r="E1638" t="s">
        <v>279</v>
      </c>
      <c r="F1638" t="s">
        <v>541</v>
      </c>
      <c r="G1638" t="s">
        <v>20</v>
      </c>
      <c r="I1638" s="3">
        <v>7.97</v>
      </c>
    </row>
    <row r="1639" spans="1:9" x14ac:dyDescent="0.35">
      <c r="A1639" s="1">
        <v>42876</v>
      </c>
      <c r="B1639">
        <v>5</v>
      </c>
      <c r="C1639">
        <v>2017</v>
      </c>
      <c r="D1639" s="2">
        <v>44698</v>
      </c>
      <c r="E1639" t="s">
        <v>279</v>
      </c>
      <c r="F1639" t="s">
        <v>770</v>
      </c>
      <c r="G1639" t="s">
        <v>19</v>
      </c>
      <c r="I1639" s="3">
        <v>2.58</v>
      </c>
    </row>
    <row r="1640" spans="1:9" x14ac:dyDescent="0.35">
      <c r="A1640" s="1">
        <v>42877</v>
      </c>
      <c r="B1640">
        <v>5</v>
      </c>
      <c r="C1640">
        <v>2017</v>
      </c>
      <c r="D1640" s="2">
        <v>44698</v>
      </c>
      <c r="E1640" t="s">
        <v>279</v>
      </c>
      <c r="F1640" t="s">
        <v>541</v>
      </c>
      <c r="G1640" t="s">
        <v>20</v>
      </c>
      <c r="I1640" s="3">
        <v>12.4</v>
      </c>
    </row>
    <row r="1641" spans="1:9" x14ac:dyDescent="0.35">
      <c r="A1641" s="1">
        <v>42877</v>
      </c>
      <c r="B1641">
        <v>5</v>
      </c>
      <c r="C1641">
        <v>2017</v>
      </c>
      <c r="D1641" s="2">
        <v>44698</v>
      </c>
      <c r="E1641" t="s">
        <v>279</v>
      </c>
      <c r="F1641" t="s">
        <v>361</v>
      </c>
      <c r="G1641" t="s">
        <v>28</v>
      </c>
      <c r="I1641" s="3">
        <v>9.99</v>
      </c>
    </row>
    <row r="1642" spans="1:9" x14ac:dyDescent="0.35">
      <c r="A1642" s="1">
        <v>42878</v>
      </c>
      <c r="B1642">
        <v>5</v>
      </c>
      <c r="C1642">
        <v>2017</v>
      </c>
      <c r="D1642" s="2">
        <v>44698</v>
      </c>
      <c r="E1642" t="s">
        <v>269</v>
      </c>
      <c r="F1642" t="s">
        <v>754</v>
      </c>
      <c r="G1642" t="s">
        <v>16</v>
      </c>
      <c r="I1642" s="3">
        <v>159.16999999999999</v>
      </c>
    </row>
    <row r="1643" spans="1:9" x14ac:dyDescent="0.35">
      <c r="A1643" s="1">
        <v>42879</v>
      </c>
      <c r="B1643">
        <v>5</v>
      </c>
      <c r="C1643">
        <v>2017</v>
      </c>
      <c r="D1643" s="2">
        <v>44698</v>
      </c>
      <c r="E1643" t="s">
        <v>276</v>
      </c>
      <c r="F1643" t="s">
        <v>619</v>
      </c>
      <c r="G1643" t="s">
        <v>12</v>
      </c>
      <c r="I1643" s="3">
        <v>47.26</v>
      </c>
    </row>
    <row r="1644" spans="1:9" x14ac:dyDescent="0.35">
      <c r="A1644" s="1">
        <v>42881</v>
      </c>
      <c r="B1644">
        <v>5</v>
      </c>
      <c r="C1644">
        <v>2017</v>
      </c>
      <c r="D1644" s="2">
        <v>44698</v>
      </c>
      <c r="E1644" t="s">
        <v>279</v>
      </c>
      <c r="F1644" t="s">
        <v>369</v>
      </c>
      <c r="G1644" t="s">
        <v>36</v>
      </c>
      <c r="I1644" s="3">
        <v>0.99</v>
      </c>
    </row>
    <row r="1645" spans="1:9" x14ac:dyDescent="0.35">
      <c r="A1645" s="1">
        <v>42882</v>
      </c>
      <c r="B1645">
        <v>5</v>
      </c>
      <c r="C1645">
        <v>2017</v>
      </c>
      <c r="D1645" s="2">
        <v>44698</v>
      </c>
      <c r="E1645" t="s">
        <v>279</v>
      </c>
      <c r="F1645" t="s">
        <v>541</v>
      </c>
      <c r="G1645" t="s">
        <v>17</v>
      </c>
      <c r="I1645" s="3">
        <v>12.52</v>
      </c>
    </row>
    <row r="1646" spans="1:9" x14ac:dyDescent="0.35">
      <c r="A1646" s="1">
        <v>42882</v>
      </c>
      <c r="B1646">
        <v>5</v>
      </c>
      <c r="C1646">
        <v>2017</v>
      </c>
      <c r="D1646" s="2">
        <v>44698</v>
      </c>
      <c r="E1646" t="s">
        <v>279</v>
      </c>
      <c r="F1646" t="s">
        <v>758</v>
      </c>
      <c r="G1646" t="s">
        <v>20</v>
      </c>
      <c r="I1646" s="3">
        <v>10.51</v>
      </c>
    </row>
    <row r="1647" spans="1:9" x14ac:dyDescent="0.35">
      <c r="A1647" s="1">
        <v>42882</v>
      </c>
      <c r="B1647">
        <v>5</v>
      </c>
      <c r="C1647">
        <v>2017</v>
      </c>
      <c r="D1647" s="2">
        <v>44698</v>
      </c>
      <c r="E1647" t="s">
        <v>279</v>
      </c>
      <c r="F1647" t="s">
        <v>770</v>
      </c>
      <c r="G1647" t="s">
        <v>19</v>
      </c>
      <c r="I1647" s="3">
        <v>5.42</v>
      </c>
    </row>
    <row r="1648" spans="1:9" x14ac:dyDescent="0.35">
      <c r="A1648" s="1">
        <v>42883</v>
      </c>
      <c r="B1648">
        <v>5</v>
      </c>
      <c r="C1648">
        <v>2017</v>
      </c>
      <c r="D1648" s="2">
        <v>44698</v>
      </c>
      <c r="E1648" t="s">
        <v>279</v>
      </c>
      <c r="F1648" t="s">
        <v>420</v>
      </c>
      <c r="G1648" t="s">
        <v>26</v>
      </c>
      <c r="I1648" s="3">
        <v>37.33</v>
      </c>
    </row>
    <row r="1649" spans="1:9" x14ac:dyDescent="0.35">
      <c r="A1649" s="1">
        <v>42883</v>
      </c>
      <c r="B1649">
        <v>5</v>
      </c>
      <c r="C1649">
        <v>2017</v>
      </c>
      <c r="D1649" s="2">
        <v>44698</v>
      </c>
      <c r="E1649" t="s">
        <v>279</v>
      </c>
      <c r="F1649" t="s">
        <v>541</v>
      </c>
      <c r="G1649" t="s">
        <v>20</v>
      </c>
      <c r="I1649" s="3">
        <v>28.83</v>
      </c>
    </row>
    <row r="1650" spans="1:9" x14ac:dyDescent="0.35">
      <c r="A1650" s="1">
        <v>42883</v>
      </c>
      <c r="B1650">
        <v>5</v>
      </c>
      <c r="C1650">
        <v>2017</v>
      </c>
      <c r="D1650" s="2">
        <v>44698</v>
      </c>
      <c r="E1650" t="s">
        <v>279</v>
      </c>
      <c r="F1650" t="s">
        <v>419</v>
      </c>
      <c r="G1650" t="s">
        <v>20</v>
      </c>
      <c r="I1650" s="3">
        <v>25.15</v>
      </c>
    </row>
    <row r="1651" spans="1:9" x14ac:dyDescent="0.35">
      <c r="A1651" s="1">
        <v>42883</v>
      </c>
      <c r="B1651">
        <v>5</v>
      </c>
      <c r="C1651">
        <v>2017</v>
      </c>
      <c r="D1651" s="2">
        <v>44698</v>
      </c>
      <c r="E1651" t="s">
        <v>279</v>
      </c>
      <c r="F1651" t="s">
        <v>1005</v>
      </c>
      <c r="G1651" t="s">
        <v>34</v>
      </c>
      <c r="I1651" s="3">
        <v>7.56</v>
      </c>
    </row>
    <row r="1652" spans="1:9" x14ac:dyDescent="0.35">
      <c r="A1652" s="1">
        <v>42883</v>
      </c>
      <c r="B1652">
        <v>5</v>
      </c>
      <c r="C1652">
        <v>2017</v>
      </c>
      <c r="D1652" s="2">
        <v>44698</v>
      </c>
      <c r="E1652" t="s">
        <v>279</v>
      </c>
      <c r="F1652" t="s">
        <v>1005</v>
      </c>
      <c r="G1652" t="s">
        <v>34</v>
      </c>
      <c r="I1652" s="3">
        <v>4.43</v>
      </c>
    </row>
    <row r="1653" spans="1:9" x14ac:dyDescent="0.35">
      <c r="A1653" s="1">
        <v>42883</v>
      </c>
      <c r="B1653">
        <v>5</v>
      </c>
      <c r="C1653">
        <v>2017</v>
      </c>
      <c r="D1653" s="2">
        <v>44698</v>
      </c>
      <c r="E1653" t="s">
        <v>279</v>
      </c>
      <c r="F1653" t="s">
        <v>628</v>
      </c>
      <c r="G1653" t="s">
        <v>10</v>
      </c>
      <c r="I1653" s="3">
        <v>-18.43</v>
      </c>
    </row>
    <row r="1654" spans="1:9" x14ac:dyDescent="0.35">
      <c r="A1654" s="1">
        <v>42883</v>
      </c>
      <c r="B1654">
        <v>5</v>
      </c>
      <c r="C1654">
        <v>2017</v>
      </c>
      <c r="D1654" s="2">
        <v>44698</v>
      </c>
      <c r="E1654" t="s">
        <v>279</v>
      </c>
      <c r="F1654" t="s">
        <v>1005</v>
      </c>
      <c r="G1654" t="s">
        <v>34</v>
      </c>
      <c r="I1654" s="3">
        <v>-43.27</v>
      </c>
    </row>
    <row r="1655" spans="1:9" x14ac:dyDescent="0.35">
      <c r="A1655" s="1">
        <v>42884</v>
      </c>
      <c r="B1655">
        <v>5</v>
      </c>
      <c r="C1655">
        <v>2017</v>
      </c>
      <c r="D1655" s="2">
        <v>44698</v>
      </c>
      <c r="E1655" t="s">
        <v>279</v>
      </c>
      <c r="F1655" t="s">
        <v>1006</v>
      </c>
      <c r="G1655" t="s">
        <v>18</v>
      </c>
      <c r="I1655" s="3">
        <v>55</v>
      </c>
    </row>
    <row r="1656" spans="1:9" x14ac:dyDescent="0.35">
      <c r="A1656" s="1">
        <v>42884</v>
      </c>
      <c r="B1656">
        <v>5</v>
      </c>
      <c r="C1656">
        <v>2017</v>
      </c>
      <c r="D1656" s="2">
        <v>44698</v>
      </c>
      <c r="E1656" t="s">
        <v>279</v>
      </c>
      <c r="F1656" t="s">
        <v>883</v>
      </c>
      <c r="G1656" t="s">
        <v>19</v>
      </c>
      <c r="I1656" s="3">
        <v>9.68</v>
      </c>
    </row>
    <row r="1657" spans="1:9" x14ac:dyDescent="0.35">
      <c r="A1657" s="1">
        <v>42885</v>
      </c>
      <c r="B1657">
        <v>5</v>
      </c>
      <c r="C1657">
        <v>2017</v>
      </c>
      <c r="D1657" s="2">
        <v>44698</v>
      </c>
      <c r="E1657" t="s">
        <v>269</v>
      </c>
      <c r="F1657" t="s">
        <v>1007</v>
      </c>
      <c r="G1657" t="s">
        <v>11</v>
      </c>
      <c r="I1657" s="3">
        <v>3369.37</v>
      </c>
    </row>
    <row r="1658" spans="1:9" x14ac:dyDescent="0.35">
      <c r="A1658" s="1">
        <v>42886</v>
      </c>
      <c r="B1658">
        <v>5</v>
      </c>
      <c r="C1658">
        <v>2017</v>
      </c>
      <c r="D1658" s="2">
        <v>44698</v>
      </c>
      <c r="E1658" t="s">
        <v>269</v>
      </c>
      <c r="F1658" t="s">
        <v>295</v>
      </c>
      <c r="G1658" t="s">
        <v>38</v>
      </c>
      <c r="I1658" s="3">
        <v>297</v>
      </c>
    </row>
    <row r="1659" spans="1:9" x14ac:dyDescent="0.35">
      <c r="A1659" s="1">
        <v>42886</v>
      </c>
      <c r="B1659">
        <v>5</v>
      </c>
      <c r="C1659">
        <v>2017</v>
      </c>
      <c r="D1659" s="2">
        <v>44698</v>
      </c>
      <c r="E1659" t="s">
        <v>279</v>
      </c>
      <c r="F1659" t="s">
        <v>950</v>
      </c>
      <c r="G1659" t="s">
        <v>23</v>
      </c>
      <c r="I1659" s="3">
        <v>60</v>
      </c>
    </row>
    <row r="1660" spans="1:9" x14ac:dyDescent="0.35">
      <c r="A1660" s="1">
        <v>42887</v>
      </c>
      <c r="B1660">
        <v>6</v>
      </c>
      <c r="C1660">
        <v>2017</v>
      </c>
      <c r="D1660" s="2">
        <v>44729</v>
      </c>
      <c r="E1660" t="s">
        <v>279</v>
      </c>
      <c r="F1660" t="s">
        <v>988</v>
      </c>
      <c r="G1660" t="s">
        <v>19</v>
      </c>
      <c r="I1660" s="3">
        <v>64.680000000000007</v>
      </c>
    </row>
    <row r="1661" spans="1:9" x14ac:dyDescent="0.35">
      <c r="A1661" s="1">
        <v>42887</v>
      </c>
      <c r="B1661">
        <v>6</v>
      </c>
      <c r="C1661">
        <v>2017</v>
      </c>
      <c r="D1661" s="2">
        <v>44729</v>
      </c>
      <c r="E1661" t="s">
        <v>268</v>
      </c>
      <c r="F1661" t="s">
        <v>541</v>
      </c>
      <c r="G1661" t="s">
        <v>17</v>
      </c>
      <c r="I1661" s="3">
        <v>28.05</v>
      </c>
    </row>
    <row r="1662" spans="1:9" x14ac:dyDescent="0.35">
      <c r="A1662" s="1">
        <v>42888</v>
      </c>
      <c r="B1662">
        <v>6</v>
      </c>
      <c r="C1662">
        <v>2017</v>
      </c>
      <c r="D1662" s="2">
        <v>44729</v>
      </c>
      <c r="E1662" t="s">
        <v>269</v>
      </c>
      <c r="F1662" t="s">
        <v>752</v>
      </c>
      <c r="G1662" t="s">
        <v>16</v>
      </c>
      <c r="I1662" s="3">
        <v>97.74</v>
      </c>
    </row>
    <row r="1663" spans="1:9" x14ac:dyDescent="0.35">
      <c r="A1663" s="1">
        <v>42888</v>
      </c>
      <c r="B1663">
        <v>6</v>
      </c>
      <c r="C1663">
        <v>2017</v>
      </c>
      <c r="D1663" s="2">
        <v>44729</v>
      </c>
      <c r="E1663" t="s">
        <v>279</v>
      </c>
      <c r="F1663" t="s">
        <v>541</v>
      </c>
      <c r="G1663" t="s">
        <v>20</v>
      </c>
      <c r="I1663" s="3">
        <v>32.299999999999997</v>
      </c>
    </row>
    <row r="1664" spans="1:9" x14ac:dyDescent="0.35">
      <c r="A1664" s="1">
        <v>42889</v>
      </c>
      <c r="B1664">
        <v>6</v>
      </c>
      <c r="C1664">
        <v>2017</v>
      </c>
      <c r="D1664" s="2">
        <v>44729</v>
      </c>
      <c r="E1664" t="s">
        <v>279</v>
      </c>
      <c r="F1664" t="s">
        <v>1008</v>
      </c>
      <c r="G1664" t="s">
        <v>19</v>
      </c>
      <c r="I1664" s="3">
        <v>50.85</v>
      </c>
    </row>
    <row r="1665" spans="1:9" x14ac:dyDescent="0.35">
      <c r="A1665" s="1">
        <v>42889</v>
      </c>
      <c r="B1665">
        <v>6</v>
      </c>
      <c r="C1665">
        <v>2017</v>
      </c>
      <c r="D1665" s="2">
        <v>44729</v>
      </c>
      <c r="E1665" t="s">
        <v>279</v>
      </c>
      <c r="F1665" t="s">
        <v>961</v>
      </c>
      <c r="G1665" t="s">
        <v>19</v>
      </c>
      <c r="I1665" s="3">
        <v>30.4</v>
      </c>
    </row>
    <row r="1666" spans="1:9" x14ac:dyDescent="0.35">
      <c r="A1666" s="1">
        <v>42889</v>
      </c>
      <c r="B1666">
        <v>6</v>
      </c>
      <c r="C1666">
        <v>2017</v>
      </c>
      <c r="D1666" s="2">
        <v>44729</v>
      </c>
      <c r="E1666" t="s">
        <v>279</v>
      </c>
      <c r="F1666" t="s">
        <v>1002</v>
      </c>
      <c r="G1666" t="s">
        <v>25</v>
      </c>
      <c r="I1666" s="3">
        <v>23.87</v>
      </c>
    </row>
    <row r="1667" spans="1:9" x14ac:dyDescent="0.35">
      <c r="A1667" s="1">
        <v>42889</v>
      </c>
      <c r="B1667">
        <v>6</v>
      </c>
      <c r="C1667">
        <v>2017</v>
      </c>
      <c r="D1667" s="2">
        <v>44729</v>
      </c>
      <c r="E1667" t="s">
        <v>279</v>
      </c>
      <c r="F1667" t="s">
        <v>541</v>
      </c>
      <c r="G1667" t="s">
        <v>17</v>
      </c>
      <c r="I1667" s="3">
        <v>19.829999999999998</v>
      </c>
    </row>
    <row r="1668" spans="1:9" x14ac:dyDescent="0.35">
      <c r="A1668" s="1">
        <v>42890</v>
      </c>
      <c r="B1668">
        <v>6</v>
      </c>
      <c r="C1668">
        <v>2017</v>
      </c>
      <c r="D1668" s="2">
        <v>44729</v>
      </c>
      <c r="E1668" t="s">
        <v>279</v>
      </c>
      <c r="F1668" t="s">
        <v>1000</v>
      </c>
      <c r="G1668" t="s">
        <v>39</v>
      </c>
      <c r="I1668" s="3">
        <v>459</v>
      </c>
    </row>
    <row r="1669" spans="1:9" x14ac:dyDescent="0.35">
      <c r="A1669" s="1">
        <v>42890</v>
      </c>
      <c r="B1669">
        <v>6</v>
      </c>
      <c r="C1669">
        <v>2017</v>
      </c>
      <c r="D1669" s="2">
        <v>44729</v>
      </c>
      <c r="E1669" t="s">
        <v>279</v>
      </c>
      <c r="F1669" t="s">
        <v>368</v>
      </c>
      <c r="G1669" t="s">
        <v>27</v>
      </c>
      <c r="I1669" s="3">
        <v>180</v>
      </c>
    </row>
    <row r="1670" spans="1:9" x14ac:dyDescent="0.35">
      <c r="A1670" s="1">
        <v>42890</v>
      </c>
      <c r="B1670">
        <v>6</v>
      </c>
      <c r="C1670">
        <v>2017</v>
      </c>
      <c r="D1670" s="2">
        <v>44729</v>
      </c>
      <c r="E1670" t="s">
        <v>279</v>
      </c>
      <c r="F1670" t="s">
        <v>541</v>
      </c>
      <c r="G1670" t="s">
        <v>17</v>
      </c>
      <c r="I1670" s="3">
        <v>15.12</v>
      </c>
    </row>
    <row r="1671" spans="1:9" x14ac:dyDescent="0.35">
      <c r="A1671" s="1">
        <v>42891</v>
      </c>
      <c r="B1671">
        <v>6</v>
      </c>
      <c r="C1671">
        <v>2017</v>
      </c>
      <c r="D1671" s="2">
        <v>44729</v>
      </c>
      <c r="E1671" t="s">
        <v>269</v>
      </c>
      <c r="F1671" t="s">
        <v>1009</v>
      </c>
      <c r="G1671" t="s">
        <v>14</v>
      </c>
      <c r="I1671" s="3">
        <v>86.85</v>
      </c>
    </row>
    <row r="1672" spans="1:9" x14ac:dyDescent="0.35">
      <c r="A1672" s="1">
        <v>42891</v>
      </c>
      <c r="B1672">
        <v>6</v>
      </c>
      <c r="C1672">
        <v>2017</v>
      </c>
      <c r="D1672" s="2">
        <v>44729</v>
      </c>
      <c r="E1672" t="s">
        <v>279</v>
      </c>
      <c r="F1672" t="s">
        <v>1002</v>
      </c>
      <c r="G1672" t="s">
        <v>17</v>
      </c>
      <c r="I1672" s="3">
        <v>73.53</v>
      </c>
    </row>
    <row r="1673" spans="1:9" x14ac:dyDescent="0.35">
      <c r="A1673" s="1">
        <v>42891</v>
      </c>
      <c r="B1673">
        <v>6</v>
      </c>
      <c r="C1673">
        <v>2017</v>
      </c>
      <c r="D1673" s="2">
        <v>44729</v>
      </c>
      <c r="E1673" t="s">
        <v>279</v>
      </c>
      <c r="F1673" t="s">
        <v>420</v>
      </c>
      <c r="G1673" t="s">
        <v>26</v>
      </c>
      <c r="I1673" s="3">
        <v>38.65</v>
      </c>
    </row>
    <row r="1674" spans="1:9" x14ac:dyDescent="0.35">
      <c r="A1674" s="1">
        <v>42892</v>
      </c>
      <c r="B1674">
        <v>6</v>
      </c>
      <c r="C1674">
        <v>2017</v>
      </c>
      <c r="D1674" s="2">
        <v>44729</v>
      </c>
      <c r="E1674" t="s">
        <v>279</v>
      </c>
      <c r="F1674" t="s">
        <v>541</v>
      </c>
      <c r="G1674" t="s">
        <v>17</v>
      </c>
      <c r="I1674" s="3">
        <v>36.81</v>
      </c>
    </row>
    <row r="1675" spans="1:9" x14ac:dyDescent="0.35">
      <c r="A1675" s="1">
        <v>42893</v>
      </c>
      <c r="B1675">
        <v>6</v>
      </c>
      <c r="C1675">
        <v>2017</v>
      </c>
      <c r="D1675" s="2">
        <v>44729</v>
      </c>
      <c r="E1675" t="s">
        <v>279</v>
      </c>
      <c r="F1675" t="s">
        <v>885</v>
      </c>
      <c r="G1675" t="s">
        <v>30</v>
      </c>
      <c r="I1675" s="3">
        <v>59.99</v>
      </c>
    </row>
    <row r="1676" spans="1:9" x14ac:dyDescent="0.35">
      <c r="A1676" s="1">
        <v>42893</v>
      </c>
      <c r="B1676">
        <v>6</v>
      </c>
      <c r="C1676">
        <v>2017</v>
      </c>
      <c r="D1676" s="2">
        <v>44729</v>
      </c>
      <c r="E1676" t="s">
        <v>279</v>
      </c>
      <c r="F1676" t="s">
        <v>541</v>
      </c>
      <c r="G1676" t="s">
        <v>17</v>
      </c>
      <c r="I1676" s="3">
        <v>22.06</v>
      </c>
    </row>
    <row r="1677" spans="1:9" x14ac:dyDescent="0.35">
      <c r="A1677" s="1">
        <v>42894</v>
      </c>
      <c r="B1677">
        <v>6</v>
      </c>
      <c r="C1677">
        <v>2017</v>
      </c>
      <c r="D1677" s="2">
        <v>44729</v>
      </c>
      <c r="E1677" t="s">
        <v>279</v>
      </c>
      <c r="F1677" t="s">
        <v>849</v>
      </c>
      <c r="G1677" t="s">
        <v>17</v>
      </c>
      <c r="I1677" s="3">
        <v>39.82</v>
      </c>
    </row>
    <row r="1678" spans="1:9" x14ac:dyDescent="0.35">
      <c r="A1678" s="1">
        <v>42894</v>
      </c>
      <c r="B1678">
        <v>6</v>
      </c>
      <c r="C1678">
        <v>2017</v>
      </c>
      <c r="D1678" s="2">
        <v>44729</v>
      </c>
      <c r="E1678" t="s">
        <v>279</v>
      </c>
      <c r="F1678" t="s">
        <v>408</v>
      </c>
      <c r="G1678" t="s">
        <v>18</v>
      </c>
      <c r="I1678" s="3">
        <v>16</v>
      </c>
    </row>
    <row r="1679" spans="1:9" x14ac:dyDescent="0.35">
      <c r="A1679" s="1">
        <v>42894</v>
      </c>
      <c r="B1679">
        <v>6</v>
      </c>
      <c r="C1679">
        <v>2017</v>
      </c>
      <c r="D1679" s="2">
        <v>44729</v>
      </c>
      <c r="E1679" t="s">
        <v>279</v>
      </c>
      <c r="F1679" t="s">
        <v>541</v>
      </c>
      <c r="G1679" t="s">
        <v>17</v>
      </c>
      <c r="I1679" s="3">
        <v>10.33</v>
      </c>
    </row>
    <row r="1680" spans="1:9" x14ac:dyDescent="0.35">
      <c r="A1680" s="1">
        <v>42894</v>
      </c>
      <c r="B1680">
        <v>6</v>
      </c>
      <c r="C1680">
        <v>2017</v>
      </c>
      <c r="D1680" s="2">
        <v>44729</v>
      </c>
      <c r="E1680" t="s">
        <v>279</v>
      </c>
      <c r="F1680" t="s">
        <v>541</v>
      </c>
      <c r="G1680" t="s">
        <v>17</v>
      </c>
      <c r="I1680" s="3">
        <v>9.7899999999999991</v>
      </c>
    </row>
    <row r="1681" spans="1:9" x14ac:dyDescent="0.35">
      <c r="A1681" s="1">
        <v>42895</v>
      </c>
      <c r="B1681">
        <v>6</v>
      </c>
      <c r="C1681">
        <v>2017</v>
      </c>
      <c r="D1681" s="2">
        <v>44729</v>
      </c>
      <c r="E1681" t="s">
        <v>269</v>
      </c>
      <c r="F1681" t="s">
        <v>752</v>
      </c>
      <c r="G1681" t="s">
        <v>16</v>
      </c>
      <c r="I1681" s="3">
        <v>317.67</v>
      </c>
    </row>
    <row r="1682" spans="1:9" x14ac:dyDescent="0.35">
      <c r="A1682" s="1">
        <v>42895</v>
      </c>
      <c r="B1682">
        <v>6</v>
      </c>
      <c r="C1682">
        <v>2017</v>
      </c>
      <c r="D1682" s="2">
        <v>44729</v>
      </c>
      <c r="E1682" t="s">
        <v>279</v>
      </c>
      <c r="F1682" t="s">
        <v>998</v>
      </c>
      <c r="G1682" t="s">
        <v>32</v>
      </c>
      <c r="I1682" s="3">
        <v>108</v>
      </c>
    </row>
    <row r="1683" spans="1:9" x14ac:dyDescent="0.35">
      <c r="A1683" s="1">
        <v>42895</v>
      </c>
      <c r="B1683">
        <v>6</v>
      </c>
      <c r="C1683">
        <v>2017</v>
      </c>
      <c r="D1683" s="2">
        <v>44729</v>
      </c>
      <c r="E1683" t="s">
        <v>269</v>
      </c>
      <c r="F1683" t="s">
        <v>751</v>
      </c>
      <c r="G1683" t="s">
        <v>14</v>
      </c>
      <c r="I1683" s="3">
        <v>62.69</v>
      </c>
    </row>
    <row r="1684" spans="1:9" x14ac:dyDescent="0.35">
      <c r="A1684" s="1">
        <v>42895</v>
      </c>
      <c r="B1684">
        <v>6</v>
      </c>
      <c r="C1684">
        <v>2017</v>
      </c>
      <c r="D1684" s="2">
        <v>44729</v>
      </c>
      <c r="E1684" t="s">
        <v>279</v>
      </c>
      <c r="F1684" t="s">
        <v>1010</v>
      </c>
      <c r="G1684" t="s">
        <v>19</v>
      </c>
      <c r="I1684" s="3">
        <v>56</v>
      </c>
    </row>
    <row r="1685" spans="1:9" x14ac:dyDescent="0.35">
      <c r="A1685" s="1">
        <v>42895</v>
      </c>
      <c r="B1685">
        <v>6</v>
      </c>
      <c r="C1685">
        <v>2017</v>
      </c>
      <c r="D1685" s="2">
        <v>44729</v>
      </c>
      <c r="E1685" t="s">
        <v>279</v>
      </c>
      <c r="F1685" t="s">
        <v>938</v>
      </c>
      <c r="G1685" t="s">
        <v>19</v>
      </c>
      <c r="I1685" s="3">
        <v>7.87</v>
      </c>
    </row>
    <row r="1686" spans="1:9" x14ac:dyDescent="0.35">
      <c r="A1686" s="1">
        <v>42896</v>
      </c>
      <c r="B1686">
        <v>6</v>
      </c>
      <c r="C1686">
        <v>2017</v>
      </c>
      <c r="D1686" s="2">
        <v>44729</v>
      </c>
      <c r="E1686" t="s">
        <v>279</v>
      </c>
      <c r="F1686" t="s">
        <v>1011</v>
      </c>
      <c r="G1686" t="s">
        <v>19</v>
      </c>
      <c r="I1686" s="3">
        <v>62.33</v>
      </c>
    </row>
    <row r="1687" spans="1:9" x14ac:dyDescent="0.35">
      <c r="A1687" s="1">
        <v>42897</v>
      </c>
      <c r="B1687">
        <v>6</v>
      </c>
      <c r="C1687">
        <v>2017</v>
      </c>
      <c r="D1687" s="2">
        <v>44729</v>
      </c>
      <c r="E1687" t="s">
        <v>279</v>
      </c>
      <c r="F1687" t="s">
        <v>1005</v>
      </c>
      <c r="G1687" t="s">
        <v>34</v>
      </c>
      <c r="I1687" s="3">
        <v>173.68</v>
      </c>
    </row>
    <row r="1688" spans="1:9" x14ac:dyDescent="0.35">
      <c r="A1688" s="1">
        <v>42897</v>
      </c>
      <c r="B1688">
        <v>6</v>
      </c>
      <c r="C1688">
        <v>2017</v>
      </c>
      <c r="D1688" s="2">
        <v>44729</v>
      </c>
      <c r="E1688" t="s">
        <v>279</v>
      </c>
      <c r="F1688" t="s">
        <v>45</v>
      </c>
      <c r="G1688" t="s">
        <v>19</v>
      </c>
      <c r="I1688" s="3">
        <v>9.1</v>
      </c>
    </row>
    <row r="1689" spans="1:9" x14ac:dyDescent="0.35">
      <c r="A1689" s="1">
        <v>42897</v>
      </c>
      <c r="B1689">
        <v>6</v>
      </c>
      <c r="C1689">
        <v>2017</v>
      </c>
      <c r="D1689" s="2">
        <v>44729</v>
      </c>
      <c r="E1689" t="s">
        <v>279</v>
      </c>
      <c r="F1689" t="s">
        <v>883</v>
      </c>
      <c r="G1689" t="s">
        <v>19</v>
      </c>
      <c r="I1689" s="3">
        <v>4.84</v>
      </c>
    </row>
    <row r="1690" spans="1:9" x14ac:dyDescent="0.35">
      <c r="A1690" s="1">
        <v>42898</v>
      </c>
      <c r="B1690">
        <v>6</v>
      </c>
      <c r="C1690">
        <v>2017</v>
      </c>
      <c r="D1690" s="2">
        <v>44729</v>
      </c>
      <c r="E1690" t="s">
        <v>269</v>
      </c>
      <c r="F1690" t="s">
        <v>1012</v>
      </c>
      <c r="G1690" t="s">
        <v>11</v>
      </c>
      <c r="I1690" s="3">
        <v>840</v>
      </c>
    </row>
    <row r="1691" spans="1:9" x14ac:dyDescent="0.35">
      <c r="A1691" s="1">
        <v>42898</v>
      </c>
      <c r="B1691">
        <v>6</v>
      </c>
      <c r="C1691">
        <v>2017</v>
      </c>
      <c r="D1691" s="2">
        <v>44729</v>
      </c>
      <c r="E1691" t="s">
        <v>279</v>
      </c>
      <c r="F1691" t="s">
        <v>891</v>
      </c>
      <c r="G1691" t="s">
        <v>38</v>
      </c>
      <c r="I1691" s="3">
        <v>297</v>
      </c>
    </row>
    <row r="1692" spans="1:9" x14ac:dyDescent="0.35">
      <c r="A1692" s="1">
        <v>42898</v>
      </c>
      <c r="B1692">
        <v>6</v>
      </c>
      <c r="C1692">
        <v>2017</v>
      </c>
      <c r="D1692" s="2">
        <v>44729</v>
      </c>
      <c r="E1692" t="s">
        <v>279</v>
      </c>
      <c r="F1692" t="s">
        <v>1002</v>
      </c>
      <c r="G1692" t="s">
        <v>17</v>
      </c>
      <c r="I1692" s="3">
        <v>47.96</v>
      </c>
    </row>
    <row r="1693" spans="1:9" x14ac:dyDescent="0.35">
      <c r="A1693" s="1">
        <v>42898</v>
      </c>
      <c r="B1693">
        <v>6</v>
      </c>
      <c r="C1693">
        <v>2017</v>
      </c>
      <c r="D1693" s="2">
        <v>44729</v>
      </c>
      <c r="E1693" t="s">
        <v>279</v>
      </c>
      <c r="F1693" t="s">
        <v>998</v>
      </c>
      <c r="G1693" t="s">
        <v>32</v>
      </c>
      <c r="I1693" s="3">
        <v>45</v>
      </c>
    </row>
    <row r="1694" spans="1:9" x14ac:dyDescent="0.35">
      <c r="A1694" s="1">
        <v>42899</v>
      </c>
      <c r="B1694">
        <v>6</v>
      </c>
      <c r="C1694">
        <v>2017</v>
      </c>
      <c r="D1694" s="2">
        <v>44729</v>
      </c>
      <c r="E1694" t="s">
        <v>279</v>
      </c>
      <c r="F1694" t="s">
        <v>420</v>
      </c>
      <c r="G1694" t="s">
        <v>26</v>
      </c>
      <c r="I1694" s="3">
        <v>46.84</v>
      </c>
    </row>
    <row r="1695" spans="1:9" x14ac:dyDescent="0.35">
      <c r="A1695" s="1">
        <v>42899</v>
      </c>
      <c r="B1695">
        <v>6</v>
      </c>
      <c r="C1695">
        <v>2017</v>
      </c>
      <c r="D1695" s="2">
        <v>44729</v>
      </c>
      <c r="E1695" t="s">
        <v>279</v>
      </c>
      <c r="F1695" t="s">
        <v>1003</v>
      </c>
      <c r="G1695" t="s">
        <v>23</v>
      </c>
      <c r="I1695" s="3">
        <v>40</v>
      </c>
    </row>
    <row r="1696" spans="1:9" x14ac:dyDescent="0.35">
      <c r="A1696" s="1">
        <v>42899</v>
      </c>
      <c r="B1696">
        <v>6</v>
      </c>
      <c r="C1696">
        <v>2017</v>
      </c>
      <c r="D1696" s="2">
        <v>44729</v>
      </c>
      <c r="E1696" t="s">
        <v>137</v>
      </c>
      <c r="F1696" t="s">
        <v>836</v>
      </c>
      <c r="G1696" t="s">
        <v>12</v>
      </c>
      <c r="I1696" s="3">
        <v>25</v>
      </c>
    </row>
    <row r="1697" spans="1:9" x14ac:dyDescent="0.35">
      <c r="A1697" s="1">
        <v>42900</v>
      </c>
      <c r="B1697">
        <v>6</v>
      </c>
      <c r="C1697">
        <v>2017</v>
      </c>
      <c r="D1697" s="2">
        <v>44729</v>
      </c>
      <c r="E1697" t="s">
        <v>279</v>
      </c>
      <c r="F1697" t="s">
        <v>420</v>
      </c>
      <c r="G1697" t="s">
        <v>26</v>
      </c>
      <c r="I1697" s="3">
        <v>39.659999999999997</v>
      </c>
    </row>
    <row r="1698" spans="1:9" x14ac:dyDescent="0.35">
      <c r="A1698" s="1">
        <v>42901</v>
      </c>
      <c r="B1698">
        <v>6</v>
      </c>
      <c r="C1698">
        <v>2017</v>
      </c>
      <c r="D1698" s="2">
        <v>44729</v>
      </c>
      <c r="E1698" t="s">
        <v>269</v>
      </c>
      <c r="F1698" t="s">
        <v>773</v>
      </c>
      <c r="G1698" t="s">
        <v>13</v>
      </c>
      <c r="I1698" s="3">
        <v>1756.89</v>
      </c>
    </row>
    <row r="1699" spans="1:9" x14ac:dyDescent="0.35">
      <c r="A1699" s="1">
        <v>42901</v>
      </c>
      <c r="B1699">
        <v>6</v>
      </c>
      <c r="C1699">
        <v>2017</v>
      </c>
      <c r="D1699" s="2">
        <v>44729</v>
      </c>
      <c r="E1699" t="s">
        <v>279</v>
      </c>
      <c r="F1699" t="s">
        <v>1013</v>
      </c>
      <c r="G1699" t="s">
        <v>26</v>
      </c>
      <c r="I1699" s="3">
        <v>50.7</v>
      </c>
    </row>
    <row r="1700" spans="1:9" x14ac:dyDescent="0.35">
      <c r="A1700" s="1">
        <v>42901</v>
      </c>
      <c r="B1700">
        <v>6</v>
      </c>
      <c r="C1700">
        <v>2017</v>
      </c>
      <c r="D1700" s="2">
        <v>44729</v>
      </c>
      <c r="E1700" t="s">
        <v>279</v>
      </c>
      <c r="F1700" t="s">
        <v>541</v>
      </c>
      <c r="G1700" t="s">
        <v>17</v>
      </c>
      <c r="I1700" s="3">
        <v>24.05</v>
      </c>
    </row>
    <row r="1701" spans="1:9" x14ac:dyDescent="0.35">
      <c r="A1701" s="1">
        <v>42901</v>
      </c>
      <c r="B1701">
        <v>6</v>
      </c>
      <c r="C1701">
        <v>2017</v>
      </c>
      <c r="D1701" s="2">
        <v>44729</v>
      </c>
      <c r="E1701" t="s">
        <v>279</v>
      </c>
      <c r="F1701" t="s">
        <v>921</v>
      </c>
      <c r="G1701" t="s">
        <v>19</v>
      </c>
      <c r="I1701" s="3">
        <v>11.31</v>
      </c>
    </row>
    <row r="1702" spans="1:9" x14ac:dyDescent="0.35">
      <c r="A1702" s="1">
        <v>42901</v>
      </c>
      <c r="B1702">
        <v>6</v>
      </c>
      <c r="C1702">
        <v>2017</v>
      </c>
      <c r="D1702" s="2">
        <v>44729</v>
      </c>
      <c r="E1702" t="s">
        <v>279</v>
      </c>
      <c r="F1702" t="s">
        <v>541</v>
      </c>
      <c r="G1702" t="s">
        <v>17</v>
      </c>
      <c r="I1702" s="3">
        <v>9.76</v>
      </c>
    </row>
    <row r="1703" spans="1:9" x14ac:dyDescent="0.35">
      <c r="A1703" s="1">
        <v>42901</v>
      </c>
      <c r="B1703">
        <v>6</v>
      </c>
      <c r="C1703">
        <v>2017</v>
      </c>
      <c r="D1703" s="2">
        <v>44729</v>
      </c>
      <c r="E1703" t="s">
        <v>279</v>
      </c>
      <c r="F1703" t="s">
        <v>541</v>
      </c>
      <c r="G1703" t="s">
        <v>17</v>
      </c>
      <c r="I1703" s="3">
        <v>9</v>
      </c>
    </row>
    <row r="1704" spans="1:9" x14ac:dyDescent="0.35">
      <c r="A1704" s="1">
        <v>42902</v>
      </c>
      <c r="B1704">
        <v>6</v>
      </c>
      <c r="C1704">
        <v>2017</v>
      </c>
      <c r="D1704" s="2">
        <v>44729</v>
      </c>
      <c r="E1704" t="s">
        <v>269</v>
      </c>
      <c r="F1704" t="s">
        <v>1014</v>
      </c>
      <c r="G1704" t="s">
        <v>34</v>
      </c>
      <c r="I1704" s="3">
        <v>340</v>
      </c>
    </row>
    <row r="1705" spans="1:9" x14ac:dyDescent="0.35">
      <c r="A1705" s="1">
        <v>42902</v>
      </c>
      <c r="B1705">
        <v>6</v>
      </c>
      <c r="C1705">
        <v>2017</v>
      </c>
      <c r="D1705" s="2">
        <v>44729</v>
      </c>
      <c r="E1705" t="s">
        <v>279</v>
      </c>
      <c r="F1705" t="s">
        <v>541</v>
      </c>
      <c r="G1705" t="s">
        <v>17</v>
      </c>
      <c r="I1705" s="3">
        <v>9.15</v>
      </c>
    </row>
    <row r="1706" spans="1:9" x14ac:dyDescent="0.35">
      <c r="A1706" s="1">
        <v>42902</v>
      </c>
      <c r="B1706">
        <v>6</v>
      </c>
      <c r="C1706">
        <v>2017</v>
      </c>
      <c r="D1706" s="2">
        <v>44729</v>
      </c>
      <c r="E1706" t="s">
        <v>279</v>
      </c>
      <c r="F1706" t="s">
        <v>42</v>
      </c>
      <c r="G1706" t="s">
        <v>28</v>
      </c>
      <c r="I1706" s="3">
        <v>7.99</v>
      </c>
    </row>
    <row r="1707" spans="1:9" x14ac:dyDescent="0.35">
      <c r="A1707" s="1">
        <v>42902</v>
      </c>
      <c r="B1707">
        <v>6</v>
      </c>
      <c r="C1707">
        <v>2017</v>
      </c>
      <c r="D1707" s="2">
        <v>44729</v>
      </c>
      <c r="E1707" t="s">
        <v>279</v>
      </c>
      <c r="F1707" t="s">
        <v>419</v>
      </c>
      <c r="G1707" t="s">
        <v>20</v>
      </c>
      <c r="I1707" s="3">
        <v>4.59</v>
      </c>
    </row>
    <row r="1708" spans="1:9" x14ac:dyDescent="0.35">
      <c r="A1708" s="1">
        <v>42903</v>
      </c>
      <c r="B1708">
        <v>6</v>
      </c>
      <c r="C1708">
        <v>2017</v>
      </c>
      <c r="D1708" s="2">
        <v>44729</v>
      </c>
      <c r="E1708" t="s">
        <v>279</v>
      </c>
      <c r="F1708" t="s">
        <v>1015</v>
      </c>
      <c r="G1708" t="s">
        <v>38</v>
      </c>
      <c r="I1708" s="3">
        <v>12.99</v>
      </c>
    </row>
    <row r="1709" spans="1:9" x14ac:dyDescent="0.35">
      <c r="A1709" s="1">
        <v>42903</v>
      </c>
      <c r="B1709">
        <v>6</v>
      </c>
      <c r="C1709">
        <v>2017</v>
      </c>
      <c r="D1709" s="2">
        <v>44729</v>
      </c>
      <c r="E1709" t="s">
        <v>279</v>
      </c>
      <c r="F1709" t="s">
        <v>1016</v>
      </c>
      <c r="G1709" t="s">
        <v>29</v>
      </c>
      <c r="I1709" s="3">
        <v>6</v>
      </c>
    </row>
    <row r="1710" spans="1:9" x14ac:dyDescent="0.35">
      <c r="A1710" s="1">
        <v>42903</v>
      </c>
      <c r="B1710">
        <v>6</v>
      </c>
      <c r="C1710">
        <v>2017</v>
      </c>
      <c r="D1710" s="2">
        <v>44729</v>
      </c>
      <c r="E1710" t="s">
        <v>279</v>
      </c>
      <c r="F1710" t="s">
        <v>40</v>
      </c>
      <c r="G1710" t="s">
        <v>41</v>
      </c>
      <c r="I1710" s="3">
        <v>1</v>
      </c>
    </row>
    <row r="1711" spans="1:9" x14ac:dyDescent="0.35">
      <c r="A1711" s="1">
        <v>42904</v>
      </c>
      <c r="B1711">
        <v>6</v>
      </c>
      <c r="C1711">
        <v>2017</v>
      </c>
      <c r="D1711" s="2">
        <v>44729</v>
      </c>
      <c r="E1711" t="s">
        <v>269</v>
      </c>
      <c r="F1711" t="s">
        <v>964</v>
      </c>
      <c r="G1711" t="s">
        <v>9</v>
      </c>
      <c r="I1711" s="3">
        <v>1000</v>
      </c>
    </row>
    <row r="1712" spans="1:9" x14ac:dyDescent="0.35">
      <c r="A1712" s="1">
        <v>42904</v>
      </c>
      <c r="B1712">
        <v>6</v>
      </c>
      <c r="C1712">
        <v>2017</v>
      </c>
      <c r="D1712" s="2">
        <v>44729</v>
      </c>
      <c r="E1712" t="s">
        <v>279</v>
      </c>
      <c r="F1712" t="s">
        <v>1017</v>
      </c>
      <c r="G1712" t="s">
        <v>39</v>
      </c>
      <c r="I1712" s="3">
        <v>237</v>
      </c>
    </row>
    <row r="1713" spans="1:9" x14ac:dyDescent="0.35">
      <c r="A1713" s="1">
        <v>42904</v>
      </c>
      <c r="B1713">
        <v>6</v>
      </c>
      <c r="C1713">
        <v>2017</v>
      </c>
      <c r="D1713" s="2">
        <v>44729</v>
      </c>
      <c r="E1713" t="s">
        <v>279</v>
      </c>
      <c r="F1713" t="s">
        <v>1018</v>
      </c>
      <c r="G1713" t="s">
        <v>38</v>
      </c>
      <c r="I1713" s="3">
        <v>74.91</v>
      </c>
    </row>
    <row r="1714" spans="1:9" x14ac:dyDescent="0.35">
      <c r="A1714" s="1">
        <v>42904</v>
      </c>
      <c r="B1714">
        <v>6</v>
      </c>
      <c r="C1714">
        <v>2017</v>
      </c>
      <c r="D1714" s="2">
        <v>44729</v>
      </c>
      <c r="E1714" t="s">
        <v>279</v>
      </c>
      <c r="F1714" t="s">
        <v>1019</v>
      </c>
      <c r="G1714" t="s">
        <v>30</v>
      </c>
      <c r="I1714" s="3">
        <v>44.94</v>
      </c>
    </row>
    <row r="1715" spans="1:9" x14ac:dyDescent="0.35">
      <c r="A1715" s="1">
        <v>42904</v>
      </c>
      <c r="B1715">
        <v>6</v>
      </c>
      <c r="C1715">
        <v>2017</v>
      </c>
      <c r="D1715" s="2">
        <v>44729</v>
      </c>
      <c r="E1715" t="s">
        <v>279</v>
      </c>
      <c r="F1715" t="s">
        <v>541</v>
      </c>
      <c r="G1715" t="s">
        <v>17</v>
      </c>
      <c r="I1715" s="3">
        <v>25.14</v>
      </c>
    </row>
    <row r="1716" spans="1:9" x14ac:dyDescent="0.35">
      <c r="A1716" s="1">
        <v>42904</v>
      </c>
      <c r="B1716">
        <v>6</v>
      </c>
      <c r="C1716">
        <v>2017</v>
      </c>
      <c r="D1716" s="2">
        <v>44729</v>
      </c>
      <c r="E1716" t="s">
        <v>279</v>
      </c>
      <c r="F1716" t="s">
        <v>1005</v>
      </c>
      <c r="G1716" t="s">
        <v>34</v>
      </c>
      <c r="I1716" s="3">
        <v>23.14</v>
      </c>
    </row>
    <row r="1717" spans="1:9" x14ac:dyDescent="0.35">
      <c r="A1717" s="1">
        <v>42904</v>
      </c>
      <c r="B1717">
        <v>6</v>
      </c>
      <c r="C1717">
        <v>2017</v>
      </c>
      <c r="D1717" s="2">
        <v>44729</v>
      </c>
      <c r="E1717" t="s">
        <v>279</v>
      </c>
      <c r="F1717" t="s">
        <v>288</v>
      </c>
      <c r="G1717" t="s">
        <v>36</v>
      </c>
      <c r="I1717" s="3">
        <v>5.99</v>
      </c>
    </row>
    <row r="1718" spans="1:9" x14ac:dyDescent="0.35">
      <c r="A1718" s="1">
        <v>42905</v>
      </c>
      <c r="B1718">
        <v>6</v>
      </c>
      <c r="C1718">
        <v>2017</v>
      </c>
      <c r="D1718" s="2">
        <v>44729</v>
      </c>
      <c r="E1718" t="s">
        <v>279</v>
      </c>
      <c r="F1718" t="s">
        <v>1002</v>
      </c>
      <c r="G1718" t="s">
        <v>17</v>
      </c>
      <c r="I1718" s="3">
        <v>37.729999999999997</v>
      </c>
    </row>
    <row r="1719" spans="1:9" x14ac:dyDescent="0.35">
      <c r="A1719" s="1">
        <v>42905</v>
      </c>
      <c r="B1719">
        <v>6</v>
      </c>
      <c r="C1719">
        <v>2017</v>
      </c>
      <c r="D1719" s="2">
        <v>44729</v>
      </c>
      <c r="E1719" t="s">
        <v>279</v>
      </c>
      <c r="F1719" t="s">
        <v>883</v>
      </c>
      <c r="G1719" t="s">
        <v>19</v>
      </c>
      <c r="I1719" s="3">
        <v>9.68</v>
      </c>
    </row>
    <row r="1720" spans="1:9" x14ac:dyDescent="0.35">
      <c r="A1720" s="1">
        <v>42905</v>
      </c>
      <c r="B1720">
        <v>6</v>
      </c>
      <c r="C1720">
        <v>2017</v>
      </c>
      <c r="D1720" s="2">
        <v>44729</v>
      </c>
      <c r="E1720" t="s">
        <v>279</v>
      </c>
      <c r="F1720" t="s">
        <v>1002</v>
      </c>
      <c r="G1720" t="s">
        <v>17</v>
      </c>
      <c r="I1720" s="3">
        <v>7.49</v>
      </c>
    </row>
    <row r="1721" spans="1:9" x14ac:dyDescent="0.35">
      <c r="A1721" s="1">
        <v>42906</v>
      </c>
      <c r="B1721">
        <v>6</v>
      </c>
      <c r="C1721">
        <v>2017</v>
      </c>
      <c r="D1721" s="2">
        <v>44729</v>
      </c>
      <c r="E1721" t="s">
        <v>269</v>
      </c>
      <c r="F1721" t="s">
        <v>318</v>
      </c>
      <c r="G1721" t="s">
        <v>14</v>
      </c>
      <c r="I1721" s="3">
        <v>47.22</v>
      </c>
    </row>
    <row r="1722" spans="1:9" x14ac:dyDescent="0.35">
      <c r="A1722" s="1">
        <v>42906</v>
      </c>
      <c r="B1722">
        <v>6</v>
      </c>
      <c r="C1722">
        <v>2017</v>
      </c>
      <c r="D1722" s="2">
        <v>44729</v>
      </c>
      <c r="E1722" t="s">
        <v>279</v>
      </c>
      <c r="F1722" t="s">
        <v>420</v>
      </c>
      <c r="G1722" t="s">
        <v>26</v>
      </c>
      <c r="I1722" s="3">
        <v>39.11</v>
      </c>
    </row>
    <row r="1723" spans="1:9" x14ac:dyDescent="0.35">
      <c r="A1723" s="1">
        <v>42906</v>
      </c>
      <c r="B1723">
        <v>6</v>
      </c>
      <c r="C1723">
        <v>2017</v>
      </c>
      <c r="D1723" s="2">
        <v>44729</v>
      </c>
      <c r="E1723" t="s">
        <v>279</v>
      </c>
      <c r="F1723" t="s">
        <v>1004</v>
      </c>
      <c r="G1723" t="s">
        <v>12</v>
      </c>
      <c r="I1723" s="3">
        <v>30.23</v>
      </c>
    </row>
    <row r="1724" spans="1:9" x14ac:dyDescent="0.35">
      <c r="A1724" s="1">
        <v>42907</v>
      </c>
      <c r="B1724">
        <v>6</v>
      </c>
      <c r="C1724">
        <v>2017</v>
      </c>
      <c r="D1724" s="2">
        <v>44729</v>
      </c>
      <c r="E1724" t="s">
        <v>269</v>
      </c>
      <c r="F1724" t="s">
        <v>629</v>
      </c>
      <c r="G1724" t="s">
        <v>24</v>
      </c>
      <c r="I1724" s="3">
        <v>3000</v>
      </c>
    </row>
    <row r="1725" spans="1:9" x14ac:dyDescent="0.35">
      <c r="A1725" s="1">
        <v>42907</v>
      </c>
      <c r="B1725">
        <v>6</v>
      </c>
      <c r="C1725">
        <v>2017</v>
      </c>
      <c r="D1725" s="2">
        <v>44729</v>
      </c>
      <c r="E1725" t="s">
        <v>269</v>
      </c>
      <c r="F1725" t="s">
        <v>964</v>
      </c>
      <c r="G1725" t="s">
        <v>9</v>
      </c>
      <c r="I1725" s="3">
        <v>800</v>
      </c>
    </row>
    <row r="1726" spans="1:9" x14ac:dyDescent="0.35">
      <c r="A1726" s="1">
        <v>42907</v>
      </c>
      <c r="B1726">
        <v>6</v>
      </c>
      <c r="C1726">
        <v>2017</v>
      </c>
      <c r="D1726" s="2">
        <v>44729</v>
      </c>
      <c r="E1726" t="s">
        <v>279</v>
      </c>
      <c r="F1726" t="s">
        <v>610</v>
      </c>
      <c r="G1726" t="s">
        <v>17</v>
      </c>
      <c r="I1726" s="3">
        <v>170.17</v>
      </c>
    </row>
    <row r="1727" spans="1:9" x14ac:dyDescent="0.35">
      <c r="A1727" s="1">
        <v>42907</v>
      </c>
      <c r="B1727">
        <v>6</v>
      </c>
      <c r="C1727">
        <v>2017</v>
      </c>
      <c r="D1727" s="2">
        <v>44729</v>
      </c>
      <c r="E1727" t="s">
        <v>279</v>
      </c>
      <c r="F1727" t="s">
        <v>622</v>
      </c>
      <c r="G1727" t="s">
        <v>35</v>
      </c>
      <c r="I1727" s="3">
        <v>54.09</v>
      </c>
    </row>
    <row r="1728" spans="1:9" x14ac:dyDescent="0.35">
      <c r="A1728" s="1">
        <v>42907</v>
      </c>
      <c r="B1728">
        <v>6</v>
      </c>
      <c r="C1728">
        <v>2017</v>
      </c>
      <c r="D1728" s="2">
        <v>44729</v>
      </c>
      <c r="E1728" t="s">
        <v>279</v>
      </c>
      <c r="F1728" t="s">
        <v>988</v>
      </c>
      <c r="G1728" t="s">
        <v>19</v>
      </c>
      <c r="I1728" s="3">
        <v>23.68</v>
      </c>
    </row>
    <row r="1729" spans="1:9" x14ac:dyDescent="0.35">
      <c r="A1729" s="1">
        <v>42907</v>
      </c>
      <c r="B1729">
        <v>6</v>
      </c>
      <c r="C1729">
        <v>2017</v>
      </c>
      <c r="D1729" s="2">
        <v>44729</v>
      </c>
      <c r="E1729" t="s">
        <v>269</v>
      </c>
      <c r="F1729" t="s">
        <v>751</v>
      </c>
      <c r="G1729" t="s">
        <v>14</v>
      </c>
      <c r="I1729" s="3">
        <v>11.7</v>
      </c>
    </row>
    <row r="1730" spans="1:9" x14ac:dyDescent="0.35">
      <c r="A1730" s="1">
        <v>42908</v>
      </c>
      <c r="B1730">
        <v>6</v>
      </c>
      <c r="C1730">
        <v>2017</v>
      </c>
      <c r="D1730" s="2">
        <v>44729</v>
      </c>
      <c r="E1730" t="s">
        <v>269</v>
      </c>
      <c r="F1730" t="s">
        <v>1020</v>
      </c>
      <c r="G1730" t="s">
        <v>34</v>
      </c>
      <c r="I1730" s="3">
        <v>500</v>
      </c>
    </row>
    <row r="1731" spans="1:9" x14ac:dyDescent="0.35">
      <c r="A1731" s="1">
        <v>42908</v>
      </c>
      <c r="B1731">
        <v>6</v>
      </c>
      <c r="C1731">
        <v>2017</v>
      </c>
      <c r="D1731" s="2">
        <v>44729</v>
      </c>
      <c r="E1731" t="s">
        <v>279</v>
      </c>
      <c r="F1731" t="s">
        <v>1002</v>
      </c>
      <c r="G1731" t="s">
        <v>17</v>
      </c>
      <c r="I1731" s="3">
        <v>228.93</v>
      </c>
    </row>
    <row r="1732" spans="1:9" x14ac:dyDescent="0.35">
      <c r="A1732" s="1">
        <v>42908</v>
      </c>
      <c r="B1732">
        <v>6</v>
      </c>
      <c r="C1732">
        <v>2017</v>
      </c>
      <c r="D1732" s="2">
        <v>44729</v>
      </c>
      <c r="E1732" t="s">
        <v>279</v>
      </c>
      <c r="F1732" t="s">
        <v>541</v>
      </c>
      <c r="G1732" t="s">
        <v>17</v>
      </c>
      <c r="I1732" s="3">
        <v>189.39</v>
      </c>
    </row>
    <row r="1733" spans="1:9" x14ac:dyDescent="0.35">
      <c r="A1733" s="1">
        <v>42908</v>
      </c>
      <c r="B1733">
        <v>6</v>
      </c>
      <c r="C1733">
        <v>2017</v>
      </c>
      <c r="D1733" s="2">
        <v>44729</v>
      </c>
      <c r="E1733" t="s">
        <v>269</v>
      </c>
      <c r="F1733" t="s">
        <v>754</v>
      </c>
      <c r="G1733" t="s">
        <v>16</v>
      </c>
      <c r="I1733" s="3">
        <v>159.16999999999999</v>
      </c>
    </row>
    <row r="1734" spans="1:9" x14ac:dyDescent="0.35">
      <c r="A1734" s="1">
        <v>42908</v>
      </c>
      <c r="B1734">
        <v>6</v>
      </c>
      <c r="C1734">
        <v>2017</v>
      </c>
      <c r="D1734" s="2">
        <v>44729</v>
      </c>
      <c r="E1734" t="s">
        <v>279</v>
      </c>
      <c r="F1734" t="s">
        <v>361</v>
      </c>
      <c r="G1734" t="s">
        <v>28</v>
      </c>
      <c r="I1734" s="3">
        <v>9.99</v>
      </c>
    </row>
    <row r="1735" spans="1:9" x14ac:dyDescent="0.35">
      <c r="A1735" s="1">
        <v>42908</v>
      </c>
      <c r="B1735">
        <v>6</v>
      </c>
      <c r="C1735">
        <v>2017</v>
      </c>
      <c r="D1735" s="2">
        <v>44729</v>
      </c>
      <c r="E1735" t="s">
        <v>279</v>
      </c>
      <c r="F1735" t="s">
        <v>436</v>
      </c>
      <c r="G1735" t="s">
        <v>20</v>
      </c>
      <c r="I1735" s="3">
        <v>9.84</v>
      </c>
    </row>
    <row r="1736" spans="1:9" x14ac:dyDescent="0.35">
      <c r="A1736" s="1">
        <v>42909</v>
      </c>
      <c r="B1736">
        <v>6</v>
      </c>
      <c r="C1736">
        <v>2017</v>
      </c>
      <c r="D1736" s="2">
        <v>44729</v>
      </c>
      <c r="E1736" t="s">
        <v>279</v>
      </c>
      <c r="F1736" t="s">
        <v>543</v>
      </c>
      <c r="G1736" t="s">
        <v>20</v>
      </c>
      <c r="I1736" s="3">
        <v>77.61</v>
      </c>
    </row>
    <row r="1737" spans="1:9" x14ac:dyDescent="0.35">
      <c r="A1737" s="1">
        <v>42909</v>
      </c>
      <c r="B1737">
        <v>6</v>
      </c>
      <c r="C1737">
        <v>2017</v>
      </c>
      <c r="D1737" s="2">
        <v>44729</v>
      </c>
      <c r="E1737" t="s">
        <v>279</v>
      </c>
      <c r="F1737" t="s">
        <v>743</v>
      </c>
      <c r="G1737" t="s">
        <v>10</v>
      </c>
      <c r="I1737" s="3">
        <v>76.11</v>
      </c>
    </row>
    <row r="1738" spans="1:9" x14ac:dyDescent="0.35">
      <c r="A1738" s="1">
        <v>42909</v>
      </c>
      <c r="B1738">
        <v>6</v>
      </c>
      <c r="C1738">
        <v>2017</v>
      </c>
      <c r="D1738" s="2">
        <v>44729</v>
      </c>
      <c r="E1738" t="s">
        <v>279</v>
      </c>
      <c r="F1738" t="s">
        <v>541</v>
      </c>
      <c r="G1738" t="s">
        <v>20</v>
      </c>
      <c r="I1738" s="3">
        <v>48.22</v>
      </c>
    </row>
    <row r="1739" spans="1:9" x14ac:dyDescent="0.35">
      <c r="A1739" s="1">
        <v>42909</v>
      </c>
      <c r="B1739">
        <v>6</v>
      </c>
      <c r="C1739">
        <v>2017</v>
      </c>
      <c r="D1739" s="2">
        <v>44729</v>
      </c>
      <c r="E1739" t="s">
        <v>279</v>
      </c>
      <c r="F1739" t="s">
        <v>1002</v>
      </c>
      <c r="G1739" t="s">
        <v>17</v>
      </c>
      <c r="I1739" s="3">
        <v>47.98</v>
      </c>
    </row>
    <row r="1740" spans="1:9" x14ac:dyDescent="0.35">
      <c r="A1740" s="1">
        <v>42909</v>
      </c>
      <c r="B1740">
        <v>6</v>
      </c>
      <c r="C1740">
        <v>2017</v>
      </c>
      <c r="D1740" s="2">
        <v>44729</v>
      </c>
      <c r="E1740" t="s">
        <v>276</v>
      </c>
      <c r="F1740" t="s">
        <v>619</v>
      </c>
      <c r="G1740" t="s">
        <v>12</v>
      </c>
      <c r="I1740" s="3">
        <v>46.14</v>
      </c>
    </row>
    <row r="1741" spans="1:9" x14ac:dyDescent="0.35">
      <c r="A1741" s="1">
        <v>42909</v>
      </c>
      <c r="B1741">
        <v>6</v>
      </c>
      <c r="C1741">
        <v>2017</v>
      </c>
      <c r="D1741" s="2">
        <v>44729</v>
      </c>
      <c r="E1741" t="s">
        <v>279</v>
      </c>
      <c r="F1741" t="s">
        <v>1002</v>
      </c>
      <c r="G1741" t="s">
        <v>17</v>
      </c>
      <c r="I1741" s="3">
        <v>39.369999999999997</v>
      </c>
    </row>
    <row r="1742" spans="1:9" x14ac:dyDescent="0.35">
      <c r="A1742" s="1">
        <v>42909</v>
      </c>
      <c r="B1742">
        <v>6</v>
      </c>
      <c r="C1742">
        <v>2017</v>
      </c>
      <c r="D1742" s="2">
        <v>44729</v>
      </c>
      <c r="E1742" t="s">
        <v>279</v>
      </c>
      <c r="F1742" t="s">
        <v>541</v>
      </c>
      <c r="G1742" t="s">
        <v>17</v>
      </c>
      <c r="I1742" s="3">
        <v>29.1</v>
      </c>
    </row>
    <row r="1743" spans="1:9" x14ac:dyDescent="0.35">
      <c r="A1743" s="1">
        <v>42909</v>
      </c>
      <c r="B1743">
        <v>6</v>
      </c>
      <c r="C1743">
        <v>2017</v>
      </c>
      <c r="D1743" s="2">
        <v>44729</v>
      </c>
      <c r="E1743" t="s">
        <v>279</v>
      </c>
      <c r="F1743" t="s">
        <v>419</v>
      </c>
      <c r="G1743" t="s">
        <v>20</v>
      </c>
      <c r="I1743" s="3">
        <v>8.92</v>
      </c>
    </row>
    <row r="1744" spans="1:9" x14ac:dyDescent="0.35">
      <c r="A1744" s="1">
        <v>42909</v>
      </c>
      <c r="B1744">
        <v>6</v>
      </c>
      <c r="C1744">
        <v>2017</v>
      </c>
      <c r="D1744" s="2">
        <v>44729</v>
      </c>
      <c r="E1744" t="s">
        <v>279</v>
      </c>
      <c r="F1744" t="s">
        <v>541</v>
      </c>
      <c r="G1744" t="s">
        <v>17</v>
      </c>
      <c r="I1744" s="3">
        <v>8.58</v>
      </c>
    </row>
    <row r="1745" spans="1:9" x14ac:dyDescent="0.35">
      <c r="A1745" s="1">
        <v>42909</v>
      </c>
      <c r="B1745">
        <v>6</v>
      </c>
      <c r="C1745">
        <v>2017</v>
      </c>
      <c r="D1745" s="2">
        <v>44729</v>
      </c>
      <c r="E1745" t="s">
        <v>279</v>
      </c>
      <c r="F1745" t="s">
        <v>856</v>
      </c>
      <c r="G1745" t="s">
        <v>20</v>
      </c>
      <c r="I1745" s="3">
        <v>7.98</v>
      </c>
    </row>
    <row r="1746" spans="1:9" x14ac:dyDescent="0.35">
      <c r="A1746" s="1">
        <v>42910</v>
      </c>
      <c r="B1746">
        <v>6</v>
      </c>
      <c r="C1746">
        <v>2017</v>
      </c>
      <c r="D1746" s="2">
        <v>44729</v>
      </c>
      <c r="E1746" t="s">
        <v>279</v>
      </c>
      <c r="F1746" t="s">
        <v>849</v>
      </c>
      <c r="G1746" t="s">
        <v>17</v>
      </c>
      <c r="I1746" s="3">
        <v>187.45</v>
      </c>
    </row>
    <row r="1747" spans="1:9" x14ac:dyDescent="0.35">
      <c r="A1747" s="1">
        <v>42910</v>
      </c>
      <c r="B1747">
        <v>6</v>
      </c>
      <c r="C1747">
        <v>2017</v>
      </c>
      <c r="D1747" s="2">
        <v>44729</v>
      </c>
      <c r="E1747" t="s">
        <v>279</v>
      </c>
      <c r="F1747" t="s">
        <v>849</v>
      </c>
      <c r="G1747" t="s">
        <v>17</v>
      </c>
      <c r="I1747" s="3">
        <v>62.06</v>
      </c>
    </row>
    <row r="1748" spans="1:9" x14ac:dyDescent="0.35">
      <c r="A1748" s="1">
        <v>42910</v>
      </c>
      <c r="B1748">
        <v>6</v>
      </c>
      <c r="C1748">
        <v>2017</v>
      </c>
      <c r="D1748" s="2">
        <v>44729</v>
      </c>
      <c r="E1748" t="s">
        <v>279</v>
      </c>
      <c r="F1748" t="s">
        <v>1002</v>
      </c>
      <c r="G1748" t="s">
        <v>17</v>
      </c>
      <c r="I1748" s="3">
        <v>16.88</v>
      </c>
    </row>
    <row r="1749" spans="1:9" x14ac:dyDescent="0.35">
      <c r="A1749" s="1">
        <v>42910</v>
      </c>
      <c r="B1749">
        <v>6</v>
      </c>
      <c r="C1749">
        <v>2017</v>
      </c>
      <c r="D1749" s="2">
        <v>44729</v>
      </c>
      <c r="E1749" t="s">
        <v>279</v>
      </c>
      <c r="F1749" t="s">
        <v>1021</v>
      </c>
      <c r="G1749" t="s">
        <v>20</v>
      </c>
      <c r="I1749" s="3">
        <v>15.89</v>
      </c>
    </row>
    <row r="1750" spans="1:9" x14ac:dyDescent="0.35">
      <c r="A1750" s="1">
        <v>42911</v>
      </c>
      <c r="B1750">
        <v>6</v>
      </c>
      <c r="C1750">
        <v>2017</v>
      </c>
      <c r="D1750" s="2">
        <v>44729</v>
      </c>
      <c r="E1750" t="s">
        <v>279</v>
      </c>
      <c r="F1750" t="s">
        <v>543</v>
      </c>
      <c r="G1750" t="s">
        <v>20</v>
      </c>
      <c r="I1750" s="3">
        <v>74.510000000000005</v>
      </c>
    </row>
    <row r="1751" spans="1:9" x14ac:dyDescent="0.35">
      <c r="A1751" s="1">
        <v>42911</v>
      </c>
      <c r="B1751">
        <v>6</v>
      </c>
      <c r="C1751">
        <v>2017</v>
      </c>
      <c r="D1751" s="2">
        <v>44729</v>
      </c>
      <c r="E1751" t="s">
        <v>279</v>
      </c>
      <c r="F1751" t="s">
        <v>541</v>
      </c>
      <c r="G1751" t="s">
        <v>17</v>
      </c>
      <c r="I1751" s="3">
        <v>67.53</v>
      </c>
    </row>
    <row r="1752" spans="1:9" x14ac:dyDescent="0.35">
      <c r="A1752" s="1">
        <v>42911</v>
      </c>
      <c r="B1752">
        <v>6</v>
      </c>
      <c r="C1752">
        <v>2017</v>
      </c>
      <c r="D1752" s="2">
        <v>44729</v>
      </c>
      <c r="E1752" t="s">
        <v>279</v>
      </c>
      <c r="F1752" t="s">
        <v>1002</v>
      </c>
      <c r="G1752" t="s">
        <v>17</v>
      </c>
      <c r="I1752" s="3">
        <v>32.89</v>
      </c>
    </row>
    <row r="1753" spans="1:9" x14ac:dyDescent="0.35">
      <c r="A1753" s="1">
        <v>42911</v>
      </c>
      <c r="B1753">
        <v>6</v>
      </c>
      <c r="C1753">
        <v>2017</v>
      </c>
      <c r="D1753" s="2">
        <v>44729</v>
      </c>
      <c r="E1753" t="s">
        <v>279</v>
      </c>
      <c r="F1753" t="s">
        <v>541</v>
      </c>
      <c r="G1753" t="s">
        <v>17</v>
      </c>
      <c r="I1753" s="3">
        <v>3.24</v>
      </c>
    </row>
    <row r="1754" spans="1:9" x14ac:dyDescent="0.35">
      <c r="A1754" s="1">
        <v>42912</v>
      </c>
      <c r="B1754">
        <v>6</v>
      </c>
      <c r="C1754">
        <v>2017</v>
      </c>
      <c r="D1754" s="2">
        <v>44729</v>
      </c>
      <c r="E1754" t="s">
        <v>269</v>
      </c>
      <c r="F1754" t="s">
        <v>630</v>
      </c>
      <c r="G1754" t="s">
        <v>24</v>
      </c>
      <c r="I1754" s="3">
        <v>265</v>
      </c>
    </row>
    <row r="1755" spans="1:9" x14ac:dyDescent="0.35">
      <c r="A1755" s="1">
        <v>42912</v>
      </c>
      <c r="B1755">
        <v>6</v>
      </c>
      <c r="C1755">
        <v>2017</v>
      </c>
      <c r="D1755" s="2">
        <v>44729</v>
      </c>
      <c r="E1755" t="s">
        <v>279</v>
      </c>
      <c r="F1755" t="s">
        <v>1002</v>
      </c>
      <c r="G1755" t="s">
        <v>17</v>
      </c>
      <c r="I1755" s="3">
        <v>144.31</v>
      </c>
    </row>
    <row r="1756" spans="1:9" x14ac:dyDescent="0.35">
      <c r="A1756" s="1">
        <v>42912</v>
      </c>
      <c r="B1756">
        <v>6</v>
      </c>
      <c r="C1756">
        <v>2017</v>
      </c>
      <c r="D1756" s="2">
        <v>44729</v>
      </c>
      <c r="E1756" t="s">
        <v>279</v>
      </c>
      <c r="F1756" t="s">
        <v>1002</v>
      </c>
      <c r="G1756" t="s">
        <v>17</v>
      </c>
      <c r="I1756" s="3">
        <v>18.989999999999998</v>
      </c>
    </row>
    <row r="1757" spans="1:9" x14ac:dyDescent="0.35">
      <c r="A1757" s="1">
        <v>42912</v>
      </c>
      <c r="B1757">
        <v>6</v>
      </c>
      <c r="C1757">
        <v>2017</v>
      </c>
      <c r="D1757" s="2">
        <v>44729</v>
      </c>
      <c r="E1757" t="s">
        <v>279</v>
      </c>
      <c r="F1757" t="s">
        <v>365</v>
      </c>
      <c r="G1757" t="s">
        <v>19</v>
      </c>
      <c r="I1757" s="3">
        <v>6.86</v>
      </c>
    </row>
    <row r="1758" spans="1:9" x14ac:dyDescent="0.35">
      <c r="A1758" s="1">
        <v>42912</v>
      </c>
      <c r="B1758">
        <v>6</v>
      </c>
      <c r="C1758">
        <v>2017</v>
      </c>
      <c r="D1758" s="2">
        <v>44729</v>
      </c>
      <c r="E1758" t="s">
        <v>279</v>
      </c>
      <c r="F1758" t="s">
        <v>369</v>
      </c>
      <c r="G1758" t="s">
        <v>36</v>
      </c>
      <c r="I1758" s="3">
        <v>0.99</v>
      </c>
    </row>
    <row r="1759" spans="1:9" x14ac:dyDescent="0.35">
      <c r="A1759" s="1">
        <v>42913</v>
      </c>
      <c r="B1759">
        <v>6</v>
      </c>
      <c r="C1759">
        <v>2017</v>
      </c>
      <c r="D1759" s="2">
        <v>44729</v>
      </c>
      <c r="E1759" t="s">
        <v>269</v>
      </c>
      <c r="F1759" t="s">
        <v>1022</v>
      </c>
      <c r="G1759" t="s">
        <v>34</v>
      </c>
      <c r="I1759" s="3">
        <v>3015</v>
      </c>
    </row>
    <row r="1760" spans="1:9" x14ac:dyDescent="0.35">
      <c r="A1760" s="1">
        <v>42913</v>
      </c>
      <c r="B1760">
        <v>6</v>
      </c>
      <c r="C1760">
        <v>2017</v>
      </c>
      <c r="D1760" s="2">
        <v>44729</v>
      </c>
      <c r="E1760" t="s">
        <v>269</v>
      </c>
      <c r="F1760" t="s">
        <v>631</v>
      </c>
      <c r="G1760" t="s">
        <v>24</v>
      </c>
      <c r="I1760" s="3">
        <v>350</v>
      </c>
    </row>
    <row r="1761" spans="1:9" x14ac:dyDescent="0.35">
      <c r="A1761" s="1">
        <v>42913</v>
      </c>
      <c r="B1761">
        <v>6</v>
      </c>
      <c r="C1761">
        <v>2017</v>
      </c>
      <c r="D1761" s="2">
        <v>44729</v>
      </c>
      <c r="E1761" t="s">
        <v>279</v>
      </c>
      <c r="F1761" t="s">
        <v>370</v>
      </c>
      <c r="G1761" t="s">
        <v>19</v>
      </c>
      <c r="I1761" s="3">
        <v>83.69</v>
      </c>
    </row>
    <row r="1762" spans="1:9" x14ac:dyDescent="0.35">
      <c r="A1762" s="1">
        <v>42914</v>
      </c>
      <c r="B1762">
        <v>6</v>
      </c>
      <c r="C1762">
        <v>2017</v>
      </c>
      <c r="D1762" s="2">
        <v>44729</v>
      </c>
      <c r="E1762" t="s">
        <v>269</v>
      </c>
      <c r="F1762" t="s">
        <v>632</v>
      </c>
      <c r="G1762" t="s">
        <v>24</v>
      </c>
      <c r="I1762" s="3">
        <v>271</v>
      </c>
    </row>
    <row r="1763" spans="1:9" x14ac:dyDescent="0.35">
      <c r="A1763" s="1">
        <v>42915</v>
      </c>
      <c r="B1763">
        <v>6</v>
      </c>
      <c r="C1763">
        <v>2017</v>
      </c>
      <c r="D1763" s="2">
        <v>44729</v>
      </c>
      <c r="E1763" t="s">
        <v>279</v>
      </c>
      <c r="F1763" t="s">
        <v>1023</v>
      </c>
      <c r="G1763" t="s">
        <v>29</v>
      </c>
      <c r="I1763" s="3">
        <v>120</v>
      </c>
    </row>
    <row r="1764" spans="1:9" x14ac:dyDescent="0.35">
      <c r="A1764" s="1">
        <v>42915</v>
      </c>
      <c r="B1764">
        <v>6</v>
      </c>
      <c r="C1764">
        <v>2017</v>
      </c>
      <c r="D1764" s="2">
        <v>44729</v>
      </c>
      <c r="E1764" t="s">
        <v>279</v>
      </c>
      <c r="F1764" t="s">
        <v>420</v>
      </c>
      <c r="G1764" t="s">
        <v>26</v>
      </c>
      <c r="I1764" s="3">
        <v>47.46</v>
      </c>
    </row>
    <row r="1765" spans="1:9" x14ac:dyDescent="0.35">
      <c r="A1765" s="1">
        <v>42915</v>
      </c>
      <c r="B1765">
        <v>6</v>
      </c>
      <c r="C1765">
        <v>2017</v>
      </c>
      <c r="D1765" s="2">
        <v>44729</v>
      </c>
      <c r="E1765" t="s">
        <v>279</v>
      </c>
      <c r="F1765" t="s">
        <v>1024</v>
      </c>
      <c r="G1765" t="s">
        <v>26</v>
      </c>
      <c r="I1765" s="3">
        <v>43.13</v>
      </c>
    </row>
    <row r="1766" spans="1:9" x14ac:dyDescent="0.35">
      <c r="A1766" s="1">
        <v>42915</v>
      </c>
      <c r="B1766">
        <v>6</v>
      </c>
      <c r="C1766">
        <v>2017</v>
      </c>
      <c r="D1766" s="2">
        <v>44729</v>
      </c>
      <c r="E1766" t="s">
        <v>279</v>
      </c>
      <c r="F1766" t="s">
        <v>1025</v>
      </c>
      <c r="G1766" t="s">
        <v>19</v>
      </c>
      <c r="I1766" s="3">
        <v>36.76</v>
      </c>
    </row>
    <row r="1767" spans="1:9" x14ac:dyDescent="0.35">
      <c r="A1767" s="1">
        <v>42915</v>
      </c>
      <c r="B1767">
        <v>6</v>
      </c>
      <c r="C1767">
        <v>2017</v>
      </c>
      <c r="D1767" s="2">
        <v>44729</v>
      </c>
      <c r="E1767" t="s">
        <v>279</v>
      </c>
      <c r="F1767" t="s">
        <v>1026</v>
      </c>
      <c r="G1767" t="s">
        <v>19</v>
      </c>
      <c r="I1767" s="3">
        <v>12.23</v>
      </c>
    </row>
    <row r="1768" spans="1:9" x14ac:dyDescent="0.35">
      <c r="A1768" s="1">
        <v>42915</v>
      </c>
      <c r="B1768">
        <v>6</v>
      </c>
      <c r="C1768">
        <v>2017</v>
      </c>
      <c r="D1768" s="2">
        <v>44729</v>
      </c>
      <c r="E1768" t="s">
        <v>279</v>
      </c>
      <c r="F1768" t="s">
        <v>999</v>
      </c>
      <c r="G1768" t="s">
        <v>32</v>
      </c>
      <c r="I1768" s="3">
        <v>5.3</v>
      </c>
    </row>
    <row r="1769" spans="1:9" x14ac:dyDescent="0.35">
      <c r="A1769" s="1">
        <v>42917</v>
      </c>
      <c r="B1769">
        <v>7</v>
      </c>
      <c r="C1769">
        <v>2017</v>
      </c>
      <c r="D1769" s="2">
        <v>44759</v>
      </c>
      <c r="E1769" t="s">
        <v>279</v>
      </c>
      <c r="F1769" t="s">
        <v>541</v>
      </c>
      <c r="G1769" t="s">
        <v>17</v>
      </c>
      <c r="I1769" s="3">
        <v>36.65</v>
      </c>
    </row>
    <row r="1770" spans="1:9" x14ac:dyDescent="0.35">
      <c r="A1770" s="1">
        <v>42917</v>
      </c>
      <c r="B1770">
        <v>7</v>
      </c>
      <c r="C1770">
        <v>2017</v>
      </c>
      <c r="D1770" s="2">
        <v>44759</v>
      </c>
      <c r="E1770" t="s">
        <v>279</v>
      </c>
      <c r="F1770" t="s">
        <v>1027</v>
      </c>
      <c r="G1770" t="s">
        <v>19</v>
      </c>
      <c r="I1770" s="3">
        <v>16.68</v>
      </c>
    </row>
    <row r="1771" spans="1:9" x14ac:dyDescent="0.35">
      <c r="A1771" s="1">
        <v>42917</v>
      </c>
      <c r="B1771">
        <v>7</v>
      </c>
      <c r="C1771">
        <v>2017</v>
      </c>
      <c r="D1771" s="2">
        <v>44759</v>
      </c>
      <c r="E1771" t="s">
        <v>279</v>
      </c>
      <c r="F1771" t="s">
        <v>1028</v>
      </c>
      <c r="G1771" t="s">
        <v>19</v>
      </c>
      <c r="I1771" s="3">
        <v>16.079999999999998</v>
      </c>
    </row>
    <row r="1772" spans="1:9" x14ac:dyDescent="0.35">
      <c r="A1772" s="1">
        <v>42917</v>
      </c>
      <c r="B1772">
        <v>7</v>
      </c>
      <c r="C1772">
        <v>2017</v>
      </c>
      <c r="D1772" s="2">
        <v>44759</v>
      </c>
      <c r="E1772" t="s">
        <v>279</v>
      </c>
      <c r="F1772" t="s">
        <v>1028</v>
      </c>
      <c r="G1772" t="s">
        <v>19</v>
      </c>
      <c r="I1772" s="3">
        <v>9.6999999999999993</v>
      </c>
    </row>
    <row r="1773" spans="1:9" x14ac:dyDescent="0.35">
      <c r="A1773" s="1">
        <v>42918</v>
      </c>
      <c r="B1773">
        <v>7</v>
      </c>
      <c r="C1773">
        <v>2017</v>
      </c>
      <c r="D1773" s="2">
        <v>44759</v>
      </c>
      <c r="E1773" t="s">
        <v>279</v>
      </c>
      <c r="F1773" t="s">
        <v>1029</v>
      </c>
      <c r="G1773" t="s">
        <v>20</v>
      </c>
      <c r="I1773" s="3">
        <v>17.420000000000002</v>
      </c>
    </row>
    <row r="1774" spans="1:9" x14ac:dyDescent="0.35">
      <c r="A1774" s="1">
        <v>42919</v>
      </c>
      <c r="B1774">
        <v>7</v>
      </c>
      <c r="C1774">
        <v>2017</v>
      </c>
      <c r="D1774" s="2">
        <v>44759</v>
      </c>
      <c r="E1774" t="s">
        <v>269</v>
      </c>
      <c r="F1774" t="s">
        <v>633</v>
      </c>
      <c r="G1774" t="s">
        <v>24</v>
      </c>
      <c r="I1774" s="3">
        <v>650</v>
      </c>
    </row>
    <row r="1775" spans="1:9" x14ac:dyDescent="0.35">
      <c r="A1775" s="1">
        <v>42919</v>
      </c>
      <c r="B1775">
        <v>7</v>
      </c>
      <c r="C1775">
        <v>2017</v>
      </c>
      <c r="D1775" s="2">
        <v>44759</v>
      </c>
      <c r="E1775" t="s">
        <v>279</v>
      </c>
      <c r="F1775" t="s">
        <v>610</v>
      </c>
      <c r="G1775" t="s">
        <v>17</v>
      </c>
      <c r="I1775" s="3">
        <v>384.11</v>
      </c>
    </row>
    <row r="1776" spans="1:9" x14ac:dyDescent="0.35">
      <c r="A1776" s="1">
        <v>42919</v>
      </c>
      <c r="B1776">
        <v>7</v>
      </c>
      <c r="C1776">
        <v>2017</v>
      </c>
      <c r="D1776" s="2">
        <v>44759</v>
      </c>
      <c r="E1776" t="s">
        <v>269</v>
      </c>
      <c r="F1776" t="s">
        <v>752</v>
      </c>
      <c r="G1776" t="s">
        <v>16</v>
      </c>
      <c r="I1776" s="3">
        <v>97.75</v>
      </c>
    </row>
    <row r="1777" spans="1:9" x14ac:dyDescent="0.35">
      <c r="A1777" s="1">
        <v>42919</v>
      </c>
      <c r="B1777">
        <v>7</v>
      </c>
      <c r="C1777">
        <v>2017</v>
      </c>
      <c r="D1777" s="2">
        <v>44759</v>
      </c>
      <c r="E1777" t="s">
        <v>279</v>
      </c>
      <c r="F1777" t="s">
        <v>1002</v>
      </c>
      <c r="G1777" t="s">
        <v>17</v>
      </c>
      <c r="I1777" s="3">
        <v>86.19</v>
      </c>
    </row>
    <row r="1778" spans="1:9" x14ac:dyDescent="0.35">
      <c r="A1778" s="1">
        <v>42919</v>
      </c>
      <c r="B1778">
        <v>7</v>
      </c>
      <c r="C1778">
        <v>2017</v>
      </c>
      <c r="D1778" s="2">
        <v>44759</v>
      </c>
      <c r="E1778" t="s">
        <v>279</v>
      </c>
      <c r="F1778" t="s">
        <v>1002</v>
      </c>
      <c r="G1778" t="s">
        <v>17</v>
      </c>
      <c r="I1778" s="3">
        <v>18.41</v>
      </c>
    </row>
    <row r="1779" spans="1:9" x14ac:dyDescent="0.35">
      <c r="A1779" s="1">
        <v>42919</v>
      </c>
      <c r="B1779">
        <v>7</v>
      </c>
      <c r="C1779">
        <v>2017</v>
      </c>
      <c r="D1779" s="2">
        <v>44759</v>
      </c>
      <c r="E1779" t="s">
        <v>279</v>
      </c>
      <c r="F1779" t="s">
        <v>1030</v>
      </c>
      <c r="G1779" t="s">
        <v>35</v>
      </c>
      <c r="I1779" s="3">
        <v>2.79</v>
      </c>
    </row>
    <row r="1780" spans="1:9" x14ac:dyDescent="0.35">
      <c r="A1780" s="1">
        <v>42920</v>
      </c>
      <c r="B1780">
        <v>7</v>
      </c>
      <c r="C1780">
        <v>2017</v>
      </c>
      <c r="D1780" s="2">
        <v>44759</v>
      </c>
      <c r="E1780" t="s">
        <v>279</v>
      </c>
      <c r="F1780" t="s">
        <v>368</v>
      </c>
      <c r="G1780" t="s">
        <v>27</v>
      </c>
      <c r="I1780" s="3">
        <v>180</v>
      </c>
    </row>
    <row r="1781" spans="1:9" x14ac:dyDescent="0.35">
      <c r="A1781" s="1">
        <v>42920</v>
      </c>
      <c r="B1781">
        <v>7</v>
      </c>
      <c r="C1781">
        <v>2017</v>
      </c>
      <c r="D1781" s="2">
        <v>44759</v>
      </c>
      <c r="E1781" t="s">
        <v>279</v>
      </c>
      <c r="F1781" t="s">
        <v>1002</v>
      </c>
      <c r="G1781" t="s">
        <v>17</v>
      </c>
      <c r="I1781" s="3">
        <v>29.2</v>
      </c>
    </row>
    <row r="1782" spans="1:9" x14ac:dyDescent="0.35">
      <c r="A1782" s="1">
        <v>42920</v>
      </c>
      <c r="B1782">
        <v>7</v>
      </c>
      <c r="C1782">
        <v>2017</v>
      </c>
      <c r="D1782" s="2">
        <v>44759</v>
      </c>
      <c r="E1782" t="s">
        <v>279</v>
      </c>
      <c r="F1782" t="s">
        <v>1002</v>
      </c>
      <c r="G1782" t="s">
        <v>17</v>
      </c>
      <c r="I1782" s="3">
        <v>19.98</v>
      </c>
    </row>
    <row r="1783" spans="1:9" x14ac:dyDescent="0.35">
      <c r="A1783" s="1">
        <v>42920</v>
      </c>
      <c r="B1783">
        <v>7</v>
      </c>
      <c r="C1783">
        <v>2017</v>
      </c>
      <c r="D1783" s="2">
        <v>44759</v>
      </c>
      <c r="E1783" t="s">
        <v>279</v>
      </c>
      <c r="F1783" t="s">
        <v>1002</v>
      </c>
      <c r="G1783" t="s">
        <v>17</v>
      </c>
      <c r="I1783" s="3">
        <v>16.989999999999998</v>
      </c>
    </row>
    <row r="1784" spans="1:9" x14ac:dyDescent="0.35">
      <c r="A1784" s="1">
        <v>42920</v>
      </c>
      <c r="B1784">
        <v>7</v>
      </c>
      <c r="C1784">
        <v>2017</v>
      </c>
      <c r="D1784" s="2">
        <v>44759</v>
      </c>
      <c r="E1784" t="s">
        <v>279</v>
      </c>
      <c r="F1784" t="s">
        <v>1029</v>
      </c>
      <c r="G1784" t="s">
        <v>20</v>
      </c>
      <c r="I1784" s="3">
        <v>14.72</v>
      </c>
    </row>
    <row r="1785" spans="1:9" x14ac:dyDescent="0.35">
      <c r="A1785" s="1">
        <v>42920</v>
      </c>
      <c r="B1785">
        <v>7</v>
      </c>
      <c r="C1785">
        <v>2017</v>
      </c>
      <c r="D1785" s="2">
        <v>44759</v>
      </c>
      <c r="E1785" t="s">
        <v>279</v>
      </c>
      <c r="F1785" t="s">
        <v>371</v>
      </c>
      <c r="G1785" t="s">
        <v>23</v>
      </c>
      <c r="I1785" s="3">
        <v>3.98</v>
      </c>
    </row>
    <row r="1786" spans="1:9" x14ac:dyDescent="0.35">
      <c r="A1786" s="1">
        <v>42921</v>
      </c>
      <c r="B1786">
        <v>7</v>
      </c>
      <c r="C1786">
        <v>2017</v>
      </c>
      <c r="D1786" s="2">
        <v>44759</v>
      </c>
      <c r="E1786" t="s">
        <v>279</v>
      </c>
      <c r="F1786" t="s">
        <v>1031</v>
      </c>
      <c r="G1786" t="s">
        <v>17</v>
      </c>
      <c r="I1786" s="3">
        <v>225</v>
      </c>
    </row>
    <row r="1787" spans="1:9" x14ac:dyDescent="0.35">
      <c r="A1787" s="1">
        <v>42921</v>
      </c>
      <c r="B1787">
        <v>7</v>
      </c>
      <c r="C1787">
        <v>2017</v>
      </c>
      <c r="D1787" s="2">
        <v>44759</v>
      </c>
      <c r="E1787" t="s">
        <v>279</v>
      </c>
      <c r="F1787" t="s">
        <v>628</v>
      </c>
      <c r="G1787" t="s">
        <v>10</v>
      </c>
      <c r="I1787" s="3">
        <v>113.34</v>
      </c>
    </row>
    <row r="1788" spans="1:9" x14ac:dyDescent="0.35">
      <c r="A1788" s="1">
        <v>42921</v>
      </c>
      <c r="B1788">
        <v>7</v>
      </c>
      <c r="C1788">
        <v>2017</v>
      </c>
      <c r="D1788" s="2">
        <v>44759</v>
      </c>
      <c r="E1788" t="s">
        <v>279</v>
      </c>
      <c r="F1788" t="s">
        <v>541</v>
      </c>
      <c r="G1788" t="s">
        <v>17</v>
      </c>
      <c r="I1788" s="3">
        <v>94.47</v>
      </c>
    </row>
    <row r="1789" spans="1:9" x14ac:dyDescent="0.35">
      <c r="A1789" s="1">
        <v>42921</v>
      </c>
      <c r="B1789">
        <v>7</v>
      </c>
      <c r="C1789">
        <v>2017</v>
      </c>
      <c r="D1789" s="2">
        <v>44759</v>
      </c>
      <c r="E1789" t="s">
        <v>279</v>
      </c>
      <c r="F1789" t="s">
        <v>1002</v>
      </c>
      <c r="G1789" t="s">
        <v>17</v>
      </c>
      <c r="I1789" s="3">
        <v>39.99</v>
      </c>
    </row>
    <row r="1790" spans="1:9" x14ac:dyDescent="0.35">
      <c r="A1790" s="1">
        <v>42921</v>
      </c>
      <c r="B1790">
        <v>7</v>
      </c>
      <c r="C1790">
        <v>2017</v>
      </c>
      <c r="D1790" s="2">
        <v>44759</v>
      </c>
      <c r="E1790" t="s">
        <v>279</v>
      </c>
      <c r="F1790" t="s">
        <v>419</v>
      </c>
      <c r="G1790" t="s">
        <v>20</v>
      </c>
      <c r="I1790" s="3">
        <v>39.479999999999997</v>
      </c>
    </row>
    <row r="1791" spans="1:9" x14ac:dyDescent="0.35">
      <c r="A1791" s="1">
        <v>42922</v>
      </c>
      <c r="B1791">
        <v>7</v>
      </c>
      <c r="C1791">
        <v>2017</v>
      </c>
      <c r="D1791" s="2">
        <v>44759</v>
      </c>
      <c r="E1791" t="s">
        <v>279</v>
      </c>
      <c r="F1791" t="s">
        <v>364</v>
      </c>
      <c r="G1791" t="s">
        <v>21</v>
      </c>
      <c r="I1791" s="3">
        <v>316.99</v>
      </c>
    </row>
    <row r="1792" spans="1:9" x14ac:dyDescent="0.35">
      <c r="A1792" s="1">
        <v>42922</v>
      </c>
      <c r="B1792">
        <v>7</v>
      </c>
      <c r="C1792">
        <v>2017</v>
      </c>
      <c r="D1792" s="2">
        <v>44759</v>
      </c>
      <c r="E1792" t="s">
        <v>279</v>
      </c>
      <c r="F1792" t="s">
        <v>372</v>
      </c>
      <c r="G1792" t="s">
        <v>41</v>
      </c>
      <c r="I1792" s="3">
        <v>45.5</v>
      </c>
    </row>
    <row r="1793" spans="1:9" x14ac:dyDescent="0.35">
      <c r="A1793" s="1">
        <v>42923</v>
      </c>
      <c r="B1793">
        <v>7</v>
      </c>
      <c r="C1793">
        <v>2017</v>
      </c>
      <c r="D1793" s="2">
        <v>44759</v>
      </c>
      <c r="E1793" t="s">
        <v>279</v>
      </c>
      <c r="F1793" t="s">
        <v>1032</v>
      </c>
      <c r="G1793" t="s">
        <v>34</v>
      </c>
      <c r="I1793" s="3">
        <v>480</v>
      </c>
    </row>
    <row r="1794" spans="1:9" x14ac:dyDescent="0.35">
      <c r="A1794" s="1">
        <v>42923</v>
      </c>
      <c r="B1794">
        <v>7</v>
      </c>
      <c r="C1794">
        <v>2017</v>
      </c>
      <c r="D1794" s="2">
        <v>44759</v>
      </c>
      <c r="E1794" t="s">
        <v>279</v>
      </c>
      <c r="F1794" t="s">
        <v>541</v>
      </c>
      <c r="G1794" t="s">
        <v>17</v>
      </c>
      <c r="I1794" s="3">
        <v>34.450000000000003</v>
      </c>
    </row>
    <row r="1795" spans="1:9" x14ac:dyDescent="0.35">
      <c r="A1795" s="1">
        <v>42923</v>
      </c>
      <c r="B1795">
        <v>7</v>
      </c>
      <c r="C1795">
        <v>2017</v>
      </c>
      <c r="D1795" s="2">
        <v>44759</v>
      </c>
      <c r="E1795" t="s">
        <v>269</v>
      </c>
      <c r="F1795" t="s">
        <v>998</v>
      </c>
      <c r="G1795" t="s">
        <v>32</v>
      </c>
      <c r="I1795" s="3">
        <v>18</v>
      </c>
    </row>
    <row r="1796" spans="1:9" x14ac:dyDescent="0.35">
      <c r="A1796" s="1">
        <v>42924</v>
      </c>
      <c r="B1796">
        <v>7</v>
      </c>
      <c r="C1796">
        <v>2017</v>
      </c>
      <c r="D1796" s="2">
        <v>44759</v>
      </c>
      <c r="E1796" t="s">
        <v>279</v>
      </c>
      <c r="F1796" t="s">
        <v>1033</v>
      </c>
      <c r="G1796" t="s">
        <v>19</v>
      </c>
      <c r="I1796" s="3">
        <v>13</v>
      </c>
    </row>
    <row r="1797" spans="1:9" x14ac:dyDescent="0.35">
      <c r="A1797" s="1">
        <v>42924</v>
      </c>
      <c r="B1797">
        <v>7</v>
      </c>
      <c r="C1797">
        <v>2017</v>
      </c>
      <c r="D1797" s="2">
        <v>44759</v>
      </c>
      <c r="E1797" t="s">
        <v>279</v>
      </c>
      <c r="F1797" t="s">
        <v>885</v>
      </c>
      <c r="G1797" t="s">
        <v>30</v>
      </c>
      <c r="I1797" s="3">
        <v>6</v>
      </c>
    </row>
    <row r="1798" spans="1:9" x14ac:dyDescent="0.35">
      <c r="A1798" s="1">
        <v>42925</v>
      </c>
      <c r="B1798">
        <v>7</v>
      </c>
      <c r="C1798">
        <v>2017</v>
      </c>
      <c r="D1798" s="2">
        <v>44759</v>
      </c>
      <c r="E1798" t="s">
        <v>279</v>
      </c>
      <c r="F1798" t="s">
        <v>1002</v>
      </c>
      <c r="G1798" t="s">
        <v>17</v>
      </c>
      <c r="I1798" s="3">
        <v>310.76</v>
      </c>
    </row>
    <row r="1799" spans="1:9" x14ac:dyDescent="0.35">
      <c r="A1799" s="1">
        <v>42925</v>
      </c>
      <c r="B1799">
        <v>7</v>
      </c>
      <c r="C1799">
        <v>2017</v>
      </c>
      <c r="D1799" s="2">
        <v>44759</v>
      </c>
      <c r="E1799" t="s">
        <v>279</v>
      </c>
      <c r="F1799" t="s">
        <v>610</v>
      </c>
      <c r="G1799" t="s">
        <v>17</v>
      </c>
      <c r="I1799" s="3">
        <v>172.39</v>
      </c>
    </row>
    <row r="1800" spans="1:9" x14ac:dyDescent="0.35">
      <c r="A1800" s="1">
        <v>42925</v>
      </c>
      <c r="B1800">
        <v>7</v>
      </c>
      <c r="C1800">
        <v>2017</v>
      </c>
      <c r="D1800" s="2">
        <v>44759</v>
      </c>
      <c r="E1800" t="s">
        <v>279</v>
      </c>
      <c r="F1800" t="s">
        <v>541</v>
      </c>
      <c r="G1800" t="s">
        <v>17</v>
      </c>
      <c r="I1800" s="3">
        <v>14.29</v>
      </c>
    </row>
    <row r="1801" spans="1:9" x14ac:dyDescent="0.35">
      <c r="A1801" s="1">
        <v>42925</v>
      </c>
      <c r="B1801">
        <v>7</v>
      </c>
      <c r="C1801">
        <v>2017</v>
      </c>
      <c r="D1801" s="2">
        <v>44759</v>
      </c>
      <c r="E1801" t="s">
        <v>279</v>
      </c>
      <c r="F1801" t="s">
        <v>1034</v>
      </c>
      <c r="G1801" t="s">
        <v>19</v>
      </c>
      <c r="I1801" s="3">
        <v>4.93</v>
      </c>
    </row>
    <row r="1802" spans="1:9" x14ac:dyDescent="0.35">
      <c r="A1802" s="1">
        <v>42926</v>
      </c>
      <c r="B1802">
        <v>7</v>
      </c>
      <c r="C1802">
        <v>2017</v>
      </c>
      <c r="D1802" s="2">
        <v>44759</v>
      </c>
      <c r="E1802" t="s">
        <v>279</v>
      </c>
      <c r="F1802" t="s">
        <v>437</v>
      </c>
      <c r="G1802" t="s">
        <v>35</v>
      </c>
      <c r="I1802" s="3">
        <v>1534.25</v>
      </c>
    </row>
    <row r="1803" spans="1:9" x14ac:dyDescent="0.35">
      <c r="A1803" s="1">
        <v>42926</v>
      </c>
      <c r="B1803">
        <v>7</v>
      </c>
      <c r="C1803">
        <v>2017</v>
      </c>
      <c r="D1803" s="2">
        <v>44759</v>
      </c>
      <c r="E1803" t="s">
        <v>279</v>
      </c>
      <c r="F1803" t="s">
        <v>849</v>
      </c>
      <c r="G1803" t="s">
        <v>17</v>
      </c>
      <c r="I1803" s="3">
        <v>346.7</v>
      </c>
    </row>
    <row r="1804" spans="1:9" x14ac:dyDescent="0.35">
      <c r="A1804" s="1">
        <v>42926</v>
      </c>
      <c r="B1804">
        <v>7</v>
      </c>
      <c r="C1804">
        <v>2017</v>
      </c>
      <c r="D1804" s="2">
        <v>44759</v>
      </c>
      <c r="E1804" t="s">
        <v>269</v>
      </c>
      <c r="F1804" t="s">
        <v>752</v>
      </c>
      <c r="G1804" t="s">
        <v>16</v>
      </c>
      <c r="I1804" s="3">
        <v>317.67</v>
      </c>
    </row>
    <row r="1805" spans="1:9" x14ac:dyDescent="0.35">
      <c r="A1805" s="1">
        <v>42926</v>
      </c>
      <c r="B1805">
        <v>7</v>
      </c>
      <c r="C1805">
        <v>2017</v>
      </c>
      <c r="D1805" s="2">
        <v>44759</v>
      </c>
      <c r="E1805" t="s">
        <v>279</v>
      </c>
      <c r="F1805" t="s">
        <v>1002</v>
      </c>
      <c r="G1805" t="s">
        <v>17</v>
      </c>
      <c r="I1805" s="3">
        <v>257.97000000000003</v>
      </c>
    </row>
    <row r="1806" spans="1:9" x14ac:dyDescent="0.35">
      <c r="A1806" s="1">
        <v>42926</v>
      </c>
      <c r="B1806">
        <v>7</v>
      </c>
      <c r="C1806">
        <v>2017</v>
      </c>
      <c r="D1806" s="2">
        <v>44759</v>
      </c>
      <c r="E1806" t="s">
        <v>279</v>
      </c>
      <c r="F1806" t="s">
        <v>1002</v>
      </c>
      <c r="G1806" t="s">
        <v>17</v>
      </c>
      <c r="I1806" s="3">
        <v>193.94</v>
      </c>
    </row>
    <row r="1807" spans="1:9" x14ac:dyDescent="0.35">
      <c r="A1807" s="1">
        <v>42926</v>
      </c>
      <c r="B1807">
        <v>7</v>
      </c>
      <c r="C1807">
        <v>2017</v>
      </c>
      <c r="D1807" s="2">
        <v>44759</v>
      </c>
      <c r="E1807" t="s">
        <v>279</v>
      </c>
      <c r="F1807" t="s">
        <v>1002</v>
      </c>
      <c r="G1807" t="s">
        <v>17</v>
      </c>
      <c r="I1807" s="3">
        <v>115.24</v>
      </c>
    </row>
    <row r="1808" spans="1:9" x14ac:dyDescent="0.35">
      <c r="A1808" s="1">
        <v>42926</v>
      </c>
      <c r="B1808">
        <v>7</v>
      </c>
      <c r="C1808">
        <v>2017</v>
      </c>
      <c r="D1808" s="2">
        <v>44759</v>
      </c>
      <c r="E1808" t="s">
        <v>279</v>
      </c>
      <c r="F1808" t="s">
        <v>420</v>
      </c>
      <c r="G1808" t="s">
        <v>26</v>
      </c>
      <c r="I1808" s="3">
        <v>38.83</v>
      </c>
    </row>
    <row r="1809" spans="1:9" x14ac:dyDescent="0.35">
      <c r="A1809" s="1">
        <v>42927</v>
      </c>
      <c r="B1809">
        <v>7</v>
      </c>
      <c r="C1809">
        <v>2017</v>
      </c>
      <c r="D1809" s="2">
        <v>44759</v>
      </c>
      <c r="E1809" t="s">
        <v>269</v>
      </c>
      <c r="F1809" t="s">
        <v>773</v>
      </c>
      <c r="G1809" t="s">
        <v>13</v>
      </c>
      <c r="I1809" s="3">
        <v>1756.89</v>
      </c>
    </row>
    <row r="1810" spans="1:9" x14ac:dyDescent="0.35">
      <c r="A1810" s="1">
        <v>42927</v>
      </c>
      <c r="B1810">
        <v>7</v>
      </c>
      <c r="C1810">
        <v>2017</v>
      </c>
      <c r="D1810" s="2">
        <v>44759</v>
      </c>
      <c r="E1810" t="s">
        <v>269</v>
      </c>
      <c r="F1810" t="s">
        <v>1035</v>
      </c>
      <c r="G1810" t="s">
        <v>34</v>
      </c>
      <c r="I1810" s="3">
        <v>350</v>
      </c>
    </row>
    <row r="1811" spans="1:9" x14ac:dyDescent="0.35">
      <c r="A1811" s="1">
        <v>42927</v>
      </c>
      <c r="B1811">
        <v>7</v>
      </c>
      <c r="C1811">
        <v>2017</v>
      </c>
      <c r="D1811" s="2">
        <v>44759</v>
      </c>
      <c r="E1811" t="s">
        <v>279</v>
      </c>
      <c r="F1811" t="s">
        <v>849</v>
      </c>
      <c r="G1811" t="s">
        <v>17</v>
      </c>
      <c r="I1811" s="3">
        <v>151.97</v>
      </c>
    </row>
    <row r="1812" spans="1:9" x14ac:dyDescent="0.35">
      <c r="A1812" s="1">
        <v>42927</v>
      </c>
      <c r="B1812">
        <v>7</v>
      </c>
      <c r="C1812">
        <v>2017</v>
      </c>
      <c r="D1812" s="2">
        <v>44759</v>
      </c>
      <c r="E1812" t="s">
        <v>269</v>
      </c>
      <c r="F1812" t="s">
        <v>751</v>
      </c>
      <c r="G1812" t="s">
        <v>14</v>
      </c>
      <c r="I1812" s="3">
        <v>84.98</v>
      </c>
    </row>
    <row r="1813" spans="1:9" x14ac:dyDescent="0.35">
      <c r="A1813" s="1">
        <v>42927</v>
      </c>
      <c r="B1813">
        <v>7</v>
      </c>
      <c r="C1813">
        <v>2017</v>
      </c>
      <c r="D1813" s="2">
        <v>44759</v>
      </c>
      <c r="E1813" t="s">
        <v>279</v>
      </c>
      <c r="F1813" t="s">
        <v>373</v>
      </c>
      <c r="G1813" t="s">
        <v>19</v>
      </c>
      <c r="I1813" s="3">
        <v>71.38</v>
      </c>
    </row>
    <row r="1814" spans="1:9" x14ac:dyDescent="0.35">
      <c r="A1814" s="1">
        <v>42927</v>
      </c>
      <c r="B1814">
        <v>7</v>
      </c>
      <c r="C1814">
        <v>2017</v>
      </c>
      <c r="D1814" s="2">
        <v>44759</v>
      </c>
      <c r="E1814" t="s">
        <v>279</v>
      </c>
      <c r="F1814" t="s">
        <v>1029</v>
      </c>
      <c r="G1814" t="s">
        <v>20</v>
      </c>
      <c r="I1814" s="3">
        <v>21.5</v>
      </c>
    </row>
    <row r="1815" spans="1:9" x14ac:dyDescent="0.35">
      <c r="A1815" s="1">
        <v>42928</v>
      </c>
      <c r="B1815">
        <v>7</v>
      </c>
      <c r="C1815">
        <v>2017</v>
      </c>
      <c r="D1815" s="2">
        <v>44759</v>
      </c>
      <c r="E1815" t="s">
        <v>279</v>
      </c>
      <c r="F1815" t="s">
        <v>849</v>
      </c>
      <c r="G1815" t="s">
        <v>17</v>
      </c>
      <c r="I1815" s="3">
        <v>185.44</v>
      </c>
    </row>
    <row r="1816" spans="1:9" x14ac:dyDescent="0.35">
      <c r="A1816" s="1">
        <v>42928</v>
      </c>
      <c r="B1816">
        <v>7</v>
      </c>
      <c r="C1816">
        <v>2017</v>
      </c>
      <c r="D1816" s="2">
        <v>44759</v>
      </c>
      <c r="E1816" t="s">
        <v>279</v>
      </c>
      <c r="F1816" t="s">
        <v>849</v>
      </c>
      <c r="G1816" t="s">
        <v>17</v>
      </c>
      <c r="I1816" s="3">
        <v>85.31</v>
      </c>
    </row>
    <row r="1817" spans="1:9" x14ac:dyDescent="0.35">
      <c r="A1817" s="1">
        <v>42928</v>
      </c>
      <c r="B1817">
        <v>7</v>
      </c>
      <c r="C1817">
        <v>2017</v>
      </c>
      <c r="D1817" s="2">
        <v>44759</v>
      </c>
      <c r="E1817" t="s">
        <v>279</v>
      </c>
      <c r="F1817" t="s">
        <v>610</v>
      </c>
      <c r="G1817" t="s">
        <v>17</v>
      </c>
      <c r="I1817" s="3">
        <v>33.69</v>
      </c>
    </row>
    <row r="1818" spans="1:9" x14ac:dyDescent="0.35">
      <c r="A1818" s="1">
        <v>42929</v>
      </c>
      <c r="B1818">
        <v>7</v>
      </c>
      <c r="C1818">
        <v>2017</v>
      </c>
      <c r="D1818" s="2">
        <v>44759</v>
      </c>
      <c r="E1818" t="s">
        <v>279</v>
      </c>
      <c r="F1818" t="s">
        <v>1036</v>
      </c>
      <c r="G1818" t="s">
        <v>34</v>
      </c>
      <c r="I1818" s="3">
        <v>450</v>
      </c>
    </row>
    <row r="1819" spans="1:9" x14ac:dyDescent="0.35">
      <c r="A1819" s="1">
        <v>42929</v>
      </c>
      <c r="B1819">
        <v>7</v>
      </c>
      <c r="C1819">
        <v>2017</v>
      </c>
      <c r="D1819" s="2">
        <v>44759</v>
      </c>
      <c r="E1819" t="s">
        <v>269</v>
      </c>
      <c r="F1819" t="s">
        <v>541</v>
      </c>
      <c r="G1819" t="s">
        <v>17</v>
      </c>
      <c r="I1819" s="3">
        <v>82</v>
      </c>
    </row>
    <row r="1820" spans="1:9" x14ac:dyDescent="0.35">
      <c r="A1820" s="1">
        <v>42929</v>
      </c>
      <c r="B1820">
        <v>7</v>
      </c>
      <c r="C1820">
        <v>2017</v>
      </c>
      <c r="D1820" s="2">
        <v>44759</v>
      </c>
      <c r="E1820" t="s">
        <v>279</v>
      </c>
      <c r="F1820" t="s">
        <v>541</v>
      </c>
      <c r="G1820" t="s">
        <v>17</v>
      </c>
      <c r="I1820" s="3">
        <v>23.67</v>
      </c>
    </row>
    <row r="1821" spans="1:9" x14ac:dyDescent="0.35">
      <c r="A1821" s="1">
        <v>42929</v>
      </c>
      <c r="B1821">
        <v>7</v>
      </c>
      <c r="C1821">
        <v>2017</v>
      </c>
      <c r="D1821" s="2">
        <v>44759</v>
      </c>
      <c r="E1821" t="s">
        <v>271</v>
      </c>
      <c r="F1821" t="s">
        <v>995</v>
      </c>
      <c r="G1821" t="s">
        <v>12</v>
      </c>
      <c r="I1821" s="3">
        <v>2.98</v>
      </c>
    </row>
    <row r="1822" spans="1:9" x14ac:dyDescent="0.35">
      <c r="A1822" s="1">
        <v>42931</v>
      </c>
      <c r="B1822">
        <v>7</v>
      </c>
      <c r="C1822">
        <v>2017</v>
      </c>
      <c r="D1822" s="2">
        <v>44759</v>
      </c>
      <c r="E1822" t="s">
        <v>279</v>
      </c>
      <c r="F1822" t="s">
        <v>1037</v>
      </c>
      <c r="G1822" t="s">
        <v>47</v>
      </c>
      <c r="I1822" s="3">
        <v>174.89</v>
      </c>
    </row>
    <row r="1823" spans="1:9" x14ac:dyDescent="0.35">
      <c r="A1823" s="1">
        <v>42931</v>
      </c>
      <c r="B1823">
        <v>7</v>
      </c>
      <c r="C1823">
        <v>2017</v>
      </c>
      <c r="D1823" s="2">
        <v>44759</v>
      </c>
      <c r="E1823" t="s">
        <v>279</v>
      </c>
      <c r="F1823" t="s">
        <v>1002</v>
      </c>
      <c r="G1823" t="s">
        <v>17</v>
      </c>
      <c r="I1823" s="3">
        <v>97.95</v>
      </c>
    </row>
    <row r="1824" spans="1:9" x14ac:dyDescent="0.35">
      <c r="A1824" s="1">
        <v>42931</v>
      </c>
      <c r="B1824">
        <v>7</v>
      </c>
      <c r="C1824">
        <v>2017</v>
      </c>
      <c r="D1824" s="2">
        <v>44759</v>
      </c>
      <c r="E1824" t="s">
        <v>279</v>
      </c>
      <c r="F1824" t="s">
        <v>849</v>
      </c>
      <c r="G1824" t="s">
        <v>46</v>
      </c>
      <c r="I1824" s="3">
        <v>85.18</v>
      </c>
    </row>
    <row r="1825" spans="1:9" x14ac:dyDescent="0.35">
      <c r="A1825" s="1">
        <v>42931</v>
      </c>
      <c r="B1825">
        <v>7</v>
      </c>
      <c r="C1825">
        <v>2017</v>
      </c>
      <c r="D1825" s="2">
        <v>44759</v>
      </c>
      <c r="E1825" t="s">
        <v>279</v>
      </c>
      <c r="F1825" t="s">
        <v>849</v>
      </c>
      <c r="G1825" t="s">
        <v>17</v>
      </c>
      <c r="I1825" s="3">
        <v>80.790000000000006</v>
      </c>
    </row>
    <row r="1826" spans="1:9" x14ac:dyDescent="0.35">
      <c r="A1826" s="1">
        <v>42931</v>
      </c>
      <c r="B1826">
        <v>7</v>
      </c>
      <c r="C1826">
        <v>2017</v>
      </c>
      <c r="D1826" s="2">
        <v>44759</v>
      </c>
      <c r="E1826" t="s">
        <v>279</v>
      </c>
      <c r="F1826" t="s">
        <v>413</v>
      </c>
      <c r="G1826" t="s">
        <v>10</v>
      </c>
      <c r="I1826" s="3">
        <v>47.39</v>
      </c>
    </row>
    <row r="1827" spans="1:9" x14ac:dyDescent="0.35">
      <c r="A1827" s="1">
        <v>42931</v>
      </c>
      <c r="B1827">
        <v>7</v>
      </c>
      <c r="C1827">
        <v>2017</v>
      </c>
      <c r="D1827" s="2">
        <v>44759</v>
      </c>
      <c r="E1827" t="s">
        <v>279</v>
      </c>
      <c r="F1827" t="s">
        <v>413</v>
      </c>
      <c r="G1827" t="s">
        <v>10</v>
      </c>
      <c r="I1827" s="3">
        <v>24.7</v>
      </c>
    </row>
    <row r="1828" spans="1:9" x14ac:dyDescent="0.35">
      <c r="A1828" s="1">
        <v>42931</v>
      </c>
      <c r="B1828">
        <v>7</v>
      </c>
      <c r="C1828">
        <v>2017</v>
      </c>
      <c r="D1828" s="2">
        <v>44759</v>
      </c>
      <c r="E1828" t="s">
        <v>279</v>
      </c>
      <c r="F1828" t="s">
        <v>1002</v>
      </c>
      <c r="G1828" t="s">
        <v>17</v>
      </c>
      <c r="I1828" s="3">
        <v>17.11</v>
      </c>
    </row>
    <row r="1829" spans="1:9" x14ac:dyDescent="0.35">
      <c r="A1829" s="1">
        <v>42932</v>
      </c>
      <c r="B1829">
        <v>7</v>
      </c>
      <c r="C1829">
        <v>2017</v>
      </c>
      <c r="D1829" s="2">
        <v>44759</v>
      </c>
      <c r="E1829" t="s">
        <v>279</v>
      </c>
      <c r="F1829" t="s">
        <v>408</v>
      </c>
      <c r="G1829" t="s">
        <v>18</v>
      </c>
      <c r="I1829" s="3">
        <v>16</v>
      </c>
    </row>
    <row r="1830" spans="1:9" x14ac:dyDescent="0.35">
      <c r="A1830" s="1">
        <v>42932</v>
      </c>
      <c r="B1830">
        <v>7</v>
      </c>
      <c r="C1830">
        <v>2017</v>
      </c>
      <c r="D1830" s="2">
        <v>44759</v>
      </c>
      <c r="E1830" t="s">
        <v>279</v>
      </c>
      <c r="F1830" t="s">
        <v>42</v>
      </c>
      <c r="G1830" t="s">
        <v>28</v>
      </c>
      <c r="I1830" s="3">
        <v>7.99</v>
      </c>
    </row>
    <row r="1831" spans="1:9" x14ac:dyDescent="0.35">
      <c r="A1831" s="1">
        <v>42932</v>
      </c>
      <c r="B1831">
        <v>7</v>
      </c>
      <c r="C1831">
        <v>2017</v>
      </c>
      <c r="D1831" s="2">
        <v>44759</v>
      </c>
      <c r="E1831" t="s">
        <v>279</v>
      </c>
      <c r="F1831" t="s">
        <v>883</v>
      </c>
      <c r="G1831" t="s">
        <v>19</v>
      </c>
      <c r="I1831" s="3">
        <v>4.84</v>
      </c>
    </row>
    <row r="1832" spans="1:9" x14ac:dyDescent="0.35">
      <c r="A1832" s="1">
        <v>42933</v>
      </c>
      <c r="B1832">
        <v>7</v>
      </c>
      <c r="C1832">
        <v>2017</v>
      </c>
      <c r="D1832" s="2">
        <v>44759</v>
      </c>
      <c r="E1832" t="s">
        <v>279</v>
      </c>
      <c r="F1832" t="s">
        <v>1002</v>
      </c>
      <c r="G1832" t="s">
        <v>17</v>
      </c>
      <c r="I1832" s="3">
        <v>193.87</v>
      </c>
    </row>
    <row r="1833" spans="1:9" x14ac:dyDescent="0.35">
      <c r="A1833" s="1">
        <v>42933</v>
      </c>
      <c r="B1833">
        <v>7</v>
      </c>
      <c r="C1833">
        <v>2017</v>
      </c>
      <c r="D1833" s="2">
        <v>44759</v>
      </c>
      <c r="E1833" t="s">
        <v>279</v>
      </c>
      <c r="F1833" t="s">
        <v>413</v>
      </c>
      <c r="G1833" t="s">
        <v>10</v>
      </c>
      <c r="I1833" s="3">
        <v>26.93</v>
      </c>
    </row>
    <row r="1834" spans="1:9" x14ac:dyDescent="0.35">
      <c r="A1834" s="1">
        <v>42933</v>
      </c>
      <c r="B1834">
        <v>7</v>
      </c>
      <c r="C1834">
        <v>2017</v>
      </c>
      <c r="D1834" s="2">
        <v>44759</v>
      </c>
      <c r="E1834" t="s">
        <v>279</v>
      </c>
      <c r="F1834" t="s">
        <v>413</v>
      </c>
      <c r="G1834" t="s">
        <v>10</v>
      </c>
      <c r="I1834" s="3">
        <v>26.93</v>
      </c>
    </row>
    <row r="1835" spans="1:9" x14ac:dyDescent="0.35">
      <c r="A1835" s="1">
        <v>42933</v>
      </c>
      <c r="B1835">
        <v>7</v>
      </c>
      <c r="C1835">
        <v>2017</v>
      </c>
      <c r="D1835" s="2">
        <v>44759</v>
      </c>
      <c r="E1835" t="s">
        <v>279</v>
      </c>
      <c r="F1835" t="s">
        <v>1038</v>
      </c>
      <c r="G1835" t="s">
        <v>19</v>
      </c>
      <c r="I1835" s="3">
        <v>12.91</v>
      </c>
    </row>
    <row r="1836" spans="1:9" x14ac:dyDescent="0.35">
      <c r="A1836" s="1">
        <v>42934</v>
      </c>
      <c r="B1836">
        <v>7</v>
      </c>
      <c r="C1836">
        <v>2017</v>
      </c>
      <c r="D1836" s="2">
        <v>44759</v>
      </c>
      <c r="E1836" t="s">
        <v>269</v>
      </c>
      <c r="F1836" t="s">
        <v>998</v>
      </c>
      <c r="G1836" t="s">
        <v>32</v>
      </c>
      <c r="I1836" s="3">
        <v>3330</v>
      </c>
    </row>
    <row r="1837" spans="1:9" x14ac:dyDescent="0.35">
      <c r="A1837" s="1">
        <v>42934</v>
      </c>
      <c r="B1837">
        <v>7</v>
      </c>
      <c r="C1837">
        <v>2017</v>
      </c>
      <c r="D1837" s="2">
        <v>44759</v>
      </c>
      <c r="E1837" t="s">
        <v>279</v>
      </c>
      <c r="F1837" t="s">
        <v>1002</v>
      </c>
      <c r="G1837" t="s">
        <v>17</v>
      </c>
      <c r="I1837" s="3">
        <v>504.89</v>
      </c>
    </row>
    <row r="1838" spans="1:9" x14ac:dyDescent="0.35">
      <c r="A1838" s="1">
        <v>42934</v>
      </c>
      <c r="B1838">
        <v>7</v>
      </c>
      <c r="C1838">
        <v>2017</v>
      </c>
      <c r="D1838" s="2">
        <v>44759</v>
      </c>
      <c r="E1838" t="s">
        <v>279</v>
      </c>
      <c r="F1838" t="s">
        <v>1002</v>
      </c>
      <c r="G1838" t="s">
        <v>17</v>
      </c>
      <c r="I1838" s="3">
        <v>19.91</v>
      </c>
    </row>
    <row r="1839" spans="1:9" x14ac:dyDescent="0.35">
      <c r="A1839" s="1">
        <v>42935</v>
      </c>
      <c r="B1839">
        <v>7</v>
      </c>
      <c r="C1839">
        <v>2017</v>
      </c>
      <c r="D1839" s="2">
        <v>44759</v>
      </c>
      <c r="E1839" t="s">
        <v>279</v>
      </c>
      <c r="F1839" t="s">
        <v>413</v>
      </c>
      <c r="G1839" t="s">
        <v>10</v>
      </c>
      <c r="I1839" s="3">
        <v>167.87</v>
      </c>
    </row>
    <row r="1840" spans="1:9" x14ac:dyDescent="0.35">
      <c r="A1840" s="1">
        <v>42935</v>
      </c>
      <c r="B1840">
        <v>7</v>
      </c>
      <c r="C1840">
        <v>2017</v>
      </c>
      <c r="D1840" s="2">
        <v>44759</v>
      </c>
      <c r="E1840" t="s">
        <v>279</v>
      </c>
      <c r="F1840" t="s">
        <v>849</v>
      </c>
      <c r="G1840" t="s">
        <v>17</v>
      </c>
      <c r="I1840" s="3">
        <v>96.96</v>
      </c>
    </row>
    <row r="1841" spans="1:9" x14ac:dyDescent="0.35">
      <c r="A1841" s="1">
        <v>42935</v>
      </c>
      <c r="B1841">
        <v>7</v>
      </c>
      <c r="C1841">
        <v>2017</v>
      </c>
      <c r="D1841" s="2">
        <v>44759</v>
      </c>
      <c r="E1841" t="s">
        <v>279</v>
      </c>
      <c r="F1841" t="s">
        <v>849</v>
      </c>
      <c r="G1841" t="s">
        <v>17</v>
      </c>
      <c r="I1841" s="3">
        <v>43.09</v>
      </c>
    </row>
    <row r="1842" spans="1:9" x14ac:dyDescent="0.35">
      <c r="A1842" s="1">
        <v>42935</v>
      </c>
      <c r="B1842">
        <v>7</v>
      </c>
      <c r="C1842">
        <v>2017</v>
      </c>
      <c r="D1842" s="2">
        <v>44759</v>
      </c>
      <c r="E1842" t="s">
        <v>279</v>
      </c>
      <c r="F1842" t="s">
        <v>585</v>
      </c>
      <c r="G1842" t="s">
        <v>23</v>
      </c>
      <c r="I1842" s="3">
        <v>25</v>
      </c>
    </row>
    <row r="1843" spans="1:9" x14ac:dyDescent="0.35">
      <c r="A1843" s="1">
        <v>42935</v>
      </c>
      <c r="B1843">
        <v>7</v>
      </c>
      <c r="C1843">
        <v>2017</v>
      </c>
      <c r="D1843" s="2">
        <v>44759</v>
      </c>
      <c r="E1843" t="s">
        <v>279</v>
      </c>
      <c r="F1843" t="s">
        <v>1039</v>
      </c>
      <c r="G1843" t="s">
        <v>38</v>
      </c>
      <c r="I1843" s="3">
        <v>12.99</v>
      </c>
    </row>
    <row r="1844" spans="1:9" x14ac:dyDescent="0.35">
      <c r="A1844" s="1">
        <v>42935</v>
      </c>
      <c r="B1844">
        <v>7</v>
      </c>
      <c r="C1844">
        <v>2017</v>
      </c>
      <c r="D1844" s="2">
        <v>44759</v>
      </c>
      <c r="E1844" t="s">
        <v>279</v>
      </c>
      <c r="F1844" t="s">
        <v>541</v>
      </c>
      <c r="G1844" t="s">
        <v>17</v>
      </c>
      <c r="I1844" s="3">
        <v>10</v>
      </c>
    </row>
    <row r="1845" spans="1:9" x14ac:dyDescent="0.35">
      <c r="A1845" s="1">
        <v>42935</v>
      </c>
      <c r="B1845">
        <v>7</v>
      </c>
      <c r="C1845">
        <v>2017</v>
      </c>
      <c r="D1845" s="2">
        <v>44759</v>
      </c>
      <c r="E1845" t="s">
        <v>279</v>
      </c>
      <c r="F1845" t="s">
        <v>1040</v>
      </c>
      <c r="G1845" t="s">
        <v>35</v>
      </c>
      <c r="I1845" s="3">
        <v>7.86</v>
      </c>
    </row>
    <row r="1846" spans="1:9" x14ac:dyDescent="0.35">
      <c r="A1846" s="1">
        <v>42936</v>
      </c>
      <c r="B1846">
        <v>7</v>
      </c>
      <c r="C1846">
        <v>2017</v>
      </c>
      <c r="D1846" s="2">
        <v>44759</v>
      </c>
      <c r="E1846" t="s">
        <v>279</v>
      </c>
      <c r="F1846" t="s">
        <v>849</v>
      </c>
      <c r="G1846" t="s">
        <v>17</v>
      </c>
      <c r="I1846" s="3">
        <v>111.2</v>
      </c>
    </row>
    <row r="1847" spans="1:9" x14ac:dyDescent="0.35">
      <c r="A1847" s="1">
        <v>42936</v>
      </c>
      <c r="B1847">
        <v>7</v>
      </c>
      <c r="C1847">
        <v>2017</v>
      </c>
      <c r="D1847" s="2">
        <v>44759</v>
      </c>
      <c r="E1847" t="s">
        <v>279</v>
      </c>
      <c r="F1847" t="s">
        <v>420</v>
      </c>
      <c r="G1847" t="s">
        <v>26</v>
      </c>
      <c r="I1847" s="3">
        <v>38.950000000000003</v>
      </c>
    </row>
    <row r="1848" spans="1:9" x14ac:dyDescent="0.35">
      <c r="A1848" s="1">
        <v>42936</v>
      </c>
      <c r="B1848">
        <v>7</v>
      </c>
      <c r="C1848">
        <v>2017</v>
      </c>
      <c r="D1848" s="2">
        <v>44759</v>
      </c>
      <c r="E1848" t="s">
        <v>279</v>
      </c>
      <c r="F1848" t="s">
        <v>1029</v>
      </c>
      <c r="G1848" t="s">
        <v>20</v>
      </c>
      <c r="I1848" s="3">
        <v>24.42</v>
      </c>
    </row>
    <row r="1849" spans="1:9" x14ac:dyDescent="0.35">
      <c r="A1849" s="1">
        <v>42936</v>
      </c>
      <c r="B1849">
        <v>7</v>
      </c>
      <c r="C1849">
        <v>2017</v>
      </c>
      <c r="D1849" s="2">
        <v>44759</v>
      </c>
      <c r="E1849" t="s">
        <v>279</v>
      </c>
      <c r="F1849" t="s">
        <v>762</v>
      </c>
      <c r="G1849" t="s">
        <v>19</v>
      </c>
      <c r="I1849" s="3">
        <v>9.8000000000000007</v>
      </c>
    </row>
    <row r="1850" spans="1:9" x14ac:dyDescent="0.35">
      <c r="A1850" s="1">
        <v>42936</v>
      </c>
      <c r="B1850">
        <v>7</v>
      </c>
      <c r="C1850">
        <v>2017</v>
      </c>
      <c r="D1850" s="2">
        <v>44759</v>
      </c>
      <c r="E1850" t="s">
        <v>279</v>
      </c>
      <c r="F1850" t="s">
        <v>409</v>
      </c>
      <c r="G1850" t="s">
        <v>19</v>
      </c>
      <c r="I1850" s="3">
        <v>9.65</v>
      </c>
    </row>
    <row r="1851" spans="1:9" x14ac:dyDescent="0.35">
      <c r="A1851" s="1">
        <v>42937</v>
      </c>
      <c r="B1851">
        <v>7</v>
      </c>
      <c r="C1851">
        <v>2017</v>
      </c>
      <c r="D1851" s="2">
        <v>44759</v>
      </c>
      <c r="E1851" t="s">
        <v>279</v>
      </c>
      <c r="F1851" t="s">
        <v>420</v>
      </c>
      <c r="G1851" t="s">
        <v>26</v>
      </c>
      <c r="I1851" s="3">
        <v>45.93</v>
      </c>
    </row>
    <row r="1852" spans="1:9" x14ac:dyDescent="0.35">
      <c r="A1852" s="1">
        <v>42937</v>
      </c>
      <c r="B1852">
        <v>7</v>
      </c>
      <c r="C1852">
        <v>2017</v>
      </c>
      <c r="D1852" s="2">
        <v>44759</v>
      </c>
      <c r="E1852" t="s">
        <v>279</v>
      </c>
      <c r="F1852" t="s">
        <v>1039</v>
      </c>
      <c r="G1852" t="s">
        <v>38</v>
      </c>
      <c r="I1852" s="3">
        <v>14.99</v>
      </c>
    </row>
    <row r="1853" spans="1:9" x14ac:dyDescent="0.35">
      <c r="A1853" s="1">
        <v>42938</v>
      </c>
      <c r="B1853">
        <v>7</v>
      </c>
      <c r="C1853">
        <v>2017</v>
      </c>
      <c r="D1853" s="2">
        <v>44759</v>
      </c>
      <c r="E1853" t="s">
        <v>279</v>
      </c>
      <c r="F1853" t="s">
        <v>361</v>
      </c>
      <c r="G1853" t="s">
        <v>28</v>
      </c>
      <c r="I1853" s="3">
        <v>9.99</v>
      </c>
    </row>
    <row r="1854" spans="1:9" x14ac:dyDescent="0.35">
      <c r="A1854" s="1">
        <v>42938</v>
      </c>
      <c r="B1854">
        <v>7</v>
      </c>
      <c r="C1854">
        <v>2017</v>
      </c>
      <c r="D1854" s="2">
        <v>44759</v>
      </c>
      <c r="E1854" t="s">
        <v>279</v>
      </c>
      <c r="F1854" t="s">
        <v>1002</v>
      </c>
      <c r="G1854" t="s">
        <v>17</v>
      </c>
      <c r="I1854" s="3">
        <v>-86.19</v>
      </c>
    </row>
    <row r="1855" spans="1:9" x14ac:dyDescent="0.35">
      <c r="A1855" s="1">
        <v>42939</v>
      </c>
      <c r="B1855">
        <v>7</v>
      </c>
      <c r="C1855">
        <v>2017</v>
      </c>
      <c r="D1855" s="2">
        <v>44759</v>
      </c>
      <c r="E1855" t="s">
        <v>269</v>
      </c>
      <c r="F1855" t="s">
        <v>1041</v>
      </c>
      <c r="G1855" t="s">
        <v>9</v>
      </c>
      <c r="I1855" s="3">
        <v>260.43</v>
      </c>
    </row>
    <row r="1856" spans="1:9" x14ac:dyDescent="0.35">
      <c r="A1856" s="1">
        <v>42940</v>
      </c>
      <c r="B1856">
        <v>7</v>
      </c>
      <c r="C1856">
        <v>2017</v>
      </c>
      <c r="D1856" s="2">
        <v>44759</v>
      </c>
      <c r="E1856" t="s">
        <v>269</v>
      </c>
      <c r="F1856" t="s">
        <v>754</v>
      </c>
      <c r="G1856" t="s">
        <v>16</v>
      </c>
      <c r="I1856" s="3">
        <v>159.16999999999999</v>
      </c>
    </row>
    <row r="1857" spans="1:9" x14ac:dyDescent="0.35">
      <c r="A1857" s="1">
        <v>42940</v>
      </c>
      <c r="B1857">
        <v>7</v>
      </c>
      <c r="C1857">
        <v>2017</v>
      </c>
      <c r="D1857" s="2">
        <v>44759</v>
      </c>
      <c r="E1857" t="s">
        <v>276</v>
      </c>
      <c r="F1857" t="s">
        <v>619</v>
      </c>
      <c r="G1857" t="s">
        <v>12</v>
      </c>
      <c r="I1857" s="3">
        <v>45.01</v>
      </c>
    </row>
    <row r="1858" spans="1:9" x14ac:dyDescent="0.35">
      <c r="A1858" s="1">
        <v>42941</v>
      </c>
      <c r="B1858">
        <v>7</v>
      </c>
      <c r="C1858">
        <v>2017</v>
      </c>
      <c r="D1858" s="2">
        <v>44759</v>
      </c>
      <c r="E1858" t="s">
        <v>269</v>
      </c>
      <c r="F1858" t="s">
        <v>751</v>
      </c>
      <c r="G1858" t="s">
        <v>14</v>
      </c>
      <c r="I1858" s="3">
        <v>150.26</v>
      </c>
    </row>
    <row r="1859" spans="1:9" x14ac:dyDescent="0.35">
      <c r="A1859" s="1">
        <v>42941</v>
      </c>
      <c r="B1859">
        <v>7</v>
      </c>
      <c r="C1859">
        <v>2017</v>
      </c>
      <c r="D1859" s="2">
        <v>44759</v>
      </c>
      <c r="E1859" t="s">
        <v>268</v>
      </c>
      <c r="F1859" t="s">
        <v>989</v>
      </c>
      <c r="G1859" t="s">
        <v>19</v>
      </c>
      <c r="I1859" s="3">
        <v>103.5</v>
      </c>
    </row>
    <row r="1860" spans="1:9" x14ac:dyDescent="0.35">
      <c r="A1860" s="1">
        <v>42941</v>
      </c>
      <c r="B1860">
        <v>7</v>
      </c>
      <c r="C1860">
        <v>2017</v>
      </c>
      <c r="D1860" s="2">
        <v>44759</v>
      </c>
      <c r="E1860" t="s">
        <v>137</v>
      </c>
      <c r="F1860" t="s">
        <v>836</v>
      </c>
      <c r="G1860" t="s">
        <v>12</v>
      </c>
      <c r="I1860" s="3">
        <v>25</v>
      </c>
    </row>
    <row r="1861" spans="1:9" x14ac:dyDescent="0.35">
      <c r="A1861" s="1">
        <v>42942</v>
      </c>
      <c r="B1861">
        <v>7</v>
      </c>
      <c r="C1861">
        <v>2017</v>
      </c>
      <c r="D1861" s="2">
        <v>44759</v>
      </c>
      <c r="E1861" t="s">
        <v>279</v>
      </c>
      <c r="F1861" t="s">
        <v>541</v>
      </c>
      <c r="G1861" t="s">
        <v>20</v>
      </c>
      <c r="I1861" s="3">
        <v>102.24</v>
      </c>
    </row>
    <row r="1862" spans="1:9" x14ac:dyDescent="0.35">
      <c r="A1862" s="1">
        <v>42942</v>
      </c>
      <c r="B1862">
        <v>7</v>
      </c>
      <c r="C1862">
        <v>2017</v>
      </c>
      <c r="D1862" s="2">
        <v>44759</v>
      </c>
      <c r="E1862" t="s">
        <v>279</v>
      </c>
      <c r="F1862" t="s">
        <v>1042</v>
      </c>
      <c r="G1862" t="s">
        <v>19</v>
      </c>
      <c r="I1862" s="3">
        <v>25.81</v>
      </c>
    </row>
    <row r="1863" spans="1:9" x14ac:dyDescent="0.35">
      <c r="A1863" s="1">
        <v>42942</v>
      </c>
      <c r="B1863">
        <v>7</v>
      </c>
      <c r="C1863">
        <v>2017</v>
      </c>
      <c r="D1863" s="2">
        <v>44759</v>
      </c>
      <c r="E1863" t="s">
        <v>279</v>
      </c>
      <c r="F1863" t="s">
        <v>419</v>
      </c>
      <c r="G1863" t="s">
        <v>20</v>
      </c>
      <c r="I1863" s="3">
        <v>15.62</v>
      </c>
    </row>
    <row r="1864" spans="1:9" x14ac:dyDescent="0.35">
      <c r="A1864" s="1">
        <v>42942</v>
      </c>
      <c r="B1864">
        <v>7</v>
      </c>
      <c r="C1864">
        <v>2017</v>
      </c>
      <c r="D1864" s="2">
        <v>44759</v>
      </c>
      <c r="E1864" t="s">
        <v>279</v>
      </c>
      <c r="F1864" t="s">
        <v>369</v>
      </c>
      <c r="G1864" t="s">
        <v>36</v>
      </c>
      <c r="I1864" s="3">
        <v>0.99</v>
      </c>
    </row>
    <row r="1865" spans="1:9" x14ac:dyDescent="0.35">
      <c r="A1865" s="1">
        <v>42942</v>
      </c>
      <c r="B1865">
        <v>7</v>
      </c>
      <c r="C1865">
        <v>2017</v>
      </c>
      <c r="D1865" s="2">
        <v>44759</v>
      </c>
      <c r="E1865" t="s">
        <v>279</v>
      </c>
      <c r="F1865" t="s">
        <v>1043</v>
      </c>
      <c r="G1865" t="s">
        <v>10</v>
      </c>
      <c r="I1865" s="3">
        <v>-248.66</v>
      </c>
    </row>
    <row r="1866" spans="1:9" x14ac:dyDescent="0.35">
      <c r="A1866" s="1">
        <v>42943</v>
      </c>
      <c r="B1866">
        <v>7</v>
      </c>
      <c r="C1866">
        <v>2017</v>
      </c>
      <c r="D1866" s="2">
        <v>44759</v>
      </c>
      <c r="E1866" t="s">
        <v>279</v>
      </c>
      <c r="F1866" t="s">
        <v>438</v>
      </c>
      <c r="G1866" t="s">
        <v>10</v>
      </c>
      <c r="I1866" s="3">
        <v>111.52</v>
      </c>
    </row>
    <row r="1867" spans="1:9" x14ac:dyDescent="0.35">
      <c r="A1867" s="1">
        <v>42943</v>
      </c>
      <c r="B1867">
        <v>7</v>
      </c>
      <c r="C1867">
        <v>2017</v>
      </c>
      <c r="D1867" s="2">
        <v>44759</v>
      </c>
      <c r="E1867" t="s">
        <v>279</v>
      </c>
      <c r="F1867" t="s">
        <v>779</v>
      </c>
      <c r="G1867" t="s">
        <v>10</v>
      </c>
      <c r="I1867" s="3">
        <v>99.14</v>
      </c>
    </row>
    <row r="1868" spans="1:9" x14ac:dyDescent="0.35">
      <c r="A1868" s="1">
        <v>42944</v>
      </c>
      <c r="B1868">
        <v>7</v>
      </c>
      <c r="C1868">
        <v>2017</v>
      </c>
      <c r="D1868" s="2">
        <v>44759</v>
      </c>
      <c r="E1868" t="s">
        <v>279</v>
      </c>
      <c r="F1868" t="s">
        <v>1044</v>
      </c>
      <c r="G1868" t="s">
        <v>18</v>
      </c>
      <c r="I1868" s="3">
        <v>50</v>
      </c>
    </row>
    <row r="1869" spans="1:9" x14ac:dyDescent="0.35">
      <c r="A1869" s="1">
        <v>42944</v>
      </c>
      <c r="B1869">
        <v>7</v>
      </c>
      <c r="C1869">
        <v>2017</v>
      </c>
      <c r="D1869" s="2">
        <v>44759</v>
      </c>
      <c r="E1869" t="s">
        <v>279</v>
      </c>
      <c r="F1869" t="s">
        <v>1044</v>
      </c>
      <c r="G1869" t="s">
        <v>18</v>
      </c>
      <c r="I1869" s="3">
        <v>10</v>
      </c>
    </row>
    <row r="1870" spans="1:9" x14ac:dyDescent="0.35">
      <c r="A1870" s="1">
        <v>42947</v>
      </c>
      <c r="B1870">
        <v>7</v>
      </c>
      <c r="C1870">
        <v>2017</v>
      </c>
      <c r="D1870" s="2">
        <v>44759</v>
      </c>
      <c r="E1870" t="s">
        <v>279</v>
      </c>
      <c r="F1870" t="s">
        <v>541</v>
      </c>
      <c r="G1870" t="s">
        <v>20</v>
      </c>
      <c r="I1870" s="3">
        <v>19.25</v>
      </c>
    </row>
    <row r="1871" spans="1:9" x14ac:dyDescent="0.35">
      <c r="A1871" s="1">
        <v>42947</v>
      </c>
      <c r="B1871">
        <v>7</v>
      </c>
      <c r="C1871">
        <v>2017</v>
      </c>
      <c r="D1871" s="2">
        <v>44759</v>
      </c>
      <c r="E1871" t="s">
        <v>280</v>
      </c>
      <c r="F1871" t="s">
        <v>1045</v>
      </c>
      <c r="G1871" t="s">
        <v>11</v>
      </c>
      <c r="I1871" s="3">
        <v>3.83</v>
      </c>
    </row>
    <row r="1872" spans="1:9" x14ac:dyDescent="0.35">
      <c r="A1872" s="1">
        <v>42948</v>
      </c>
      <c r="B1872">
        <v>8</v>
      </c>
      <c r="C1872">
        <v>2017</v>
      </c>
      <c r="D1872" s="2">
        <v>44790</v>
      </c>
      <c r="E1872" t="s">
        <v>279</v>
      </c>
      <c r="F1872" t="s">
        <v>1046</v>
      </c>
      <c r="G1872" t="s">
        <v>35</v>
      </c>
      <c r="I1872" s="3">
        <v>1000</v>
      </c>
    </row>
    <row r="1873" spans="1:9" x14ac:dyDescent="0.35">
      <c r="A1873" s="1">
        <v>42948</v>
      </c>
      <c r="B1873">
        <v>8</v>
      </c>
      <c r="C1873">
        <v>2017</v>
      </c>
      <c r="D1873" s="2">
        <v>44790</v>
      </c>
      <c r="E1873" t="s">
        <v>279</v>
      </c>
      <c r="F1873" t="s">
        <v>438</v>
      </c>
      <c r="G1873" t="s">
        <v>10</v>
      </c>
      <c r="I1873" s="3">
        <v>142.16999999999999</v>
      </c>
    </row>
    <row r="1874" spans="1:9" x14ac:dyDescent="0.35">
      <c r="A1874" s="1">
        <v>42948</v>
      </c>
      <c r="B1874">
        <v>8</v>
      </c>
      <c r="C1874">
        <v>2017</v>
      </c>
      <c r="D1874" s="2">
        <v>44790</v>
      </c>
      <c r="E1874" t="s">
        <v>279</v>
      </c>
      <c r="F1874" t="s">
        <v>1047</v>
      </c>
      <c r="G1874" t="s">
        <v>19</v>
      </c>
      <c r="I1874" s="3">
        <v>7.25</v>
      </c>
    </row>
    <row r="1875" spans="1:9" x14ac:dyDescent="0.35">
      <c r="A1875" s="1">
        <v>42948</v>
      </c>
      <c r="B1875">
        <v>8</v>
      </c>
      <c r="C1875">
        <v>2017</v>
      </c>
      <c r="D1875" s="2">
        <v>44790</v>
      </c>
      <c r="E1875" t="s">
        <v>279</v>
      </c>
      <c r="F1875" t="s">
        <v>1048</v>
      </c>
      <c r="G1875" t="s">
        <v>10</v>
      </c>
      <c r="I1875" s="3">
        <v>-23.8</v>
      </c>
    </row>
    <row r="1876" spans="1:9" x14ac:dyDescent="0.35">
      <c r="A1876" s="1">
        <v>42948</v>
      </c>
      <c r="B1876">
        <v>8</v>
      </c>
      <c r="C1876">
        <v>2017</v>
      </c>
      <c r="D1876" s="2">
        <v>44790</v>
      </c>
      <c r="E1876" t="s">
        <v>279</v>
      </c>
      <c r="F1876" t="s">
        <v>438</v>
      </c>
      <c r="G1876" t="s">
        <v>10</v>
      </c>
      <c r="I1876" s="3">
        <v>-32.33</v>
      </c>
    </row>
    <row r="1877" spans="1:9" x14ac:dyDescent="0.35">
      <c r="A1877" s="1">
        <v>42948</v>
      </c>
      <c r="B1877">
        <v>8</v>
      </c>
      <c r="C1877">
        <v>2017</v>
      </c>
      <c r="D1877" s="2">
        <v>44790</v>
      </c>
      <c r="E1877" t="s">
        <v>279</v>
      </c>
      <c r="F1877" t="s">
        <v>438</v>
      </c>
      <c r="G1877" t="s">
        <v>10</v>
      </c>
      <c r="I1877" s="3">
        <v>-111.52</v>
      </c>
    </row>
    <row r="1878" spans="1:9" x14ac:dyDescent="0.35">
      <c r="A1878" s="1">
        <v>42949</v>
      </c>
      <c r="B1878">
        <v>8</v>
      </c>
      <c r="C1878">
        <v>2017</v>
      </c>
      <c r="D1878" s="2">
        <v>44790</v>
      </c>
      <c r="E1878" t="s">
        <v>269</v>
      </c>
      <c r="F1878" t="s">
        <v>752</v>
      </c>
      <c r="G1878" t="s">
        <v>16</v>
      </c>
      <c r="I1878" s="3">
        <v>90.88</v>
      </c>
    </row>
    <row r="1879" spans="1:9" x14ac:dyDescent="0.35">
      <c r="A1879" s="1">
        <v>42950</v>
      </c>
      <c r="B1879">
        <v>8</v>
      </c>
      <c r="C1879">
        <v>2017</v>
      </c>
      <c r="D1879" s="2">
        <v>44790</v>
      </c>
      <c r="E1879" t="s">
        <v>269</v>
      </c>
      <c r="F1879" t="s">
        <v>919</v>
      </c>
      <c r="G1879" t="s">
        <v>34</v>
      </c>
      <c r="I1879" s="3">
        <v>52</v>
      </c>
    </row>
    <row r="1880" spans="1:9" x14ac:dyDescent="0.35">
      <c r="A1880" s="1">
        <v>42950</v>
      </c>
      <c r="B1880">
        <v>8</v>
      </c>
      <c r="C1880">
        <v>2017</v>
      </c>
      <c r="D1880" s="2">
        <v>44790</v>
      </c>
      <c r="E1880" t="s">
        <v>279</v>
      </c>
      <c r="F1880" t="s">
        <v>439</v>
      </c>
      <c r="G1880" t="s">
        <v>20</v>
      </c>
      <c r="I1880" s="3">
        <v>13.66</v>
      </c>
    </row>
    <row r="1881" spans="1:9" x14ac:dyDescent="0.35">
      <c r="A1881" s="1">
        <v>42951</v>
      </c>
      <c r="B1881">
        <v>8</v>
      </c>
      <c r="C1881">
        <v>2017</v>
      </c>
      <c r="D1881" s="2">
        <v>44790</v>
      </c>
      <c r="E1881" t="s">
        <v>279</v>
      </c>
      <c r="F1881" t="s">
        <v>368</v>
      </c>
      <c r="G1881" t="s">
        <v>27</v>
      </c>
      <c r="I1881" s="3">
        <v>180.21</v>
      </c>
    </row>
    <row r="1882" spans="1:9" x14ac:dyDescent="0.35">
      <c r="A1882" s="1">
        <v>42951</v>
      </c>
      <c r="B1882">
        <v>8</v>
      </c>
      <c r="C1882">
        <v>2017</v>
      </c>
      <c r="D1882" s="2">
        <v>44790</v>
      </c>
      <c r="E1882" t="s">
        <v>279</v>
      </c>
      <c r="F1882" t="s">
        <v>1049</v>
      </c>
      <c r="G1882" t="s">
        <v>14</v>
      </c>
      <c r="I1882" s="3">
        <v>73.78</v>
      </c>
    </row>
    <row r="1883" spans="1:9" x14ac:dyDescent="0.35">
      <c r="A1883" s="1">
        <v>42951</v>
      </c>
      <c r="B1883">
        <v>8</v>
      </c>
      <c r="C1883">
        <v>2017</v>
      </c>
      <c r="D1883" s="2">
        <v>44790</v>
      </c>
      <c r="E1883" t="s">
        <v>279</v>
      </c>
      <c r="F1883" t="s">
        <v>779</v>
      </c>
      <c r="G1883" t="s">
        <v>10</v>
      </c>
      <c r="I1883" s="3">
        <v>32.22</v>
      </c>
    </row>
    <row r="1884" spans="1:9" x14ac:dyDescent="0.35">
      <c r="A1884" s="1">
        <v>42951</v>
      </c>
      <c r="B1884">
        <v>8</v>
      </c>
      <c r="C1884">
        <v>2017</v>
      </c>
      <c r="D1884" s="2">
        <v>44790</v>
      </c>
      <c r="E1884" t="s">
        <v>279</v>
      </c>
      <c r="F1884" t="s">
        <v>1050</v>
      </c>
      <c r="G1884" t="s">
        <v>19</v>
      </c>
      <c r="I1884" s="3">
        <v>24.41</v>
      </c>
    </row>
    <row r="1885" spans="1:9" x14ac:dyDescent="0.35">
      <c r="A1885" s="1">
        <v>42951</v>
      </c>
      <c r="B1885">
        <v>8</v>
      </c>
      <c r="C1885">
        <v>2017</v>
      </c>
      <c r="D1885" s="2">
        <v>44790</v>
      </c>
      <c r="E1885" t="s">
        <v>279</v>
      </c>
      <c r="F1885" t="s">
        <v>319</v>
      </c>
      <c r="G1885" t="s">
        <v>10</v>
      </c>
      <c r="I1885" s="3">
        <v>19.75</v>
      </c>
    </row>
    <row r="1886" spans="1:9" x14ac:dyDescent="0.35">
      <c r="A1886" s="1">
        <v>42952</v>
      </c>
      <c r="B1886">
        <v>8</v>
      </c>
      <c r="C1886">
        <v>2017</v>
      </c>
      <c r="D1886" s="2">
        <v>44790</v>
      </c>
      <c r="E1886" t="s">
        <v>279</v>
      </c>
      <c r="F1886" t="s">
        <v>438</v>
      </c>
      <c r="G1886" t="s">
        <v>10</v>
      </c>
      <c r="I1886" s="3">
        <v>320.43</v>
      </c>
    </row>
    <row r="1887" spans="1:9" x14ac:dyDescent="0.35">
      <c r="A1887" s="1">
        <v>42952</v>
      </c>
      <c r="B1887">
        <v>8</v>
      </c>
      <c r="C1887">
        <v>2017</v>
      </c>
      <c r="D1887" s="2">
        <v>44790</v>
      </c>
      <c r="E1887" t="s">
        <v>279</v>
      </c>
      <c r="F1887" t="s">
        <v>1019</v>
      </c>
      <c r="G1887" t="s">
        <v>30</v>
      </c>
      <c r="I1887" s="3">
        <v>85.04</v>
      </c>
    </row>
    <row r="1888" spans="1:9" x14ac:dyDescent="0.35">
      <c r="A1888" s="1">
        <v>42954</v>
      </c>
      <c r="B1888">
        <v>8</v>
      </c>
      <c r="C1888">
        <v>2017</v>
      </c>
      <c r="D1888" s="2">
        <v>44790</v>
      </c>
      <c r="E1888" t="s">
        <v>269</v>
      </c>
      <c r="F1888" t="s">
        <v>634</v>
      </c>
      <c r="G1888" t="s">
        <v>34</v>
      </c>
      <c r="I1888" s="3">
        <v>52</v>
      </c>
    </row>
    <row r="1889" spans="1:9" x14ac:dyDescent="0.35">
      <c r="A1889" s="1">
        <v>42954</v>
      </c>
      <c r="B1889">
        <v>8</v>
      </c>
      <c r="C1889">
        <v>2017</v>
      </c>
      <c r="D1889" s="2">
        <v>44790</v>
      </c>
      <c r="E1889" t="s">
        <v>279</v>
      </c>
      <c r="F1889" t="s">
        <v>369</v>
      </c>
      <c r="G1889" t="s">
        <v>36</v>
      </c>
      <c r="I1889" s="3">
        <v>4.99</v>
      </c>
    </row>
    <row r="1890" spans="1:9" x14ac:dyDescent="0.35">
      <c r="A1890" s="1">
        <v>42955</v>
      </c>
      <c r="B1890">
        <v>8</v>
      </c>
      <c r="C1890">
        <v>2017</v>
      </c>
      <c r="D1890" s="2">
        <v>44790</v>
      </c>
      <c r="E1890" t="s">
        <v>279</v>
      </c>
      <c r="F1890" t="s">
        <v>1051</v>
      </c>
      <c r="G1890" t="s">
        <v>48</v>
      </c>
      <c r="I1890" s="3">
        <v>100</v>
      </c>
    </row>
    <row r="1891" spans="1:9" x14ac:dyDescent="0.35">
      <c r="A1891" s="1">
        <v>42955</v>
      </c>
      <c r="B1891">
        <v>8</v>
      </c>
      <c r="C1891">
        <v>2017</v>
      </c>
      <c r="D1891" s="2">
        <v>44790</v>
      </c>
      <c r="E1891" t="s">
        <v>279</v>
      </c>
      <c r="F1891" t="s">
        <v>541</v>
      </c>
      <c r="G1891" t="s">
        <v>20</v>
      </c>
      <c r="I1891" s="3">
        <v>36.04</v>
      </c>
    </row>
    <row r="1892" spans="1:9" x14ac:dyDescent="0.35">
      <c r="A1892" s="1">
        <v>42956</v>
      </c>
      <c r="B1892">
        <v>8</v>
      </c>
      <c r="C1892">
        <v>2017</v>
      </c>
      <c r="D1892" s="2">
        <v>44790</v>
      </c>
      <c r="E1892" t="s">
        <v>269</v>
      </c>
      <c r="F1892" t="s">
        <v>752</v>
      </c>
      <c r="G1892" t="s">
        <v>16</v>
      </c>
      <c r="I1892" s="3">
        <v>317.67</v>
      </c>
    </row>
    <row r="1893" spans="1:9" x14ac:dyDescent="0.35">
      <c r="A1893" s="1">
        <v>42956</v>
      </c>
      <c r="B1893">
        <v>8</v>
      </c>
      <c r="C1893">
        <v>2017</v>
      </c>
      <c r="D1893" s="2">
        <v>44790</v>
      </c>
      <c r="E1893" t="s">
        <v>279</v>
      </c>
      <c r="F1893" t="s">
        <v>635</v>
      </c>
      <c r="G1893" t="s">
        <v>20</v>
      </c>
      <c r="I1893" s="3">
        <v>36.04</v>
      </c>
    </row>
    <row r="1894" spans="1:9" x14ac:dyDescent="0.35">
      <c r="A1894" s="1">
        <v>42956</v>
      </c>
      <c r="B1894">
        <v>8</v>
      </c>
      <c r="C1894">
        <v>2017</v>
      </c>
      <c r="D1894" s="2">
        <v>44790</v>
      </c>
      <c r="E1894" t="s">
        <v>279</v>
      </c>
      <c r="F1894" t="s">
        <v>1052</v>
      </c>
      <c r="G1894" t="s">
        <v>20</v>
      </c>
      <c r="I1894" s="3">
        <v>3.6</v>
      </c>
    </row>
    <row r="1895" spans="1:9" x14ac:dyDescent="0.35">
      <c r="A1895" s="1">
        <v>42957</v>
      </c>
      <c r="B1895">
        <v>8</v>
      </c>
      <c r="C1895">
        <v>2017</v>
      </c>
      <c r="D1895" s="2">
        <v>44790</v>
      </c>
      <c r="E1895" t="s">
        <v>279</v>
      </c>
      <c r="F1895" t="s">
        <v>627</v>
      </c>
      <c r="G1895" t="s">
        <v>26</v>
      </c>
      <c r="I1895" s="3">
        <v>54.3</v>
      </c>
    </row>
    <row r="1896" spans="1:9" x14ac:dyDescent="0.35">
      <c r="A1896" s="1">
        <v>42957</v>
      </c>
      <c r="B1896">
        <v>8</v>
      </c>
      <c r="C1896">
        <v>2017</v>
      </c>
      <c r="D1896" s="2">
        <v>44790</v>
      </c>
      <c r="E1896" t="s">
        <v>279</v>
      </c>
      <c r="F1896" t="s">
        <v>440</v>
      </c>
      <c r="G1896" t="s">
        <v>10</v>
      </c>
      <c r="I1896" s="3">
        <v>-32.22</v>
      </c>
    </row>
    <row r="1897" spans="1:9" x14ac:dyDescent="0.35">
      <c r="A1897" s="1">
        <v>42958</v>
      </c>
      <c r="B1897">
        <v>8</v>
      </c>
      <c r="C1897">
        <v>2017</v>
      </c>
      <c r="D1897" s="2">
        <v>44790</v>
      </c>
      <c r="E1897" t="s">
        <v>279</v>
      </c>
      <c r="F1897" t="s">
        <v>441</v>
      </c>
      <c r="G1897" t="s">
        <v>10</v>
      </c>
      <c r="I1897" s="3">
        <v>3766.45</v>
      </c>
    </row>
    <row r="1898" spans="1:9" x14ac:dyDescent="0.35">
      <c r="A1898" s="1">
        <v>42958</v>
      </c>
      <c r="B1898">
        <v>8</v>
      </c>
      <c r="C1898">
        <v>2017</v>
      </c>
      <c r="D1898" s="2">
        <v>44790</v>
      </c>
      <c r="E1898" t="s">
        <v>279</v>
      </c>
      <c r="F1898" t="s">
        <v>441</v>
      </c>
      <c r="G1898" t="s">
        <v>10</v>
      </c>
      <c r="I1898" s="3">
        <v>3642.64</v>
      </c>
    </row>
    <row r="1899" spans="1:9" x14ac:dyDescent="0.35">
      <c r="A1899" s="1">
        <v>42958</v>
      </c>
      <c r="B1899">
        <v>8</v>
      </c>
      <c r="C1899">
        <v>2017</v>
      </c>
      <c r="D1899" s="2">
        <v>44790</v>
      </c>
      <c r="E1899" t="s">
        <v>279</v>
      </c>
      <c r="F1899" t="s">
        <v>441</v>
      </c>
      <c r="G1899" t="s">
        <v>10</v>
      </c>
      <c r="I1899" s="3">
        <v>599.5</v>
      </c>
    </row>
    <row r="1900" spans="1:9" x14ac:dyDescent="0.35">
      <c r="A1900" s="1">
        <v>42958</v>
      </c>
      <c r="B1900">
        <v>8</v>
      </c>
      <c r="C1900">
        <v>2017</v>
      </c>
      <c r="D1900" s="2">
        <v>44790</v>
      </c>
      <c r="E1900" t="s">
        <v>279</v>
      </c>
      <c r="F1900" t="s">
        <v>1053</v>
      </c>
      <c r="G1900" t="s">
        <v>19</v>
      </c>
      <c r="I1900" s="3">
        <v>9.0299999999999994</v>
      </c>
    </row>
    <row r="1901" spans="1:9" x14ac:dyDescent="0.35">
      <c r="A1901" s="1">
        <v>42958</v>
      </c>
      <c r="B1901">
        <v>8</v>
      </c>
      <c r="C1901">
        <v>2017</v>
      </c>
      <c r="D1901" s="2">
        <v>44790</v>
      </c>
      <c r="E1901" t="s">
        <v>279</v>
      </c>
      <c r="F1901" t="s">
        <v>374</v>
      </c>
      <c r="G1901" t="s">
        <v>19</v>
      </c>
      <c r="I1901" s="3">
        <v>8.06</v>
      </c>
    </row>
    <row r="1902" spans="1:9" x14ac:dyDescent="0.35">
      <c r="A1902" s="1">
        <v>42958</v>
      </c>
      <c r="B1902">
        <v>8</v>
      </c>
      <c r="C1902">
        <v>2017</v>
      </c>
      <c r="D1902" s="2">
        <v>44790</v>
      </c>
      <c r="E1902" t="s">
        <v>279</v>
      </c>
      <c r="F1902" t="s">
        <v>438</v>
      </c>
      <c r="G1902" t="s">
        <v>10</v>
      </c>
      <c r="I1902" s="3">
        <v>-123.32</v>
      </c>
    </row>
    <row r="1903" spans="1:9" x14ac:dyDescent="0.35">
      <c r="A1903" s="1">
        <v>42958</v>
      </c>
      <c r="B1903">
        <v>8</v>
      </c>
      <c r="C1903">
        <v>2017</v>
      </c>
      <c r="D1903" s="2">
        <v>44790</v>
      </c>
      <c r="E1903" t="s">
        <v>279</v>
      </c>
      <c r="F1903" t="s">
        <v>438</v>
      </c>
      <c r="G1903" t="s">
        <v>10</v>
      </c>
      <c r="I1903" s="3">
        <v>-142.16999999999999</v>
      </c>
    </row>
    <row r="1904" spans="1:9" x14ac:dyDescent="0.35">
      <c r="A1904" s="1">
        <v>42960</v>
      </c>
      <c r="B1904">
        <v>8</v>
      </c>
      <c r="C1904">
        <v>2017</v>
      </c>
      <c r="D1904" s="2">
        <v>44790</v>
      </c>
      <c r="E1904" t="s">
        <v>279</v>
      </c>
      <c r="F1904" t="s">
        <v>1054</v>
      </c>
      <c r="G1904" t="s">
        <v>19</v>
      </c>
      <c r="I1904" s="3">
        <v>37.659999999999997</v>
      </c>
    </row>
    <row r="1905" spans="1:9" x14ac:dyDescent="0.35">
      <c r="A1905" s="1">
        <v>42960</v>
      </c>
      <c r="B1905">
        <v>8</v>
      </c>
      <c r="C1905">
        <v>2017</v>
      </c>
      <c r="D1905" s="2">
        <v>44790</v>
      </c>
      <c r="E1905" t="s">
        <v>279</v>
      </c>
      <c r="F1905" t="s">
        <v>288</v>
      </c>
      <c r="G1905" t="s">
        <v>36</v>
      </c>
      <c r="I1905" s="3">
        <v>10</v>
      </c>
    </row>
    <row r="1906" spans="1:9" x14ac:dyDescent="0.35">
      <c r="A1906" s="1">
        <v>42961</v>
      </c>
      <c r="B1906">
        <v>8</v>
      </c>
      <c r="C1906">
        <v>2017</v>
      </c>
      <c r="D1906" s="2">
        <v>44790</v>
      </c>
      <c r="E1906" t="s">
        <v>269</v>
      </c>
      <c r="F1906" t="s">
        <v>1055</v>
      </c>
      <c r="G1906" t="s">
        <v>34</v>
      </c>
      <c r="I1906" s="3">
        <v>100</v>
      </c>
    </row>
    <row r="1907" spans="1:9" x14ac:dyDescent="0.35">
      <c r="A1907" s="1">
        <v>42961</v>
      </c>
      <c r="B1907">
        <v>8</v>
      </c>
      <c r="C1907">
        <v>2017</v>
      </c>
      <c r="D1907" s="2">
        <v>44790</v>
      </c>
      <c r="E1907" t="s">
        <v>279</v>
      </c>
      <c r="F1907" t="s">
        <v>1056</v>
      </c>
      <c r="G1907" t="s">
        <v>10</v>
      </c>
      <c r="I1907" s="3">
        <v>32.24</v>
      </c>
    </row>
    <row r="1908" spans="1:9" x14ac:dyDescent="0.35">
      <c r="A1908" s="1">
        <v>42962</v>
      </c>
      <c r="B1908">
        <v>8</v>
      </c>
      <c r="C1908">
        <v>2017</v>
      </c>
      <c r="D1908" s="2">
        <v>44790</v>
      </c>
      <c r="E1908" t="s">
        <v>279</v>
      </c>
      <c r="F1908" t="s">
        <v>998</v>
      </c>
      <c r="G1908" t="s">
        <v>32</v>
      </c>
      <c r="I1908" s="3">
        <v>168</v>
      </c>
    </row>
    <row r="1909" spans="1:9" x14ac:dyDescent="0.35">
      <c r="A1909" s="1">
        <v>42963</v>
      </c>
      <c r="B1909">
        <v>8</v>
      </c>
      <c r="C1909">
        <v>2017</v>
      </c>
      <c r="D1909" s="2">
        <v>44790</v>
      </c>
      <c r="E1909" t="s">
        <v>279</v>
      </c>
      <c r="F1909" t="s">
        <v>849</v>
      </c>
      <c r="G1909" t="s">
        <v>17</v>
      </c>
      <c r="I1909" s="3">
        <v>13.23</v>
      </c>
    </row>
    <row r="1910" spans="1:9" x14ac:dyDescent="0.35">
      <c r="A1910" s="1">
        <v>42963</v>
      </c>
      <c r="B1910">
        <v>8</v>
      </c>
      <c r="C1910">
        <v>2017</v>
      </c>
      <c r="D1910" s="2">
        <v>44790</v>
      </c>
      <c r="E1910" t="s">
        <v>279</v>
      </c>
      <c r="F1910" t="s">
        <v>42</v>
      </c>
      <c r="G1910" t="s">
        <v>28</v>
      </c>
      <c r="I1910" s="3">
        <v>7.99</v>
      </c>
    </row>
    <row r="1911" spans="1:9" x14ac:dyDescent="0.35">
      <c r="A1911" s="1">
        <v>42963</v>
      </c>
      <c r="B1911">
        <v>8</v>
      </c>
      <c r="C1911">
        <v>2017</v>
      </c>
      <c r="D1911" s="2">
        <v>44790</v>
      </c>
      <c r="E1911" t="s">
        <v>279</v>
      </c>
      <c r="F1911" t="s">
        <v>416</v>
      </c>
      <c r="G1911" t="s">
        <v>19</v>
      </c>
      <c r="I1911" s="3">
        <v>5.25</v>
      </c>
    </row>
    <row r="1912" spans="1:9" x14ac:dyDescent="0.35">
      <c r="A1912" s="1">
        <v>42965</v>
      </c>
      <c r="B1912">
        <v>8</v>
      </c>
      <c r="C1912">
        <v>2017</v>
      </c>
      <c r="D1912" s="2">
        <v>44790</v>
      </c>
      <c r="E1912" t="s">
        <v>279</v>
      </c>
      <c r="F1912" t="s">
        <v>893</v>
      </c>
      <c r="G1912" t="s">
        <v>12</v>
      </c>
      <c r="I1912" s="3">
        <v>258.38</v>
      </c>
    </row>
    <row r="1913" spans="1:9" x14ac:dyDescent="0.35">
      <c r="A1913" s="1">
        <v>42965</v>
      </c>
      <c r="B1913">
        <v>8</v>
      </c>
      <c r="C1913">
        <v>2017</v>
      </c>
      <c r="D1913" s="2">
        <v>44790</v>
      </c>
      <c r="E1913" t="s">
        <v>279</v>
      </c>
      <c r="F1913" t="s">
        <v>1004</v>
      </c>
      <c r="G1913" t="s">
        <v>12</v>
      </c>
      <c r="I1913" s="3">
        <v>107.17</v>
      </c>
    </row>
    <row r="1914" spans="1:9" x14ac:dyDescent="0.35">
      <c r="A1914" s="1">
        <v>42966</v>
      </c>
      <c r="B1914">
        <v>8</v>
      </c>
      <c r="C1914">
        <v>2017</v>
      </c>
      <c r="D1914" s="2">
        <v>44790</v>
      </c>
      <c r="E1914" t="s">
        <v>279</v>
      </c>
      <c r="F1914" t="s">
        <v>1057</v>
      </c>
      <c r="G1914" t="s">
        <v>10</v>
      </c>
      <c r="I1914" s="3">
        <v>529.66999999999996</v>
      </c>
    </row>
    <row r="1915" spans="1:9" x14ac:dyDescent="0.35">
      <c r="A1915" s="1">
        <v>42968</v>
      </c>
      <c r="B1915">
        <v>8</v>
      </c>
      <c r="C1915">
        <v>2017</v>
      </c>
      <c r="D1915" s="2">
        <v>44790</v>
      </c>
      <c r="E1915" t="s">
        <v>269</v>
      </c>
      <c r="F1915" t="s">
        <v>545</v>
      </c>
      <c r="G1915" t="s">
        <v>14</v>
      </c>
      <c r="I1915" s="3">
        <v>86.14</v>
      </c>
    </row>
    <row r="1916" spans="1:9" x14ac:dyDescent="0.35">
      <c r="A1916" s="1">
        <v>42968</v>
      </c>
      <c r="B1916">
        <v>8</v>
      </c>
      <c r="C1916">
        <v>2017</v>
      </c>
      <c r="D1916" s="2">
        <v>44790</v>
      </c>
      <c r="E1916" t="s">
        <v>279</v>
      </c>
      <c r="F1916" t="s">
        <v>541</v>
      </c>
      <c r="G1916" t="s">
        <v>20</v>
      </c>
      <c r="I1916" s="3">
        <v>54.63</v>
      </c>
    </row>
    <row r="1917" spans="1:9" x14ac:dyDescent="0.35">
      <c r="A1917" s="1">
        <v>42969</v>
      </c>
      <c r="B1917">
        <v>8</v>
      </c>
      <c r="C1917">
        <v>2017</v>
      </c>
      <c r="D1917" s="2">
        <v>44790</v>
      </c>
      <c r="E1917" t="s">
        <v>269</v>
      </c>
      <c r="F1917" t="s">
        <v>754</v>
      </c>
      <c r="G1917" t="s">
        <v>16</v>
      </c>
      <c r="I1917" s="3">
        <v>159.16999999999999</v>
      </c>
    </row>
    <row r="1918" spans="1:9" x14ac:dyDescent="0.35">
      <c r="A1918" s="1">
        <v>42969</v>
      </c>
      <c r="B1918">
        <v>8</v>
      </c>
      <c r="C1918">
        <v>2017</v>
      </c>
      <c r="D1918" s="2">
        <v>44790</v>
      </c>
      <c r="E1918" t="s">
        <v>279</v>
      </c>
      <c r="F1918" t="s">
        <v>286</v>
      </c>
      <c r="G1918" t="s">
        <v>10</v>
      </c>
      <c r="I1918" s="3">
        <v>152.36000000000001</v>
      </c>
    </row>
    <row r="1919" spans="1:9" x14ac:dyDescent="0.35">
      <c r="A1919" s="1">
        <v>42969</v>
      </c>
      <c r="B1919">
        <v>8</v>
      </c>
      <c r="C1919">
        <v>2017</v>
      </c>
      <c r="D1919" s="2">
        <v>44790</v>
      </c>
      <c r="E1919" t="s">
        <v>279</v>
      </c>
      <c r="F1919" t="s">
        <v>779</v>
      </c>
      <c r="G1919" t="s">
        <v>10</v>
      </c>
      <c r="I1919" s="3">
        <v>122.83</v>
      </c>
    </row>
    <row r="1920" spans="1:9" x14ac:dyDescent="0.35">
      <c r="A1920" s="1">
        <v>42969</v>
      </c>
      <c r="B1920">
        <v>8</v>
      </c>
      <c r="C1920">
        <v>2017</v>
      </c>
      <c r="D1920" s="2">
        <v>44790</v>
      </c>
      <c r="E1920" t="s">
        <v>269</v>
      </c>
      <c r="F1920" t="s">
        <v>751</v>
      </c>
      <c r="G1920" t="s">
        <v>14</v>
      </c>
      <c r="I1920" s="3">
        <v>73.02</v>
      </c>
    </row>
    <row r="1921" spans="1:9" x14ac:dyDescent="0.35">
      <c r="A1921" s="1">
        <v>42969</v>
      </c>
      <c r="B1921">
        <v>8</v>
      </c>
      <c r="C1921">
        <v>2017</v>
      </c>
      <c r="D1921" s="2">
        <v>44790</v>
      </c>
      <c r="E1921" t="s">
        <v>279</v>
      </c>
      <c r="F1921" t="s">
        <v>361</v>
      </c>
      <c r="G1921" t="s">
        <v>28</v>
      </c>
      <c r="I1921" s="3">
        <v>9.99</v>
      </c>
    </row>
    <row r="1922" spans="1:9" x14ac:dyDescent="0.35">
      <c r="A1922" s="1">
        <v>42970</v>
      </c>
      <c r="B1922">
        <v>8</v>
      </c>
      <c r="C1922">
        <v>2017</v>
      </c>
      <c r="D1922" s="2">
        <v>44790</v>
      </c>
      <c r="E1922" t="s">
        <v>269</v>
      </c>
      <c r="F1922" t="s">
        <v>751</v>
      </c>
      <c r="G1922" t="s">
        <v>14</v>
      </c>
      <c r="I1922" s="3">
        <v>298.70999999999998</v>
      </c>
    </row>
    <row r="1923" spans="1:9" x14ac:dyDescent="0.35">
      <c r="A1923" s="1">
        <v>42971</v>
      </c>
      <c r="B1923">
        <v>8</v>
      </c>
      <c r="C1923">
        <v>2017</v>
      </c>
      <c r="D1923" s="2">
        <v>44790</v>
      </c>
      <c r="E1923" t="s">
        <v>276</v>
      </c>
      <c r="F1923" t="s">
        <v>619</v>
      </c>
      <c r="G1923" t="s">
        <v>12</v>
      </c>
      <c r="I1923" s="3">
        <v>44.68</v>
      </c>
    </row>
    <row r="1924" spans="1:9" x14ac:dyDescent="0.35">
      <c r="A1924" s="1">
        <v>42971</v>
      </c>
      <c r="B1924">
        <v>8</v>
      </c>
      <c r="C1924">
        <v>2017</v>
      </c>
      <c r="D1924" s="2">
        <v>44790</v>
      </c>
      <c r="E1924" t="s">
        <v>279</v>
      </c>
      <c r="F1924" t="s">
        <v>442</v>
      </c>
      <c r="G1924" t="s">
        <v>19</v>
      </c>
      <c r="I1924" s="3">
        <v>36.72</v>
      </c>
    </row>
    <row r="1925" spans="1:9" x14ac:dyDescent="0.35">
      <c r="A1925" s="1">
        <v>42971</v>
      </c>
      <c r="B1925">
        <v>8</v>
      </c>
      <c r="C1925">
        <v>2017</v>
      </c>
      <c r="D1925" s="2">
        <v>44790</v>
      </c>
      <c r="E1925" t="s">
        <v>279</v>
      </c>
      <c r="F1925" t="s">
        <v>442</v>
      </c>
      <c r="G1925" t="s">
        <v>19</v>
      </c>
      <c r="I1925" s="3">
        <v>5.26</v>
      </c>
    </row>
    <row r="1926" spans="1:9" x14ac:dyDescent="0.35">
      <c r="A1926" s="1">
        <v>42971</v>
      </c>
      <c r="B1926">
        <v>8</v>
      </c>
      <c r="C1926">
        <v>2017</v>
      </c>
      <c r="D1926" s="2">
        <v>44790</v>
      </c>
      <c r="E1926" t="s">
        <v>279</v>
      </c>
      <c r="F1926" t="s">
        <v>770</v>
      </c>
      <c r="G1926" t="s">
        <v>19</v>
      </c>
      <c r="I1926" s="3">
        <v>2.5499999999999998</v>
      </c>
    </row>
    <row r="1927" spans="1:9" x14ac:dyDescent="0.35">
      <c r="A1927" s="1">
        <v>42972</v>
      </c>
      <c r="B1927">
        <v>8</v>
      </c>
      <c r="C1927">
        <v>2017</v>
      </c>
      <c r="D1927" s="2">
        <v>44790</v>
      </c>
      <c r="E1927" t="s">
        <v>269</v>
      </c>
      <c r="F1927" t="s">
        <v>1058</v>
      </c>
      <c r="G1927" t="s">
        <v>35</v>
      </c>
      <c r="I1927" s="3">
        <v>10957.5</v>
      </c>
    </row>
    <row r="1928" spans="1:9" x14ac:dyDescent="0.35">
      <c r="A1928" s="1">
        <v>42972</v>
      </c>
      <c r="B1928">
        <v>8</v>
      </c>
      <c r="C1928">
        <v>2017</v>
      </c>
      <c r="D1928" s="2">
        <v>44790</v>
      </c>
      <c r="E1928" t="s">
        <v>269</v>
      </c>
      <c r="F1928" t="s">
        <v>1059</v>
      </c>
      <c r="G1928" t="s">
        <v>14</v>
      </c>
      <c r="I1928" s="3">
        <v>268.88</v>
      </c>
    </row>
    <row r="1929" spans="1:9" x14ac:dyDescent="0.35">
      <c r="A1929" s="1">
        <v>42973</v>
      </c>
      <c r="B1929">
        <v>8</v>
      </c>
      <c r="C1929">
        <v>2017</v>
      </c>
      <c r="D1929" s="2">
        <v>44790</v>
      </c>
      <c r="E1929" t="s">
        <v>279</v>
      </c>
      <c r="F1929" t="s">
        <v>1042</v>
      </c>
      <c r="G1929" t="s">
        <v>19</v>
      </c>
      <c r="I1929" s="3">
        <v>12.91</v>
      </c>
    </row>
    <row r="1930" spans="1:9" x14ac:dyDescent="0.35">
      <c r="A1930" s="1">
        <v>42973</v>
      </c>
      <c r="B1930">
        <v>8</v>
      </c>
      <c r="C1930">
        <v>2017</v>
      </c>
      <c r="D1930" s="2">
        <v>44790</v>
      </c>
      <c r="E1930" t="s">
        <v>279</v>
      </c>
      <c r="F1930" t="s">
        <v>369</v>
      </c>
      <c r="G1930" t="s">
        <v>36</v>
      </c>
      <c r="I1930" s="3">
        <v>0.99</v>
      </c>
    </row>
    <row r="1931" spans="1:9" x14ac:dyDescent="0.35">
      <c r="A1931" s="1">
        <v>42975</v>
      </c>
      <c r="B1931">
        <v>8</v>
      </c>
      <c r="C1931">
        <v>2017</v>
      </c>
      <c r="D1931" s="2">
        <v>44790</v>
      </c>
      <c r="E1931" t="s">
        <v>269</v>
      </c>
      <c r="F1931" t="s">
        <v>1060</v>
      </c>
      <c r="G1931" t="s">
        <v>35</v>
      </c>
      <c r="I1931" s="3">
        <v>10957.5</v>
      </c>
    </row>
    <row r="1932" spans="1:9" x14ac:dyDescent="0.35">
      <c r="A1932" s="1">
        <v>42975</v>
      </c>
      <c r="B1932">
        <v>8</v>
      </c>
      <c r="C1932">
        <v>2017</v>
      </c>
      <c r="D1932" s="2">
        <v>44790</v>
      </c>
      <c r="E1932" t="s">
        <v>279</v>
      </c>
      <c r="F1932" t="s">
        <v>1061</v>
      </c>
      <c r="G1932" t="s">
        <v>28</v>
      </c>
      <c r="I1932" s="3">
        <v>125.84</v>
      </c>
    </row>
    <row r="1933" spans="1:9" x14ac:dyDescent="0.35">
      <c r="A1933" s="1">
        <v>42975</v>
      </c>
      <c r="B1933">
        <v>8</v>
      </c>
      <c r="C1933">
        <v>2017</v>
      </c>
      <c r="D1933" s="2">
        <v>44790</v>
      </c>
      <c r="E1933" t="s">
        <v>279</v>
      </c>
      <c r="F1933" t="s">
        <v>1019</v>
      </c>
      <c r="G1933" t="s">
        <v>30</v>
      </c>
      <c r="I1933" s="3">
        <v>64.989999999999995</v>
      </c>
    </row>
    <row r="1934" spans="1:9" x14ac:dyDescent="0.35">
      <c r="A1934" s="1">
        <v>42975</v>
      </c>
      <c r="B1934">
        <v>8</v>
      </c>
      <c r="C1934">
        <v>2017</v>
      </c>
      <c r="D1934" s="2">
        <v>44790</v>
      </c>
      <c r="E1934" t="s">
        <v>279</v>
      </c>
      <c r="F1934" t="s">
        <v>541</v>
      </c>
      <c r="G1934" t="s">
        <v>20</v>
      </c>
      <c r="I1934" s="3">
        <v>43.24</v>
      </c>
    </row>
    <row r="1935" spans="1:9" x14ac:dyDescent="0.35">
      <c r="A1935" s="1">
        <v>42975</v>
      </c>
      <c r="B1935">
        <v>8</v>
      </c>
      <c r="C1935">
        <v>2017</v>
      </c>
      <c r="D1935" s="2">
        <v>44790</v>
      </c>
      <c r="E1935" t="s">
        <v>279</v>
      </c>
      <c r="F1935" t="s">
        <v>541</v>
      </c>
      <c r="G1935" t="s">
        <v>23</v>
      </c>
      <c r="I1935" s="3">
        <v>7</v>
      </c>
    </row>
    <row r="1936" spans="1:9" x14ac:dyDescent="0.35">
      <c r="A1936" s="1">
        <v>42978</v>
      </c>
      <c r="B1936">
        <v>8</v>
      </c>
      <c r="C1936">
        <v>2017</v>
      </c>
      <c r="D1936" s="2">
        <v>44790</v>
      </c>
      <c r="E1936" t="s">
        <v>279</v>
      </c>
      <c r="F1936" t="s">
        <v>369</v>
      </c>
      <c r="G1936" t="s">
        <v>36</v>
      </c>
      <c r="I1936" s="3">
        <v>4.99</v>
      </c>
    </row>
    <row r="1937" spans="1:9" x14ac:dyDescent="0.35">
      <c r="A1937" s="1">
        <v>42979</v>
      </c>
      <c r="B1937">
        <v>9</v>
      </c>
      <c r="C1937">
        <v>2017</v>
      </c>
      <c r="D1937" s="2">
        <v>44821</v>
      </c>
      <c r="E1937" t="s">
        <v>269</v>
      </c>
      <c r="F1937" t="s">
        <v>1062</v>
      </c>
      <c r="G1937" t="s">
        <v>34</v>
      </c>
      <c r="I1937" s="3">
        <v>100</v>
      </c>
    </row>
    <row r="1938" spans="1:9" x14ac:dyDescent="0.35">
      <c r="A1938" s="1">
        <v>42979</v>
      </c>
      <c r="B1938">
        <v>9</v>
      </c>
      <c r="C1938">
        <v>2017</v>
      </c>
      <c r="D1938" s="2">
        <v>44821</v>
      </c>
      <c r="E1938" t="s">
        <v>279</v>
      </c>
      <c r="F1938" t="s">
        <v>917</v>
      </c>
      <c r="G1938" t="s">
        <v>36</v>
      </c>
      <c r="I1938" s="3">
        <v>95.88</v>
      </c>
    </row>
    <row r="1939" spans="1:9" x14ac:dyDescent="0.35">
      <c r="A1939" s="1">
        <v>42979</v>
      </c>
      <c r="B1939">
        <v>9</v>
      </c>
      <c r="C1939">
        <v>2017</v>
      </c>
      <c r="D1939" s="2">
        <v>44821</v>
      </c>
      <c r="E1939" t="s">
        <v>269</v>
      </c>
      <c r="F1939" t="s">
        <v>919</v>
      </c>
      <c r="G1939" t="s">
        <v>34</v>
      </c>
      <c r="I1939" s="3">
        <v>52</v>
      </c>
    </row>
    <row r="1940" spans="1:9" x14ac:dyDescent="0.35">
      <c r="A1940" s="1">
        <v>42980</v>
      </c>
      <c r="B1940">
        <v>9</v>
      </c>
      <c r="C1940">
        <v>2017</v>
      </c>
      <c r="D1940" s="2">
        <v>44821</v>
      </c>
      <c r="E1940" t="s">
        <v>279</v>
      </c>
      <c r="F1940" t="s">
        <v>420</v>
      </c>
      <c r="G1940" t="s">
        <v>26</v>
      </c>
      <c r="I1940" s="3">
        <v>50.17</v>
      </c>
    </row>
    <row r="1941" spans="1:9" x14ac:dyDescent="0.35">
      <c r="A1941" s="1">
        <v>42980</v>
      </c>
      <c r="B1941">
        <v>9</v>
      </c>
      <c r="C1941">
        <v>2017</v>
      </c>
      <c r="D1941" s="2">
        <v>44821</v>
      </c>
      <c r="E1941" t="s">
        <v>279</v>
      </c>
      <c r="F1941" t="s">
        <v>439</v>
      </c>
      <c r="G1941" t="s">
        <v>20</v>
      </c>
      <c r="I1941" s="3">
        <v>42</v>
      </c>
    </row>
    <row r="1942" spans="1:9" x14ac:dyDescent="0.35">
      <c r="A1942" s="1">
        <v>42980</v>
      </c>
      <c r="B1942">
        <v>9</v>
      </c>
      <c r="C1942">
        <v>2017</v>
      </c>
      <c r="D1942" s="2">
        <v>44821</v>
      </c>
      <c r="E1942" t="s">
        <v>279</v>
      </c>
      <c r="F1942" t="s">
        <v>1063</v>
      </c>
      <c r="G1942" t="s">
        <v>19</v>
      </c>
      <c r="I1942" s="3">
        <v>32.42</v>
      </c>
    </row>
    <row r="1943" spans="1:9" x14ac:dyDescent="0.35">
      <c r="A1943" s="1">
        <v>42980</v>
      </c>
      <c r="B1943">
        <v>9</v>
      </c>
      <c r="C1943">
        <v>2017</v>
      </c>
      <c r="D1943" s="2">
        <v>44821</v>
      </c>
      <c r="E1943" t="s">
        <v>279</v>
      </c>
      <c r="F1943" t="s">
        <v>610</v>
      </c>
      <c r="G1943" t="s">
        <v>17</v>
      </c>
      <c r="I1943" s="3">
        <v>5.38</v>
      </c>
    </row>
    <row r="1944" spans="1:9" x14ac:dyDescent="0.35">
      <c r="A1944" s="1">
        <v>42981</v>
      </c>
      <c r="B1944">
        <v>9</v>
      </c>
      <c r="C1944">
        <v>2017</v>
      </c>
      <c r="D1944" s="2">
        <v>44821</v>
      </c>
      <c r="E1944" t="s">
        <v>269</v>
      </c>
      <c r="F1944" t="s">
        <v>964</v>
      </c>
      <c r="G1944" t="s">
        <v>9</v>
      </c>
      <c r="I1944" s="3">
        <v>640</v>
      </c>
    </row>
    <row r="1945" spans="1:9" x14ac:dyDescent="0.35">
      <c r="A1945" s="1">
        <v>42981</v>
      </c>
      <c r="B1945">
        <v>9</v>
      </c>
      <c r="C1945">
        <v>2017</v>
      </c>
      <c r="D1945" s="2">
        <v>44821</v>
      </c>
      <c r="E1945" t="s">
        <v>279</v>
      </c>
      <c r="F1945" t="s">
        <v>443</v>
      </c>
      <c r="G1945" t="s">
        <v>34</v>
      </c>
      <c r="I1945" s="3">
        <v>99.11</v>
      </c>
    </row>
    <row r="1946" spans="1:9" x14ac:dyDescent="0.35">
      <c r="A1946" s="1">
        <v>42981</v>
      </c>
      <c r="B1946">
        <v>9</v>
      </c>
      <c r="C1946">
        <v>2017</v>
      </c>
      <c r="D1946" s="2">
        <v>44821</v>
      </c>
      <c r="E1946" t="s">
        <v>279</v>
      </c>
      <c r="F1946" t="s">
        <v>284</v>
      </c>
      <c r="G1946" t="s">
        <v>19</v>
      </c>
      <c r="I1946" s="3">
        <v>40.32</v>
      </c>
    </row>
    <row r="1947" spans="1:9" x14ac:dyDescent="0.35">
      <c r="A1947" s="1">
        <v>42981</v>
      </c>
      <c r="B1947">
        <v>9</v>
      </c>
      <c r="C1947">
        <v>2017</v>
      </c>
      <c r="D1947" s="2">
        <v>44821</v>
      </c>
      <c r="E1947" t="s">
        <v>279</v>
      </c>
      <c r="F1947" t="s">
        <v>444</v>
      </c>
      <c r="G1947" t="s">
        <v>10</v>
      </c>
      <c r="I1947" s="3">
        <v>24.11</v>
      </c>
    </row>
    <row r="1948" spans="1:9" x14ac:dyDescent="0.35">
      <c r="A1948" s="1">
        <v>42982</v>
      </c>
      <c r="B1948">
        <v>9</v>
      </c>
      <c r="C1948">
        <v>2017</v>
      </c>
      <c r="D1948" s="2">
        <v>44821</v>
      </c>
      <c r="E1948" t="s">
        <v>279</v>
      </c>
      <c r="F1948" t="s">
        <v>437</v>
      </c>
      <c r="G1948" t="s">
        <v>35</v>
      </c>
      <c r="I1948" s="3">
        <v>470.76</v>
      </c>
    </row>
    <row r="1949" spans="1:9" x14ac:dyDescent="0.35">
      <c r="A1949" s="1">
        <v>42982</v>
      </c>
      <c r="B1949">
        <v>9</v>
      </c>
      <c r="C1949">
        <v>2017</v>
      </c>
      <c r="D1949" s="2">
        <v>44821</v>
      </c>
      <c r="E1949" t="s">
        <v>279</v>
      </c>
      <c r="F1949" t="s">
        <v>368</v>
      </c>
      <c r="G1949" t="s">
        <v>27</v>
      </c>
      <c r="I1949" s="3">
        <v>190.37</v>
      </c>
    </row>
    <row r="1950" spans="1:9" x14ac:dyDescent="0.35">
      <c r="A1950" s="1">
        <v>42982</v>
      </c>
      <c r="B1950">
        <v>9</v>
      </c>
      <c r="C1950">
        <v>2017</v>
      </c>
      <c r="D1950" s="2">
        <v>44821</v>
      </c>
      <c r="E1950" t="s">
        <v>279</v>
      </c>
      <c r="F1950" t="s">
        <v>286</v>
      </c>
      <c r="G1950" t="s">
        <v>10</v>
      </c>
      <c r="I1950" s="3">
        <v>-152.36000000000001</v>
      </c>
    </row>
    <row r="1951" spans="1:9" x14ac:dyDescent="0.35">
      <c r="A1951" s="1">
        <v>42983</v>
      </c>
      <c r="B1951">
        <v>9</v>
      </c>
      <c r="C1951">
        <v>2017</v>
      </c>
      <c r="D1951" s="2">
        <v>44821</v>
      </c>
      <c r="E1951" t="s">
        <v>269</v>
      </c>
      <c r="F1951" t="s">
        <v>1064</v>
      </c>
      <c r="G1951" t="s">
        <v>13</v>
      </c>
      <c r="I1951" s="3">
        <v>3688.03</v>
      </c>
    </row>
    <row r="1952" spans="1:9" x14ac:dyDescent="0.35">
      <c r="A1952" s="1">
        <v>42983</v>
      </c>
      <c r="B1952">
        <v>9</v>
      </c>
      <c r="C1952">
        <v>2017</v>
      </c>
      <c r="D1952" s="2">
        <v>44821</v>
      </c>
      <c r="E1952" t="s">
        <v>279</v>
      </c>
      <c r="F1952" t="s">
        <v>849</v>
      </c>
      <c r="G1952" t="s">
        <v>17</v>
      </c>
      <c r="I1952" s="3">
        <v>436.38</v>
      </c>
    </row>
    <row r="1953" spans="1:9" x14ac:dyDescent="0.35">
      <c r="A1953" s="1">
        <v>42983</v>
      </c>
      <c r="B1953">
        <v>9</v>
      </c>
      <c r="C1953">
        <v>2017</v>
      </c>
      <c r="D1953" s="2">
        <v>44821</v>
      </c>
      <c r="E1953" t="s">
        <v>279</v>
      </c>
      <c r="F1953" t="s">
        <v>1002</v>
      </c>
      <c r="G1953" t="s">
        <v>17</v>
      </c>
      <c r="I1953" s="3">
        <v>116.93</v>
      </c>
    </row>
    <row r="1954" spans="1:9" x14ac:dyDescent="0.35">
      <c r="A1954" s="1">
        <v>42983</v>
      </c>
      <c r="B1954">
        <v>9</v>
      </c>
      <c r="C1954">
        <v>2017</v>
      </c>
      <c r="D1954" s="2">
        <v>44821</v>
      </c>
      <c r="E1954" t="s">
        <v>269</v>
      </c>
      <c r="F1954" t="s">
        <v>636</v>
      </c>
      <c r="G1954" t="s">
        <v>34</v>
      </c>
      <c r="I1954" s="3">
        <v>52</v>
      </c>
    </row>
    <row r="1955" spans="1:9" x14ac:dyDescent="0.35">
      <c r="A1955" s="1">
        <v>42983</v>
      </c>
      <c r="B1955">
        <v>9</v>
      </c>
      <c r="C1955">
        <v>2017</v>
      </c>
      <c r="D1955" s="2">
        <v>44821</v>
      </c>
      <c r="E1955" t="s">
        <v>279</v>
      </c>
      <c r="F1955" t="s">
        <v>541</v>
      </c>
      <c r="G1955" t="s">
        <v>17</v>
      </c>
      <c r="I1955" s="3">
        <v>33.21</v>
      </c>
    </row>
    <row r="1956" spans="1:9" x14ac:dyDescent="0.35">
      <c r="A1956" s="1">
        <v>42983</v>
      </c>
      <c r="B1956">
        <v>9</v>
      </c>
      <c r="C1956">
        <v>2017</v>
      </c>
      <c r="D1956" s="2">
        <v>44821</v>
      </c>
      <c r="E1956" t="s">
        <v>279</v>
      </c>
      <c r="F1956" t="s">
        <v>1002</v>
      </c>
      <c r="G1956" t="s">
        <v>17</v>
      </c>
      <c r="I1956" s="3">
        <v>24.45</v>
      </c>
    </row>
    <row r="1957" spans="1:9" x14ac:dyDescent="0.35">
      <c r="A1957" s="1">
        <v>42983</v>
      </c>
      <c r="B1957">
        <v>9</v>
      </c>
      <c r="C1957">
        <v>2017</v>
      </c>
      <c r="D1957" s="2">
        <v>44821</v>
      </c>
      <c r="E1957" t="s">
        <v>279</v>
      </c>
      <c r="F1957" t="s">
        <v>849</v>
      </c>
      <c r="G1957" t="s">
        <v>17</v>
      </c>
      <c r="I1957" s="3">
        <v>17.239999999999998</v>
      </c>
    </row>
    <row r="1958" spans="1:9" x14ac:dyDescent="0.35">
      <c r="A1958" s="1">
        <v>42984</v>
      </c>
      <c r="B1958">
        <v>9</v>
      </c>
      <c r="C1958">
        <v>2017</v>
      </c>
      <c r="D1958" s="2">
        <v>44821</v>
      </c>
      <c r="E1958" t="s">
        <v>279</v>
      </c>
      <c r="F1958" t="s">
        <v>1065</v>
      </c>
      <c r="G1958" t="s">
        <v>47</v>
      </c>
      <c r="I1958" s="3">
        <v>808.7</v>
      </c>
    </row>
    <row r="1959" spans="1:9" x14ac:dyDescent="0.35">
      <c r="A1959" s="1">
        <v>42984</v>
      </c>
      <c r="B1959">
        <v>9</v>
      </c>
      <c r="C1959">
        <v>2017</v>
      </c>
      <c r="D1959" s="2">
        <v>44821</v>
      </c>
      <c r="E1959" t="s">
        <v>279</v>
      </c>
      <c r="F1959" t="s">
        <v>1066</v>
      </c>
      <c r="G1959" t="s">
        <v>32</v>
      </c>
      <c r="I1959" s="3">
        <v>90</v>
      </c>
    </row>
    <row r="1960" spans="1:9" x14ac:dyDescent="0.35">
      <c r="A1960" s="1">
        <v>42984</v>
      </c>
      <c r="B1960">
        <v>9</v>
      </c>
      <c r="C1960">
        <v>2017</v>
      </c>
      <c r="D1960" s="2">
        <v>44821</v>
      </c>
      <c r="E1960" t="s">
        <v>279</v>
      </c>
      <c r="F1960" t="s">
        <v>408</v>
      </c>
      <c r="G1960" t="s">
        <v>18</v>
      </c>
      <c r="I1960" s="3">
        <v>65</v>
      </c>
    </row>
    <row r="1961" spans="1:9" x14ac:dyDescent="0.35">
      <c r="A1961" s="1">
        <v>42984</v>
      </c>
      <c r="B1961">
        <v>9</v>
      </c>
      <c r="C1961">
        <v>2017</v>
      </c>
      <c r="D1961" s="2">
        <v>44821</v>
      </c>
      <c r="E1961" t="s">
        <v>279</v>
      </c>
      <c r="F1961" t="s">
        <v>950</v>
      </c>
      <c r="G1961" t="s">
        <v>23</v>
      </c>
      <c r="I1961" s="3">
        <v>60</v>
      </c>
    </row>
    <row r="1962" spans="1:9" x14ac:dyDescent="0.35">
      <c r="A1962" s="1">
        <v>42984</v>
      </c>
      <c r="B1962">
        <v>9</v>
      </c>
      <c r="C1962">
        <v>2017</v>
      </c>
      <c r="D1962" s="2">
        <v>44821</v>
      </c>
      <c r="E1962" t="s">
        <v>279</v>
      </c>
      <c r="F1962" t="s">
        <v>408</v>
      </c>
      <c r="G1962" t="s">
        <v>18</v>
      </c>
      <c r="I1962" s="3">
        <v>16</v>
      </c>
    </row>
    <row r="1963" spans="1:9" x14ac:dyDescent="0.35">
      <c r="A1963" s="1">
        <v>42984</v>
      </c>
      <c r="B1963">
        <v>9</v>
      </c>
      <c r="C1963">
        <v>2017</v>
      </c>
      <c r="D1963" s="2">
        <v>44821</v>
      </c>
      <c r="E1963" t="s">
        <v>279</v>
      </c>
      <c r="F1963" t="s">
        <v>1067</v>
      </c>
      <c r="G1963" t="s">
        <v>17</v>
      </c>
      <c r="I1963" s="3">
        <v>13.43</v>
      </c>
    </row>
    <row r="1964" spans="1:9" x14ac:dyDescent="0.35">
      <c r="A1964" s="1">
        <v>42985</v>
      </c>
      <c r="B1964">
        <v>9</v>
      </c>
      <c r="C1964">
        <v>2017</v>
      </c>
      <c r="D1964" s="2">
        <v>44821</v>
      </c>
      <c r="E1964" t="s">
        <v>279</v>
      </c>
      <c r="F1964" t="s">
        <v>1002</v>
      </c>
      <c r="G1964" t="s">
        <v>17</v>
      </c>
      <c r="I1964" s="3">
        <v>23.99</v>
      </c>
    </row>
    <row r="1965" spans="1:9" x14ac:dyDescent="0.35">
      <c r="A1965" s="1">
        <v>42985</v>
      </c>
      <c r="B1965">
        <v>9</v>
      </c>
      <c r="C1965">
        <v>2017</v>
      </c>
      <c r="D1965" s="2">
        <v>44821</v>
      </c>
      <c r="E1965" t="s">
        <v>279</v>
      </c>
      <c r="F1965" t="s">
        <v>849</v>
      </c>
      <c r="G1965" t="s">
        <v>17</v>
      </c>
      <c r="I1965" s="3">
        <v>6.62</v>
      </c>
    </row>
    <row r="1966" spans="1:9" x14ac:dyDescent="0.35">
      <c r="A1966" s="1">
        <v>42985</v>
      </c>
      <c r="B1966">
        <v>9</v>
      </c>
      <c r="C1966">
        <v>2017</v>
      </c>
      <c r="D1966" s="2">
        <v>44821</v>
      </c>
      <c r="E1966" t="s">
        <v>279</v>
      </c>
      <c r="F1966" t="s">
        <v>849</v>
      </c>
      <c r="G1966" t="s">
        <v>17</v>
      </c>
      <c r="I1966" s="3">
        <v>5</v>
      </c>
    </row>
    <row r="1967" spans="1:9" x14ac:dyDescent="0.35">
      <c r="A1967" s="1">
        <v>42986</v>
      </c>
      <c r="B1967">
        <v>9</v>
      </c>
      <c r="C1967">
        <v>2017</v>
      </c>
      <c r="D1967" s="2">
        <v>44821</v>
      </c>
      <c r="E1967" t="s">
        <v>279</v>
      </c>
      <c r="F1967" t="s">
        <v>856</v>
      </c>
      <c r="G1967" t="s">
        <v>20</v>
      </c>
      <c r="I1967" s="3">
        <v>9.36</v>
      </c>
    </row>
    <row r="1968" spans="1:9" x14ac:dyDescent="0.35">
      <c r="A1968" s="1">
        <v>42987</v>
      </c>
      <c r="B1968">
        <v>9</v>
      </c>
      <c r="C1968">
        <v>2017</v>
      </c>
      <c r="D1968" s="2">
        <v>44821</v>
      </c>
      <c r="E1968" t="s">
        <v>279</v>
      </c>
      <c r="F1968" t="s">
        <v>1068</v>
      </c>
      <c r="G1968" t="s">
        <v>47</v>
      </c>
      <c r="I1968" s="3">
        <v>517.5</v>
      </c>
    </row>
    <row r="1969" spans="1:9" x14ac:dyDescent="0.35">
      <c r="A1969" s="1">
        <v>42987</v>
      </c>
      <c r="B1969">
        <v>9</v>
      </c>
      <c r="C1969">
        <v>2017</v>
      </c>
      <c r="D1969" s="2">
        <v>44821</v>
      </c>
      <c r="E1969" t="s">
        <v>279</v>
      </c>
      <c r="F1969" t="s">
        <v>1069</v>
      </c>
      <c r="G1969" t="s">
        <v>47</v>
      </c>
      <c r="I1969" s="3">
        <v>174.89</v>
      </c>
    </row>
    <row r="1970" spans="1:9" x14ac:dyDescent="0.35">
      <c r="A1970" s="1">
        <v>42987</v>
      </c>
      <c r="B1970">
        <v>9</v>
      </c>
      <c r="C1970">
        <v>2017</v>
      </c>
      <c r="D1970" s="2">
        <v>44821</v>
      </c>
      <c r="E1970" t="s">
        <v>279</v>
      </c>
      <c r="F1970" t="s">
        <v>1070</v>
      </c>
      <c r="G1970" t="s">
        <v>25</v>
      </c>
      <c r="I1970" s="3">
        <v>172.39</v>
      </c>
    </row>
    <row r="1971" spans="1:9" x14ac:dyDescent="0.35">
      <c r="A1971" s="1">
        <v>42987</v>
      </c>
      <c r="B1971">
        <v>9</v>
      </c>
      <c r="C1971">
        <v>2017</v>
      </c>
      <c r="D1971" s="2">
        <v>44821</v>
      </c>
      <c r="E1971" t="s">
        <v>279</v>
      </c>
      <c r="F1971" t="s">
        <v>420</v>
      </c>
      <c r="G1971" t="s">
        <v>26</v>
      </c>
      <c r="I1971" s="3">
        <v>44.09</v>
      </c>
    </row>
    <row r="1972" spans="1:9" x14ac:dyDescent="0.35">
      <c r="A1972" s="1">
        <v>42987</v>
      </c>
      <c r="B1972">
        <v>9</v>
      </c>
      <c r="C1972">
        <v>2017</v>
      </c>
      <c r="D1972" s="2">
        <v>44821</v>
      </c>
      <c r="E1972" t="s">
        <v>279</v>
      </c>
      <c r="F1972" t="s">
        <v>1071</v>
      </c>
      <c r="G1972" t="s">
        <v>38</v>
      </c>
      <c r="I1972" s="3">
        <v>7</v>
      </c>
    </row>
    <row r="1973" spans="1:9" x14ac:dyDescent="0.35">
      <c r="A1973" s="1">
        <v>42988</v>
      </c>
      <c r="B1973">
        <v>9</v>
      </c>
      <c r="C1973">
        <v>2017</v>
      </c>
      <c r="D1973" s="2">
        <v>44821</v>
      </c>
      <c r="E1973" t="s">
        <v>279</v>
      </c>
      <c r="F1973" t="s">
        <v>1072</v>
      </c>
      <c r="G1973" t="s">
        <v>35</v>
      </c>
      <c r="I1973" s="3">
        <v>53.97</v>
      </c>
    </row>
    <row r="1974" spans="1:9" x14ac:dyDescent="0.35">
      <c r="A1974" s="1">
        <v>42989</v>
      </c>
      <c r="B1974">
        <v>9</v>
      </c>
      <c r="C1974">
        <v>2017</v>
      </c>
      <c r="D1974" s="2">
        <v>44821</v>
      </c>
      <c r="E1974" t="s">
        <v>269</v>
      </c>
      <c r="F1974" t="s">
        <v>752</v>
      </c>
      <c r="G1974" t="s">
        <v>16</v>
      </c>
      <c r="I1974" s="3">
        <v>220.25</v>
      </c>
    </row>
    <row r="1975" spans="1:9" x14ac:dyDescent="0.35">
      <c r="A1975" s="1">
        <v>42989</v>
      </c>
      <c r="B1975">
        <v>9</v>
      </c>
      <c r="C1975">
        <v>2017</v>
      </c>
      <c r="D1975" s="2">
        <v>44821</v>
      </c>
      <c r="E1975" t="s">
        <v>279</v>
      </c>
      <c r="F1975" t="s">
        <v>1073</v>
      </c>
      <c r="G1975" t="s">
        <v>35</v>
      </c>
      <c r="I1975" s="3">
        <v>171.27</v>
      </c>
    </row>
    <row r="1976" spans="1:9" x14ac:dyDescent="0.35">
      <c r="A1976" s="1">
        <v>42989</v>
      </c>
      <c r="B1976">
        <v>9</v>
      </c>
      <c r="C1976">
        <v>2017</v>
      </c>
      <c r="D1976" s="2">
        <v>44821</v>
      </c>
      <c r="E1976" t="s">
        <v>279</v>
      </c>
      <c r="F1976" t="s">
        <v>1074</v>
      </c>
      <c r="G1976" t="s">
        <v>35</v>
      </c>
      <c r="I1976" s="3">
        <v>77.97</v>
      </c>
    </row>
    <row r="1977" spans="1:9" x14ac:dyDescent="0.35">
      <c r="A1977" s="1">
        <v>42989</v>
      </c>
      <c r="B1977">
        <v>9</v>
      </c>
      <c r="C1977">
        <v>2017</v>
      </c>
      <c r="D1977" s="2">
        <v>44821</v>
      </c>
      <c r="E1977" t="s">
        <v>279</v>
      </c>
      <c r="F1977" t="s">
        <v>541</v>
      </c>
      <c r="G1977" t="s">
        <v>20</v>
      </c>
      <c r="I1977" s="3">
        <v>31.73</v>
      </c>
    </row>
    <row r="1978" spans="1:9" x14ac:dyDescent="0.35">
      <c r="A1978" s="1">
        <v>42989</v>
      </c>
      <c r="B1978">
        <v>9</v>
      </c>
      <c r="C1978">
        <v>2017</v>
      </c>
      <c r="D1978" s="2">
        <v>44821</v>
      </c>
      <c r="E1978" t="s">
        <v>279</v>
      </c>
      <c r="F1978" t="s">
        <v>1075</v>
      </c>
      <c r="G1978" t="s">
        <v>19</v>
      </c>
      <c r="I1978" s="3">
        <v>7.97</v>
      </c>
    </row>
    <row r="1979" spans="1:9" x14ac:dyDescent="0.35">
      <c r="A1979" s="1">
        <v>42990</v>
      </c>
      <c r="B1979">
        <v>9</v>
      </c>
      <c r="C1979">
        <v>2017</v>
      </c>
      <c r="D1979" s="2">
        <v>44821</v>
      </c>
      <c r="E1979" t="s">
        <v>269</v>
      </c>
      <c r="F1979" t="s">
        <v>1076</v>
      </c>
      <c r="G1979" t="s">
        <v>35</v>
      </c>
      <c r="I1979" s="3">
        <v>2435</v>
      </c>
    </row>
    <row r="1980" spans="1:9" x14ac:dyDescent="0.35">
      <c r="A1980" s="1">
        <v>42990</v>
      </c>
      <c r="B1980">
        <v>9</v>
      </c>
      <c r="C1980">
        <v>2017</v>
      </c>
      <c r="D1980" s="2">
        <v>44821</v>
      </c>
      <c r="E1980" t="s">
        <v>279</v>
      </c>
      <c r="F1980" t="s">
        <v>1077</v>
      </c>
      <c r="G1980" t="s">
        <v>47</v>
      </c>
      <c r="I1980" s="3">
        <v>115.34</v>
      </c>
    </row>
    <row r="1981" spans="1:9" x14ac:dyDescent="0.35">
      <c r="A1981" s="1">
        <v>42991</v>
      </c>
      <c r="B1981">
        <v>9</v>
      </c>
      <c r="C1981">
        <v>2017</v>
      </c>
      <c r="D1981" s="2">
        <v>44821</v>
      </c>
      <c r="E1981" t="s">
        <v>279</v>
      </c>
      <c r="F1981" t="s">
        <v>856</v>
      </c>
      <c r="G1981" t="s">
        <v>20</v>
      </c>
      <c r="I1981" s="3">
        <v>34.44</v>
      </c>
    </row>
    <row r="1982" spans="1:9" x14ac:dyDescent="0.35">
      <c r="A1982" s="1">
        <v>42991</v>
      </c>
      <c r="B1982">
        <v>9</v>
      </c>
      <c r="C1982">
        <v>2017</v>
      </c>
      <c r="D1982" s="2">
        <v>44821</v>
      </c>
      <c r="E1982" t="s">
        <v>279</v>
      </c>
      <c r="F1982" t="s">
        <v>1056</v>
      </c>
      <c r="G1982" t="s">
        <v>10</v>
      </c>
      <c r="I1982" s="3">
        <v>27.93</v>
      </c>
    </row>
    <row r="1983" spans="1:9" x14ac:dyDescent="0.35">
      <c r="A1983" s="1">
        <v>42991</v>
      </c>
      <c r="B1983">
        <v>9</v>
      </c>
      <c r="C1983">
        <v>2017</v>
      </c>
      <c r="D1983" s="2">
        <v>44821</v>
      </c>
      <c r="E1983" t="s">
        <v>279</v>
      </c>
      <c r="F1983" t="s">
        <v>988</v>
      </c>
      <c r="G1983" t="s">
        <v>19</v>
      </c>
      <c r="I1983" s="3">
        <v>25.84</v>
      </c>
    </row>
    <row r="1984" spans="1:9" x14ac:dyDescent="0.35">
      <c r="A1984" s="1">
        <v>42992</v>
      </c>
      <c r="B1984">
        <v>9</v>
      </c>
      <c r="C1984">
        <v>2017</v>
      </c>
      <c r="D1984" s="2">
        <v>44821</v>
      </c>
      <c r="E1984" t="s">
        <v>269</v>
      </c>
      <c r="F1984" t="s">
        <v>1078</v>
      </c>
      <c r="G1984" t="s">
        <v>35</v>
      </c>
      <c r="I1984" s="3">
        <v>2092</v>
      </c>
    </row>
    <row r="1985" spans="1:9" x14ac:dyDescent="0.35">
      <c r="A1985" s="1">
        <v>42992</v>
      </c>
      <c r="B1985">
        <v>9</v>
      </c>
      <c r="C1985">
        <v>2017</v>
      </c>
      <c r="D1985" s="2">
        <v>44821</v>
      </c>
      <c r="E1985" t="s">
        <v>279</v>
      </c>
      <c r="F1985" t="s">
        <v>1079</v>
      </c>
      <c r="G1985" t="s">
        <v>35</v>
      </c>
      <c r="I1985" s="3">
        <v>244.97</v>
      </c>
    </row>
    <row r="1986" spans="1:9" x14ac:dyDescent="0.35">
      <c r="A1986" s="1">
        <v>42992</v>
      </c>
      <c r="B1986">
        <v>9</v>
      </c>
      <c r="C1986">
        <v>2017</v>
      </c>
      <c r="D1986" s="2">
        <v>44821</v>
      </c>
      <c r="E1986" t="s">
        <v>279</v>
      </c>
      <c r="F1986" t="s">
        <v>1080</v>
      </c>
      <c r="G1986" t="s">
        <v>23</v>
      </c>
      <c r="I1986" s="3">
        <v>160</v>
      </c>
    </row>
    <row r="1987" spans="1:9" x14ac:dyDescent="0.35">
      <c r="A1987" s="1">
        <v>42992</v>
      </c>
      <c r="B1987">
        <v>9</v>
      </c>
      <c r="C1987">
        <v>2017</v>
      </c>
      <c r="D1987" s="2">
        <v>44821</v>
      </c>
      <c r="E1987" t="s">
        <v>279</v>
      </c>
      <c r="F1987" t="s">
        <v>413</v>
      </c>
      <c r="G1987" t="s">
        <v>10</v>
      </c>
      <c r="I1987" s="3">
        <v>95.86</v>
      </c>
    </row>
    <row r="1988" spans="1:9" x14ac:dyDescent="0.35">
      <c r="A1988" s="1">
        <v>42992</v>
      </c>
      <c r="B1988">
        <v>9</v>
      </c>
      <c r="C1988">
        <v>2017</v>
      </c>
      <c r="D1988" s="2">
        <v>44821</v>
      </c>
      <c r="E1988" t="s">
        <v>279</v>
      </c>
      <c r="F1988" t="s">
        <v>928</v>
      </c>
      <c r="G1988" t="s">
        <v>20</v>
      </c>
      <c r="I1988" s="3">
        <v>41.04</v>
      </c>
    </row>
    <row r="1989" spans="1:9" x14ac:dyDescent="0.35">
      <c r="A1989" s="1">
        <v>42992</v>
      </c>
      <c r="B1989">
        <v>9</v>
      </c>
      <c r="C1989">
        <v>2017</v>
      </c>
      <c r="D1989" s="2">
        <v>44821</v>
      </c>
      <c r="E1989" t="s">
        <v>279</v>
      </c>
      <c r="F1989" t="s">
        <v>998</v>
      </c>
      <c r="G1989" t="s">
        <v>32</v>
      </c>
      <c r="I1989" s="3">
        <v>25.4</v>
      </c>
    </row>
    <row r="1990" spans="1:9" x14ac:dyDescent="0.35">
      <c r="A1990" s="1">
        <v>42992</v>
      </c>
      <c r="B1990">
        <v>9</v>
      </c>
      <c r="C1990">
        <v>2017</v>
      </c>
      <c r="D1990" s="2">
        <v>44821</v>
      </c>
      <c r="E1990" t="s">
        <v>279</v>
      </c>
      <c r="F1990" t="s">
        <v>1081</v>
      </c>
      <c r="G1990" t="s">
        <v>35</v>
      </c>
      <c r="I1990" s="3">
        <v>15.88</v>
      </c>
    </row>
    <row r="1991" spans="1:9" x14ac:dyDescent="0.35">
      <c r="A1991" s="1">
        <v>42993</v>
      </c>
      <c r="B1991">
        <v>9</v>
      </c>
      <c r="C1991">
        <v>2017</v>
      </c>
      <c r="D1991" s="2">
        <v>44821</v>
      </c>
      <c r="E1991" t="s">
        <v>279</v>
      </c>
      <c r="F1991" t="s">
        <v>1082</v>
      </c>
      <c r="G1991" t="s">
        <v>25</v>
      </c>
      <c r="I1991" s="3">
        <v>591.54999999999995</v>
      </c>
    </row>
    <row r="1992" spans="1:9" x14ac:dyDescent="0.35">
      <c r="A1992" s="1">
        <v>42993</v>
      </c>
      <c r="B1992">
        <v>9</v>
      </c>
      <c r="C1992">
        <v>2017</v>
      </c>
      <c r="D1992" s="2">
        <v>44821</v>
      </c>
      <c r="E1992" t="s">
        <v>279</v>
      </c>
      <c r="F1992" t="s">
        <v>1083</v>
      </c>
      <c r="G1992" t="s">
        <v>25</v>
      </c>
      <c r="I1992" s="3">
        <v>499.91</v>
      </c>
    </row>
    <row r="1993" spans="1:9" x14ac:dyDescent="0.35">
      <c r="A1993" s="1">
        <v>42993</v>
      </c>
      <c r="B1993">
        <v>9</v>
      </c>
      <c r="C1993">
        <v>2017</v>
      </c>
      <c r="D1993" s="2">
        <v>44821</v>
      </c>
      <c r="E1993" t="s">
        <v>279</v>
      </c>
      <c r="F1993" t="s">
        <v>1084</v>
      </c>
      <c r="G1993" t="s">
        <v>19</v>
      </c>
      <c r="I1993" s="3">
        <v>133.32</v>
      </c>
    </row>
    <row r="1994" spans="1:9" x14ac:dyDescent="0.35">
      <c r="A1994" s="1">
        <v>42993</v>
      </c>
      <c r="B1994">
        <v>9</v>
      </c>
      <c r="C1994">
        <v>2017</v>
      </c>
      <c r="D1994" s="2">
        <v>44821</v>
      </c>
      <c r="E1994" t="s">
        <v>279</v>
      </c>
      <c r="F1994" t="s">
        <v>445</v>
      </c>
      <c r="G1994" t="s">
        <v>19</v>
      </c>
      <c r="I1994" s="3">
        <v>104.57</v>
      </c>
    </row>
    <row r="1995" spans="1:9" x14ac:dyDescent="0.35">
      <c r="A1995" s="1">
        <v>42993</v>
      </c>
      <c r="B1995">
        <v>9</v>
      </c>
      <c r="C1995">
        <v>2017</v>
      </c>
      <c r="D1995" s="2">
        <v>44821</v>
      </c>
      <c r="E1995" t="s">
        <v>279</v>
      </c>
      <c r="F1995" t="s">
        <v>446</v>
      </c>
      <c r="G1995" t="s">
        <v>20</v>
      </c>
      <c r="I1995" s="3">
        <v>2.48</v>
      </c>
    </row>
    <row r="1996" spans="1:9" x14ac:dyDescent="0.35">
      <c r="A1996" s="1">
        <v>42994</v>
      </c>
      <c r="B1996">
        <v>9</v>
      </c>
      <c r="C1996">
        <v>2017</v>
      </c>
      <c r="D1996" s="2">
        <v>44821</v>
      </c>
      <c r="E1996" t="s">
        <v>279</v>
      </c>
      <c r="F1996" t="s">
        <v>1085</v>
      </c>
      <c r="G1996" t="s">
        <v>20</v>
      </c>
      <c r="I1996" s="3">
        <v>64.599999999999994</v>
      </c>
    </row>
    <row r="1997" spans="1:9" x14ac:dyDescent="0.35">
      <c r="A1997" s="1">
        <v>42994</v>
      </c>
      <c r="B1997">
        <v>9</v>
      </c>
      <c r="C1997">
        <v>2017</v>
      </c>
      <c r="D1997" s="2">
        <v>44821</v>
      </c>
      <c r="E1997" t="s">
        <v>279</v>
      </c>
      <c r="F1997" t="s">
        <v>413</v>
      </c>
      <c r="G1997" t="s">
        <v>10</v>
      </c>
      <c r="I1997" s="3">
        <v>17.22</v>
      </c>
    </row>
    <row r="1998" spans="1:9" x14ac:dyDescent="0.35">
      <c r="A1998" s="1">
        <v>42994</v>
      </c>
      <c r="B1998">
        <v>9</v>
      </c>
      <c r="C1998">
        <v>2017</v>
      </c>
      <c r="D1998" s="2">
        <v>44821</v>
      </c>
      <c r="E1998" t="s">
        <v>279</v>
      </c>
      <c r="F1998" t="s">
        <v>42</v>
      </c>
      <c r="G1998" t="s">
        <v>28</v>
      </c>
      <c r="I1998" s="3">
        <v>7.99</v>
      </c>
    </row>
    <row r="1999" spans="1:9" x14ac:dyDescent="0.35">
      <c r="A1999" s="1">
        <v>42995</v>
      </c>
      <c r="B1999">
        <v>9</v>
      </c>
      <c r="C1999">
        <v>2017</v>
      </c>
      <c r="D1999" s="2">
        <v>44821</v>
      </c>
      <c r="E1999" t="s">
        <v>279</v>
      </c>
      <c r="F1999" t="s">
        <v>849</v>
      </c>
      <c r="G1999" t="s">
        <v>17</v>
      </c>
      <c r="I1999" s="3">
        <v>50.88</v>
      </c>
    </row>
    <row r="2000" spans="1:9" x14ac:dyDescent="0.35">
      <c r="A2000" s="1">
        <v>42995</v>
      </c>
      <c r="B2000">
        <v>9</v>
      </c>
      <c r="C2000">
        <v>2017</v>
      </c>
      <c r="D2000" s="2">
        <v>44821</v>
      </c>
      <c r="E2000" t="s">
        <v>279</v>
      </c>
      <c r="F2000" t="s">
        <v>419</v>
      </c>
      <c r="G2000" t="s">
        <v>20</v>
      </c>
      <c r="I2000" s="3">
        <v>42.62</v>
      </c>
    </row>
    <row r="2001" spans="1:9" x14ac:dyDescent="0.35">
      <c r="A2001" s="1">
        <v>42995</v>
      </c>
      <c r="B2001">
        <v>9</v>
      </c>
      <c r="C2001">
        <v>2017</v>
      </c>
      <c r="D2001" s="2">
        <v>44821</v>
      </c>
      <c r="E2001" t="s">
        <v>279</v>
      </c>
      <c r="F2001" t="s">
        <v>420</v>
      </c>
      <c r="G2001" t="s">
        <v>26</v>
      </c>
      <c r="I2001" s="3">
        <v>38.32</v>
      </c>
    </row>
    <row r="2002" spans="1:9" x14ac:dyDescent="0.35">
      <c r="A2002" s="1">
        <v>42995</v>
      </c>
      <c r="B2002">
        <v>9</v>
      </c>
      <c r="C2002">
        <v>2017</v>
      </c>
      <c r="D2002" s="2">
        <v>44821</v>
      </c>
      <c r="E2002" t="s">
        <v>279</v>
      </c>
      <c r="F2002" t="s">
        <v>541</v>
      </c>
      <c r="G2002" t="s">
        <v>17</v>
      </c>
      <c r="I2002" s="3">
        <v>36.340000000000003</v>
      </c>
    </row>
    <row r="2003" spans="1:9" x14ac:dyDescent="0.35">
      <c r="A2003" s="1">
        <v>42996</v>
      </c>
      <c r="B2003">
        <v>9</v>
      </c>
      <c r="C2003">
        <v>2017</v>
      </c>
      <c r="D2003" s="2">
        <v>44821</v>
      </c>
      <c r="E2003" t="s">
        <v>279</v>
      </c>
      <c r="F2003" t="s">
        <v>1002</v>
      </c>
      <c r="G2003" t="s">
        <v>35</v>
      </c>
      <c r="I2003" s="3">
        <v>71.8</v>
      </c>
    </row>
    <row r="2004" spans="1:9" x14ac:dyDescent="0.35">
      <c r="A2004" s="1">
        <v>42996</v>
      </c>
      <c r="B2004">
        <v>9</v>
      </c>
      <c r="C2004">
        <v>2017</v>
      </c>
      <c r="D2004" s="2">
        <v>44821</v>
      </c>
      <c r="E2004" t="s">
        <v>279</v>
      </c>
      <c r="F2004" t="s">
        <v>1086</v>
      </c>
      <c r="G2004" t="s">
        <v>79</v>
      </c>
      <c r="I2004" s="3">
        <v>59.95</v>
      </c>
    </row>
    <row r="2005" spans="1:9" x14ac:dyDescent="0.35">
      <c r="A2005" s="1">
        <v>42996</v>
      </c>
      <c r="B2005">
        <v>9</v>
      </c>
      <c r="C2005">
        <v>2017</v>
      </c>
      <c r="D2005" s="2">
        <v>44821</v>
      </c>
      <c r="E2005" t="s">
        <v>279</v>
      </c>
      <c r="F2005" t="s">
        <v>1002</v>
      </c>
      <c r="G2005" t="s">
        <v>35</v>
      </c>
      <c r="I2005" s="3">
        <v>17.96</v>
      </c>
    </row>
    <row r="2006" spans="1:9" x14ac:dyDescent="0.35">
      <c r="A2006" s="1">
        <v>42996</v>
      </c>
      <c r="B2006">
        <v>9</v>
      </c>
      <c r="C2006">
        <v>2017</v>
      </c>
      <c r="D2006" s="2">
        <v>44821</v>
      </c>
      <c r="E2006" t="s">
        <v>279</v>
      </c>
      <c r="F2006" t="s">
        <v>856</v>
      </c>
      <c r="G2006" t="s">
        <v>20</v>
      </c>
      <c r="I2006" s="3">
        <v>4.95</v>
      </c>
    </row>
    <row r="2007" spans="1:9" x14ac:dyDescent="0.35">
      <c r="A2007" s="1">
        <v>42997</v>
      </c>
      <c r="B2007">
        <v>9</v>
      </c>
      <c r="C2007">
        <v>2017</v>
      </c>
      <c r="D2007" s="2">
        <v>44821</v>
      </c>
      <c r="E2007" t="s">
        <v>269</v>
      </c>
      <c r="F2007" t="s">
        <v>1087</v>
      </c>
      <c r="G2007" t="s">
        <v>29</v>
      </c>
      <c r="I2007" s="3">
        <v>140</v>
      </c>
    </row>
    <row r="2008" spans="1:9" x14ac:dyDescent="0.35">
      <c r="A2008" s="1">
        <v>42998</v>
      </c>
      <c r="B2008">
        <v>9</v>
      </c>
      <c r="C2008">
        <v>2017</v>
      </c>
      <c r="D2008" s="2">
        <v>44821</v>
      </c>
      <c r="E2008" t="s">
        <v>279</v>
      </c>
      <c r="F2008" t="s">
        <v>637</v>
      </c>
      <c r="G2008" t="s">
        <v>25</v>
      </c>
      <c r="I2008" s="3">
        <v>495.96</v>
      </c>
    </row>
    <row r="2009" spans="1:9" x14ac:dyDescent="0.35">
      <c r="A2009" s="1">
        <v>42998</v>
      </c>
      <c r="B2009">
        <v>9</v>
      </c>
      <c r="C2009">
        <v>2017</v>
      </c>
      <c r="D2009" s="2">
        <v>44821</v>
      </c>
      <c r="E2009" t="s">
        <v>279</v>
      </c>
      <c r="F2009" t="s">
        <v>1004</v>
      </c>
      <c r="G2009" t="s">
        <v>12</v>
      </c>
      <c r="I2009" s="3">
        <v>259.42</v>
      </c>
    </row>
    <row r="2010" spans="1:9" x14ac:dyDescent="0.35">
      <c r="A2010" s="1">
        <v>42998</v>
      </c>
      <c r="B2010">
        <v>9</v>
      </c>
      <c r="C2010">
        <v>2017</v>
      </c>
      <c r="D2010" s="2">
        <v>44821</v>
      </c>
      <c r="E2010" t="s">
        <v>279</v>
      </c>
      <c r="F2010" t="s">
        <v>893</v>
      </c>
      <c r="G2010" t="s">
        <v>12</v>
      </c>
      <c r="I2010" s="3">
        <v>89.41</v>
      </c>
    </row>
    <row r="2011" spans="1:9" x14ac:dyDescent="0.35">
      <c r="A2011" s="1">
        <v>42999</v>
      </c>
      <c r="B2011">
        <v>9</v>
      </c>
      <c r="C2011">
        <v>2017</v>
      </c>
      <c r="D2011" s="2">
        <v>44821</v>
      </c>
      <c r="E2011" t="s">
        <v>279</v>
      </c>
      <c r="F2011" t="s">
        <v>1080</v>
      </c>
      <c r="G2011" t="s">
        <v>23</v>
      </c>
      <c r="I2011" s="3">
        <v>160</v>
      </c>
    </row>
    <row r="2012" spans="1:9" x14ac:dyDescent="0.35">
      <c r="A2012" s="1">
        <v>42999</v>
      </c>
      <c r="B2012">
        <v>9</v>
      </c>
      <c r="C2012">
        <v>2017</v>
      </c>
      <c r="D2012" s="2">
        <v>44821</v>
      </c>
      <c r="E2012" t="s">
        <v>269</v>
      </c>
      <c r="F2012" t="s">
        <v>751</v>
      </c>
      <c r="G2012" t="s">
        <v>14</v>
      </c>
      <c r="I2012" s="3">
        <v>140.56</v>
      </c>
    </row>
    <row r="2013" spans="1:9" x14ac:dyDescent="0.35">
      <c r="A2013" s="1">
        <v>42999</v>
      </c>
      <c r="B2013">
        <v>9</v>
      </c>
      <c r="C2013">
        <v>2017</v>
      </c>
      <c r="D2013" s="2">
        <v>44821</v>
      </c>
      <c r="E2013" t="s">
        <v>269</v>
      </c>
      <c r="F2013" t="s">
        <v>1088</v>
      </c>
      <c r="G2013" t="s">
        <v>24</v>
      </c>
      <c r="I2013" s="3">
        <v>75</v>
      </c>
    </row>
    <row r="2014" spans="1:9" x14ac:dyDescent="0.35">
      <c r="A2014" s="1">
        <v>42999</v>
      </c>
      <c r="B2014">
        <v>9</v>
      </c>
      <c r="C2014">
        <v>2017</v>
      </c>
      <c r="D2014" s="2">
        <v>44821</v>
      </c>
      <c r="E2014" t="s">
        <v>279</v>
      </c>
      <c r="F2014" t="s">
        <v>420</v>
      </c>
      <c r="G2014" t="s">
        <v>26</v>
      </c>
      <c r="I2014" s="3">
        <v>50.87</v>
      </c>
    </row>
    <row r="2015" spans="1:9" x14ac:dyDescent="0.35">
      <c r="A2015" s="1">
        <v>42999</v>
      </c>
      <c r="B2015">
        <v>9</v>
      </c>
      <c r="C2015">
        <v>2017</v>
      </c>
      <c r="D2015" s="2">
        <v>44821</v>
      </c>
      <c r="E2015" t="s">
        <v>279</v>
      </c>
      <c r="F2015" t="s">
        <v>541</v>
      </c>
      <c r="G2015" t="s">
        <v>20</v>
      </c>
      <c r="I2015" s="3">
        <v>25.15</v>
      </c>
    </row>
    <row r="2016" spans="1:9" x14ac:dyDescent="0.35">
      <c r="A2016" s="1">
        <v>42999</v>
      </c>
      <c r="B2016">
        <v>9</v>
      </c>
      <c r="C2016">
        <v>2017</v>
      </c>
      <c r="D2016" s="2">
        <v>44821</v>
      </c>
      <c r="E2016" t="s">
        <v>279</v>
      </c>
      <c r="F2016" t="s">
        <v>541</v>
      </c>
      <c r="G2016" t="s">
        <v>20</v>
      </c>
      <c r="I2016" s="3">
        <v>4</v>
      </c>
    </row>
    <row r="2017" spans="1:9" x14ac:dyDescent="0.35">
      <c r="A2017" s="1">
        <v>43000</v>
      </c>
      <c r="B2017">
        <v>9</v>
      </c>
      <c r="C2017">
        <v>2017</v>
      </c>
      <c r="D2017" s="2">
        <v>44821</v>
      </c>
      <c r="E2017" t="s">
        <v>269</v>
      </c>
      <c r="F2017" t="s">
        <v>754</v>
      </c>
      <c r="G2017" t="s">
        <v>16</v>
      </c>
      <c r="I2017" s="3">
        <v>159.16999999999999</v>
      </c>
    </row>
    <row r="2018" spans="1:9" x14ac:dyDescent="0.35">
      <c r="A2018" s="1">
        <v>43000</v>
      </c>
      <c r="B2018">
        <v>9</v>
      </c>
      <c r="C2018">
        <v>2017</v>
      </c>
      <c r="D2018" s="2">
        <v>44821</v>
      </c>
      <c r="E2018" t="s">
        <v>276</v>
      </c>
      <c r="F2018" t="s">
        <v>619</v>
      </c>
      <c r="G2018" t="s">
        <v>12</v>
      </c>
      <c r="I2018" s="3">
        <v>43.4</v>
      </c>
    </row>
    <row r="2019" spans="1:9" x14ac:dyDescent="0.35">
      <c r="A2019" s="1">
        <v>43000</v>
      </c>
      <c r="B2019">
        <v>9</v>
      </c>
      <c r="C2019">
        <v>2017</v>
      </c>
      <c r="D2019" s="2">
        <v>44821</v>
      </c>
      <c r="E2019" t="s">
        <v>137</v>
      </c>
      <c r="F2019" t="s">
        <v>836</v>
      </c>
      <c r="G2019" t="s">
        <v>12</v>
      </c>
      <c r="I2019" s="3">
        <v>25</v>
      </c>
    </row>
    <row r="2020" spans="1:9" x14ac:dyDescent="0.35">
      <c r="A2020" s="1">
        <v>43000</v>
      </c>
      <c r="B2020">
        <v>9</v>
      </c>
      <c r="C2020">
        <v>2017</v>
      </c>
      <c r="D2020" s="2">
        <v>44821</v>
      </c>
      <c r="E2020" t="s">
        <v>279</v>
      </c>
      <c r="F2020" t="s">
        <v>1029</v>
      </c>
      <c r="G2020" t="s">
        <v>20</v>
      </c>
      <c r="I2020" s="3">
        <v>3.98</v>
      </c>
    </row>
    <row r="2021" spans="1:9" x14ac:dyDescent="0.35">
      <c r="A2021" s="1">
        <v>43000</v>
      </c>
      <c r="B2021">
        <v>9</v>
      </c>
      <c r="C2021">
        <v>2017</v>
      </c>
      <c r="D2021" s="2">
        <v>44821</v>
      </c>
      <c r="E2021" t="s">
        <v>137</v>
      </c>
      <c r="F2021" t="s">
        <v>542</v>
      </c>
      <c r="G2021" t="s">
        <v>12</v>
      </c>
      <c r="I2021" s="3">
        <v>-25</v>
      </c>
    </row>
    <row r="2022" spans="1:9" x14ac:dyDescent="0.35">
      <c r="A2022" s="1">
        <v>43001</v>
      </c>
      <c r="B2022">
        <v>9</v>
      </c>
      <c r="C2022">
        <v>2017</v>
      </c>
      <c r="D2022" s="2">
        <v>44821</v>
      </c>
      <c r="E2022" t="s">
        <v>279</v>
      </c>
      <c r="F2022" t="s">
        <v>821</v>
      </c>
      <c r="G2022" t="s">
        <v>10</v>
      </c>
      <c r="I2022" s="3">
        <v>113.12</v>
      </c>
    </row>
    <row r="2023" spans="1:9" x14ac:dyDescent="0.35">
      <c r="A2023" s="1">
        <v>43001</v>
      </c>
      <c r="B2023">
        <v>9</v>
      </c>
      <c r="C2023">
        <v>2017</v>
      </c>
      <c r="D2023" s="2">
        <v>44821</v>
      </c>
      <c r="E2023" t="s">
        <v>279</v>
      </c>
      <c r="F2023" t="s">
        <v>849</v>
      </c>
      <c r="G2023" t="s">
        <v>17</v>
      </c>
      <c r="I2023" s="3">
        <v>48.43</v>
      </c>
    </row>
    <row r="2024" spans="1:9" x14ac:dyDescent="0.35">
      <c r="A2024" s="1">
        <v>43001</v>
      </c>
      <c r="B2024">
        <v>9</v>
      </c>
      <c r="C2024">
        <v>2017</v>
      </c>
      <c r="D2024" s="2">
        <v>44821</v>
      </c>
      <c r="E2024" t="s">
        <v>279</v>
      </c>
      <c r="F2024" t="s">
        <v>371</v>
      </c>
      <c r="G2024" t="s">
        <v>23</v>
      </c>
      <c r="I2024" s="3">
        <v>24.77</v>
      </c>
    </row>
    <row r="2025" spans="1:9" x14ac:dyDescent="0.35">
      <c r="A2025" s="1">
        <v>43001</v>
      </c>
      <c r="B2025">
        <v>9</v>
      </c>
      <c r="C2025">
        <v>2017</v>
      </c>
      <c r="D2025" s="2">
        <v>44821</v>
      </c>
      <c r="E2025" t="s">
        <v>279</v>
      </c>
      <c r="F2025" t="s">
        <v>1089</v>
      </c>
      <c r="G2025" t="s">
        <v>10</v>
      </c>
      <c r="I2025" s="3">
        <v>-113.08</v>
      </c>
    </row>
    <row r="2026" spans="1:9" x14ac:dyDescent="0.35">
      <c r="A2026" s="1">
        <v>43001</v>
      </c>
      <c r="B2026">
        <v>9</v>
      </c>
      <c r="C2026">
        <v>2017</v>
      </c>
      <c r="D2026" s="2">
        <v>44821</v>
      </c>
      <c r="E2026" t="s">
        <v>279</v>
      </c>
      <c r="F2026" t="s">
        <v>440</v>
      </c>
      <c r="G2026" t="s">
        <v>10</v>
      </c>
      <c r="I2026" s="3">
        <v>-151.91999999999999</v>
      </c>
    </row>
    <row r="2027" spans="1:9" x14ac:dyDescent="0.35">
      <c r="A2027" s="1">
        <v>43002</v>
      </c>
      <c r="B2027">
        <v>9</v>
      </c>
      <c r="C2027">
        <v>2017</v>
      </c>
      <c r="D2027" s="2">
        <v>44821</v>
      </c>
      <c r="E2027" t="s">
        <v>279</v>
      </c>
      <c r="F2027" t="s">
        <v>541</v>
      </c>
      <c r="G2027" t="s">
        <v>20</v>
      </c>
      <c r="I2027" s="3">
        <v>4.5599999999999996</v>
      </c>
    </row>
    <row r="2028" spans="1:9" x14ac:dyDescent="0.35">
      <c r="A2028" s="1">
        <v>43002</v>
      </c>
      <c r="B2028">
        <v>9</v>
      </c>
      <c r="C2028">
        <v>2017</v>
      </c>
      <c r="D2028" s="2">
        <v>44821</v>
      </c>
      <c r="E2028" t="s">
        <v>279</v>
      </c>
      <c r="F2028" t="s">
        <v>436</v>
      </c>
      <c r="G2028" t="s">
        <v>20</v>
      </c>
      <c r="I2028" s="3">
        <v>1.97</v>
      </c>
    </row>
    <row r="2029" spans="1:9" x14ac:dyDescent="0.35">
      <c r="A2029" s="1">
        <v>43004</v>
      </c>
      <c r="B2029">
        <v>9</v>
      </c>
      <c r="C2029">
        <v>2017</v>
      </c>
      <c r="D2029" s="2">
        <v>44821</v>
      </c>
      <c r="E2029" t="s">
        <v>279</v>
      </c>
      <c r="F2029" t="s">
        <v>1090</v>
      </c>
      <c r="G2029" t="s">
        <v>47</v>
      </c>
      <c r="I2029" s="3">
        <v>95.76</v>
      </c>
    </row>
    <row r="2030" spans="1:9" x14ac:dyDescent="0.35">
      <c r="A2030" s="1">
        <v>43004</v>
      </c>
      <c r="B2030">
        <v>9</v>
      </c>
      <c r="C2030">
        <v>2017</v>
      </c>
      <c r="D2030" s="2">
        <v>44821</v>
      </c>
      <c r="E2030" t="s">
        <v>279</v>
      </c>
      <c r="F2030" t="s">
        <v>369</v>
      </c>
      <c r="G2030" t="s">
        <v>36</v>
      </c>
      <c r="I2030" s="3">
        <v>4.99</v>
      </c>
    </row>
    <row r="2031" spans="1:9" x14ac:dyDescent="0.35">
      <c r="A2031" s="1">
        <v>43004</v>
      </c>
      <c r="B2031">
        <v>9</v>
      </c>
      <c r="C2031">
        <v>2017</v>
      </c>
      <c r="D2031" s="2">
        <v>44821</v>
      </c>
      <c r="E2031" t="s">
        <v>279</v>
      </c>
      <c r="F2031" t="s">
        <v>369</v>
      </c>
      <c r="G2031" t="s">
        <v>36</v>
      </c>
      <c r="I2031" s="3">
        <v>0.99</v>
      </c>
    </row>
    <row r="2032" spans="1:9" x14ac:dyDescent="0.35">
      <c r="A2032" s="1">
        <v>43005</v>
      </c>
      <c r="B2032">
        <v>9</v>
      </c>
      <c r="C2032">
        <v>2017</v>
      </c>
      <c r="D2032" s="2">
        <v>44821</v>
      </c>
      <c r="E2032" t="s">
        <v>279</v>
      </c>
      <c r="F2032" t="s">
        <v>416</v>
      </c>
      <c r="G2032" t="s">
        <v>19</v>
      </c>
      <c r="I2032" s="3">
        <v>5.7</v>
      </c>
    </row>
    <row r="2033" spans="1:9" x14ac:dyDescent="0.35">
      <c r="A2033" s="1">
        <v>43006</v>
      </c>
      <c r="B2033">
        <v>9</v>
      </c>
      <c r="C2033">
        <v>2017</v>
      </c>
      <c r="D2033" s="2">
        <v>44821</v>
      </c>
      <c r="E2033" t="s">
        <v>279</v>
      </c>
      <c r="F2033" t="s">
        <v>1019</v>
      </c>
      <c r="G2033" t="s">
        <v>30</v>
      </c>
      <c r="I2033" s="3">
        <v>64.989999999999995</v>
      </c>
    </row>
    <row r="2034" spans="1:9" x14ac:dyDescent="0.35">
      <c r="A2034" s="1">
        <v>43006</v>
      </c>
      <c r="B2034">
        <v>9</v>
      </c>
      <c r="C2034">
        <v>2017</v>
      </c>
      <c r="D2034" s="2">
        <v>44821</v>
      </c>
      <c r="E2034" t="s">
        <v>279</v>
      </c>
      <c r="F2034" t="s">
        <v>365</v>
      </c>
      <c r="G2034" t="s">
        <v>19</v>
      </c>
      <c r="I2034" s="3">
        <v>4.7300000000000004</v>
      </c>
    </row>
    <row r="2035" spans="1:9" x14ac:dyDescent="0.35">
      <c r="A2035" s="1">
        <v>43006</v>
      </c>
      <c r="B2035">
        <v>9</v>
      </c>
      <c r="C2035">
        <v>2017</v>
      </c>
      <c r="D2035" s="2">
        <v>44821</v>
      </c>
      <c r="E2035" t="s">
        <v>279</v>
      </c>
      <c r="F2035" t="s">
        <v>369</v>
      </c>
      <c r="G2035" t="s">
        <v>36</v>
      </c>
      <c r="I2035" s="3">
        <v>-4.99</v>
      </c>
    </row>
    <row r="2036" spans="1:9" x14ac:dyDescent="0.35">
      <c r="A2036" s="1">
        <v>43007</v>
      </c>
      <c r="B2036">
        <v>9</v>
      </c>
      <c r="C2036">
        <v>2017</v>
      </c>
      <c r="D2036" s="2">
        <v>44821</v>
      </c>
      <c r="E2036" t="s">
        <v>269</v>
      </c>
      <c r="F2036" t="s">
        <v>919</v>
      </c>
      <c r="G2036" t="s">
        <v>34</v>
      </c>
      <c r="I2036" s="3">
        <v>52</v>
      </c>
    </row>
    <row r="2037" spans="1:9" x14ac:dyDescent="0.35">
      <c r="A2037" s="1">
        <v>43007</v>
      </c>
      <c r="B2037">
        <v>9</v>
      </c>
      <c r="C2037">
        <v>2017</v>
      </c>
      <c r="D2037" s="2">
        <v>44821</v>
      </c>
      <c r="E2037" t="s">
        <v>279</v>
      </c>
      <c r="F2037" t="s">
        <v>856</v>
      </c>
      <c r="G2037" t="s">
        <v>20</v>
      </c>
      <c r="I2037" s="3">
        <v>3.99</v>
      </c>
    </row>
    <row r="2038" spans="1:9" x14ac:dyDescent="0.35">
      <c r="A2038" s="1">
        <v>43008</v>
      </c>
      <c r="B2038">
        <v>9</v>
      </c>
      <c r="C2038">
        <v>2017</v>
      </c>
      <c r="D2038" s="2">
        <v>44821</v>
      </c>
      <c r="E2038" t="s">
        <v>279</v>
      </c>
      <c r="F2038" t="s">
        <v>42</v>
      </c>
      <c r="G2038" t="s">
        <v>28</v>
      </c>
      <c r="I2038" s="3">
        <v>17.059999999999999</v>
      </c>
    </row>
    <row r="2039" spans="1:9" x14ac:dyDescent="0.35">
      <c r="A2039" s="1">
        <v>43008</v>
      </c>
      <c r="B2039">
        <v>9</v>
      </c>
      <c r="C2039">
        <v>2017</v>
      </c>
      <c r="D2039" s="2">
        <v>44821</v>
      </c>
      <c r="E2039" t="s">
        <v>279</v>
      </c>
      <c r="F2039" t="s">
        <v>628</v>
      </c>
      <c r="G2039" t="s">
        <v>10</v>
      </c>
      <c r="I2039" s="3">
        <v>7.89</v>
      </c>
    </row>
    <row r="2040" spans="1:9" x14ac:dyDescent="0.35">
      <c r="A2040" s="1">
        <v>43008</v>
      </c>
      <c r="B2040">
        <v>9</v>
      </c>
      <c r="C2040">
        <v>2017</v>
      </c>
      <c r="D2040" s="2">
        <v>44821</v>
      </c>
      <c r="E2040" t="s">
        <v>279</v>
      </c>
      <c r="F2040" t="s">
        <v>1091</v>
      </c>
      <c r="G2040" t="s">
        <v>10</v>
      </c>
      <c r="I2040" s="3">
        <v>-6.9</v>
      </c>
    </row>
    <row r="2041" spans="1:9" x14ac:dyDescent="0.35">
      <c r="A2041" s="1">
        <v>43009</v>
      </c>
      <c r="B2041">
        <v>10</v>
      </c>
      <c r="C2041">
        <v>2017</v>
      </c>
      <c r="D2041" s="2">
        <v>44851</v>
      </c>
      <c r="E2041" t="s">
        <v>279</v>
      </c>
      <c r="F2041" t="s">
        <v>1092</v>
      </c>
      <c r="G2041" t="s">
        <v>19</v>
      </c>
      <c r="I2041" s="3">
        <v>352.99</v>
      </c>
    </row>
    <row r="2042" spans="1:9" x14ac:dyDescent="0.35">
      <c r="A2042" s="1">
        <v>43010</v>
      </c>
      <c r="B2042">
        <v>10</v>
      </c>
      <c r="C2042">
        <v>2017</v>
      </c>
      <c r="D2042" s="2">
        <v>44851</v>
      </c>
      <c r="E2042" t="s">
        <v>269</v>
      </c>
      <c r="F2042" t="s">
        <v>1064</v>
      </c>
      <c r="G2042" t="s">
        <v>13</v>
      </c>
      <c r="I2042" s="3">
        <v>3688.03</v>
      </c>
    </row>
    <row r="2043" spans="1:9" x14ac:dyDescent="0.35">
      <c r="A2043" s="1">
        <v>43010</v>
      </c>
      <c r="B2043">
        <v>10</v>
      </c>
      <c r="C2043">
        <v>2017</v>
      </c>
      <c r="D2043" s="2">
        <v>44851</v>
      </c>
      <c r="E2043" t="s">
        <v>269</v>
      </c>
      <c r="F2043" t="s">
        <v>1093</v>
      </c>
      <c r="G2043" t="s">
        <v>34</v>
      </c>
      <c r="I2043" s="3">
        <v>100</v>
      </c>
    </row>
    <row r="2044" spans="1:9" x14ac:dyDescent="0.35">
      <c r="A2044" s="1">
        <v>43010</v>
      </c>
      <c r="B2044">
        <v>10</v>
      </c>
      <c r="C2044">
        <v>2017</v>
      </c>
      <c r="D2044" s="2">
        <v>44851</v>
      </c>
      <c r="E2044" t="s">
        <v>269</v>
      </c>
      <c r="F2044" t="s">
        <v>638</v>
      </c>
      <c r="G2044" t="s">
        <v>34</v>
      </c>
      <c r="I2044" s="3">
        <v>80</v>
      </c>
    </row>
    <row r="2045" spans="1:9" x14ac:dyDescent="0.35">
      <c r="A2045" s="1">
        <v>43010</v>
      </c>
      <c r="B2045">
        <v>10</v>
      </c>
      <c r="C2045">
        <v>2017</v>
      </c>
      <c r="D2045" s="2">
        <v>44851</v>
      </c>
      <c r="E2045" t="s">
        <v>269</v>
      </c>
      <c r="F2045" t="s">
        <v>639</v>
      </c>
      <c r="G2045" t="s">
        <v>34</v>
      </c>
      <c r="I2045" s="3">
        <v>75</v>
      </c>
    </row>
    <row r="2046" spans="1:9" x14ac:dyDescent="0.35">
      <c r="A2046" s="1">
        <v>43010</v>
      </c>
      <c r="B2046">
        <v>10</v>
      </c>
      <c r="C2046">
        <v>2017</v>
      </c>
      <c r="D2046" s="2">
        <v>44851</v>
      </c>
      <c r="E2046" t="s">
        <v>279</v>
      </c>
      <c r="F2046" t="s">
        <v>299</v>
      </c>
      <c r="G2046" t="s">
        <v>10</v>
      </c>
      <c r="I2046" s="3">
        <v>26.99</v>
      </c>
    </row>
    <row r="2047" spans="1:9" x14ac:dyDescent="0.35">
      <c r="A2047" s="1">
        <v>43010</v>
      </c>
      <c r="B2047">
        <v>10</v>
      </c>
      <c r="C2047">
        <v>2017</v>
      </c>
      <c r="D2047" s="2">
        <v>44851</v>
      </c>
      <c r="E2047" t="s">
        <v>279</v>
      </c>
      <c r="F2047" t="s">
        <v>1094</v>
      </c>
      <c r="G2047" t="s">
        <v>10</v>
      </c>
      <c r="I2047" s="3">
        <v>15.54</v>
      </c>
    </row>
    <row r="2048" spans="1:9" x14ac:dyDescent="0.35">
      <c r="A2048" s="1">
        <v>43011</v>
      </c>
      <c r="B2048">
        <v>10</v>
      </c>
      <c r="C2048">
        <v>2017</v>
      </c>
      <c r="D2048" s="2">
        <v>44851</v>
      </c>
      <c r="E2048" t="s">
        <v>279</v>
      </c>
      <c r="F2048" t="s">
        <v>543</v>
      </c>
      <c r="G2048" t="s">
        <v>20</v>
      </c>
      <c r="I2048" s="3">
        <v>39.97</v>
      </c>
    </row>
    <row r="2049" spans="1:9" x14ac:dyDescent="0.35">
      <c r="A2049" s="1">
        <v>43011</v>
      </c>
      <c r="B2049">
        <v>10</v>
      </c>
      <c r="C2049">
        <v>2017</v>
      </c>
      <c r="D2049" s="2">
        <v>44851</v>
      </c>
      <c r="E2049" t="s">
        <v>271</v>
      </c>
      <c r="F2049" t="s">
        <v>1095</v>
      </c>
      <c r="G2049" t="s">
        <v>12</v>
      </c>
      <c r="I2049" s="3">
        <v>6.36</v>
      </c>
    </row>
    <row r="2050" spans="1:9" x14ac:dyDescent="0.35">
      <c r="A2050" s="1">
        <v>43012</v>
      </c>
      <c r="B2050">
        <v>10</v>
      </c>
      <c r="C2050">
        <v>2017</v>
      </c>
      <c r="D2050" s="2">
        <v>44851</v>
      </c>
      <c r="E2050" t="s">
        <v>279</v>
      </c>
      <c r="F2050" t="s">
        <v>368</v>
      </c>
      <c r="G2050" t="s">
        <v>27</v>
      </c>
      <c r="I2050" s="3">
        <v>180.42</v>
      </c>
    </row>
    <row r="2051" spans="1:9" x14ac:dyDescent="0.35">
      <c r="A2051" s="1">
        <v>43012</v>
      </c>
      <c r="B2051">
        <v>10</v>
      </c>
      <c r="C2051">
        <v>2017</v>
      </c>
      <c r="D2051" s="2">
        <v>44851</v>
      </c>
      <c r="E2051" t="s">
        <v>279</v>
      </c>
      <c r="F2051" t="s">
        <v>413</v>
      </c>
      <c r="G2051" t="s">
        <v>10</v>
      </c>
      <c r="I2051" s="3">
        <v>147.4</v>
      </c>
    </row>
    <row r="2052" spans="1:9" x14ac:dyDescent="0.35">
      <c r="A2052" s="1">
        <v>43012</v>
      </c>
      <c r="B2052">
        <v>10</v>
      </c>
      <c r="C2052">
        <v>2017</v>
      </c>
      <c r="D2052" s="2">
        <v>44851</v>
      </c>
      <c r="E2052" t="s">
        <v>269</v>
      </c>
      <c r="F2052" t="s">
        <v>640</v>
      </c>
      <c r="G2052" t="s">
        <v>34</v>
      </c>
      <c r="I2052" s="3">
        <v>53.5</v>
      </c>
    </row>
    <row r="2053" spans="1:9" x14ac:dyDescent="0.35">
      <c r="A2053" s="1">
        <v>43012</v>
      </c>
      <c r="B2053">
        <v>10</v>
      </c>
      <c r="C2053">
        <v>2017</v>
      </c>
      <c r="D2053" s="2">
        <v>44851</v>
      </c>
      <c r="E2053" t="s">
        <v>269</v>
      </c>
      <c r="F2053" t="s">
        <v>751</v>
      </c>
      <c r="G2053" t="s">
        <v>14</v>
      </c>
      <c r="I2053" s="3">
        <v>13.3</v>
      </c>
    </row>
    <row r="2054" spans="1:9" x14ac:dyDescent="0.35">
      <c r="A2054" s="1">
        <v>43013</v>
      </c>
      <c r="B2054">
        <v>10</v>
      </c>
      <c r="C2054">
        <v>2017</v>
      </c>
      <c r="D2054" s="2">
        <v>44851</v>
      </c>
      <c r="E2054" t="s">
        <v>279</v>
      </c>
      <c r="F2054" t="s">
        <v>1096</v>
      </c>
      <c r="G2054" t="s">
        <v>18</v>
      </c>
      <c r="I2054" s="3">
        <v>11.23</v>
      </c>
    </row>
    <row r="2055" spans="1:9" x14ac:dyDescent="0.35">
      <c r="A2055" s="1">
        <v>43013</v>
      </c>
      <c r="B2055">
        <v>10</v>
      </c>
      <c r="C2055">
        <v>2017</v>
      </c>
      <c r="D2055" s="2">
        <v>44851</v>
      </c>
      <c r="E2055" t="s">
        <v>279</v>
      </c>
      <c r="F2055" t="s">
        <v>1097</v>
      </c>
      <c r="G2055" t="s">
        <v>18</v>
      </c>
      <c r="I2055" s="3">
        <v>10.1</v>
      </c>
    </row>
    <row r="2056" spans="1:9" x14ac:dyDescent="0.35">
      <c r="A2056" s="1">
        <v>43013</v>
      </c>
      <c r="B2056">
        <v>10</v>
      </c>
      <c r="C2056">
        <v>2017</v>
      </c>
      <c r="D2056" s="2">
        <v>44851</v>
      </c>
      <c r="E2056" t="s">
        <v>279</v>
      </c>
      <c r="F2056" t="s">
        <v>440</v>
      </c>
      <c r="G2056" t="s">
        <v>10</v>
      </c>
      <c r="I2056" s="3">
        <v>-28.02</v>
      </c>
    </row>
    <row r="2057" spans="1:9" x14ac:dyDescent="0.35">
      <c r="A2057" s="1">
        <v>43014</v>
      </c>
      <c r="B2057">
        <v>10</v>
      </c>
      <c r="C2057">
        <v>2017</v>
      </c>
      <c r="D2057" s="2">
        <v>44851</v>
      </c>
      <c r="E2057" t="s">
        <v>279</v>
      </c>
      <c r="F2057" t="s">
        <v>1052</v>
      </c>
      <c r="G2057" t="s">
        <v>20</v>
      </c>
      <c r="I2057" s="3">
        <v>3.6</v>
      </c>
    </row>
    <row r="2058" spans="1:9" x14ac:dyDescent="0.35">
      <c r="A2058" s="1">
        <v>43014</v>
      </c>
      <c r="B2058">
        <v>10</v>
      </c>
      <c r="C2058">
        <v>2017</v>
      </c>
      <c r="D2058" s="2">
        <v>44851</v>
      </c>
      <c r="E2058" t="s">
        <v>279</v>
      </c>
      <c r="F2058" t="s">
        <v>628</v>
      </c>
      <c r="G2058" t="s">
        <v>10</v>
      </c>
      <c r="I2058" s="3">
        <v>-36.869999999999997</v>
      </c>
    </row>
    <row r="2059" spans="1:9" x14ac:dyDescent="0.35">
      <c r="A2059" s="1">
        <v>43015</v>
      </c>
      <c r="B2059">
        <v>10</v>
      </c>
      <c r="C2059">
        <v>2017</v>
      </c>
      <c r="D2059" s="2">
        <v>44851</v>
      </c>
      <c r="E2059" t="s">
        <v>269</v>
      </c>
      <c r="F2059" t="s">
        <v>1098</v>
      </c>
      <c r="G2059" t="s">
        <v>34</v>
      </c>
      <c r="I2059" s="3">
        <v>403</v>
      </c>
    </row>
    <row r="2060" spans="1:9" x14ac:dyDescent="0.35">
      <c r="A2060" s="1">
        <v>43015</v>
      </c>
      <c r="B2060">
        <v>10</v>
      </c>
      <c r="C2060">
        <v>2017</v>
      </c>
      <c r="D2060" s="2">
        <v>44851</v>
      </c>
      <c r="E2060" t="s">
        <v>279</v>
      </c>
      <c r="F2060" t="s">
        <v>889</v>
      </c>
      <c r="G2060" t="s">
        <v>19</v>
      </c>
      <c r="I2060" s="3">
        <v>47.3</v>
      </c>
    </row>
    <row r="2061" spans="1:9" x14ac:dyDescent="0.35">
      <c r="A2061" s="1">
        <v>43015</v>
      </c>
      <c r="B2061">
        <v>10</v>
      </c>
      <c r="C2061">
        <v>2017</v>
      </c>
      <c r="D2061" s="2">
        <v>44851</v>
      </c>
      <c r="E2061" t="s">
        <v>279</v>
      </c>
      <c r="F2061" t="s">
        <v>447</v>
      </c>
      <c r="G2061" t="s">
        <v>10</v>
      </c>
      <c r="I2061" s="3">
        <v>44.02</v>
      </c>
    </row>
    <row r="2062" spans="1:9" x14ac:dyDescent="0.35">
      <c r="A2062" s="1">
        <v>43015</v>
      </c>
      <c r="B2062">
        <v>10</v>
      </c>
      <c r="C2062">
        <v>2017</v>
      </c>
      <c r="D2062" s="2">
        <v>44851</v>
      </c>
      <c r="E2062" t="s">
        <v>279</v>
      </c>
      <c r="F2062" t="s">
        <v>440</v>
      </c>
      <c r="G2062" t="s">
        <v>10</v>
      </c>
      <c r="I2062" s="3">
        <v>15.07</v>
      </c>
    </row>
    <row r="2063" spans="1:9" x14ac:dyDescent="0.35">
      <c r="A2063" s="1">
        <v>43016</v>
      </c>
      <c r="B2063">
        <v>10</v>
      </c>
      <c r="C2063">
        <v>2017</v>
      </c>
      <c r="D2063" s="2">
        <v>44851</v>
      </c>
      <c r="E2063" t="s">
        <v>279</v>
      </c>
      <c r="F2063" t="s">
        <v>541</v>
      </c>
      <c r="G2063" t="s">
        <v>20</v>
      </c>
      <c r="I2063" s="3">
        <v>67.27</v>
      </c>
    </row>
    <row r="2064" spans="1:9" x14ac:dyDescent="0.35">
      <c r="A2064" s="1">
        <v>43016</v>
      </c>
      <c r="B2064">
        <v>10</v>
      </c>
      <c r="C2064">
        <v>2017</v>
      </c>
      <c r="D2064" s="2">
        <v>44851</v>
      </c>
      <c r="E2064" t="s">
        <v>279</v>
      </c>
      <c r="F2064" t="s">
        <v>420</v>
      </c>
      <c r="G2064" t="s">
        <v>26</v>
      </c>
      <c r="I2064" s="3">
        <v>44.64</v>
      </c>
    </row>
    <row r="2065" spans="1:9" x14ac:dyDescent="0.35">
      <c r="A2065" s="1">
        <v>43017</v>
      </c>
      <c r="B2065">
        <v>10</v>
      </c>
      <c r="C2065">
        <v>2017</v>
      </c>
      <c r="D2065" s="2">
        <v>44851</v>
      </c>
      <c r="E2065" t="s">
        <v>279</v>
      </c>
      <c r="F2065" t="s">
        <v>1099</v>
      </c>
      <c r="G2065" t="s">
        <v>25</v>
      </c>
      <c r="I2065" s="3">
        <v>166.61</v>
      </c>
    </row>
    <row r="2066" spans="1:9" x14ac:dyDescent="0.35">
      <c r="A2066" s="1">
        <v>43017</v>
      </c>
      <c r="B2066">
        <v>10</v>
      </c>
      <c r="C2066">
        <v>2017</v>
      </c>
      <c r="D2066" s="2">
        <v>44851</v>
      </c>
      <c r="E2066" t="s">
        <v>279</v>
      </c>
      <c r="F2066" t="s">
        <v>410</v>
      </c>
      <c r="G2066" t="s">
        <v>10</v>
      </c>
      <c r="I2066" s="3">
        <v>64.52</v>
      </c>
    </row>
    <row r="2067" spans="1:9" x14ac:dyDescent="0.35">
      <c r="A2067" s="1">
        <v>43017</v>
      </c>
      <c r="B2067">
        <v>10</v>
      </c>
      <c r="C2067">
        <v>2017</v>
      </c>
      <c r="D2067" s="2">
        <v>44851</v>
      </c>
      <c r="E2067" t="s">
        <v>279</v>
      </c>
      <c r="F2067" t="s">
        <v>420</v>
      </c>
      <c r="G2067" t="s">
        <v>26</v>
      </c>
      <c r="I2067" s="3">
        <v>37.49</v>
      </c>
    </row>
    <row r="2068" spans="1:9" x14ac:dyDescent="0.35">
      <c r="A2068" s="1">
        <v>43017</v>
      </c>
      <c r="B2068">
        <v>10</v>
      </c>
      <c r="C2068">
        <v>2017</v>
      </c>
      <c r="D2068" s="2">
        <v>44851</v>
      </c>
      <c r="E2068" t="s">
        <v>279</v>
      </c>
      <c r="F2068" t="s">
        <v>412</v>
      </c>
      <c r="G2068" t="s">
        <v>10</v>
      </c>
      <c r="I2068" s="3">
        <v>16.149999999999999</v>
      </c>
    </row>
    <row r="2069" spans="1:9" x14ac:dyDescent="0.35">
      <c r="A2069" s="1">
        <v>43017</v>
      </c>
      <c r="B2069">
        <v>10</v>
      </c>
      <c r="C2069">
        <v>2017</v>
      </c>
      <c r="D2069" s="2">
        <v>44851</v>
      </c>
      <c r="E2069" t="s">
        <v>279</v>
      </c>
      <c r="F2069" t="s">
        <v>299</v>
      </c>
      <c r="G2069" t="s">
        <v>10</v>
      </c>
      <c r="I2069" s="3">
        <v>-26.99</v>
      </c>
    </row>
    <row r="2070" spans="1:9" x14ac:dyDescent="0.35">
      <c r="A2070" s="1">
        <v>43018</v>
      </c>
      <c r="B2070">
        <v>10</v>
      </c>
      <c r="C2070">
        <v>2017</v>
      </c>
      <c r="D2070" s="2">
        <v>44851</v>
      </c>
      <c r="E2070" t="s">
        <v>277</v>
      </c>
      <c r="F2070" t="s">
        <v>1100</v>
      </c>
      <c r="G2070" t="s">
        <v>12</v>
      </c>
      <c r="I2070" s="3">
        <v>180</v>
      </c>
    </row>
    <row r="2071" spans="1:9" x14ac:dyDescent="0.35">
      <c r="A2071" s="1">
        <v>43018</v>
      </c>
      <c r="B2071">
        <v>10</v>
      </c>
      <c r="C2071">
        <v>2017</v>
      </c>
      <c r="D2071" s="2">
        <v>44851</v>
      </c>
      <c r="E2071" t="s">
        <v>279</v>
      </c>
      <c r="F2071" t="s">
        <v>1101</v>
      </c>
      <c r="G2071" t="s">
        <v>10</v>
      </c>
      <c r="I2071" s="3">
        <v>113.01</v>
      </c>
    </row>
    <row r="2072" spans="1:9" x14ac:dyDescent="0.35">
      <c r="A2072" s="1">
        <v>43018</v>
      </c>
      <c r="B2072">
        <v>10</v>
      </c>
      <c r="C2072">
        <v>2017</v>
      </c>
      <c r="D2072" s="2">
        <v>44851</v>
      </c>
      <c r="E2072" t="s">
        <v>279</v>
      </c>
      <c r="F2072" t="s">
        <v>1102</v>
      </c>
      <c r="G2072" t="s">
        <v>19</v>
      </c>
      <c r="I2072" s="3">
        <v>22.13</v>
      </c>
    </row>
    <row r="2073" spans="1:9" x14ac:dyDescent="0.35">
      <c r="A2073" s="1">
        <v>43019</v>
      </c>
      <c r="B2073">
        <v>10</v>
      </c>
      <c r="C2073">
        <v>2017</v>
      </c>
      <c r="D2073" s="2">
        <v>44851</v>
      </c>
      <c r="E2073" t="s">
        <v>279</v>
      </c>
      <c r="F2073" t="s">
        <v>789</v>
      </c>
      <c r="G2073" t="s">
        <v>10</v>
      </c>
      <c r="I2073" s="3">
        <v>39.020000000000003</v>
      </c>
    </row>
    <row r="2074" spans="1:9" x14ac:dyDescent="0.35">
      <c r="A2074" s="1">
        <v>43019</v>
      </c>
      <c r="B2074">
        <v>10</v>
      </c>
      <c r="C2074">
        <v>2017</v>
      </c>
      <c r="D2074" s="2">
        <v>44851</v>
      </c>
      <c r="E2074" t="s">
        <v>269</v>
      </c>
      <c r="F2074" t="s">
        <v>752</v>
      </c>
      <c r="G2074" t="s">
        <v>16</v>
      </c>
      <c r="I2074" s="3">
        <v>23.97</v>
      </c>
    </row>
    <row r="2075" spans="1:9" x14ac:dyDescent="0.35">
      <c r="A2075" s="1">
        <v>43019</v>
      </c>
      <c r="B2075">
        <v>10</v>
      </c>
      <c r="C2075">
        <v>2017</v>
      </c>
      <c r="D2075" s="2">
        <v>44851</v>
      </c>
      <c r="E2075" t="s">
        <v>279</v>
      </c>
      <c r="F2075" t="s">
        <v>1103</v>
      </c>
      <c r="G2075" t="s">
        <v>38</v>
      </c>
      <c r="I2075" s="3">
        <v>8.5399999999999991</v>
      </c>
    </row>
    <row r="2076" spans="1:9" x14ac:dyDescent="0.35">
      <c r="A2076" s="1">
        <v>43020</v>
      </c>
      <c r="B2076">
        <v>10</v>
      </c>
      <c r="C2076">
        <v>2017</v>
      </c>
      <c r="D2076" s="2">
        <v>44851</v>
      </c>
      <c r="E2076" t="s">
        <v>279</v>
      </c>
      <c r="F2076" t="s">
        <v>1104</v>
      </c>
      <c r="G2076" t="s">
        <v>10</v>
      </c>
      <c r="I2076" s="3">
        <v>518.17999999999995</v>
      </c>
    </row>
    <row r="2077" spans="1:9" x14ac:dyDescent="0.35">
      <c r="A2077" s="1">
        <v>43020</v>
      </c>
      <c r="B2077">
        <v>10</v>
      </c>
      <c r="C2077">
        <v>2017</v>
      </c>
      <c r="D2077" s="2">
        <v>44851</v>
      </c>
      <c r="E2077" t="s">
        <v>279</v>
      </c>
      <c r="F2077" t="s">
        <v>910</v>
      </c>
      <c r="G2077" t="s">
        <v>18</v>
      </c>
      <c r="I2077" s="3">
        <v>3.54</v>
      </c>
    </row>
    <row r="2078" spans="1:9" x14ac:dyDescent="0.35">
      <c r="A2078" s="1">
        <v>43020</v>
      </c>
      <c r="B2078">
        <v>10</v>
      </c>
      <c r="C2078">
        <v>2017</v>
      </c>
      <c r="D2078" s="2">
        <v>44851</v>
      </c>
      <c r="E2078" t="s">
        <v>271</v>
      </c>
      <c r="F2078" t="s">
        <v>995</v>
      </c>
      <c r="G2078" t="s">
        <v>12</v>
      </c>
      <c r="I2078" s="3">
        <v>3.02</v>
      </c>
    </row>
    <row r="2079" spans="1:9" x14ac:dyDescent="0.35">
      <c r="A2079" s="1">
        <v>43021</v>
      </c>
      <c r="B2079">
        <v>10</v>
      </c>
      <c r="C2079">
        <v>2017</v>
      </c>
      <c r="D2079" s="2">
        <v>44851</v>
      </c>
      <c r="E2079" t="s">
        <v>277</v>
      </c>
      <c r="F2079" t="s">
        <v>849</v>
      </c>
      <c r="G2079" t="s">
        <v>17</v>
      </c>
      <c r="I2079" s="3">
        <v>10.98</v>
      </c>
    </row>
    <row r="2080" spans="1:9" x14ac:dyDescent="0.35">
      <c r="A2080" s="1">
        <v>43021</v>
      </c>
      <c r="B2080">
        <v>10</v>
      </c>
      <c r="C2080">
        <v>2017</v>
      </c>
      <c r="D2080" s="2">
        <v>44851</v>
      </c>
      <c r="E2080" t="s">
        <v>277</v>
      </c>
      <c r="F2080" t="s">
        <v>849</v>
      </c>
      <c r="G2080" t="s">
        <v>17</v>
      </c>
      <c r="I2080" s="3">
        <v>8.32</v>
      </c>
    </row>
    <row r="2081" spans="1:9" x14ac:dyDescent="0.35">
      <c r="A2081" s="1">
        <v>43023</v>
      </c>
      <c r="B2081">
        <v>10</v>
      </c>
      <c r="C2081">
        <v>2017</v>
      </c>
      <c r="D2081" s="2">
        <v>44851</v>
      </c>
      <c r="E2081" t="s">
        <v>279</v>
      </c>
      <c r="F2081" t="s">
        <v>375</v>
      </c>
      <c r="G2081" t="s">
        <v>29</v>
      </c>
      <c r="I2081" s="3">
        <v>179</v>
      </c>
    </row>
    <row r="2082" spans="1:9" x14ac:dyDescent="0.35">
      <c r="A2082" s="1">
        <v>43023</v>
      </c>
      <c r="B2082">
        <v>10</v>
      </c>
      <c r="C2082">
        <v>2017</v>
      </c>
      <c r="D2082" s="2">
        <v>44851</v>
      </c>
      <c r="E2082" t="s">
        <v>279</v>
      </c>
      <c r="F2082" t="s">
        <v>1105</v>
      </c>
      <c r="G2082" t="s">
        <v>19</v>
      </c>
      <c r="I2082" s="3">
        <v>46.45</v>
      </c>
    </row>
    <row r="2083" spans="1:9" x14ac:dyDescent="0.35">
      <c r="A2083" s="1">
        <v>43023</v>
      </c>
      <c r="B2083">
        <v>10</v>
      </c>
      <c r="C2083">
        <v>2017</v>
      </c>
      <c r="D2083" s="2">
        <v>44851</v>
      </c>
      <c r="E2083" t="s">
        <v>279</v>
      </c>
      <c r="F2083" t="s">
        <v>541</v>
      </c>
      <c r="G2083" t="s">
        <v>20</v>
      </c>
      <c r="I2083" s="3">
        <v>18.36</v>
      </c>
    </row>
    <row r="2084" spans="1:9" x14ac:dyDescent="0.35">
      <c r="A2084" s="1">
        <v>43024</v>
      </c>
      <c r="B2084">
        <v>10</v>
      </c>
      <c r="C2084">
        <v>2017</v>
      </c>
      <c r="D2084" s="2">
        <v>44851</v>
      </c>
      <c r="E2084" t="s">
        <v>277</v>
      </c>
      <c r="F2084" t="s">
        <v>1106</v>
      </c>
      <c r="G2084" t="s">
        <v>29</v>
      </c>
      <c r="I2084" s="3">
        <v>1215.76</v>
      </c>
    </row>
    <row r="2085" spans="1:9" x14ac:dyDescent="0.35">
      <c r="A2085" s="1">
        <v>43024</v>
      </c>
      <c r="B2085">
        <v>10</v>
      </c>
      <c r="C2085">
        <v>2017</v>
      </c>
      <c r="D2085" s="2">
        <v>44851</v>
      </c>
      <c r="E2085" t="s">
        <v>279</v>
      </c>
      <c r="F2085" t="s">
        <v>1101</v>
      </c>
      <c r="G2085" t="s">
        <v>10</v>
      </c>
      <c r="I2085" s="3">
        <v>161.47999999999999</v>
      </c>
    </row>
    <row r="2086" spans="1:9" x14ac:dyDescent="0.35">
      <c r="A2086" s="1">
        <v>43024</v>
      </c>
      <c r="B2086">
        <v>10</v>
      </c>
      <c r="C2086">
        <v>2017</v>
      </c>
      <c r="D2086" s="2">
        <v>44851</v>
      </c>
      <c r="E2086" t="s">
        <v>279</v>
      </c>
      <c r="F2086" t="s">
        <v>42</v>
      </c>
      <c r="G2086" t="s">
        <v>28</v>
      </c>
      <c r="I2086" s="3">
        <v>39.99</v>
      </c>
    </row>
    <row r="2087" spans="1:9" x14ac:dyDescent="0.35">
      <c r="A2087" s="1">
        <v>43024</v>
      </c>
      <c r="B2087">
        <v>10</v>
      </c>
      <c r="C2087">
        <v>2017</v>
      </c>
      <c r="D2087" s="2">
        <v>44851</v>
      </c>
      <c r="E2087" t="s">
        <v>279</v>
      </c>
      <c r="F2087" t="s">
        <v>1107</v>
      </c>
      <c r="G2087" t="s">
        <v>20</v>
      </c>
      <c r="I2087" s="3">
        <v>3.49</v>
      </c>
    </row>
    <row r="2088" spans="1:9" x14ac:dyDescent="0.35">
      <c r="A2088" s="1">
        <v>43025</v>
      </c>
      <c r="B2088">
        <v>10</v>
      </c>
      <c r="C2088">
        <v>2017</v>
      </c>
      <c r="D2088" s="2">
        <v>44851</v>
      </c>
      <c r="E2088" t="s">
        <v>279</v>
      </c>
      <c r="F2088" t="s">
        <v>1101</v>
      </c>
      <c r="G2088" t="s">
        <v>10</v>
      </c>
      <c r="I2088" s="3">
        <v>-37.68</v>
      </c>
    </row>
    <row r="2089" spans="1:9" x14ac:dyDescent="0.35">
      <c r="A2089" s="1">
        <v>43025</v>
      </c>
      <c r="B2089">
        <v>10</v>
      </c>
      <c r="C2089">
        <v>2017</v>
      </c>
      <c r="D2089" s="2">
        <v>44851</v>
      </c>
      <c r="E2089" t="s">
        <v>279</v>
      </c>
      <c r="F2089" t="s">
        <v>1089</v>
      </c>
      <c r="G2089" t="s">
        <v>10</v>
      </c>
      <c r="I2089" s="3">
        <v>-51.07</v>
      </c>
    </row>
    <row r="2090" spans="1:9" x14ac:dyDescent="0.35">
      <c r="A2090" s="1">
        <v>43025</v>
      </c>
      <c r="B2090">
        <v>10</v>
      </c>
      <c r="C2090">
        <v>2017</v>
      </c>
      <c r="D2090" s="2">
        <v>44851</v>
      </c>
      <c r="E2090" t="s">
        <v>279</v>
      </c>
      <c r="F2090" t="s">
        <v>440</v>
      </c>
      <c r="G2090" t="s">
        <v>10</v>
      </c>
      <c r="I2090" s="3">
        <v>-89.36</v>
      </c>
    </row>
    <row r="2091" spans="1:9" x14ac:dyDescent="0.35">
      <c r="A2091" s="1">
        <v>43025</v>
      </c>
      <c r="B2091">
        <v>10</v>
      </c>
      <c r="C2091">
        <v>2017</v>
      </c>
      <c r="D2091" s="2">
        <v>44851</v>
      </c>
      <c r="E2091" t="s">
        <v>279</v>
      </c>
      <c r="F2091" t="s">
        <v>821</v>
      </c>
      <c r="G2091" t="s">
        <v>10</v>
      </c>
      <c r="I2091" s="3">
        <v>-96.97</v>
      </c>
    </row>
    <row r="2092" spans="1:9" x14ac:dyDescent="0.35">
      <c r="A2092" s="1">
        <v>43025</v>
      </c>
      <c r="B2092">
        <v>10</v>
      </c>
      <c r="C2092">
        <v>2017</v>
      </c>
      <c r="D2092" s="2">
        <v>44851</v>
      </c>
      <c r="E2092" t="s">
        <v>279</v>
      </c>
      <c r="F2092" t="s">
        <v>376</v>
      </c>
      <c r="G2092" t="s">
        <v>29</v>
      </c>
      <c r="I2092" s="3">
        <v>-179</v>
      </c>
    </row>
    <row r="2093" spans="1:9" x14ac:dyDescent="0.35">
      <c r="A2093" s="1">
        <v>43026</v>
      </c>
      <c r="B2093">
        <v>10</v>
      </c>
      <c r="C2093">
        <v>2017</v>
      </c>
      <c r="D2093" s="2">
        <v>44851</v>
      </c>
      <c r="E2093" t="s">
        <v>279</v>
      </c>
      <c r="F2093" t="s">
        <v>299</v>
      </c>
      <c r="G2093" t="s">
        <v>10</v>
      </c>
      <c r="I2093" s="3">
        <v>120.27</v>
      </c>
    </row>
    <row r="2094" spans="1:9" x14ac:dyDescent="0.35">
      <c r="A2094" s="1">
        <v>43026</v>
      </c>
      <c r="B2094">
        <v>10</v>
      </c>
      <c r="C2094">
        <v>2017</v>
      </c>
      <c r="D2094" s="2">
        <v>44851</v>
      </c>
      <c r="E2094" t="s">
        <v>279</v>
      </c>
      <c r="F2094" t="s">
        <v>440</v>
      </c>
      <c r="G2094" t="s">
        <v>10</v>
      </c>
      <c r="I2094" s="3">
        <v>92.66</v>
      </c>
    </row>
    <row r="2095" spans="1:9" x14ac:dyDescent="0.35">
      <c r="A2095" s="1">
        <v>43026</v>
      </c>
      <c r="B2095">
        <v>10</v>
      </c>
      <c r="C2095">
        <v>2017</v>
      </c>
      <c r="D2095" s="2">
        <v>44851</v>
      </c>
      <c r="E2095" t="s">
        <v>279</v>
      </c>
      <c r="F2095" t="s">
        <v>413</v>
      </c>
      <c r="G2095" t="s">
        <v>10</v>
      </c>
      <c r="I2095" s="3">
        <v>86.1</v>
      </c>
    </row>
    <row r="2096" spans="1:9" x14ac:dyDescent="0.35">
      <c r="A2096" s="1">
        <v>43026</v>
      </c>
      <c r="B2096">
        <v>10</v>
      </c>
      <c r="C2096">
        <v>2017</v>
      </c>
      <c r="D2096" s="2">
        <v>44851</v>
      </c>
      <c r="E2096" t="s">
        <v>279</v>
      </c>
      <c r="F2096" t="s">
        <v>413</v>
      </c>
      <c r="G2096" t="s">
        <v>10</v>
      </c>
      <c r="I2096" s="3">
        <v>19.32</v>
      </c>
    </row>
    <row r="2097" spans="1:9" x14ac:dyDescent="0.35">
      <c r="A2097" s="1">
        <v>43026</v>
      </c>
      <c r="B2097">
        <v>10</v>
      </c>
      <c r="C2097">
        <v>2017</v>
      </c>
      <c r="D2097" s="2">
        <v>44851</v>
      </c>
      <c r="E2097" t="s">
        <v>279</v>
      </c>
      <c r="F2097" t="s">
        <v>1030</v>
      </c>
      <c r="G2097" t="s">
        <v>35</v>
      </c>
      <c r="I2097" s="3">
        <v>3.01</v>
      </c>
    </row>
    <row r="2098" spans="1:9" x14ac:dyDescent="0.35">
      <c r="A2098" s="1">
        <v>43026</v>
      </c>
      <c r="B2098">
        <v>10</v>
      </c>
      <c r="C2098">
        <v>2017</v>
      </c>
      <c r="D2098" s="2">
        <v>44851</v>
      </c>
      <c r="E2098" t="s">
        <v>279</v>
      </c>
      <c r="F2098" t="s">
        <v>448</v>
      </c>
      <c r="G2098" t="s">
        <v>10</v>
      </c>
      <c r="I2098" s="3">
        <v>-64.52</v>
      </c>
    </row>
    <row r="2099" spans="1:9" x14ac:dyDescent="0.35">
      <c r="A2099" s="1">
        <v>43027</v>
      </c>
      <c r="B2099">
        <v>10</v>
      </c>
      <c r="C2099">
        <v>2017</v>
      </c>
      <c r="D2099" s="2">
        <v>44851</v>
      </c>
      <c r="E2099" t="s">
        <v>279</v>
      </c>
      <c r="F2099" t="s">
        <v>1004</v>
      </c>
      <c r="G2099" t="s">
        <v>12</v>
      </c>
      <c r="I2099" s="3">
        <v>108.12</v>
      </c>
    </row>
    <row r="2100" spans="1:9" x14ac:dyDescent="0.35">
      <c r="A2100" s="1">
        <v>43027</v>
      </c>
      <c r="B2100">
        <v>10</v>
      </c>
      <c r="C2100">
        <v>2017</v>
      </c>
      <c r="D2100" s="2">
        <v>44851</v>
      </c>
      <c r="E2100" t="s">
        <v>279</v>
      </c>
      <c r="F2100" t="s">
        <v>412</v>
      </c>
      <c r="G2100" t="s">
        <v>10</v>
      </c>
      <c r="I2100" s="3">
        <v>54.91</v>
      </c>
    </row>
    <row r="2101" spans="1:9" x14ac:dyDescent="0.35">
      <c r="A2101" s="1">
        <v>43027</v>
      </c>
      <c r="B2101">
        <v>10</v>
      </c>
      <c r="C2101">
        <v>2017</v>
      </c>
      <c r="D2101" s="2">
        <v>44851</v>
      </c>
      <c r="E2101" t="s">
        <v>279</v>
      </c>
      <c r="F2101" t="s">
        <v>420</v>
      </c>
      <c r="G2101" t="s">
        <v>26</v>
      </c>
      <c r="I2101" s="3">
        <v>46.73</v>
      </c>
    </row>
    <row r="2102" spans="1:9" x14ac:dyDescent="0.35">
      <c r="A2102" s="1">
        <v>43028</v>
      </c>
      <c r="B2102">
        <v>10</v>
      </c>
      <c r="C2102">
        <v>2017</v>
      </c>
      <c r="D2102" s="2">
        <v>44851</v>
      </c>
      <c r="E2102" t="s">
        <v>279</v>
      </c>
      <c r="F2102" t="s">
        <v>412</v>
      </c>
      <c r="G2102" t="s">
        <v>10</v>
      </c>
      <c r="I2102" s="3">
        <v>197.07</v>
      </c>
    </row>
    <row r="2103" spans="1:9" x14ac:dyDescent="0.35">
      <c r="A2103" s="1">
        <v>43028</v>
      </c>
      <c r="B2103">
        <v>10</v>
      </c>
      <c r="C2103">
        <v>2017</v>
      </c>
      <c r="D2103" s="2">
        <v>44851</v>
      </c>
      <c r="E2103" t="s">
        <v>279</v>
      </c>
      <c r="F2103" t="s">
        <v>447</v>
      </c>
      <c r="G2103" t="s">
        <v>10</v>
      </c>
      <c r="I2103" s="3">
        <v>96.94</v>
      </c>
    </row>
    <row r="2104" spans="1:9" x14ac:dyDescent="0.35">
      <c r="A2104" s="1">
        <v>43028</v>
      </c>
      <c r="B2104">
        <v>10</v>
      </c>
      <c r="C2104">
        <v>2017</v>
      </c>
      <c r="D2104" s="2">
        <v>44851</v>
      </c>
      <c r="E2104" t="s">
        <v>279</v>
      </c>
      <c r="F2104" t="s">
        <v>1108</v>
      </c>
      <c r="G2104" t="s">
        <v>10</v>
      </c>
      <c r="I2104" s="3">
        <v>43.09</v>
      </c>
    </row>
    <row r="2105" spans="1:9" x14ac:dyDescent="0.35">
      <c r="A2105" s="1">
        <v>43028</v>
      </c>
      <c r="B2105">
        <v>10</v>
      </c>
      <c r="C2105">
        <v>2017</v>
      </c>
      <c r="D2105" s="2">
        <v>44851</v>
      </c>
      <c r="E2105" t="s">
        <v>279</v>
      </c>
      <c r="F2105" t="s">
        <v>1109</v>
      </c>
      <c r="G2105" t="s">
        <v>19</v>
      </c>
      <c r="I2105" s="3">
        <v>43</v>
      </c>
    </row>
    <row r="2106" spans="1:9" x14ac:dyDescent="0.35">
      <c r="A2106" s="1">
        <v>43028</v>
      </c>
      <c r="B2106">
        <v>10</v>
      </c>
      <c r="C2106">
        <v>2017</v>
      </c>
      <c r="D2106" s="2">
        <v>44851</v>
      </c>
      <c r="E2106" t="s">
        <v>279</v>
      </c>
      <c r="F2106" t="s">
        <v>440</v>
      </c>
      <c r="G2106" t="s">
        <v>10</v>
      </c>
      <c r="I2106" s="3">
        <v>33.700000000000003</v>
      </c>
    </row>
    <row r="2107" spans="1:9" x14ac:dyDescent="0.35">
      <c r="A2107" s="1">
        <v>43028</v>
      </c>
      <c r="B2107">
        <v>10</v>
      </c>
      <c r="C2107">
        <v>2017</v>
      </c>
      <c r="D2107" s="2">
        <v>44851</v>
      </c>
      <c r="E2107" t="s">
        <v>279</v>
      </c>
      <c r="F2107" t="s">
        <v>587</v>
      </c>
      <c r="G2107" t="s">
        <v>10</v>
      </c>
      <c r="I2107" s="3">
        <v>10.78</v>
      </c>
    </row>
    <row r="2108" spans="1:9" x14ac:dyDescent="0.35">
      <c r="A2108" s="1">
        <v>43029</v>
      </c>
      <c r="B2108">
        <v>10</v>
      </c>
      <c r="C2108">
        <v>2017</v>
      </c>
      <c r="D2108" s="2">
        <v>44851</v>
      </c>
      <c r="E2108" t="s">
        <v>279</v>
      </c>
      <c r="F2108" t="s">
        <v>1101</v>
      </c>
      <c r="G2108" t="s">
        <v>10</v>
      </c>
      <c r="I2108" s="3">
        <v>129.15</v>
      </c>
    </row>
    <row r="2109" spans="1:9" x14ac:dyDescent="0.35">
      <c r="A2109" s="1">
        <v>43029</v>
      </c>
      <c r="B2109">
        <v>10</v>
      </c>
      <c r="C2109">
        <v>2017</v>
      </c>
      <c r="D2109" s="2">
        <v>44851</v>
      </c>
      <c r="E2109" t="s">
        <v>279</v>
      </c>
      <c r="F2109" t="s">
        <v>440</v>
      </c>
      <c r="G2109" t="s">
        <v>10</v>
      </c>
      <c r="I2109" s="3">
        <v>81.900000000000006</v>
      </c>
    </row>
    <row r="2110" spans="1:9" x14ac:dyDescent="0.35">
      <c r="A2110" s="1">
        <v>43029</v>
      </c>
      <c r="B2110">
        <v>10</v>
      </c>
      <c r="C2110">
        <v>2017</v>
      </c>
      <c r="D2110" s="2">
        <v>44851</v>
      </c>
      <c r="E2110" t="s">
        <v>279</v>
      </c>
      <c r="F2110" t="s">
        <v>1110</v>
      </c>
      <c r="G2110" t="s">
        <v>19</v>
      </c>
      <c r="I2110" s="3">
        <v>8.89</v>
      </c>
    </row>
    <row r="2111" spans="1:9" x14ac:dyDescent="0.35">
      <c r="A2111" s="1">
        <v>43029</v>
      </c>
      <c r="B2111">
        <v>10</v>
      </c>
      <c r="C2111">
        <v>2017</v>
      </c>
      <c r="D2111" s="2">
        <v>44851</v>
      </c>
      <c r="E2111" t="s">
        <v>279</v>
      </c>
      <c r="F2111" t="s">
        <v>1110</v>
      </c>
      <c r="G2111" t="s">
        <v>19</v>
      </c>
      <c r="I2111" s="3">
        <v>8.2899999999999991</v>
      </c>
    </row>
    <row r="2112" spans="1:9" x14ac:dyDescent="0.35">
      <c r="A2112" s="1">
        <v>43030</v>
      </c>
      <c r="B2112">
        <v>10</v>
      </c>
      <c r="C2112">
        <v>2017</v>
      </c>
      <c r="D2112" s="2">
        <v>44851</v>
      </c>
      <c r="E2112" t="s">
        <v>279</v>
      </c>
      <c r="F2112" t="s">
        <v>543</v>
      </c>
      <c r="G2112" t="s">
        <v>20</v>
      </c>
      <c r="I2112" s="3">
        <v>41.84</v>
      </c>
    </row>
    <row r="2113" spans="1:9" x14ac:dyDescent="0.35">
      <c r="A2113" s="1">
        <v>43030</v>
      </c>
      <c r="B2113">
        <v>10</v>
      </c>
      <c r="C2113">
        <v>2017</v>
      </c>
      <c r="D2113" s="2">
        <v>44851</v>
      </c>
      <c r="E2113" t="s">
        <v>279</v>
      </c>
      <c r="F2113" t="s">
        <v>419</v>
      </c>
      <c r="G2113" t="s">
        <v>20</v>
      </c>
      <c r="I2113" s="3">
        <v>32.14</v>
      </c>
    </row>
    <row r="2114" spans="1:9" x14ac:dyDescent="0.35">
      <c r="A2114" s="1">
        <v>43030</v>
      </c>
      <c r="B2114">
        <v>10</v>
      </c>
      <c r="C2114">
        <v>2017</v>
      </c>
      <c r="D2114" s="2">
        <v>44851</v>
      </c>
      <c r="E2114" t="s">
        <v>279</v>
      </c>
      <c r="F2114" t="s">
        <v>541</v>
      </c>
      <c r="G2114" t="s">
        <v>20</v>
      </c>
      <c r="I2114" s="3">
        <v>6.64</v>
      </c>
    </row>
    <row r="2115" spans="1:9" x14ac:dyDescent="0.35">
      <c r="A2115" s="1">
        <v>43031</v>
      </c>
      <c r="B2115">
        <v>10</v>
      </c>
      <c r="C2115">
        <v>2017</v>
      </c>
      <c r="D2115" s="2">
        <v>44851</v>
      </c>
      <c r="E2115" t="s">
        <v>279</v>
      </c>
      <c r="F2115" t="s">
        <v>420</v>
      </c>
      <c r="G2115" t="s">
        <v>26</v>
      </c>
      <c r="I2115" s="3">
        <v>42.48</v>
      </c>
    </row>
    <row r="2116" spans="1:9" x14ac:dyDescent="0.35">
      <c r="A2116" s="1">
        <v>43031</v>
      </c>
      <c r="B2116">
        <v>10</v>
      </c>
      <c r="C2116">
        <v>2017</v>
      </c>
      <c r="D2116" s="2">
        <v>44851</v>
      </c>
      <c r="E2116" t="s">
        <v>279</v>
      </c>
      <c r="F2116" t="s">
        <v>413</v>
      </c>
      <c r="G2116" t="s">
        <v>10</v>
      </c>
      <c r="I2116" s="3">
        <v>29.07</v>
      </c>
    </row>
    <row r="2117" spans="1:9" x14ac:dyDescent="0.35">
      <c r="A2117" s="1">
        <v>43031</v>
      </c>
      <c r="B2117">
        <v>10</v>
      </c>
      <c r="C2117">
        <v>2017</v>
      </c>
      <c r="D2117" s="2">
        <v>44851</v>
      </c>
      <c r="E2117" t="s">
        <v>279</v>
      </c>
      <c r="F2117" t="s">
        <v>541</v>
      </c>
      <c r="G2117" t="s">
        <v>20</v>
      </c>
      <c r="I2117" s="3">
        <v>19.170000000000002</v>
      </c>
    </row>
    <row r="2118" spans="1:9" x14ac:dyDescent="0.35">
      <c r="A2118" s="1">
        <v>43031</v>
      </c>
      <c r="B2118">
        <v>10</v>
      </c>
      <c r="C2118">
        <v>2017</v>
      </c>
      <c r="D2118" s="2">
        <v>44851</v>
      </c>
      <c r="E2118" t="s">
        <v>279</v>
      </c>
      <c r="F2118" t="s">
        <v>541</v>
      </c>
      <c r="G2118" t="s">
        <v>20</v>
      </c>
      <c r="I2118" s="3">
        <v>10</v>
      </c>
    </row>
    <row r="2119" spans="1:9" x14ac:dyDescent="0.35">
      <c r="A2119" s="1">
        <v>43032</v>
      </c>
      <c r="B2119">
        <v>10</v>
      </c>
      <c r="C2119">
        <v>2017</v>
      </c>
      <c r="D2119" s="2">
        <v>44851</v>
      </c>
      <c r="E2119" t="s">
        <v>269</v>
      </c>
      <c r="F2119" t="s">
        <v>1059</v>
      </c>
      <c r="G2119" t="s">
        <v>14</v>
      </c>
      <c r="I2119" s="3">
        <v>302.27</v>
      </c>
    </row>
    <row r="2120" spans="1:9" x14ac:dyDescent="0.35">
      <c r="A2120" s="1">
        <v>43032</v>
      </c>
      <c r="B2120">
        <v>10</v>
      </c>
      <c r="C2120">
        <v>2017</v>
      </c>
      <c r="D2120" s="2">
        <v>44851</v>
      </c>
      <c r="E2120" t="s">
        <v>269</v>
      </c>
      <c r="F2120" t="s">
        <v>754</v>
      </c>
      <c r="G2120" t="s">
        <v>16</v>
      </c>
      <c r="I2120" s="3">
        <v>159.16999999999999</v>
      </c>
    </row>
    <row r="2121" spans="1:9" x14ac:dyDescent="0.35">
      <c r="A2121" s="1">
        <v>43032</v>
      </c>
      <c r="B2121">
        <v>10</v>
      </c>
      <c r="C2121">
        <v>2017</v>
      </c>
      <c r="D2121" s="2">
        <v>44851</v>
      </c>
      <c r="E2121" t="s">
        <v>269</v>
      </c>
      <c r="F2121" t="s">
        <v>751</v>
      </c>
      <c r="G2121" t="s">
        <v>14</v>
      </c>
      <c r="I2121" s="3">
        <v>152.96</v>
      </c>
    </row>
    <row r="2122" spans="1:9" x14ac:dyDescent="0.35">
      <c r="A2122" s="1">
        <v>43032</v>
      </c>
      <c r="B2122">
        <v>10</v>
      </c>
      <c r="C2122">
        <v>2017</v>
      </c>
      <c r="D2122" s="2">
        <v>44851</v>
      </c>
      <c r="E2122" t="s">
        <v>276</v>
      </c>
      <c r="F2122" t="s">
        <v>619</v>
      </c>
      <c r="G2122" t="s">
        <v>12</v>
      </c>
      <c r="I2122" s="3">
        <v>41.36</v>
      </c>
    </row>
    <row r="2123" spans="1:9" x14ac:dyDescent="0.35">
      <c r="A2123" s="1">
        <v>43032</v>
      </c>
      <c r="B2123">
        <v>10</v>
      </c>
      <c r="C2123">
        <v>2017</v>
      </c>
      <c r="D2123" s="2">
        <v>44851</v>
      </c>
      <c r="E2123" t="s">
        <v>277</v>
      </c>
      <c r="F2123" t="s">
        <v>849</v>
      </c>
      <c r="G2123" t="s">
        <v>17</v>
      </c>
      <c r="I2123" s="3">
        <v>10.99</v>
      </c>
    </row>
    <row r="2124" spans="1:9" x14ac:dyDescent="0.35">
      <c r="A2124" s="1">
        <v>43032</v>
      </c>
      <c r="B2124">
        <v>10</v>
      </c>
      <c r="C2124">
        <v>2017</v>
      </c>
      <c r="D2124" s="2">
        <v>44851</v>
      </c>
      <c r="E2124" t="s">
        <v>277</v>
      </c>
      <c r="F2124" t="s">
        <v>849</v>
      </c>
      <c r="G2124" t="s">
        <v>17</v>
      </c>
      <c r="I2124" s="3">
        <v>8.5</v>
      </c>
    </row>
    <row r="2125" spans="1:9" x14ac:dyDescent="0.35">
      <c r="A2125" s="1">
        <v>43032</v>
      </c>
      <c r="B2125">
        <v>10</v>
      </c>
      <c r="C2125">
        <v>2017</v>
      </c>
      <c r="D2125" s="2">
        <v>44851</v>
      </c>
      <c r="E2125" t="s">
        <v>277</v>
      </c>
      <c r="F2125" t="s">
        <v>849</v>
      </c>
      <c r="G2125" t="s">
        <v>17</v>
      </c>
      <c r="I2125" s="3">
        <v>7.14</v>
      </c>
    </row>
    <row r="2126" spans="1:9" x14ac:dyDescent="0.35">
      <c r="A2126" s="1">
        <v>43032</v>
      </c>
      <c r="B2126">
        <v>10</v>
      </c>
      <c r="C2126">
        <v>2017</v>
      </c>
      <c r="D2126" s="2">
        <v>44851</v>
      </c>
      <c r="E2126" t="s">
        <v>279</v>
      </c>
      <c r="F2126" t="s">
        <v>423</v>
      </c>
      <c r="G2126" t="s">
        <v>19</v>
      </c>
      <c r="I2126" s="3">
        <v>5.66</v>
      </c>
    </row>
    <row r="2127" spans="1:9" x14ac:dyDescent="0.35">
      <c r="A2127" s="1">
        <v>43033</v>
      </c>
      <c r="B2127">
        <v>10</v>
      </c>
      <c r="C2127">
        <v>2017</v>
      </c>
      <c r="D2127" s="2">
        <v>44851</v>
      </c>
      <c r="E2127" t="s">
        <v>279</v>
      </c>
      <c r="F2127" t="s">
        <v>932</v>
      </c>
      <c r="G2127" t="s">
        <v>30</v>
      </c>
      <c r="I2127" s="3">
        <v>39.950000000000003</v>
      </c>
    </row>
    <row r="2128" spans="1:9" x14ac:dyDescent="0.35">
      <c r="A2128" s="1">
        <v>43034</v>
      </c>
      <c r="B2128">
        <v>10</v>
      </c>
      <c r="C2128">
        <v>2017</v>
      </c>
      <c r="D2128" s="2">
        <v>44851</v>
      </c>
      <c r="E2128" t="s">
        <v>279</v>
      </c>
      <c r="F2128" t="s">
        <v>369</v>
      </c>
      <c r="G2128" t="s">
        <v>36</v>
      </c>
      <c r="I2128" s="3">
        <v>0.99</v>
      </c>
    </row>
    <row r="2129" spans="1:9" x14ac:dyDescent="0.35">
      <c r="A2129" s="1">
        <v>43035</v>
      </c>
      <c r="B2129">
        <v>10</v>
      </c>
      <c r="C2129">
        <v>2017</v>
      </c>
      <c r="D2129" s="2">
        <v>44851</v>
      </c>
      <c r="E2129" t="s">
        <v>279</v>
      </c>
      <c r="F2129" t="s">
        <v>1089</v>
      </c>
      <c r="G2129" t="s">
        <v>10</v>
      </c>
      <c r="I2129" s="3">
        <v>28</v>
      </c>
    </row>
    <row r="2130" spans="1:9" x14ac:dyDescent="0.35">
      <c r="A2130" s="1">
        <v>43035</v>
      </c>
      <c r="B2130">
        <v>10</v>
      </c>
      <c r="C2130">
        <v>2017</v>
      </c>
      <c r="D2130" s="2">
        <v>44851</v>
      </c>
      <c r="E2130" t="s">
        <v>279</v>
      </c>
      <c r="F2130" t="s">
        <v>1111</v>
      </c>
      <c r="G2130" t="s">
        <v>19</v>
      </c>
      <c r="I2130" s="3">
        <v>15.97</v>
      </c>
    </row>
    <row r="2131" spans="1:9" x14ac:dyDescent="0.35">
      <c r="A2131" s="1">
        <v>43036</v>
      </c>
      <c r="B2131">
        <v>10</v>
      </c>
      <c r="C2131">
        <v>2017</v>
      </c>
      <c r="D2131" s="2">
        <v>44851</v>
      </c>
      <c r="E2131" t="s">
        <v>279</v>
      </c>
      <c r="F2131" t="s">
        <v>49</v>
      </c>
      <c r="G2131" t="s">
        <v>10</v>
      </c>
      <c r="I2131" s="3">
        <v>-16.149999999999999</v>
      </c>
    </row>
    <row r="2132" spans="1:9" x14ac:dyDescent="0.35">
      <c r="A2132" s="1">
        <v>43036</v>
      </c>
      <c r="B2132">
        <v>10</v>
      </c>
      <c r="C2132">
        <v>2017</v>
      </c>
      <c r="D2132" s="2">
        <v>44851</v>
      </c>
      <c r="E2132" t="s">
        <v>279</v>
      </c>
      <c r="F2132" t="s">
        <v>1112</v>
      </c>
      <c r="G2132" t="s">
        <v>10</v>
      </c>
      <c r="I2132" s="3">
        <v>-43.09</v>
      </c>
    </row>
    <row r="2133" spans="1:9" x14ac:dyDescent="0.35">
      <c r="A2133" s="1">
        <v>43036</v>
      </c>
      <c r="B2133">
        <v>10</v>
      </c>
      <c r="C2133">
        <v>2017</v>
      </c>
      <c r="D2133" s="2">
        <v>44851</v>
      </c>
      <c r="E2133" t="s">
        <v>279</v>
      </c>
      <c r="F2133" t="s">
        <v>440</v>
      </c>
      <c r="G2133" t="s">
        <v>10</v>
      </c>
      <c r="I2133" s="3">
        <v>-46.33</v>
      </c>
    </row>
    <row r="2134" spans="1:9" x14ac:dyDescent="0.35">
      <c r="A2134" s="1">
        <v>43036</v>
      </c>
      <c r="B2134">
        <v>10</v>
      </c>
      <c r="C2134">
        <v>2017</v>
      </c>
      <c r="D2134" s="2">
        <v>44851</v>
      </c>
      <c r="E2134" t="s">
        <v>279</v>
      </c>
      <c r="F2134" t="s">
        <v>440</v>
      </c>
      <c r="G2134" t="s">
        <v>10</v>
      </c>
      <c r="I2134" s="3">
        <v>-59.41</v>
      </c>
    </row>
    <row r="2135" spans="1:9" x14ac:dyDescent="0.35">
      <c r="A2135" s="1">
        <v>43036</v>
      </c>
      <c r="B2135">
        <v>10</v>
      </c>
      <c r="C2135">
        <v>2017</v>
      </c>
      <c r="D2135" s="2">
        <v>44851</v>
      </c>
      <c r="E2135" t="s">
        <v>279</v>
      </c>
      <c r="F2135" t="s">
        <v>299</v>
      </c>
      <c r="G2135" t="s">
        <v>10</v>
      </c>
      <c r="I2135" s="3">
        <v>-95.21</v>
      </c>
    </row>
    <row r="2136" spans="1:9" x14ac:dyDescent="0.35">
      <c r="A2136" s="1">
        <v>43036</v>
      </c>
      <c r="B2136">
        <v>10</v>
      </c>
      <c r="C2136">
        <v>2017</v>
      </c>
      <c r="D2136" s="2">
        <v>44851</v>
      </c>
      <c r="E2136" t="s">
        <v>279</v>
      </c>
      <c r="F2136" t="s">
        <v>1089</v>
      </c>
      <c r="G2136" t="s">
        <v>10</v>
      </c>
      <c r="I2136" s="3">
        <v>-112.95</v>
      </c>
    </row>
    <row r="2137" spans="1:9" x14ac:dyDescent="0.35">
      <c r="A2137" s="1">
        <v>43036</v>
      </c>
      <c r="B2137">
        <v>10</v>
      </c>
      <c r="C2137">
        <v>2017</v>
      </c>
      <c r="D2137" s="2">
        <v>44851</v>
      </c>
      <c r="E2137" t="s">
        <v>279</v>
      </c>
      <c r="F2137" t="s">
        <v>49</v>
      </c>
      <c r="G2137" t="s">
        <v>10</v>
      </c>
      <c r="I2137" s="3">
        <v>-132.44</v>
      </c>
    </row>
    <row r="2138" spans="1:9" x14ac:dyDescent="0.35">
      <c r="A2138" s="1">
        <v>43036</v>
      </c>
      <c r="B2138">
        <v>10</v>
      </c>
      <c r="C2138">
        <v>2017</v>
      </c>
      <c r="D2138" s="2">
        <v>44851</v>
      </c>
      <c r="E2138" t="s">
        <v>279</v>
      </c>
      <c r="F2138" t="s">
        <v>1101</v>
      </c>
      <c r="G2138" t="s">
        <v>10</v>
      </c>
      <c r="I2138" s="3">
        <v>-193.79</v>
      </c>
    </row>
    <row r="2139" spans="1:9" x14ac:dyDescent="0.35">
      <c r="A2139" s="1">
        <v>43037</v>
      </c>
      <c r="B2139">
        <v>10</v>
      </c>
      <c r="C2139">
        <v>2017</v>
      </c>
      <c r="D2139" s="2">
        <v>44851</v>
      </c>
      <c r="E2139" t="s">
        <v>279</v>
      </c>
      <c r="F2139" t="s">
        <v>1019</v>
      </c>
      <c r="G2139" t="s">
        <v>30</v>
      </c>
      <c r="I2139" s="3">
        <v>64.989999999999995</v>
      </c>
    </row>
    <row r="2140" spans="1:9" x14ac:dyDescent="0.35">
      <c r="A2140" s="1">
        <v>43040</v>
      </c>
      <c r="B2140">
        <v>11</v>
      </c>
      <c r="C2140">
        <v>2017</v>
      </c>
      <c r="D2140" s="2">
        <v>44882</v>
      </c>
      <c r="E2140" t="s">
        <v>269</v>
      </c>
      <c r="F2140" t="s">
        <v>919</v>
      </c>
      <c r="G2140" t="s">
        <v>34</v>
      </c>
      <c r="I2140" s="3">
        <v>52</v>
      </c>
    </row>
    <row r="2141" spans="1:9" x14ac:dyDescent="0.35">
      <c r="A2141" s="1">
        <v>43041</v>
      </c>
      <c r="B2141">
        <v>11</v>
      </c>
      <c r="C2141">
        <v>2017</v>
      </c>
      <c r="D2141" s="2">
        <v>44882</v>
      </c>
      <c r="E2141" t="s">
        <v>269</v>
      </c>
      <c r="F2141" t="s">
        <v>1064</v>
      </c>
      <c r="G2141" t="s">
        <v>13</v>
      </c>
      <c r="I2141" s="3">
        <v>3688.03</v>
      </c>
    </row>
    <row r="2142" spans="1:9" x14ac:dyDescent="0.35">
      <c r="A2142" s="1">
        <v>43041</v>
      </c>
      <c r="B2142">
        <v>11</v>
      </c>
      <c r="C2142">
        <v>2017</v>
      </c>
      <c r="D2142" s="2">
        <v>44882</v>
      </c>
      <c r="E2142" t="s">
        <v>269</v>
      </c>
      <c r="F2142" t="s">
        <v>1113</v>
      </c>
      <c r="G2142" t="s">
        <v>34</v>
      </c>
      <c r="I2142" s="3">
        <v>100</v>
      </c>
    </row>
    <row r="2143" spans="1:9" x14ac:dyDescent="0.35">
      <c r="A2143" s="1">
        <v>43041</v>
      </c>
      <c r="B2143">
        <v>11</v>
      </c>
      <c r="C2143">
        <v>2017</v>
      </c>
      <c r="D2143" s="2">
        <v>44882</v>
      </c>
      <c r="E2143" t="s">
        <v>279</v>
      </c>
      <c r="F2143" t="s">
        <v>1114</v>
      </c>
      <c r="G2143" t="s">
        <v>17</v>
      </c>
      <c r="I2143" s="3">
        <v>6.88</v>
      </c>
    </row>
    <row r="2144" spans="1:9" x14ac:dyDescent="0.35">
      <c r="A2144" s="1">
        <v>43043</v>
      </c>
      <c r="B2144">
        <v>11</v>
      </c>
      <c r="C2144">
        <v>2017</v>
      </c>
      <c r="D2144" s="2">
        <v>44882</v>
      </c>
      <c r="E2144" t="s">
        <v>279</v>
      </c>
      <c r="F2144" t="s">
        <v>368</v>
      </c>
      <c r="G2144" t="s">
        <v>27</v>
      </c>
      <c r="I2144" s="3">
        <v>180</v>
      </c>
    </row>
    <row r="2145" spans="1:9" x14ac:dyDescent="0.35">
      <c r="A2145" s="1">
        <v>43043</v>
      </c>
      <c r="B2145">
        <v>11</v>
      </c>
      <c r="C2145">
        <v>2017</v>
      </c>
      <c r="D2145" s="2">
        <v>44882</v>
      </c>
      <c r="E2145" t="s">
        <v>279</v>
      </c>
      <c r="F2145" t="s">
        <v>1115</v>
      </c>
      <c r="G2145" t="s">
        <v>26</v>
      </c>
      <c r="I2145" s="3">
        <v>50.57</v>
      </c>
    </row>
    <row r="2146" spans="1:9" x14ac:dyDescent="0.35">
      <c r="A2146" s="1">
        <v>43043</v>
      </c>
      <c r="B2146">
        <v>11</v>
      </c>
      <c r="C2146">
        <v>2017</v>
      </c>
      <c r="D2146" s="2">
        <v>44882</v>
      </c>
      <c r="E2146" t="s">
        <v>279</v>
      </c>
      <c r="F2146" t="s">
        <v>1101</v>
      </c>
      <c r="G2146" t="s">
        <v>10</v>
      </c>
      <c r="I2146" s="3">
        <v>0.01</v>
      </c>
    </row>
    <row r="2147" spans="1:9" x14ac:dyDescent="0.35">
      <c r="A2147" s="1">
        <v>43044</v>
      </c>
      <c r="B2147">
        <v>11</v>
      </c>
      <c r="C2147">
        <v>2017</v>
      </c>
      <c r="D2147" s="2">
        <v>44882</v>
      </c>
      <c r="E2147" t="s">
        <v>279</v>
      </c>
      <c r="F2147" t="s">
        <v>1116</v>
      </c>
      <c r="G2147" t="s">
        <v>25</v>
      </c>
      <c r="I2147" s="3">
        <v>70.75</v>
      </c>
    </row>
    <row r="2148" spans="1:9" x14ac:dyDescent="0.35">
      <c r="A2148" s="1">
        <v>43045</v>
      </c>
      <c r="B2148">
        <v>11</v>
      </c>
      <c r="C2148">
        <v>2017</v>
      </c>
      <c r="D2148" s="2">
        <v>44882</v>
      </c>
      <c r="E2148" t="s">
        <v>279</v>
      </c>
      <c r="F2148" t="s">
        <v>1104</v>
      </c>
      <c r="G2148" t="s">
        <v>10</v>
      </c>
      <c r="I2148" s="3">
        <v>405.67</v>
      </c>
    </row>
    <row r="2149" spans="1:9" x14ac:dyDescent="0.35">
      <c r="A2149" s="1">
        <v>43045</v>
      </c>
      <c r="B2149">
        <v>11</v>
      </c>
      <c r="C2149">
        <v>2017</v>
      </c>
      <c r="D2149" s="2">
        <v>44882</v>
      </c>
      <c r="E2149" t="s">
        <v>269</v>
      </c>
      <c r="F2149" t="s">
        <v>641</v>
      </c>
      <c r="G2149" t="s">
        <v>34</v>
      </c>
      <c r="I2149" s="3">
        <v>52.5</v>
      </c>
    </row>
    <row r="2150" spans="1:9" x14ac:dyDescent="0.35">
      <c r="A2150" s="1">
        <v>43047</v>
      </c>
      <c r="B2150">
        <v>11</v>
      </c>
      <c r="C2150">
        <v>2017</v>
      </c>
      <c r="D2150" s="2">
        <v>44882</v>
      </c>
      <c r="E2150" t="s">
        <v>279</v>
      </c>
      <c r="F2150" t="s">
        <v>1117</v>
      </c>
      <c r="G2150" t="s">
        <v>38</v>
      </c>
      <c r="I2150" s="3">
        <v>50.19</v>
      </c>
    </row>
    <row r="2151" spans="1:9" x14ac:dyDescent="0.35">
      <c r="A2151" s="1">
        <v>43048</v>
      </c>
      <c r="B2151">
        <v>11</v>
      </c>
      <c r="C2151">
        <v>2017</v>
      </c>
      <c r="D2151" s="2">
        <v>44882</v>
      </c>
      <c r="E2151" t="s">
        <v>269</v>
      </c>
      <c r="F2151" t="s">
        <v>752</v>
      </c>
      <c r="G2151" t="s">
        <v>16</v>
      </c>
      <c r="I2151" s="3">
        <v>320.27</v>
      </c>
    </row>
    <row r="2152" spans="1:9" x14ac:dyDescent="0.35">
      <c r="A2152" s="1">
        <v>43048</v>
      </c>
      <c r="B2152">
        <v>11</v>
      </c>
      <c r="C2152">
        <v>2017</v>
      </c>
      <c r="D2152" s="2">
        <v>44882</v>
      </c>
      <c r="E2152" t="s">
        <v>279</v>
      </c>
      <c r="F2152" t="s">
        <v>1118</v>
      </c>
      <c r="G2152" t="s">
        <v>19</v>
      </c>
      <c r="I2152" s="3">
        <v>34.700000000000003</v>
      </c>
    </row>
    <row r="2153" spans="1:9" x14ac:dyDescent="0.35">
      <c r="A2153" s="1">
        <v>43049</v>
      </c>
      <c r="B2153">
        <v>11</v>
      </c>
      <c r="C2153">
        <v>2017</v>
      </c>
      <c r="D2153" s="2">
        <v>44882</v>
      </c>
      <c r="E2153" t="s">
        <v>279</v>
      </c>
      <c r="F2153" t="s">
        <v>1119</v>
      </c>
      <c r="G2153" t="s">
        <v>19</v>
      </c>
      <c r="I2153" s="3">
        <v>13.46</v>
      </c>
    </row>
    <row r="2154" spans="1:9" x14ac:dyDescent="0.35">
      <c r="A2154" s="1">
        <v>43050</v>
      </c>
      <c r="B2154">
        <v>11</v>
      </c>
      <c r="C2154">
        <v>2017</v>
      </c>
      <c r="D2154" s="2">
        <v>44882</v>
      </c>
      <c r="E2154" t="s">
        <v>279</v>
      </c>
      <c r="F2154" t="s">
        <v>1089</v>
      </c>
      <c r="G2154" t="s">
        <v>10</v>
      </c>
      <c r="I2154" s="3">
        <v>-21.54</v>
      </c>
    </row>
    <row r="2155" spans="1:9" x14ac:dyDescent="0.35">
      <c r="A2155" s="1">
        <v>43050</v>
      </c>
      <c r="B2155">
        <v>11</v>
      </c>
      <c r="C2155">
        <v>2017</v>
      </c>
      <c r="D2155" s="2">
        <v>44882</v>
      </c>
      <c r="E2155" t="s">
        <v>279</v>
      </c>
      <c r="F2155" t="s">
        <v>1089</v>
      </c>
      <c r="G2155" t="s">
        <v>10</v>
      </c>
      <c r="I2155" s="3">
        <v>-28</v>
      </c>
    </row>
    <row r="2156" spans="1:9" x14ac:dyDescent="0.35">
      <c r="A2156" s="1">
        <v>43051</v>
      </c>
      <c r="B2156">
        <v>11</v>
      </c>
      <c r="C2156">
        <v>2017</v>
      </c>
      <c r="D2156" s="2">
        <v>44882</v>
      </c>
      <c r="E2156" t="s">
        <v>279</v>
      </c>
      <c r="F2156" t="s">
        <v>420</v>
      </c>
      <c r="G2156" t="s">
        <v>26</v>
      </c>
      <c r="I2156" s="3">
        <v>50.66</v>
      </c>
    </row>
    <row r="2157" spans="1:9" x14ac:dyDescent="0.35">
      <c r="A2157" s="1">
        <v>43051</v>
      </c>
      <c r="B2157">
        <v>11</v>
      </c>
      <c r="C2157">
        <v>2017</v>
      </c>
      <c r="D2157" s="2">
        <v>44882</v>
      </c>
      <c r="E2157" t="s">
        <v>279</v>
      </c>
      <c r="F2157" t="s">
        <v>1120</v>
      </c>
      <c r="G2157" t="s">
        <v>20</v>
      </c>
      <c r="I2157" s="3">
        <v>19.37</v>
      </c>
    </row>
    <row r="2158" spans="1:9" x14ac:dyDescent="0.35">
      <c r="A2158" s="1">
        <v>43051</v>
      </c>
      <c r="B2158">
        <v>11</v>
      </c>
      <c r="C2158">
        <v>2017</v>
      </c>
      <c r="D2158" s="2">
        <v>44882</v>
      </c>
      <c r="E2158" t="s">
        <v>279</v>
      </c>
      <c r="F2158" t="s">
        <v>541</v>
      </c>
      <c r="G2158" t="s">
        <v>20</v>
      </c>
      <c r="I2158" s="3">
        <v>5.68</v>
      </c>
    </row>
    <row r="2159" spans="1:9" x14ac:dyDescent="0.35">
      <c r="A2159" s="1">
        <v>43052</v>
      </c>
      <c r="B2159">
        <v>11</v>
      </c>
      <c r="C2159">
        <v>2017</v>
      </c>
      <c r="D2159" s="2">
        <v>44882</v>
      </c>
      <c r="E2159" t="s">
        <v>279</v>
      </c>
      <c r="F2159" t="s">
        <v>541</v>
      </c>
      <c r="G2159" t="s">
        <v>20</v>
      </c>
      <c r="I2159" s="3">
        <v>48.78</v>
      </c>
    </row>
    <row r="2160" spans="1:9" x14ac:dyDescent="0.35">
      <c r="A2160" s="1">
        <v>43052</v>
      </c>
      <c r="B2160">
        <v>11</v>
      </c>
      <c r="C2160">
        <v>2017</v>
      </c>
      <c r="D2160" s="2">
        <v>44882</v>
      </c>
      <c r="E2160" t="s">
        <v>279</v>
      </c>
      <c r="F2160" t="s">
        <v>541</v>
      </c>
      <c r="G2160" t="s">
        <v>20</v>
      </c>
      <c r="I2160" s="3">
        <v>40.76</v>
      </c>
    </row>
    <row r="2161" spans="1:9" x14ac:dyDescent="0.35">
      <c r="A2161" s="1">
        <v>43052</v>
      </c>
      <c r="B2161">
        <v>11</v>
      </c>
      <c r="C2161">
        <v>2017</v>
      </c>
      <c r="D2161" s="2">
        <v>44882</v>
      </c>
      <c r="E2161" t="s">
        <v>279</v>
      </c>
      <c r="F2161" t="s">
        <v>934</v>
      </c>
      <c r="G2161" t="s">
        <v>19</v>
      </c>
      <c r="I2161" s="3">
        <v>21.8</v>
      </c>
    </row>
    <row r="2162" spans="1:9" x14ac:dyDescent="0.35">
      <c r="A2162" s="1">
        <v>43052</v>
      </c>
      <c r="B2162">
        <v>11</v>
      </c>
      <c r="C2162">
        <v>2017</v>
      </c>
      <c r="D2162" s="2">
        <v>44882</v>
      </c>
      <c r="E2162" t="s">
        <v>279</v>
      </c>
      <c r="F2162" t="s">
        <v>1121</v>
      </c>
      <c r="G2162" t="s">
        <v>19</v>
      </c>
      <c r="I2162" s="3">
        <v>7</v>
      </c>
    </row>
    <row r="2163" spans="1:9" x14ac:dyDescent="0.35">
      <c r="A2163" s="1">
        <v>43052</v>
      </c>
      <c r="B2163">
        <v>11</v>
      </c>
      <c r="C2163">
        <v>2017</v>
      </c>
      <c r="D2163" s="2">
        <v>44882</v>
      </c>
      <c r="E2163" t="s">
        <v>279</v>
      </c>
      <c r="F2163" t="s">
        <v>541</v>
      </c>
      <c r="G2163" t="s">
        <v>20</v>
      </c>
      <c r="I2163" s="3">
        <v>3.76</v>
      </c>
    </row>
    <row r="2164" spans="1:9" x14ac:dyDescent="0.35">
      <c r="A2164" s="1">
        <v>43053</v>
      </c>
      <c r="B2164">
        <v>11</v>
      </c>
      <c r="C2164">
        <v>2017</v>
      </c>
      <c r="D2164" s="2">
        <v>44882</v>
      </c>
      <c r="E2164" t="s">
        <v>279</v>
      </c>
      <c r="F2164" t="s">
        <v>299</v>
      </c>
      <c r="G2164" t="s">
        <v>10</v>
      </c>
      <c r="I2164" s="3">
        <v>129.19999999999999</v>
      </c>
    </row>
    <row r="2165" spans="1:9" x14ac:dyDescent="0.35">
      <c r="A2165" s="1">
        <v>43053</v>
      </c>
      <c r="B2165">
        <v>11</v>
      </c>
      <c r="C2165">
        <v>2017</v>
      </c>
      <c r="D2165" s="2">
        <v>44882</v>
      </c>
      <c r="E2165" t="s">
        <v>279</v>
      </c>
      <c r="F2165" t="s">
        <v>449</v>
      </c>
      <c r="G2165" t="s">
        <v>50</v>
      </c>
      <c r="I2165" s="3">
        <v>10</v>
      </c>
    </row>
    <row r="2166" spans="1:9" x14ac:dyDescent="0.35">
      <c r="A2166" s="1">
        <v>43054</v>
      </c>
      <c r="B2166">
        <v>11</v>
      </c>
      <c r="C2166">
        <v>2017</v>
      </c>
      <c r="D2166" s="2">
        <v>44882</v>
      </c>
      <c r="E2166" t="s">
        <v>279</v>
      </c>
      <c r="F2166" t="s">
        <v>1122</v>
      </c>
      <c r="G2166" t="s">
        <v>34</v>
      </c>
      <c r="I2166" s="3">
        <v>150</v>
      </c>
    </row>
    <row r="2167" spans="1:9" x14ac:dyDescent="0.35">
      <c r="A2167" s="1">
        <v>43054</v>
      </c>
      <c r="B2167">
        <v>11</v>
      </c>
      <c r="C2167">
        <v>2017</v>
      </c>
      <c r="D2167" s="2">
        <v>44882</v>
      </c>
      <c r="E2167" t="s">
        <v>279</v>
      </c>
      <c r="F2167" t="s">
        <v>1123</v>
      </c>
      <c r="G2167" t="s">
        <v>18</v>
      </c>
      <c r="I2167" s="3">
        <v>32.01</v>
      </c>
    </row>
    <row r="2168" spans="1:9" x14ac:dyDescent="0.35">
      <c r="A2168" s="1">
        <v>43054</v>
      </c>
      <c r="B2168">
        <v>11</v>
      </c>
      <c r="C2168">
        <v>2017</v>
      </c>
      <c r="D2168" s="2">
        <v>44882</v>
      </c>
      <c r="E2168" t="s">
        <v>279</v>
      </c>
      <c r="F2168" t="s">
        <v>541</v>
      </c>
      <c r="G2168" t="s">
        <v>20</v>
      </c>
      <c r="I2168" s="3">
        <v>22.76</v>
      </c>
    </row>
    <row r="2169" spans="1:9" x14ac:dyDescent="0.35">
      <c r="A2169" s="1">
        <v>43055</v>
      </c>
      <c r="B2169">
        <v>11</v>
      </c>
      <c r="C2169">
        <v>2017</v>
      </c>
      <c r="D2169" s="2">
        <v>44882</v>
      </c>
      <c r="E2169" t="s">
        <v>279</v>
      </c>
      <c r="F2169" t="s">
        <v>42</v>
      </c>
      <c r="G2169" t="s">
        <v>28</v>
      </c>
      <c r="I2169" s="3">
        <v>39.99</v>
      </c>
    </row>
    <row r="2170" spans="1:9" x14ac:dyDescent="0.35">
      <c r="A2170" s="1">
        <v>43055</v>
      </c>
      <c r="B2170">
        <v>11</v>
      </c>
      <c r="C2170">
        <v>2017</v>
      </c>
      <c r="D2170" s="2">
        <v>44882</v>
      </c>
      <c r="E2170" t="s">
        <v>277</v>
      </c>
      <c r="F2170" t="s">
        <v>849</v>
      </c>
      <c r="G2170" t="s">
        <v>17</v>
      </c>
      <c r="I2170" s="3">
        <v>27.5</v>
      </c>
    </row>
    <row r="2171" spans="1:9" x14ac:dyDescent="0.35">
      <c r="A2171" s="1">
        <v>43056</v>
      </c>
      <c r="B2171">
        <v>11</v>
      </c>
      <c r="C2171">
        <v>2017</v>
      </c>
      <c r="D2171" s="2">
        <v>44882</v>
      </c>
      <c r="E2171" t="s">
        <v>277</v>
      </c>
      <c r="F2171" t="s">
        <v>849</v>
      </c>
      <c r="G2171" t="s">
        <v>17</v>
      </c>
      <c r="I2171" s="3">
        <v>69.95</v>
      </c>
    </row>
    <row r="2172" spans="1:9" x14ac:dyDescent="0.35">
      <c r="A2172" s="1">
        <v>43056</v>
      </c>
      <c r="B2172">
        <v>11</v>
      </c>
      <c r="C2172">
        <v>2017</v>
      </c>
      <c r="D2172" s="2">
        <v>44882</v>
      </c>
      <c r="E2172" t="s">
        <v>277</v>
      </c>
      <c r="F2172" t="s">
        <v>849</v>
      </c>
      <c r="G2172" t="s">
        <v>17</v>
      </c>
      <c r="I2172" s="3">
        <v>43.94</v>
      </c>
    </row>
    <row r="2173" spans="1:9" x14ac:dyDescent="0.35">
      <c r="A2173" s="1">
        <v>43056</v>
      </c>
      <c r="B2173">
        <v>11</v>
      </c>
      <c r="C2173">
        <v>2017</v>
      </c>
      <c r="D2173" s="2">
        <v>44882</v>
      </c>
      <c r="E2173" t="s">
        <v>277</v>
      </c>
      <c r="F2173" t="s">
        <v>849</v>
      </c>
      <c r="G2173" t="s">
        <v>17</v>
      </c>
      <c r="I2173" s="3">
        <v>4.3099999999999996</v>
      </c>
    </row>
    <row r="2174" spans="1:9" x14ac:dyDescent="0.35">
      <c r="A2174" s="1">
        <v>43057</v>
      </c>
      <c r="B2174">
        <v>11</v>
      </c>
      <c r="C2174">
        <v>2017</v>
      </c>
      <c r="D2174" s="2">
        <v>44882</v>
      </c>
      <c r="E2174" t="s">
        <v>277</v>
      </c>
      <c r="F2174" t="s">
        <v>849</v>
      </c>
      <c r="G2174" t="s">
        <v>17</v>
      </c>
      <c r="I2174" s="3">
        <v>165.99</v>
      </c>
    </row>
    <row r="2175" spans="1:9" x14ac:dyDescent="0.35">
      <c r="A2175" s="1">
        <v>43057</v>
      </c>
      <c r="B2175">
        <v>11</v>
      </c>
      <c r="C2175">
        <v>2017</v>
      </c>
      <c r="D2175" s="2">
        <v>44882</v>
      </c>
      <c r="E2175" t="s">
        <v>279</v>
      </c>
      <c r="F2175" t="s">
        <v>1124</v>
      </c>
      <c r="G2175" t="s">
        <v>29</v>
      </c>
      <c r="I2175" s="3">
        <v>111.46</v>
      </c>
    </row>
    <row r="2176" spans="1:9" x14ac:dyDescent="0.35">
      <c r="A2176" s="1">
        <v>43057</v>
      </c>
      <c r="B2176">
        <v>11</v>
      </c>
      <c r="C2176">
        <v>2017</v>
      </c>
      <c r="D2176" s="2">
        <v>44882</v>
      </c>
      <c r="E2176" t="s">
        <v>277</v>
      </c>
      <c r="F2176" t="s">
        <v>849</v>
      </c>
      <c r="G2176" t="s">
        <v>17</v>
      </c>
      <c r="I2176" s="3">
        <v>71.599999999999994</v>
      </c>
    </row>
    <row r="2177" spans="1:9" x14ac:dyDescent="0.35">
      <c r="A2177" s="1">
        <v>43057</v>
      </c>
      <c r="B2177">
        <v>11</v>
      </c>
      <c r="C2177">
        <v>2017</v>
      </c>
      <c r="D2177" s="2">
        <v>44882</v>
      </c>
      <c r="E2177" t="s">
        <v>279</v>
      </c>
      <c r="F2177" t="s">
        <v>1125</v>
      </c>
      <c r="G2177" t="s">
        <v>26</v>
      </c>
      <c r="I2177" s="3">
        <v>52.55</v>
      </c>
    </row>
    <row r="2178" spans="1:9" x14ac:dyDescent="0.35">
      <c r="A2178" s="1">
        <v>43057</v>
      </c>
      <c r="B2178">
        <v>11</v>
      </c>
      <c r="C2178">
        <v>2017</v>
      </c>
      <c r="D2178" s="2">
        <v>44882</v>
      </c>
      <c r="E2178" t="s">
        <v>279</v>
      </c>
      <c r="F2178" t="s">
        <v>883</v>
      </c>
      <c r="G2178" t="s">
        <v>19</v>
      </c>
      <c r="I2178" s="3">
        <v>14.51</v>
      </c>
    </row>
    <row r="2179" spans="1:9" x14ac:dyDescent="0.35">
      <c r="A2179" s="1">
        <v>43058</v>
      </c>
      <c r="B2179">
        <v>11</v>
      </c>
      <c r="C2179">
        <v>2017</v>
      </c>
      <c r="D2179" s="2">
        <v>44882</v>
      </c>
      <c r="E2179" t="s">
        <v>279</v>
      </c>
      <c r="F2179" t="s">
        <v>610</v>
      </c>
      <c r="G2179" t="s">
        <v>20</v>
      </c>
      <c r="I2179" s="3">
        <v>85.18</v>
      </c>
    </row>
    <row r="2180" spans="1:9" x14ac:dyDescent="0.35">
      <c r="A2180" s="1">
        <v>43058</v>
      </c>
      <c r="B2180">
        <v>11</v>
      </c>
      <c r="C2180">
        <v>2017</v>
      </c>
      <c r="D2180" s="2">
        <v>44882</v>
      </c>
      <c r="E2180" t="s">
        <v>279</v>
      </c>
      <c r="F2180" t="s">
        <v>541</v>
      </c>
      <c r="G2180" t="s">
        <v>20</v>
      </c>
      <c r="I2180" s="3">
        <v>18.62</v>
      </c>
    </row>
    <row r="2181" spans="1:9" x14ac:dyDescent="0.35">
      <c r="A2181" s="1">
        <v>43059</v>
      </c>
      <c r="B2181">
        <v>11</v>
      </c>
      <c r="C2181">
        <v>2017</v>
      </c>
      <c r="D2181" s="2">
        <v>44882</v>
      </c>
      <c r="E2181" t="s">
        <v>279</v>
      </c>
      <c r="F2181" t="s">
        <v>893</v>
      </c>
      <c r="G2181" t="s">
        <v>12</v>
      </c>
      <c r="I2181" s="3">
        <v>127.03</v>
      </c>
    </row>
    <row r="2182" spans="1:9" x14ac:dyDescent="0.35">
      <c r="A2182" s="1">
        <v>43059</v>
      </c>
      <c r="B2182">
        <v>11</v>
      </c>
      <c r="C2182">
        <v>2017</v>
      </c>
      <c r="D2182" s="2">
        <v>44882</v>
      </c>
      <c r="E2182" t="s">
        <v>279</v>
      </c>
      <c r="F2182" t="s">
        <v>1126</v>
      </c>
      <c r="G2182" t="s">
        <v>21</v>
      </c>
      <c r="I2182" s="3">
        <v>67.88</v>
      </c>
    </row>
    <row r="2183" spans="1:9" x14ac:dyDescent="0.35">
      <c r="A2183" s="1">
        <v>43059</v>
      </c>
      <c r="B2183">
        <v>11</v>
      </c>
      <c r="C2183">
        <v>2017</v>
      </c>
      <c r="D2183" s="2">
        <v>44882</v>
      </c>
      <c r="E2183" t="s">
        <v>279</v>
      </c>
      <c r="F2183" t="s">
        <v>411</v>
      </c>
      <c r="G2183" t="s">
        <v>10</v>
      </c>
      <c r="I2183" s="3">
        <v>60.3</v>
      </c>
    </row>
    <row r="2184" spans="1:9" x14ac:dyDescent="0.35">
      <c r="A2184" s="1">
        <v>43059</v>
      </c>
      <c r="B2184">
        <v>11</v>
      </c>
      <c r="C2184">
        <v>2017</v>
      </c>
      <c r="D2184" s="2">
        <v>44882</v>
      </c>
      <c r="E2184" t="s">
        <v>279</v>
      </c>
      <c r="F2184" t="s">
        <v>299</v>
      </c>
      <c r="G2184" t="s">
        <v>10</v>
      </c>
      <c r="I2184" s="3">
        <v>-26.91</v>
      </c>
    </row>
    <row r="2185" spans="1:9" x14ac:dyDescent="0.35">
      <c r="A2185" s="1">
        <v>43060</v>
      </c>
      <c r="B2185">
        <v>11</v>
      </c>
      <c r="C2185">
        <v>2017</v>
      </c>
      <c r="D2185" s="2">
        <v>44882</v>
      </c>
      <c r="E2185" t="s">
        <v>279</v>
      </c>
      <c r="F2185" t="s">
        <v>1127</v>
      </c>
      <c r="G2185" t="s">
        <v>38</v>
      </c>
      <c r="I2185" s="3">
        <v>71.5</v>
      </c>
    </row>
    <row r="2186" spans="1:9" x14ac:dyDescent="0.35">
      <c r="A2186" s="1">
        <v>43060</v>
      </c>
      <c r="B2186">
        <v>11</v>
      </c>
      <c r="C2186">
        <v>2017</v>
      </c>
      <c r="D2186" s="2">
        <v>44882</v>
      </c>
      <c r="E2186" t="s">
        <v>269</v>
      </c>
      <c r="F2186" t="s">
        <v>751</v>
      </c>
      <c r="G2186" t="s">
        <v>14</v>
      </c>
      <c r="I2186" s="3">
        <v>14.45</v>
      </c>
    </row>
    <row r="2187" spans="1:9" x14ac:dyDescent="0.35">
      <c r="A2187" s="1">
        <v>43060</v>
      </c>
      <c r="B2187">
        <v>11</v>
      </c>
      <c r="C2187">
        <v>2017</v>
      </c>
      <c r="D2187" s="2">
        <v>44882</v>
      </c>
      <c r="E2187" t="s">
        <v>280</v>
      </c>
      <c r="F2187" t="s">
        <v>1128</v>
      </c>
      <c r="G2187" t="s">
        <v>36</v>
      </c>
      <c r="I2187" s="3">
        <v>0.08</v>
      </c>
    </row>
    <row r="2188" spans="1:9" x14ac:dyDescent="0.35">
      <c r="A2188" s="1">
        <v>43060</v>
      </c>
      <c r="B2188">
        <v>11</v>
      </c>
      <c r="C2188">
        <v>2017</v>
      </c>
      <c r="D2188" s="2">
        <v>44882</v>
      </c>
      <c r="E2188" t="s">
        <v>280</v>
      </c>
      <c r="F2188" t="s">
        <v>1128</v>
      </c>
      <c r="G2188" t="s">
        <v>36</v>
      </c>
      <c r="I2188" s="3">
        <v>0.01</v>
      </c>
    </row>
    <row r="2189" spans="1:9" x14ac:dyDescent="0.35">
      <c r="A2189" s="1">
        <v>43061</v>
      </c>
      <c r="B2189">
        <v>11</v>
      </c>
      <c r="C2189">
        <v>2017</v>
      </c>
      <c r="D2189" s="2">
        <v>44882</v>
      </c>
      <c r="E2189" t="s">
        <v>269</v>
      </c>
      <c r="F2189" t="s">
        <v>1129</v>
      </c>
      <c r="G2189" t="s">
        <v>34</v>
      </c>
      <c r="I2189" s="3">
        <v>808</v>
      </c>
    </row>
    <row r="2190" spans="1:9" x14ac:dyDescent="0.35">
      <c r="A2190" s="1">
        <v>43061</v>
      </c>
      <c r="B2190">
        <v>11</v>
      </c>
      <c r="C2190">
        <v>2017</v>
      </c>
      <c r="D2190" s="2">
        <v>44882</v>
      </c>
      <c r="E2190" t="s">
        <v>269</v>
      </c>
      <c r="F2190" t="s">
        <v>964</v>
      </c>
      <c r="G2190" t="s">
        <v>11</v>
      </c>
      <c r="I2190" s="3">
        <v>700</v>
      </c>
    </row>
    <row r="2191" spans="1:9" x14ac:dyDescent="0.35">
      <c r="A2191" s="1">
        <v>43061</v>
      </c>
      <c r="B2191">
        <v>11</v>
      </c>
      <c r="C2191">
        <v>2017</v>
      </c>
      <c r="D2191" s="2">
        <v>44882</v>
      </c>
      <c r="E2191" t="s">
        <v>279</v>
      </c>
      <c r="F2191" t="s">
        <v>1130</v>
      </c>
      <c r="G2191" t="s">
        <v>29</v>
      </c>
      <c r="I2191" s="3">
        <v>348.17</v>
      </c>
    </row>
    <row r="2192" spans="1:9" x14ac:dyDescent="0.35">
      <c r="A2192" s="1">
        <v>43061</v>
      </c>
      <c r="B2192">
        <v>11</v>
      </c>
      <c r="C2192">
        <v>2017</v>
      </c>
      <c r="D2192" s="2">
        <v>44882</v>
      </c>
      <c r="E2192" t="s">
        <v>279</v>
      </c>
      <c r="F2192" t="s">
        <v>1131</v>
      </c>
      <c r="G2192" t="s">
        <v>29</v>
      </c>
      <c r="I2192" s="3">
        <v>324.35000000000002</v>
      </c>
    </row>
    <row r="2193" spans="1:9" x14ac:dyDescent="0.35">
      <c r="A2193" s="1">
        <v>43061</v>
      </c>
      <c r="B2193">
        <v>11</v>
      </c>
      <c r="C2193">
        <v>2017</v>
      </c>
      <c r="D2193" s="2">
        <v>44882</v>
      </c>
      <c r="E2193" t="s">
        <v>279</v>
      </c>
      <c r="F2193" t="s">
        <v>332</v>
      </c>
      <c r="G2193" t="s">
        <v>29</v>
      </c>
      <c r="I2193" s="3">
        <v>239.3</v>
      </c>
    </row>
    <row r="2194" spans="1:9" x14ac:dyDescent="0.35">
      <c r="A2194" s="1">
        <v>43061</v>
      </c>
      <c r="B2194">
        <v>11</v>
      </c>
      <c r="C2194">
        <v>2017</v>
      </c>
      <c r="D2194" s="2">
        <v>44882</v>
      </c>
      <c r="E2194" t="s">
        <v>279</v>
      </c>
      <c r="F2194" t="s">
        <v>332</v>
      </c>
      <c r="G2194" t="s">
        <v>29</v>
      </c>
      <c r="I2194" s="3">
        <v>239.3</v>
      </c>
    </row>
    <row r="2195" spans="1:9" x14ac:dyDescent="0.35">
      <c r="A2195" s="1">
        <v>43061</v>
      </c>
      <c r="B2195">
        <v>11</v>
      </c>
      <c r="C2195">
        <v>2017</v>
      </c>
      <c r="D2195" s="2">
        <v>44882</v>
      </c>
      <c r="E2195" t="s">
        <v>269</v>
      </c>
      <c r="F2195" t="s">
        <v>754</v>
      </c>
      <c r="G2195" t="s">
        <v>16</v>
      </c>
      <c r="I2195" s="3">
        <v>159.16999999999999</v>
      </c>
    </row>
    <row r="2196" spans="1:9" x14ac:dyDescent="0.35">
      <c r="A2196" s="1">
        <v>43061</v>
      </c>
      <c r="B2196">
        <v>11</v>
      </c>
      <c r="C2196">
        <v>2017</v>
      </c>
      <c r="D2196" s="2">
        <v>44882</v>
      </c>
      <c r="E2196" t="s">
        <v>279</v>
      </c>
      <c r="F2196" t="s">
        <v>1132</v>
      </c>
      <c r="G2196" t="s">
        <v>23</v>
      </c>
      <c r="I2196" s="3">
        <v>65</v>
      </c>
    </row>
    <row r="2197" spans="1:9" x14ac:dyDescent="0.35">
      <c r="A2197" s="1">
        <v>43061</v>
      </c>
      <c r="B2197">
        <v>11</v>
      </c>
      <c r="C2197">
        <v>2017</v>
      </c>
      <c r="D2197" s="2">
        <v>44882</v>
      </c>
      <c r="E2197" t="s">
        <v>279</v>
      </c>
      <c r="F2197" t="s">
        <v>410</v>
      </c>
      <c r="G2197" t="s">
        <v>10</v>
      </c>
      <c r="I2197" s="3">
        <v>53.76</v>
      </c>
    </row>
    <row r="2198" spans="1:9" x14ac:dyDescent="0.35">
      <c r="A2198" s="1">
        <v>43061</v>
      </c>
      <c r="B2198">
        <v>11</v>
      </c>
      <c r="C2198">
        <v>2017</v>
      </c>
      <c r="D2198" s="2">
        <v>44882</v>
      </c>
      <c r="E2198" t="s">
        <v>279</v>
      </c>
      <c r="F2198" t="s">
        <v>412</v>
      </c>
      <c r="G2198" t="s">
        <v>10</v>
      </c>
      <c r="I2198" s="3">
        <v>51.7</v>
      </c>
    </row>
    <row r="2199" spans="1:9" x14ac:dyDescent="0.35">
      <c r="A2199" s="1">
        <v>43061</v>
      </c>
      <c r="B2199">
        <v>11</v>
      </c>
      <c r="C2199">
        <v>2017</v>
      </c>
      <c r="D2199" s="2">
        <v>44882</v>
      </c>
      <c r="E2199" t="s">
        <v>279</v>
      </c>
      <c r="F2199" t="s">
        <v>628</v>
      </c>
      <c r="G2199" t="s">
        <v>10</v>
      </c>
      <c r="I2199" s="3">
        <v>5.41</v>
      </c>
    </row>
    <row r="2200" spans="1:9" x14ac:dyDescent="0.35">
      <c r="A2200" s="1">
        <v>43061</v>
      </c>
      <c r="B2200">
        <v>11</v>
      </c>
      <c r="C2200">
        <v>2017</v>
      </c>
      <c r="D2200" s="2">
        <v>44882</v>
      </c>
      <c r="E2200" t="s">
        <v>280</v>
      </c>
      <c r="F2200" t="s">
        <v>1128</v>
      </c>
      <c r="G2200" t="s">
        <v>36</v>
      </c>
      <c r="I2200" s="3">
        <v>1</v>
      </c>
    </row>
    <row r="2201" spans="1:9" x14ac:dyDescent="0.35">
      <c r="A2201" s="1">
        <v>43062</v>
      </c>
      <c r="B2201">
        <v>11</v>
      </c>
      <c r="C2201">
        <v>2017</v>
      </c>
      <c r="D2201" s="2">
        <v>44882</v>
      </c>
      <c r="E2201" t="s">
        <v>279</v>
      </c>
      <c r="F2201" t="s">
        <v>1133</v>
      </c>
      <c r="G2201" t="s">
        <v>29</v>
      </c>
      <c r="I2201" s="3">
        <v>116.49</v>
      </c>
    </row>
    <row r="2202" spans="1:9" x14ac:dyDescent="0.35">
      <c r="A2202" s="1">
        <v>43062</v>
      </c>
      <c r="B2202">
        <v>11</v>
      </c>
      <c r="C2202">
        <v>2017</v>
      </c>
      <c r="D2202" s="2">
        <v>44882</v>
      </c>
      <c r="E2202" t="s">
        <v>279</v>
      </c>
      <c r="F2202" t="s">
        <v>1134</v>
      </c>
      <c r="G2202" t="s">
        <v>10</v>
      </c>
      <c r="I2202" s="3">
        <v>32.950000000000003</v>
      </c>
    </row>
    <row r="2203" spans="1:9" x14ac:dyDescent="0.35">
      <c r="A2203" s="1">
        <v>43062</v>
      </c>
      <c r="B2203">
        <v>11</v>
      </c>
      <c r="C2203">
        <v>2017</v>
      </c>
      <c r="D2203" s="2">
        <v>44882</v>
      </c>
      <c r="E2203" t="s">
        <v>279</v>
      </c>
      <c r="F2203" t="s">
        <v>1135</v>
      </c>
      <c r="G2203" t="s">
        <v>10</v>
      </c>
      <c r="I2203" s="3">
        <v>26.93</v>
      </c>
    </row>
    <row r="2204" spans="1:9" x14ac:dyDescent="0.35">
      <c r="A2204" s="1">
        <v>43062</v>
      </c>
      <c r="B2204">
        <v>11</v>
      </c>
      <c r="C2204">
        <v>2017</v>
      </c>
      <c r="D2204" s="2">
        <v>44882</v>
      </c>
      <c r="E2204" t="s">
        <v>279</v>
      </c>
      <c r="F2204" t="s">
        <v>1136</v>
      </c>
      <c r="G2204" t="s">
        <v>10</v>
      </c>
      <c r="I2204" s="3">
        <v>21.54</v>
      </c>
    </row>
    <row r="2205" spans="1:9" x14ac:dyDescent="0.35">
      <c r="A2205" s="1">
        <v>43062</v>
      </c>
      <c r="B2205">
        <v>11</v>
      </c>
      <c r="C2205">
        <v>2017</v>
      </c>
      <c r="D2205" s="2">
        <v>44882</v>
      </c>
      <c r="E2205" t="s">
        <v>279</v>
      </c>
      <c r="F2205" t="s">
        <v>1137</v>
      </c>
      <c r="G2205" t="s">
        <v>19</v>
      </c>
      <c r="I2205" s="3">
        <v>14.55</v>
      </c>
    </row>
    <row r="2206" spans="1:9" x14ac:dyDescent="0.35">
      <c r="A2206" s="1">
        <v>43063</v>
      </c>
      <c r="B2206">
        <v>11</v>
      </c>
      <c r="C2206">
        <v>2017</v>
      </c>
      <c r="D2206" s="2">
        <v>44882</v>
      </c>
      <c r="E2206" t="s">
        <v>279</v>
      </c>
      <c r="F2206" t="s">
        <v>413</v>
      </c>
      <c r="G2206" t="s">
        <v>10</v>
      </c>
      <c r="I2206" s="3">
        <v>96.62</v>
      </c>
    </row>
    <row r="2207" spans="1:9" x14ac:dyDescent="0.35">
      <c r="A2207" s="1">
        <v>43063</v>
      </c>
      <c r="B2207">
        <v>11</v>
      </c>
      <c r="C2207">
        <v>2017</v>
      </c>
      <c r="D2207" s="2">
        <v>44882</v>
      </c>
      <c r="E2207" t="s">
        <v>279</v>
      </c>
      <c r="F2207" t="s">
        <v>412</v>
      </c>
      <c r="G2207" t="s">
        <v>10</v>
      </c>
      <c r="I2207" s="3">
        <v>92.62</v>
      </c>
    </row>
    <row r="2208" spans="1:9" x14ac:dyDescent="0.35">
      <c r="A2208" s="1">
        <v>43063</v>
      </c>
      <c r="B2208">
        <v>11</v>
      </c>
      <c r="C2208">
        <v>2017</v>
      </c>
      <c r="D2208" s="2">
        <v>44882</v>
      </c>
      <c r="E2208" t="s">
        <v>279</v>
      </c>
      <c r="F2208" t="s">
        <v>333</v>
      </c>
      <c r="G2208" t="s">
        <v>29</v>
      </c>
      <c r="I2208" s="3">
        <v>87.98</v>
      </c>
    </row>
    <row r="2209" spans="1:9" x14ac:dyDescent="0.35">
      <c r="A2209" s="1">
        <v>43063</v>
      </c>
      <c r="B2209">
        <v>11</v>
      </c>
      <c r="C2209">
        <v>2017</v>
      </c>
      <c r="D2209" s="2">
        <v>44882</v>
      </c>
      <c r="E2209" t="s">
        <v>279</v>
      </c>
      <c r="F2209" t="s">
        <v>333</v>
      </c>
      <c r="G2209" t="s">
        <v>29</v>
      </c>
      <c r="I2209" s="3">
        <v>87.98</v>
      </c>
    </row>
    <row r="2210" spans="1:9" x14ac:dyDescent="0.35">
      <c r="A2210" s="1">
        <v>43063</v>
      </c>
      <c r="B2210">
        <v>11</v>
      </c>
      <c r="C2210">
        <v>2017</v>
      </c>
      <c r="D2210" s="2">
        <v>44882</v>
      </c>
      <c r="E2210" t="s">
        <v>279</v>
      </c>
      <c r="F2210" t="s">
        <v>450</v>
      </c>
      <c r="G2210" t="s">
        <v>10</v>
      </c>
      <c r="I2210" s="3">
        <v>44.13</v>
      </c>
    </row>
    <row r="2211" spans="1:9" x14ac:dyDescent="0.35">
      <c r="A2211" s="1">
        <v>43063</v>
      </c>
      <c r="B2211">
        <v>11</v>
      </c>
      <c r="C2211">
        <v>2017</v>
      </c>
      <c r="D2211" s="2">
        <v>44882</v>
      </c>
      <c r="E2211" t="s">
        <v>276</v>
      </c>
      <c r="F2211" t="s">
        <v>619</v>
      </c>
      <c r="G2211" t="s">
        <v>12</v>
      </c>
      <c r="I2211" s="3">
        <v>36.799999999999997</v>
      </c>
    </row>
    <row r="2212" spans="1:9" x14ac:dyDescent="0.35">
      <c r="A2212" s="1">
        <v>43063</v>
      </c>
      <c r="B2212">
        <v>11</v>
      </c>
      <c r="C2212">
        <v>2017</v>
      </c>
      <c r="D2212" s="2">
        <v>44882</v>
      </c>
      <c r="E2212" t="s">
        <v>279</v>
      </c>
      <c r="F2212" t="s">
        <v>1111</v>
      </c>
      <c r="G2212" t="s">
        <v>19</v>
      </c>
      <c r="I2212" s="3">
        <v>6</v>
      </c>
    </row>
    <row r="2213" spans="1:9" x14ac:dyDescent="0.35">
      <c r="A2213" s="1">
        <v>43063</v>
      </c>
      <c r="B2213">
        <v>11</v>
      </c>
      <c r="C2213">
        <v>2017</v>
      </c>
      <c r="D2213" s="2">
        <v>44882</v>
      </c>
      <c r="E2213" t="s">
        <v>279</v>
      </c>
      <c r="F2213" t="s">
        <v>416</v>
      </c>
      <c r="G2213" t="s">
        <v>19</v>
      </c>
      <c r="I2213" s="3">
        <v>5.9</v>
      </c>
    </row>
    <row r="2214" spans="1:9" x14ac:dyDescent="0.35">
      <c r="A2214" s="1">
        <v>43064</v>
      </c>
      <c r="B2214">
        <v>11</v>
      </c>
      <c r="C2214">
        <v>2017</v>
      </c>
      <c r="D2214" s="2">
        <v>44882</v>
      </c>
      <c r="E2214" t="s">
        <v>279</v>
      </c>
      <c r="F2214" t="s">
        <v>444</v>
      </c>
      <c r="G2214" t="s">
        <v>10</v>
      </c>
      <c r="I2214" s="3">
        <v>53.85</v>
      </c>
    </row>
    <row r="2215" spans="1:9" x14ac:dyDescent="0.35">
      <c r="A2215" s="1">
        <v>43064</v>
      </c>
      <c r="B2215">
        <v>11</v>
      </c>
      <c r="C2215">
        <v>2017</v>
      </c>
      <c r="D2215" s="2">
        <v>44882</v>
      </c>
      <c r="E2215" t="s">
        <v>279</v>
      </c>
      <c r="F2215" t="s">
        <v>299</v>
      </c>
      <c r="G2215" t="s">
        <v>10</v>
      </c>
      <c r="I2215" s="3">
        <v>15.06</v>
      </c>
    </row>
    <row r="2216" spans="1:9" x14ac:dyDescent="0.35">
      <c r="A2216" s="1">
        <v>43065</v>
      </c>
      <c r="B2216">
        <v>11</v>
      </c>
      <c r="C2216">
        <v>2017</v>
      </c>
      <c r="D2216" s="2">
        <v>44882</v>
      </c>
      <c r="E2216" t="s">
        <v>279</v>
      </c>
      <c r="F2216" t="s">
        <v>369</v>
      </c>
      <c r="G2216" t="s">
        <v>36</v>
      </c>
      <c r="I2216" s="3">
        <v>0.99</v>
      </c>
    </row>
    <row r="2217" spans="1:9" x14ac:dyDescent="0.35">
      <c r="A2217" s="1">
        <v>43066</v>
      </c>
      <c r="B2217">
        <v>11</v>
      </c>
      <c r="C2217">
        <v>2017</v>
      </c>
      <c r="D2217" s="2">
        <v>44882</v>
      </c>
      <c r="E2217" t="s">
        <v>279</v>
      </c>
      <c r="F2217" t="s">
        <v>587</v>
      </c>
      <c r="G2217" t="s">
        <v>10</v>
      </c>
      <c r="I2217" s="3">
        <v>32.299999999999997</v>
      </c>
    </row>
    <row r="2218" spans="1:9" x14ac:dyDescent="0.35">
      <c r="A2218" s="1">
        <v>43066</v>
      </c>
      <c r="B2218">
        <v>11</v>
      </c>
      <c r="C2218">
        <v>2017</v>
      </c>
      <c r="D2218" s="2">
        <v>44882</v>
      </c>
      <c r="E2218" t="s">
        <v>279</v>
      </c>
      <c r="F2218" t="s">
        <v>419</v>
      </c>
      <c r="G2218" t="s">
        <v>20</v>
      </c>
      <c r="I2218" s="3">
        <v>18.75</v>
      </c>
    </row>
    <row r="2219" spans="1:9" x14ac:dyDescent="0.35">
      <c r="A2219" s="1">
        <v>43066</v>
      </c>
      <c r="B2219">
        <v>11</v>
      </c>
      <c r="C2219">
        <v>2017</v>
      </c>
      <c r="D2219" s="2">
        <v>44882</v>
      </c>
      <c r="E2219" t="s">
        <v>279</v>
      </c>
      <c r="F2219" t="s">
        <v>1112</v>
      </c>
      <c r="G2219" t="s">
        <v>10</v>
      </c>
      <c r="I2219" s="3">
        <v>18.309999999999999</v>
      </c>
    </row>
    <row r="2220" spans="1:9" x14ac:dyDescent="0.35">
      <c r="A2220" s="1">
        <v>43066</v>
      </c>
      <c r="B2220">
        <v>11</v>
      </c>
      <c r="C2220">
        <v>2017</v>
      </c>
      <c r="D2220" s="2">
        <v>44882</v>
      </c>
      <c r="E2220" t="s">
        <v>279</v>
      </c>
      <c r="F2220" t="s">
        <v>1138</v>
      </c>
      <c r="G2220" t="s">
        <v>19</v>
      </c>
      <c r="I2220" s="3">
        <v>13</v>
      </c>
    </row>
    <row r="2221" spans="1:9" x14ac:dyDescent="0.35">
      <c r="A2221" s="1">
        <v>43066</v>
      </c>
      <c r="B2221">
        <v>11</v>
      </c>
      <c r="C2221">
        <v>2017</v>
      </c>
      <c r="D2221" s="2">
        <v>44882</v>
      </c>
      <c r="E2221" t="s">
        <v>279</v>
      </c>
      <c r="F2221" t="s">
        <v>1139</v>
      </c>
      <c r="G2221" t="s">
        <v>19</v>
      </c>
      <c r="I2221" s="3">
        <v>4.1500000000000004</v>
      </c>
    </row>
    <row r="2222" spans="1:9" x14ac:dyDescent="0.35">
      <c r="A2222" s="1">
        <v>43066</v>
      </c>
      <c r="B2222">
        <v>11</v>
      </c>
      <c r="C2222">
        <v>2017</v>
      </c>
      <c r="D2222" s="2">
        <v>44882</v>
      </c>
      <c r="E2222" t="s">
        <v>279</v>
      </c>
      <c r="F2222" t="s">
        <v>353</v>
      </c>
      <c r="G2222" t="s">
        <v>10</v>
      </c>
      <c r="I2222" s="3">
        <v>3.12</v>
      </c>
    </row>
    <row r="2223" spans="1:9" x14ac:dyDescent="0.35">
      <c r="A2223" s="1">
        <v>43067</v>
      </c>
      <c r="B2223">
        <v>11</v>
      </c>
      <c r="C2223">
        <v>2017</v>
      </c>
      <c r="D2223" s="2">
        <v>44882</v>
      </c>
      <c r="E2223" t="s">
        <v>279</v>
      </c>
      <c r="F2223" t="s">
        <v>286</v>
      </c>
      <c r="G2223" t="s">
        <v>10</v>
      </c>
      <c r="I2223" s="3">
        <v>387.68</v>
      </c>
    </row>
    <row r="2224" spans="1:9" x14ac:dyDescent="0.35">
      <c r="A2224" s="1">
        <v>43067</v>
      </c>
      <c r="B2224">
        <v>11</v>
      </c>
      <c r="C2224">
        <v>2017</v>
      </c>
      <c r="D2224" s="2">
        <v>44882</v>
      </c>
      <c r="E2224" t="s">
        <v>279</v>
      </c>
      <c r="F2224" t="s">
        <v>1132</v>
      </c>
      <c r="G2224" t="s">
        <v>23</v>
      </c>
      <c r="I2224" s="3">
        <v>189</v>
      </c>
    </row>
    <row r="2225" spans="1:9" x14ac:dyDescent="0.35">
      <c r="A2225" s="1">
        <v>43067</v>
      </c>
      <c r="B2225">
        <v>11</v>
      </c>
      <c r="C2225">
        <v>2017</v>
      </c>
      <c r="D2225" s="2">
        <v>44882</v>
      </c>
      <c r="E2225" t="s">
        <v>279</v>
      </c>
      <c r="F2225" t="s">
        <v>1019</v>
      </c>
      <c r="G2225" t="s">
        <v>30</v>
      </c>
      <c r="I2225" s="3">
        <v>64.989999999999995</v>
      </c>
    </row>
    <row r="2226" spans="1:9" x14ac:dyDescent="0.35">
      <c r="A2226" s="1">
        <v>43067</v>
      </c>
      <c r="B2226">
        <v>11</v>
      </c>
      <c r="C2226">
        <v>2017</v>
      </c>
      <c r="D2226" s="2">
        <v>44882</v>
      </c>
      <c r="E2226" t="s">
        <v>279</v>
      </c>
      <c r="F2226" t="s">
        <v>1029</v>
      </c>
      <c r="G2226" t="s">
        <v>20</v>
      </c>
      <c r="I2226" s="3">
        <v>28.13</v>
      </c>
    </row>
    <row r="2227" spans="1:9" x14ac:dyDescent="0.35">
      <c r="A2227" s="1">
        <v>43067</v>
      </c>
      <c r="B2227">
        <v>11</v>
      </c>
      <c r="C2227">
        <v>2017</v>
      </c>
      <c r="D2227" s="2">
        <v>44882</v>
      </c>
      <c r="E2227" t="s">
        <v>279</v>
      </c>
      <c r="F2227" t="s">
        <v>1029</v>
      </c>
      <c r="G2227" t="s">
        <v>20</v>
      </c>
      <c r="I2227" s="3">
        <v>5.5</v>
      </c>
    </row>
    <row r="2228" spans="1:9" x14ac:dyDescent="0.35">
      <c r="A2228" s="1">
        <v>43068</v>
      </c>
      <c r="B2228">
        <v>11</v>
      </c>
      <c r="C2228">
        <v>2017</v>
      </c>
      <c r="D2228" s="2">
        <v>44882</v>
      </c>
      <c r="E2228" t="s">
        <v>279</v>
      </c>
      <c r="F2228" t="s">
        <v>1140</v>
      </c>
      <c r="G2228" t="s">
        <v>26</v>
      </c>
      <c r="I2228" s="3">
        <v>53.86</v>
      </c>
    </row>
    <row r="2229" spans="1:9" x14ac:dyDescent="0.35">
      <c r="A2229" s="1">
        <v>43068</v>
      </c>
      <c r="B2229">
        <v>11</v>
      </c>
      <c r="C2229">
        <v>2017</v>
      </c>
      <c r="D2229" s="2">
        <v>44882</v>
      </c>
      <c r="E2229" t="s">
        <v>279</v>
      </c>
      <c r="F2229" t="s">
        <v>1101</v>
      </c>
      <c r="G2229" t="s">
        <v>10</v>
      </c>
      <c r="I2229" s="3">
        <v>29.06</v>
      </c>
    </row>
    <row r="2230" spans="1:9" x14ac:dyDescent="0.35">
      <c r="A2230" s="1">
        <v>43068</v>
      </c>
      <c r="B2230">
        <v>11</v>
      </c>
      <c r="C2230">
        <v>2017</v>
      </c>
      <c r="D2230" s="2">
        <v>44882</v>
      </c>
      <c r="E2230" t="s">
        <v>279</v>
      </c>
      <c r="F2230" t="s">
        <v>377</v>
      </c>
      <c r="G2230" t="s">
        <v>19</v>
      </c>
      <c r="I2230" s="3">
        <v>13.92</v>
      </c>
    </row>
    <row r="2231" spans="1:9" x14ac:dyDescent="0.35">
      <c r="A2231" s="1">
        <v>43068</v>
      </c>
      <c r="B2231">
        <v>11</v>
      </c>
      <c r="C2231">
        <v>2017</v>
      </c>
      <c r="D2231" s="2">
        <v>44882</v>
      </c>
      <c r="E2231" t="s">
        <v>279</v>
      </c>
      <c r="F2231" t="s">
        <v>446</v>
      </c>
      <c r="G2231" t="s">
        <v>20</v>
      </c>
      <c r="I2231" s="3">
        <v>3</v>
      </c>
    </row>
    <row r="2232" spans="1:9" x14ac:dyDescent="0.35">
      <c r="A2232" s="1">
        <v>43069</v>
      </c>
      <c r="B2232">
        <v>11</v>
      </c>
      <c r="C2232">
        <v>2017</v>
      </c>
      <c r="D2232" s="2">
        <v>44882</v>
      </c>
      <c r="E2232" t="s">
        <v>279</v>
      </c>
      <c r="F2232" t="s">
        <v>286</v>
      </c>
      <c r="G2232" t="s">
        <v>10</v>
      </c>
      <c r="I2232" s="3">
        <v>67.81</v>
      </c>
    </row>
    <row r="2233" spans="1:9" x14ac:dyDescent="0.35">
      <c r="A2233" s="1">
        <v>43069</v>
      </c>
      <c r="B2233">
        <v>11</v>
      </c>
      <c r="C2233">
        <v>2017</v>
      </c>
      <c r="D2233" s="2">
        <v>44882</v>
      </c>
      <c r="E2233" t="s">
        <v>269</v>
      </c>
      <c r="F2233" t="s">
        <v>359</v>
      </c>
      <c r="G2233" t="s">
        <v>36</v>
      </c>
      <c r="I2233" s="3">
        <v>33.630000000000003</v>
      </c>
    </row>
    <row r="2234" spans="1:9" x14ac:dyDescent="0.35">
      <c r="A2234" s="1">
        <v>43069</v>
      </c>
      <c r="B2234">
        <v>11</v>
      </c>
      <c r="C2234">
        <v>2017</v>
      </c>
      <c r="D2234" s="2">
        <v>44882</v>
      </c>
      <c r="E2234" t="s">
        <v>279</v>
      </c>
      <c r="F2234" t="s">
        <v>1141</v>
      </c>
      <c r="G2234" t="s">
        <v>29</v>
      </c>
      <c r="I2234" s="3">
        <v>23.91</v>
      </c>
    </row>
    <row r="2235" spans="1:9" x14ac:dyDescent="0.35">
      <c r="A2235" s="1">
        <v>43069</v>
      </c>
      <c r="B2235">
        <v>11</v>
      </c>
      <c r="C2235">
        <v>2017</v>
      </c>
      <c r="D2235" s="2">
        <v>44882</v>
      </c>
      <c r="E2235" t="s">
        <v>279</v>
      </c>
      <c r="F2235" t="s">
        <v>1142</v>
      </c>
      <c r="G2235" t="s">
        <v>19</v>
      </c>
      <c r="I2235" s="3">
        <v>21.81</v>
      </c>
    </row>
    <row r="2236" spans="1:9" x14ac:dyDescent="0.35">
      <c r="A2236" s="1">
        <v>43069</v>
      </c>
      <c r="B2236">
        <v>11</v>
      </c>
      <c r="C2236">
        <v>2017</v>
      </c>
      <c r="D2236" s="2">
        <v>44882</v>
      </c>
      <c r="E2236" t="s">
        <v>279</v>
      </c>
      <c r="F2236" t="s">
        <v>409</v>
      </c>
      <c r="G2236" t="s">
        <v>19</v>
      </c>
      <c r="I2236" s="3">
        <v>19.829999999999998</v>
      </c>
    </row>
    <row r="2237" spans="1:9" x14ac:dyDescent="0.35">
      <c r="A2237" s="1">
        <v>43070</v>
      </c>
      <c r="B2237">
        <v>12</v>
      </c>
      <c r="C2237">
        <v>2017</v>
      </c>
      <c r="D2237" s="2">
        <v>44912</v>
      </c>
      <c r="E2237" t="s">
        <v>279</v>
      </c>
      <c r="F2237" t="s">
        <v>286</v>
      </c>
      <c r="G2237" t="s">
        <v>10</v>
      </c>
      <c r="I2237" s="3">
        <v>158.09</v>
      </c>
    </row>
    <row r="2238" spans="1:9" x14ac:dyDescent="0.35">
      <c r="A2238" s="1">
        <v>43070</v>
      </c>
      <c r="B2238">
        <v>12</v>
      </c>
      <c r="C2238">
        <v>2017</v>
      </c>
      <c r="D2238" s="2">
        <v>44912</v>
      </c>
      <c r="E2238" t="s">
        <v>269</v>
      </c>
      <c r="F2238" t="s">
        <v>919</v>
      </c>
      <c r="G2238" t="s">
        <v>34</v>
      </c>
      <c r="I2238" s="3">
        <v>52</v>
      </c>
    </row>
    <row r="2239" spans="1:9" x14ac:dyDescent="0.35">
      <c r="A2239" s="1">
        <v>43071</v>
      </c>
      <c r="B2239">
        <v>12</v>
      </c>
      <c r="C2239">
        <v>2017</v>
      </c>
      <c r="D2239" s="2">
        <v>44912</v>
      </c>
      <c r="E2239" t="s">
        <v>277</v>
      </c>
      <c r="F2239" t="s">
        <v>1143</v>
      </c>
      <c r="G2239" t="s">
        <v>25</v>
      </c>
      <c r="I2239" s="3">
        <v>175.52</v>
      </c>
    </row>
    <row r="2240" spans="1:9" x14ac:dyDescent="0.35">
      <c r="A2240" s="1">
        <v>43073</v>
      </c>
      <c r="B2240">
        <v>12</v>
      </c>
      <c r="C2240">
        <v>2017</v>
      </c>
      <c r="D2240" s="2">
        <v>44912</v>
      </c>
      <c r="E2240" t="s">
        <v>269</v>
      </c>
      <c r="F2240" t="s">
        <v>1064</v>
      </c>
      <c r="G2240" t="s">
        <v>13</v>
      </c>
      <c r="I2240" s="3">
        <v>3688.03</v>
      </c>
    </row>
    <row r="2241" spans="1:9" x14ac:dyDescent="0.35">
      <c r="A2241" s="1">
        <v>43073</v>
      </c>
      <c r="B2241">
        <v>12</v>
      </c>
      <c r="C2241">
        <v>2017</v>
      </c>
      <c r="D2241" s="2">
        <v>44912</v>
      </c>
      <c r="E2241" t="s">
        <v>279</v>
      </c>
      <c r="F2241" t="s">
        <v>368</v>
      </c>
      <c r="G2241" t="s">
        <v>27</v>
      </c>
      <c r="I2241" s="3">
        <v>180</v>
      </c>
    </row>
    <row r="2242" spans="1:9" x14ac:dyDescent="0.35">
      <c r="A2242" s="1">
        <v>43073</v>
      </c>
      <c r="B2242">
        <v>12</v>
      </c>
      <c r="C2242">
        <v>2017</v>
      </c>
      <c r="D2242" s="2">
        <v>44912</v>
      </c>
      <c r="E2242" t="s">
        <v>269</v>
      </c>
      <c r="F2242" t="s">
        <v>1144</v>
      </c>
      <c r="G2242" t="s">
        <v>34</v>
      </c>
      <c r="I2242" s="3">
        <v>100</v>
      </c>
    </row>
    <row r="2243" spans="1:9" x14ac:dyDescent="0.35">
      <c r="A2243" s="1">
        <v>43073</v>
      </c>
      <c r="B2243">
        <v>12</v>
      </c>
      <c r="C2243">
        <v>2017</v>
      </c>
      <c r="D2243" s="2">
        <v>44912</v>
      </c>
      <c r="E2243" t="s">
        <v>269</v>
      </c>
      <c r="F2243" t="s">
        <v>642</v>
      </c>
      <c r="G2243" t="s">
        <v>34</v>
      </c>
      <c r="I2243" s="3">
        <v>52.5</v>
      </c>
    </row>
    <row r="2244" spans="1:9" x14ac:dyDescent="0.35">
      <c r="A2244" s="1">
        <v>43073</v>
      </c>
      <c r="B2244">
        <v>12</v>
      </c>
      <c r="C2244">
        <v>2017</v>
      </c>
      <c r="D2244" s="2">
        <v>44912</v>
      </c>
      <c r="E2244" t="s">
        <v>279</v>
      </c>
      <c r="F2244" t="s">
        <v>320</v>
      </c>
      <c r="G2244" t="s">
        <v>19</v>
      </c>
      <c r="I2244" s="3">
        <v>8.99</v>
      </c>
    </row>
    <row r="2245" spans="1:9" x14ac:dyDescent="0.35">
      <c r="A2245" s="1">
        <v>43074</v>
      </c>
      <c r="B2245">
        <v>12</v>
      </c>
      <c r="C2245">
        <v>2017</v>
      </c>
      <c r="D2245" s="2">
        <v>44912</v>
      </c>
      <c r="E2245" t="s">
        <v>277</v>
      </c>
      <c r="F2245" t="s">
        <v>1145</v>
      </c>
      <c r="G2245" t="s">
        <v>17</v>
      </c>
      <c r="I2245" s="3">
        <v>296.3</v>
      </c>
    </row>
    <row r="2246" spans="1:9" x14ac:dyDescent="0.35">
      <c r="A2246" s="1">
        <v>43074</v>
      </c>
      <c r="B2246">
        <v>12</v>
      </c>
      <c r="C2246">
        <v>2017</v>
      </c>
      <c r="D2246" s="2">
        <v>44912</v>
      </c>
      <c r="E2246" t="s">
        <v>279</v>
      </c>
      <c r="F2246" t="s">
        <v>758</v>
      </c>
      <c r="G2246" t="s">
        <v>20</v>
      </c>
      <c r="I2246" s="3">
        <v>13.09</v>
      </c>
    </row>
    <row r="2247" spans="1:9" x14ac:dyDescent="0.35">
      <c r="A2247" s="1">
        <v>43074</v>
      </c>
      <c r="B2247">
        <v>12</v>
      </c>
      <c r="C2247">
        <v>2017</v>
      </c>
      <c r="D2247" s="2">
        <v>44912</v>
      </c>
      <c r="E2247" t="s">
        <v>279</v>
      </c>
      <c r="F2247" t="s">
        <v>451</v>
      </c>
      <c r="G2247" t="s">
        <v>19</v>
      </c>
      <c r="I2247" s="3">
        <v>5.39</v>
      </c>
    </row>
    <row r="2248" spans="1:9" x14ac:dyDescent="0.35">
      <c r="A2248" s="1">
        <v>43075</v>
      </c>
      <c r="B2248">
        <v>12</v>
      </c>
      <c r="C2248">
        <v>2017</v>
      </c>
      <c r="D2248" s="2">
        <v>44912</v>
      </c>
      <c r="E2248" t="s">
        <v>279</v>
      </c>
      <c r="F2248" t="s">
        <v>950</v>
      </c>
      <c r="G2248" t="s">
        <v>23</v>
      </c>
      <c r="I2248" s="3">
        <v>60</v>
      </c>
    </row>
    <row r="2249" spans="1:9" x14ac:dyDescent="0.35">
      <c r="A2249" s="1">
        <v>43075</v>
      </c>
      <c r="B2249">
        <v>12</v>
      </c>
      <c r="C2249">
        <v>2017</v>
      </c>
      <c r="D2249" s="2">
        <v>44912</v>
      </c>
      <c r="E2249" t="s">
        <v>269</v>
      </c>
      <c r="F2249" t="s">
        <v>643</v>
      </c>
      <c r="G2249" t="s">
        <v>34</v>
      </c>
      <c r="I2249" s="3">
        <v>25</v>
      </c>
    </row>
    <row r="2250" spans="1:9" x14ac:dyDescent="0.35">
      <c r="A2250" s="1">
        <v>43076</v>
      </c>
      <c r="B2250">
        <v>12</v>
      </c>
      <c r="C2250">
        <v>2017</v>
      </c>
      <c r="D2250" s="2">
        <v>44912</v>
      </c>
      <c r="E2250" t="s">
        <v>279</v>
      </c>
      <c r="F2250" t="s">
        <v>438</v>
      </c>
      <c r="G2250" t="s">
        <v>10</v>
      </c>
      <c r="I2250" s="3">
        <v>75.849999999999994</v>
      </c>
    </row>
    <row r="2251" spans="1:9" x14ac:dyDescent="0.35">
      <c r="A2251" s="1">
        <v>43077</v>
      </c>
      <c r="B2251">
        <v>12</v>
      </c>
      <c r="C2251">
        <v>2017</v>
      </c>
      <c r="D2251" s="2">
        <v>44912</v>
      </c>
      <c r="E2251" t="s">
        <v>269</v>
      </c>
      <c r="F2251" t="s">
        <v>1146</v>
      </c>
      <c r="G2251" t="s">
        <v>29</v>
      </c>
      <c r="I2251" s="3">
        <v>21.57</v>
      </c>
    </row>
    <row r="2252" spans="1:9" x14ac:dyDescent="0.35">
      <c r="A2252" s="1">
        <v>43078</v>
      </c>
      <c r="B2252">
        <v>12</v>
      </c>
      <c r="C2252">
        <v>2017</v>
      </c>
      <c r="D2252" s="2">
        <v>44912</v>
      </c>
      <c r="E2252" t="s">
        <v>279</v>
      </c>
      <c r="F2252" t="s">
        <v>440</v>
      </c>
      <c r="G2252" t="s">
        <v>10</v>
      </c>
      <c r="I2252" s="3">
        <v>38.79</v>
      </c>
    </row>
    <row r="2253" spans="1:9" x14ac:dyDescent="0.35">
      <c r="A2253" s="1">
        <v>43078</v>
      </c>
      <c r="B2253">
        <v>12</v>
      </c>
      <c r="C2253">
        <v>2017</v>
      </c>
      <c r="D2253" s="2">
        <v>44912</v>
      </c>
      <c r="E2253" t="s">
        <v>279</v>
      </c>
      <c r="F2253" t="s">
        <v>1107</v>
      </c>
      <c r="G2253" t="s">
        <v>20</v>
      </c>
      <c r="I2253" s="3">
        <v>23.46</v>
      </c>
    </row>
    <row r="2254" spans="1:9" x14ac:dyDescent="0.35">
      <c r="A2254" s="1">
        <v>43078</v>
      </c>
      <c r="B2254">
        <v>12</v>
      </c>
      <c r="C2254">
        <v>2017</v>
      </c>
      <c r="D2254" s="2">
        <v>44912</v>
      </c>
      <c r="E2254" t="s">
        <v>279</v>
      </c>
      <c r="F2254" t="s">
        <v>938</v>
      </c>
      <c r="G2254" t="s">
        <v>19</v>
      </c>
      <c r="I2254" s="3">
        <v>7.22</v>
      </c>
    </row>
    <row r="2255" spans="1:9" x14ac:dyDescent="0.35">
      <c r="A2255" s="1">
        <v>43078</v>
      </c>
      <c r="B2255">
        <v>12</v>
      </c>
      <c r="C2255">
        <v>2017</v>
      </c>
      <c r="D2255" s="2">
        <v>44912</v>
      </c>
      <c r="E2255" t="s">
        <v>279</v>
      </c>
      <c r="F2255" t="s">
        <v>1089</v>
      </c>
      <c r="G2255" t="s">
        <v>10</v>
      </c>
      <c r="I2255" s="3">
        <v>-64.33</v>
      </c>
    </row>
    <row r="2256" spans="1:9" x14ac:dyDescent="0.35">
      <c r="A2256" s="1">
        <v>43078</v>
      </c>
      <c r="B2256">
        <v>12</v>
      </c>
      <c r="C2256">
        <v>2017</v>
      </c>
      <c r="D2256" s="2">
        <v>44912</v>
      </c>
      <c r="E2256" t="s">
        <v>279</v>
      </c>
      <c r="F2256" t="s">
        <v>440</v>
      </c>
      <c r="G2256" t="s">
        <v>10</v>
      </c>
      <c r="I2256" s="3">
        <v>-67.89</v>
      </c>
    </row>
    <row r="2257" spans="1:9" x14ac:dyDescent="0.35">
      <c r="A2257" s="1">
        <v>43078</v>
      </c>
      <c r="B2257">
        <v>12</v>
      </c>
      <c r="C2257">
        <v>2017</v>
      </c>
      <c r="D2257" s="2">
        <v>44912</v>
      </c>
      <c r="E2257" t="s">
        <v>279</v>
      </c>
      <c r="F2257" t="s">
        <v>49</v>
      </c>
      <c r="G2257" t="s">
        <v>10</v>
      </c>
      <c r="I2257" s="3">
        <v>-124.94</v>
      </c>
    </row>
    <row r="2258" spans="1:9" x14ac:dyDescent="0.35">
      <c r="A2258" s="1">
        <v>43078</v>
      </c>
      <c r="B2258">
        <v>12</v>
      </c>
      <c r="C2258">
        <v>2017</v>
      </c>
      <c r="D2258" s="2">
        <v>44912</v>
      </c>
      <c r="E2258" t="s">
        <v>279</v>
      </c>
      <c r="F2258" t="s">
        <v>286</v>
      </c>
      <c r="G2258" t="s">
        <v>10</v>
      </c>
      <c r="I2258" s="3">
        <v>-158.09</v>
      </c>
    </row>
    <row r="2259" spans="1:9" x14ac:dyDescent="0.35">
      <c r="A2259" s="1">
        <v>43078</v>
      </c>
      <c r="B2259">
        <v>12</v>
      </c>
      <c r="C2259">
        <v>2017</v>
      </c>
      <c r="D2259" s="2">
        <v>44912</v>
      </c>
      <c r="E2259" t="s">
        <v>279</v>
      </c>
      <c r="F2259" t="s">
        <v>286</v>
      </c>
      <c r="G2259" t="s">
        <v>10</v>
      </c>
      <c r="I2259" s="3">
        <v>-215.18</v>
      </c>
    </row>
    <row r="2260" spans="1:9" x14ac:dyDescent="0.35">
      <c r="A2260" s="1">
        <v>43080</v>
      </c>
      <c r="B2260">
        <v>12</v>
      </c>
      <c r="C2260">
        <v>2017</v>
      </c>
      <c r="D2260" s="2">
        <v>44912</v>
      </c>
      <c r="E2260" t="s">
        <v>269</v>
      </c>
      <c r="F2260" t="s">
        <v>752</v>
      </c>
      <c r="G2260" t="s">
        <v>16</v>
      </c>
      <c r="I2260" s="3">
        <v>320.27</v>
      </c>
    </row>
    <row r="2261" spans="1:9" x14ac:dyDescent="0.35">
      <c r="A2261" s="1">
        <v>43080</v>
      </c>
      <c r="B2261">
        <v>12</v>
      </c>
      <c r="C2261">
        <v>2017</v>
      </c>
      <c r="D2261" s="2">
        <v>44912</v>
      </c>
      <c r="E2261" t="s">
        <v>279</v>
      </c>
      <c r="F2261" t="s">
        <v>1140</v>
      </c>
      <c r="G2261" t="s">
        <v>26</v>
      </c>
      <c r="I2261" s="3">
        <v>26.78</v>
      </c>
    </row>
    <row r="2262" spans="1:9" x14ac:dyDescent="0.35">
      <c r="A2262" s="1">
        <v>43080</v>
      </c>
      <c r="B2262">
        <v>12</v>
      </c>
      <c r="C2262">
        <v>2017</v>
      </c>
      <c r="D2262" s="2">
        <v>44912</v>
      </c>
      <c r="E2262" t="s">
        <v>279</v>
      </c>
      <c r="F2262" t="s">
        <v>1140</v>
      </c>
      <c r="G2262" t="s">
        <v>26</v>
      </c>
      <c r="I2262" s="3">
        <v>20.09</v>
      </c>
    </row>
    <row r="2263" spans="1:9" x14ac:dyDescent="0.35">
      <c r="A2263" s="1">
        <v>43080</v>
      </c>
      <c r="B2263">
        <v>12</v>
      </c>
      <c r="C2263">
        <v>2017</v>
      </c>
      <c r="D2263" s="2">
        <v>44912</v>
      </c>
      <c r="E2263" t="s">
        <v>279</v>
      </c>
      <c r="F2263" t="s">
        <v>452</v>
      </c>
      <c r="G2263" t="s">
        <v>10</v>
      </c>
      <c r="I2263" s="3">
        <v>-26.89</v>
      </c>
    </row>
    <row r="2264" spans="1:9" x14ac:dyDescent="0.35">
      <c r="A2264" s="1">
        <v>43081</v>
      </c>
      <c r="B2264">
        <v>12</v>
      </c>
      <c r="C2264">
        <v>2017</v>
      </c>
      <c r="D2264" s="2">
        <v>44912</v>
      </c>
      <c r="E2264" t="s">
        <v>279</v>
      </c>
      <c r="F2264" t="s">
        <v>1126</v>
      </c>
      <c r="G2264" t="s">
        <v>21</v>
      </c>
      <c r="I2264" s="3">
        <v>72.8</v>
      </c>
    </row>
    <row r="2265" spans="1:9" x14ac:dyDescent="0.35">
      <c r="A2265" s="1">
        <v>43081</v>
      </c>
      <c r="B2265">
        <v>12</v>
      </c>
      <c r="C2265">
        <v>2017</v>
      </c>
      <c r="D2265" s="2">
        <v>44912</v>
      </c>
      <c r="E2265" t="s">
        <v>279</v>
      </c>
      <c r="F2265" t="s">
        <v>541</v>
      </c>
      <c r="G2265" t="s">
        <v>23</v>
      </c>
      <c r="I2265" s="3">
        <v>11.05</v>
      </c>
    </row>
    <row r="2266" spans="1:9" x14ac:dyDescent="0.35">
      <c r="A2266" s="1">
        <v>43081</v>
      </c>
      <c r="B2266">
        <v>12</v>
      </c>
      <c r="C2266">
        <v>2017</v>
      </c>
      <c r="D2266" s="2">
        <v>44912</v>
      </c>
      <c r="E2266" t="s">
        <v>279</v>
      </c>
      <c r="F2266" t="s">
        <v>543</v>
      </c>
      <c r="G2266" t="s">
        <v>20</v>
      </c>
      <c r="I2266" s="3">
        <v>10.55</v>
      </c>
    </row>
    <row r="2267" spans="1:9" x14ac:dyDescent="0.35">
      <c r="A2267" s="1">
        <v>43081</v>
      </c>
      <c r="B2267">
        <v>12</v>
      </c>
      <c r="C2267">
        <v>2017</v>
      </c>
      <c r="D2267" s="2">
        <v>44912</v>
      </c>
      <c r="E2267" t="s">
        <v>279</v>
      </c>
      <c r="F2267" t="s">
        <v>433</v>
      </c>
      <c r="G2267" t="s">
        <v>19</v>
      </c>
      <c r="I2267" s="3">
        <v>7.8</v>
      </c>
    </row>
    <row r="2268" spans="1:9" x14ac:dyDescent="0.35">
      <c r="A2268" s="1">
        <v>43082</v>
      </c>
      <c r="B2268">
        <v>12</v>
      </c>
      <c r="C2268">
        <v>2017</v>
      </c>
      <c r="D2268" s="2">
        <v>44912</v>
      </c>
      <c r="E2268" t="s">
        <v>279</v>
      </c>
      <c r="F2268" t="s">
        <v>444</v>
      </c>
      <c r="G2268" t="s">
        <v>10</v>
      </c>
      <c r="I2268" s="3">
        <v>76.8</v>
      </c>
    </row>
    <row r="2269" spans="1:9" x14ac:dyDescent="0.35">
      <c r="A2269" s="1">
        <v>43082</v>
      </c>
      <c r="B2269">
        <v>12</v>
      </c>
      <c r="C2269">
        <v>2017</v>
      </c>
      <c r="D2269" s="2">
        <v>44912</v>
      </c>
      <c r="E2269" t="s">
        <v>279</v>
      </c>
      <c r="F2269" t="s">
        <v>1101</v>
      </c>
      <c r="G2269" t="s">
        <v>10</v>
      </c>
      <c r="I2269" s="3">
        <v>0.01</v>
      </c>
    </row>
    <row r="2270" spans="1:9" x14ac:dyDescent="0.35">
      <c r="A2270" s="1">
        <v>43083</v>
      </c>
      <c r="B2270">
        <v>12</v>
      </c>
      <c r="C2270">
        <v>2017</v>
      </c>
      <c r="D2270" s="2">
        <v>44912</v>
      </c>
      <c r="E2270" t="s">
        <v>279</v>
      </c>
      <c r="F2270" t="s">
        <v>1147</v>
      </c>
      <c r="G2270" t="s">
        <v>68</v>
      </c>
      <c r="I2270" s="3">
        <v>14.26</v>
      </c>
    </row>
    <row r="2271" spans="1:9" x14ac:dyDescent="0.35">
      <c r="A2271" s="1">
        <v>43085</v>
      </c>
      <c r="B2271">
        <v>12</v>
      </c>
      <c r="C2271">
        <v>2017</v>
      </c>
      <c r="D2271" s="2">
        <v>44912</v>
      </c>
      <c r="E2271" t="s">
        <v>279</v>
      </c>
      <c r="F2271" t="s">
        <v>42</v>
      </c>
      <c r="G2271" t="s">
        <v>28</v>
      </c>
      <c r="I2271" s="3">
        <v>39.99</v>
      </c>
    </row>
    <row r="2272" spans="1:9" x14ac:dyDescent="0.35">
      <c r="A2272" s="1">
        <v>43085</v>
      </c>
      <c r="B2272">
        <v>12</v>
      </c>
      <c r="C2272">
        <v>2017</v>
      </c>
      <c r="D2272" s="2">
        <v>44912</v>
      </c>
      <c r="E2272" t="s">
        <v>279</v>
      </c>
      <c r="F2272" t="s">
        <v>319</v>
      </c>
      <c r="G2272" t="s">
        <v>10</v>
      </c>
      <c r="I2272" s="3">
        <v>13.45</v>
      </c>
    </row>
    <row r="2273" spans="1:9" x14ac:dyDescent="0.35">
      <c r="A2273" s="1">
        <v>43085</v>
      </c>
      <c r="B2273">
        <v>12</v>
      </c>
      <c r="C2273">
        <v>2017</v>
      </c>
      <c r="D2273" s="2">
        <v>44912</v>
      </c>
      <c r="E2273" t="s">
        <v>279</v>
      </c>
      <c r="F2273" t="s">
        <v>453</v>
      </c>
      <c r="G2273" t="s">
        <v>29</v>
      </c>
      <c r="I2273" s="3">
        <v>9.4700000000000006</v>
      </c>
    </row>
    <row r="2274" spans="1:9" x14ac:dyDescent="0.35">
      <c r="A2274" s="1">
        <v>43085</v>
      </c>
      <c r="B2274">
        <v>12</v>
      </c>
      <c r="C2274">
        <v>2017</v>
      </c>
      <c r="D2274" s="2">
        <v>44912</v>
      </c>
      <c r="E2274" t="s">
        <v>279</v>
      </c>
      <c r="F2274" t="s">
        <v>770</v>
      </c>
      <c r="G2274" t="s">
        <v>19</v>
      </c>
      <c r="I2274" s="3">
        <v>5.49</v>
      </c>
    </row>
    <row r="2275" spans="1:9" x14ac:dyDescent="0.35">
      <c r="A2275" s="1">
        <v>43086</v>
      </c>
      <c r="B2275">
        <v>12</v>
      </c>
      <c r="C2275">
        <v>2017</v>
      </c>
      <c r="D2275" s="2">
        <v>44912</v>
      </c>
      <c r="E2275" t="s">
        <v>269</v>
      </c>
      <c r="F2275" t="s">
        <v>1148</v>
      </c>
      <c r="G2275" t="s">
        <v>29</v>
      </c>
      <c r="I2275" s="3">
        <v>236.26</v>
      </c>
    </row>
    <row r="2276" spans="1:9" x14ac:dyDescent="0.35">
      <c r="A2276" s="1">
        <v>43086</v>
      </c>
      <c r="B2276">
        <v>12</v>
      </c>
      <c r="C2276">
        <v>2017</v>
      </c>
      <c r="D2276" s="2">
        <v>44912</v>
      </c>
      <c r="E2276" t="s">
        <v>279</v>
      </c>
      <c r="F2276" t="s">
        <v>453</v>
      </c>
      <c r="G2276" t="s">
        <v>29</v>
      </c>
      <c r="I2276" s="3">
        <v>15.47</v>
      </c>
    </row>
    <row r="2277" spans="1:9" x14ac:dyDescent="0.35">
      <c r="A2277" s="1">
        <v>43087</v>
      </c>
      <c r="B2277">
        <v>12</v>
      </c>
      <c r="C2277">
        <v>2017</v>
      </c>
      <c r="D2277" s="2">
        <v>44912</v>
      </c>
      <c r="E2277" t="s">
        <v>279</v>
      </c>
      <c r="F2277" t="s">
        <v>866</v>
      </c>
      <c r="G2277" t="s">
        <v>29</v>
      </c>
      <c r="I2277" s="3">
        <v>4.32</v>
      </c>
    </row>
    <row r="2278" spans="1:9" x14ac:dyDescent="0.35">
      <c r="A2278" s="1">
        <v>43087</v>
      </c>
      <c r="B2278">
        <v>12</v>
      </c>
      <c r="C2278">
        <v>2017</v>
      </c>
      <c r="D2278" s="2">
        <v>44912</v>
      </c>
      <c r="E2278" t="s">
        <v>279</v>
      </c>
      <c r="F2278" t="s">
        <v>866</v>
      </c>
      <c r="G2278" t="s">
        <v>29</v>
      </c>
      <c r="I2278" s="3">
        <v>4.04</v>
      </c>
    </row>
    <row r="2279" spans="1:9" x14ac:dyDescent="0.35">
      <c r="A2279" s="1">
        <v>43088</v>
      </c>
      <c r="B2279">
        <v>12</v>
      </c>
      <c r="C2279">
        <v>2017</v>
      </c>
      <c r="D2279" s="2">
        <v>44912</v>
      </c>
      <c r="E2279" t="s">
        <v>269</v>
      </c>
      <c r="F2279" t="s">
        <v>1149</v>
      </c>
      <c r="G2279" t="s">
        <v>29</v>
      </c>
      <c r="I2279" s="3">
        <v>236.7</v>
      </c>
    </row>
    <row r="2280" spans="1:9" x14ac:dyDescent="0.35">
      <c r="A2280" s="1">
        <v>43088</v>
      </c>
      <c r="B2280">
        <v>12</v>
      </c>
      <c r="C2280">
        <v>2017</v>
      </c>
      <c r="D2280" s="2">
        <v>44912</v>
      </c>
      <c r="E2280" t="s">
        <v>279</v>
      </c>
      <c r="F2280" t="s">
        <v>1150</v>
      </c>
      <c r="G2280" t="s">
        <v>29</v>
      </c>
      <c r="I2280" s="3">
        <v>17.96</v>
      </c>
    </row>
    <row r="2281" spans="1:9" x14ac:dyDescent="0.35">
      <c r="A2281" s="1">
        <v>43089</v>
      </c>
      <c r="B2281">
        <v>12</v>
      </c>
      <c r="C2281">
        <v>2017</v>
      </c>
      <c r="D2281" s="2">
        <v>44912</v>
      </c>
      <c r="E2281" t="s">
        <v>279</v>
      </c>
      <c r="F2281" t="s">
        <v>893</v>
      </c>
      <c r="G2281" t="s">
        <v>12</v>
      </c>
      <c r="I2281" s="3">
        <v>282.81</v>
      </c>
    </row>
    <row r="2282" spans="1:9" x14ac:dyDescent="0.35">
      <c r="A2282" s="1">
        <v>43089</v>
      </c>
      <c r="B2282">
        <v>12</v>
      </c>
      <c r="C2282">
        <v>2017</v>
      </c>
      <c r="D2282" s="2">
        <v>44912</v>
      </c>
      <c r="E2282" t="s">
        <v>269</v>
      </c>
      <c r="F2282" t="s">
        <v>751</v>
      </c>
      <c r="G2282" t="s">
        <v>14</v>
      </c>
      <c r="I2282" s="3">
        <v>27.52</v>
      </c>
    </row>
    <row r="2283" spans="1:9" x14ac:dyDescent="0.35">
      <c r="A2283" s="1">
        <v>43090</v>
      </c>
      <c r="B2283">
        <v>12</v>
      </c>
      <c r="C2283">
        <v>2017</v>
      </c>
      <c r="D2283" s="2">
        <v>44912</v>
      </c>
      <c r="E2283" t="s">
        <v>269</v>
      </c>
      <c r="F2283" t="s">
        <v>1151</v>
      </c>
      <c r="G2283" t="s">
        <v>29</v>
      </c>
      <c r="I2283" s="3">
        <v>95.22</v>
      </c>
    </row>
    <row r="2284" spans="1:9" x14ac:dyDescent="0.35">
      <c r="A2284" s="1">
        <v>43090</v>
      </c>
      <c r="B2284">
        <v>12</v>
      </c>
      <c r="C2284">
        <v>2017</v>
      </c>
      <c r="D2284" s="2">
        <v>44912</v>
      </c>
      <c r="E2284" t="s">
        <v>269</v>
      </c>
      <c r="F2284" t="s">
        <v>1152</v>
      </c>
      <c r="G2284" t="s">
        <v>29</v>
      </c>
      <c r="I2284" s="3">
        <v>49.52</v>
      </c>
    </row>
    <row r="2285" spans="1:9" x14ac:dyDescent="0.35">
      <c r="A2285" s="1">
        <v>43091</v>
      </c>
      <c r="B2285">
        <v>12</v>
      </c>
      <c r="C2285">
        <v>2017</v>
      </c>
      <c r="D2285" s="2">
        <v>44912</v>
      </c>
      <c r="E2285" t="s">
        <v>269</v>
      </c>
      <c r="F2285" t="s">
        <v>1149</v>
      </c>
      <c r="G2285" t="s">
        <v>29</v>
      </c>
      <c r="I2285" s="3">
        <v>237.82</v>
      </c>
    </row>
    <row r="2286" spans="1:9" x14ac:dyDescent="0.35">
      <c r="A2286" s="1">
        <v>43091</v>
      </c>
      <c r="B2286">
        <v>12</v>
      </c>
      <c r="C2286">
        <v>2017</v>
      </c>
      <c r="D2286" s="2">
        <v>44912</v>
      </c>
      <c r="E2286" t="s">
        <v>269</v>
      </c>
      <c r="F2286" t="s">
        <v>754</v>
      </c>
      <c r="G2286" t="s">
        <v>16</v>
      </c>
      <c r="I2286" s="3">
        <v>159.16999999999999</v>
      </c>
    </row>
    <row r="2287" spans="1:9" x14ac:dyDescent="0.35">
      <c r="A2287" s="1">
        <v>43091</v>
      </c>
      <c r="B2287">
        <v>12</v>
      </c>
      <c r="C2287">
        <v>2017</v>
      </c>
      <c r="D2287" s="2">
        <v>44912</v>
      </c>
      <c r="E2287" t="s">
        <v>276</v>
      </c>
      <c r="F2287" t="s">
        <v>619</v>
      </c>
      <c r="G2287" t="s">
        <v>12</v>
      </c>
      <c r="I2287" s="3">
        <v>33.35</v>
      </c>
    </row>
    <row r="2288" spans="1:9" x14ac:dyDescent="0.35">
      <c r="A2288" s="1">
        <v>43092</v>
      </c>
      <c r="B2288">
        <v>12</v>
      </c>
      <c r="C2288">
        <v>2017</v>
      </c>
      <c r="D2288" s="2">
        <v>44912</v>
      </c>
      <c r="E2288" t="s">
        <v>269</v>
      </c>
      <c r="F2288" t="s">
        <v>378</v>
      </c>
      <c r="G2288" t="s">
        <v>29</v>
      </c>
      <c r="I2288" s="3">
        <v>475.07</v>
      </c>
    </row>
    <row r="2289" spans="1:9" x14ac:dyDescent="0.35">
      <c r="A2289" s="1">
        <v>43092</v>
      </c>
      <c r="B2289">
        <v>12</v>
      </c>
      <c r="C2289">
        <v>2017</v>
      </c>
      <c r="D2289" s="2">
        <v>44912</v>
      </c>
      <c r="E2289" t="s">
        <v>279</v>
      </c>
      <c r="F2289" t="s">
        <v>454</v>
      </c>
      <c r="G2289" t="s">
        <v>29</v>
      </c>
      <c r="I2289" s="3">
        <v>219</v>
      </c>
    </row>
    <row r="2290" spans="1:9" x14ac:dyDescent="0.35">
      <c r="A2290" s="1">
        <v>43092</v>
      </c>
      <c r="B2290">
        <v>12</v>
      </c>
      <c r="C2290">
        <v>2017</v>
      </c>
      <c r="D2290" s="2">
        <v>44912</v>
      </c>
      <c r="E2290" t="s">
        <v>269</v>
      </c>
      <c r="F2290" t="s">
        <v>1153</v>
      </c>
      <c r="G2290" t="s">
        <v>29</v>
      </c>
      <c r="I2290" s="3">
        <v>68.89</v>
      </c>
    </row>
    <row r="2291" spans="1:9" x14ac:dyDescent="0.35">
      <c r="A2291" s="1">
        <v>43092</v>
      </c>
      <c r="B2291">
        <v>12</v>
      </c>
      <c r="C2291">
        <v>2017</v>
      </c>
      <c r="D2291" s="2">
        <v>44912</v>
      </c>
      <c r="E2291" t="s">
        <v>279</v>
      </c>
      <c r="F2291" t="s">
        <v>438</v>
      </c>
      <c r="G2291" t="s">
        <v>10</v>
      </c>
      <c r="I2291" s="3">
        <v>43.08</v>
      </c>
    </row>
    <row r="2292" spans="1:9" x14ac:dyDescent="0.35">
      <c r="A2292" s="1">
        <v>43094</v>
      </c>
      <c r="B2292">
        <v>12</v>
      </c>
      <c r="C2292">
        <v>2017</v>
      </c>
      <c r="D2292" s="2">
        <v>44912</v>
      </c>
      <c r="E2292" t="s">
        <v>269</v>
      </c>
      <c r="F2292" t="s">
        <v>1154</v>
      </c>
      <c r="G2292" t="s">
        <v>29</v>
      </c>
      <c r="I2292" s="3">
        <v>47.51</v>
      </c>
    </row>
    <row r="2293" spans="1:9" x14ac:dyDescent="0.35">
      <c r="A2293" s="1">
        <v>43095</v>
      </c>
      <c r="B2293">
        <v>12</v>
      </c>
      <c r="C2293">
        <v>2017</v>
      </c>
      <c r="D2293" s="2">
        <v>44912</v>
      </c>
      <c r="E2293" t="s">
        <v>279</v>
      </c>
      <c r="F2293" t="s">
        <v>379</v>
      </c>
      <c r="G2293" t="s">
        <v>29</v>
      </c>
      <c r="I2293" s="3">
        <v>422.18</v>
      </c>
    </row>
    <row r="2294" spans="1:9" x14ac:dyDescent="0.35">
      <c r="A2294" s="1">
        <v>43095</v>
      </c>
      <c r="B2294">
        <v>12</v>
      </c>
      <c r="C2294">
        <v>2017</v>
      </c>
      <c r="D2294" s="2">
        <v>44912</v>
      </c>
      <c r="E2294" t="s">
        <v>279</v>
      </c>
      <c r="F2294" t="s">
        <v>644</v>
      </c>
      <c r="G2294" t="s">
        <v>29</v>
      </c>
      <c r="I2294" s="3">
        <v>11.65</v>
      </c>
    </row>
    <row r="2295" spans="1:9" x14ac:dyDescent="0.35">
      <c r="A2295" s="1">
        <v>43095</v>
      </c>
      <c r="B2295">
        <v>12</v>
      </c>
      <c r="C2295">
        <v>2017</v>
      </c>
      <c r="D2295" s="2">
        <v>44912</v>
      </c>
      <c r="E2295" t="s">
        <v>279</v>
      </c>
      <c r="F2295" t="s">
        <v>369</v>
      </c>
      <c r="G2295" t="s">
        <v>36</v>
      </c>
      <c r="I2295" s="3">
        <v>0.99</v>
      </c>
    </row>
    <row r="2296" spans="1:9" x14ac:dyDescent="0.35">
      <c r="A2296" s="1">
        <v>43096</v>
      </c>
      <c r="B2296">
        <v>12</v>
      </c>
      <c r="C2296">
        <v>2017</v>
      </c>
      <c r="D2296" s="2">
        <v>44912</v>
      </c>
      <c r="E2296" t="s">
        <v>269</v>
      </c>
      <c r="F2296" t="s">
        <v>455</v>
      </c>
      <c r="G2296" t="s">
        <v>29</v>
      </c>
      <c r="I2296" s="3">
        <v>119.07</v>
      </c>
    </row>
    <row r="2297" spans="1:9" x14ac:dyDescent="0.35">
      <c r="A2297" s="1">
        <v>43096</v>
      </c>
      <c r="B2297">
        <v>12</v>
      </c>
      <c r="C2297">
        <v>2017</v>
      </c>
      <c r="D2297" s="2">
        <v>44912</v>
      </c>
      <c r="E2297" t="s">
        <v>269</v>
      </c>
      <c r="F2297" t="s">
        <v>287</v>
      </c>
      <c r="G2297" t="s">
        <v>29</v>
      </c>
      <c r="I2297" s="3">
        <v>91.14</v>
      </c>
    </row>
    <row r="2298" spans="1:9" x14ac:dyDescent="0.35">
      <c r="A2298" s="1">
        <v>43096</v>
      </c>
      <c r="B2298">
        <v>12</v>
      </c>
      <c r="C2298">
        <v>2017</v>
      </c>
      <c r="D2298" s="2">
        <v>44912</v>
      </c>
      <c r="E2298" t="s">
        <v>279</v>
      </c>
      <c r="F2298" t="s">
        <v>917</v>
      </c>
      <c r="G2298" t="s">
        <v>36</v>
      </c>
      <c r="I2298" s="3">
        <v>50.32</v>
      </c>
    </row>
    <row r="2299" spans="1:9" x14ac:dyDescent="0.35">
      <c r="A2299" s="1">
        <v>43096</v>
      </c>
      <c r="B2299">
        <v>12</v>
      </c>
      <c r="C2299">
        <v>2017</v>
      </c>
      <c r="D2299" s="2">
        <v>44912</v>
      </c>
      <c r="E2299" t="s">
        <v>279</v>
      </c>
      <c r="F2299" t="s">
        <v>334</v>
      </c>
      <c r="G2299" t="s">
        <v>29</v>
      </c>
      <c r="I2299" s="3">
        <v>3.21</v>
      </c>
    </row>
    <row r="2300" spans="1:9" x14ac:dyDescent="0.35">
      <c r="A2300" s="1">
        <v>43097</v>
      </c>
      <c r="B2300">
        <v>12</v>
      </c>
      <c r="C2300">
        <v>2017</v>
      </c>
      <c r="D2300" s="2">
        <v>44912</v>
      </c>
      <c r="E2300" t="s">
        <v>269</v>
      </c>
      <c r="F2300" t="s">
        <v>1155</v>
      </c>
      <c r="G2300" t="s">
        <v>10</v>
      </c>
      <c r="I2300" s="3">
        <v>2227.3200000000002</v>
      </c>
    </row>
    <row r="2301" spans="1:9" x14ac:dyDescent="0.35">
      <c r="A2301" s="1">
        <v>43097</v>
      </c>
      <c r="B2301">
        <v>12</v>
      </c>
      <c r="C2301">
        <v>2017</v>
      </c>
      <c r="D2301" s="2">
        <v>44912</v>
      </c>
      <c r="E2301" t="s">
        <v>277</v>
      </c>
      <c r="F2301" t="s">
        <v>849</v>
      </c>
      <c r="G2301" t="s">
        <v>17</v>
      </c>
      <c r="I2301" s="3">
        <v>210</v>
      </c>
    </row>
    <row r="2302" spans="1:9" x14ac:dyDescent="0.35">
      <c r="A2302" s="1">
        <v>43097</v>
      </c>
      <c r="B2302">
        <v>12</v>
      </c>
      <c r="C2302">
        <v>2017</v>
      </c>
      <c r="D2302" s="2">
        <v>44912</v>
      </c>
      <c r="E2302" t="s">
        <v>279</v>
      </c>
      <c r="F2302" t="s">
        <v>1019</v>
      </c>
      <c r="G2302" t="s">
        <v>30</v>
      </c>
      <c r="I2302" s="3">
        <v>64.989999999999995</v>
      </c>
    </row>
    <row r="2303" spans="1:9" x14ac:dyDescent="0.35">
      <c r="A2303" s="1">
        <v>43097</v>
      </c>
      <c r="B2303">
        <v>12</v>
      </c>
      <c r="C2303">
        <v>2017</v>
      </c>
      <c r="D2303" s="2">
        <v>44912</v>
      </c>
      <c r="E2303" t="s">
        <v>269</v>
      </c>
      <c r="F2303" t="s">
        <v>456</v>
      </c>
      <c r="G2303" t="s">
        <v>29</v>
      </c>
      <c r="I2303" s="3">
        <v>40.619999999999997</v>
      </c>
    </row>
    <row r="2304" spans="1:9" x14ac:dyDescent="0.35">
      <c r="A2304" s="1">
        <v>43097</v>
      </c>
      <c r="B2304">
        <v>12</v>
      </c>
      <c r="C2304">
        <v>2017</v>
      </c>
      <c r="D2304" s="2">
        <v>44912</v>
      </c>
      <c r="E2304" t="s">
        <v>269</v>
      </c>
      <c r="F2304" t="s">
        <v>644</v>
      </c>
      <c r="G2304" t="s">
        <v>29</v>
      </c>
      <c r="I2304" s="3">
        <v>7.98</v>
      </c>
    </row>
    <row r="2305" spans="1:9" x14ac:dyDescent="0.35">
      <c r="A2305" s="1">
        <v>43098</v>
      </c>
      <c r="B2305">
        <v>12</v>
      </c>
      <c r="C2305">
        <v>2017</v>
      </c>
      <c r="D2305" s="2">
        <v>44912</v>
      </c>
      <c r="E2305" t="s">
        <v>269</v>
      </c>
      <c r="F2305" t="s">
        <v>457</v>
      </c>
      <c r="G2305" t="s">
        <v>29</v>
      </c>
      <c r="I2305" s="3">
        <v>90.3</v>
      </c>
    </row>
    <row r="2306" spans="1:9" x14ac:dyDescent="0.35">
      <c r="A2306" s="1">
        <v>43098</v>
      </c>
      <c r="B2306">
        <v>12</v>
      </c>
      <c r="C2306">
        <v>2017</v>
      </c>
      <c r="D2306" s="2">
        <v>44912</v>
      </c>
      <c r="E2306" t="s">
        <v>269</v>
      </c>
      <c r="F2306" t="s">
        <v>458</v>
      </c>
      <c r="G2306" t="s">
        <v>29</v>
      </c>
      <c r="I2306" s="3">
        <v>89.82</v>
      </c>
    </row>
    <row r="2307" spans="1:9" x14ac:dyDescent="0.35">
      <c r="A2307" s="1">
        <v>43098</v>
      </c>
      <c r="B2307">
        <v>12</v>
      </c>
      <c r="C2307">
        <v>2017</v>
      </c>
      <c r="D2307" s="2">
        <v>44912</v>
      </c>
      <c r="E2307" t="s">
        <v>269</v>
      </c>
      <c r="F2307" t="s">
        <v>919</v>
      </c>
      <c r="G2307" t="s">
        <v>34</v>
      </c>
      <c r="I2307" s="3">
        <v>52</v>
      </c>
    </row>
    <row r="2308" spans="1:9" x14ac:dyDescent="0.35">
      <c r="A2308" s="1">
        <v>43098</v>
      </c>
      <c r="B2308">
        <v>12</v>
      </c>
      <c r="C2308">
        <v>2017</v>
      </c>
      <c r="D2308" s="2">
        <v>44912</v>
      </c>
      <c r="E2308" t="s">
        <v>269</v>
      </c>
      <c r="F2308" t="s">
        <v>359</v>
      </c>
      <c r="G2308" t="s">
        <v>36</v>
      </c>
      <c r="I2308" s="3">
        <v>33.630000000000003</v>
      </c>
    </row>
    <row r="2309" spans="1:9" x14ac:dyDescent="0.35">
      <c r="A2309" s="1">
        <v>43099</v>
      </c>
      <c r="B2309">
        <v>12</v>
      </c>
      <c r="C2309">
        <v>2017</v>
      </c>
      <c r="D2309" s="2">
        <v>44912</v>
      </c>
      <c r="E2309" t="s">
        <v>269</v>
      </c>
      <c r="F2309" t="s">
        <v>459</v>
      </c>
      <c r="G2309" t="s">
        <v>29</v>
      </c>
      <c r="I2309" s="3">
        <v>81.8</v>
      </c>
    </row>
    <row r="2310" spans="1:9" x14ac:dyDescent="0.35">
      <c r="A2310" s="1">
        <v>43099</v>
      </c>
      <c r="B2310">
        <v>12</v>
      </c>
      <c r="C2310">
        <v>2017</v>
      </c>
      <c r="D2310" s="2">
        <v>44912</v>
      </c>
      <c r="E2310" t="s">
        <v>279</v>
      </c>
      <c r="F2310" t="s">
        <v>866</v>
      </c>
      <c r="G2310" t="s">
        <v>29</v>
      </c>
      <c r="I2310" s="3">
        <v>54.13</v>
      </c>
    </row>
    <row r="2311" spans="1:9" x14ac:dyDescent="0.35">
      <c r="A2311" s="1">
        <v>43100</v>
      </c>
      <c r="B2311">
        <v>12</v>
      </c>
      <c r="C2311">
        <v>2017</v>
      </c>
      <c r="D2311" s="2">
        <v>44912</v>
      </c>
      <c r="E2311" t="s">
        <v>269</v>
      </c>
      <c r="F2311" t="s">
        <v>460</v>
      </c>
      <c r="G2311" t="s">
        <v>19</v>
      </c>
      <c r="I2311" s="3">
        <v>79.760000000000005</v>
      </c>
    </row>
    <row r="2312" spans="1:9" x14ac:dyDescent="0.35">
      <c r="A2312" s="1">
        <v>43100</v>
      </c>
      <c r="B2312">
        <v>12</v>
      </c>
      <c r="C2312">
        <v>2017</v>
      </c>
      <c r="D2312" s="2">
        <v>44912</v>
      </c>
      <c r="E2312" t="s">
        <v>279</v>
      </c>
      <c r="F2312" t="s">
        <v>1156</v>
      </c>
      <c r="G2312" t="s">
        <v>19</v>
      </c>
      <c r="I2312" s="3">
        <v>55.4</v>
      </c>
    </row>
    <row r="2313" spans="1:9" x14ac:dyDescent="0.35">
      <c r="A2313" s="1">
        <v>43100</v>
      </c>
      <c r="B2313">
        <v>12</v>
      </c>
      <c r="C2313">
        <v>2017</v>
      </c>
      <c r="D2313" s="2">
        <v>44912</v>
      </c>
      <c r="E2313" t="s">
        <v>279</v>
      </c>
      <c r="F2313" t="s">
        <v>541</v>
      </c>
      <c r="G2313" t="s">
        <v>20</v>
      </c>
      <c r="I2313" s="3">
        <v>50</v>
      </c>
    </row>
    <row r="2314" spans="1:9" x14ac:dyDescent="0.35">
      <c r="A2314" s="1">
        <v>43100</v>
      </c>
      <c r="B2314">
        <v>12</v>
      </c>
      <c r="C2314">
        <v>2017</v>
      </c>
      <c r="D2314" s="2">
        <v>44912</v>
      </c>
      <c r="E2314" t="s">
        <v>279</v>
      </c>
      <c r="F2314" t="s">
        <v>541</v>
      </c>
      <c r="G2314" t="s">
        <v>20</v>
      </c>
      <c r="I2314" s="3">
        <v>48.93</v>
      </c>
    </row>
    <row r="2315" spans="1:9" x14ac:dyDescent="0.35">
      <c r="A2315" s="1">
        <v>43100</v>
      </c>
      <c r="B2315">
        <v>12</v>
      </c>
      <c r="C2315">
        <v>2017</v>
      </c>
      <c r="D2315" s="2">
        <v>44912</v>
      </c>
      <c r="E2315" t="s">
        <v>279</v>
      </c>
      <c r="F2315" t="s">
        <v>327</v>
      </c>
      <c r="G2315" t="s">
        <v>36</v>
      </c>
      <c r="I2315" s="3">
        <v>34.950000000000003</v>
      </c>
    </row>
    <row r="2316" spans="1:9" x14ac:dyDescent="0.35">
      <c r="A2316" s="1">
        <v>43100</v>
      </c>
      <c r="B2316">
        <v>12</v>
      </c>
      <c r="C2316">
        <v>2017</v>
      </c>
      <c r="D2316" s="2">
        <v>44912</v>
      </c>
      <c r="E2316" t="s">
        <v>279</v>
      </c>
      <c r="F2316" t="s">
        <v>408</v>
      </c>
      <c r="G2316" t="s">
        <v>18</v>
      </c>
      <c r="I2316" s="3">
        <v>16</v>
      </c>
    </row>
    <row r="2317" spans="1:9" x14ac:dyDescent="0.35">
      <c r="A2317" s="1">
        <v>43100</v>
      </c>
      <c r="B2317">
        <v>12</v>
      </c>
      <c r="C2317">
        <v>2017</v>
      </c>
      <c r="D2317" s="2">
        <v>44912</v>
      </c>
      <c r="E2317" t="s">
        <v>279</v>
      </c>
      <c r="F2317" t="s">
        <v>327</v>
      </c>
      <c r="G2317" t="s">
        <v>36</v>
      </c>
      <c r="I2317" s="3">
        <v>5</v>
      </c>
    </row>
    <row r="2318" spans="1:9" x14ac:dyDescent="0.35">
      <c r="A2318" s="1">
        <v>43101</v>
      </c>
      <c r="B2318">
        <v>1</v>
      </c>
      <c r="C2318">
        <v>2018</v>
      </c>
      <c r="D2318" s="2">
        <v>44579</v>
      </c>
      <c r="E2318" t="s">
        <v>279</v>
      </c>
      <c r="F2318" t="s">
        <v>1005</v>
      </c>
      <c r="G2318" t="s">
        <v>34</v>
      </c>
      <c r="I2318" s="3">
        <v>15.05</v>
      </c>
    </row>
    <row r="2319" spans="1:9" x14ac:dyDescent="0.35">
      <c r="A2319" s="1">
        <v>43102</v>
      </c>
      <c r="B2319">
        <v>1</v>
      </c>
      <c r="C2319">
        <v>2018</v>
      </c>
      <c r="D2319" s="2">
        <v>44579</v>
      </c>
      <c r="E2319" t="s">
        <v>279</v>
      </c>
      <c r="F2319" t="s">
        <v>286</v>
      </c>
      <c r="G2319" t="s">
        <v>10</v>
      </c>
      <c r="I2319" s="3">
        <v>-142.41</v>
      </c>
    </row>
    <row r="2320" spans="1:9" x14ac:dyDescent="0.35">
      <c r="A2320" s="1">
        <v>43102</v>
      </c>
      <c r="B2320">
        <v>1</v>
      </c>
      <c r="C2320">
        <v>2018</v>
      </c>
      <c r="D2320" s="2">
        <v>44579</v>
      </c>
      <c r="E2320" t="s">
        <v>279</v>
      </c>
      <c r="F2320" t="s">
        <v>440</v>
      </c>
      <c r="G2320" t="s">
        <v>10</v>
      </c>
      <c r="I2320" s="3">
        <v>-38.79</v>
      </c>
    </row>
    <row r="2321" spans="1:9" x14ac:dyDescent="0.35">
      <c r="A2321" s="1">
        <v>43102</v>
      </c>
      <c r="B2321">
        <v>1</v>
      </c>
      <c r="C2321">
        <v>2018</v>
      </c>
      <c r="D2321" s="2">
        <v>44579</v>
      </c>
      <c r="E2321" t="s">
        <v>279</v>
      </c>
      <c r="F2321" t="s">
        <v>438</v>
      </c>
      <c r="G2321" t="s">
        <v>10</v>
      </c>
      <c r="I2321" s="3">
        <v>-31.23</v>
      </c>
    </row>
    <row r="2322" spans="1:9" x14ac:dyDescent="0.35">
      <c r="A2322" s="1">
        <v>43102</v>
      </c>
      <c r="B2322">
        <v>1</v>
      </c>
      <c r="C2322">
        <v>2018</v>
      </c>
      <c r="D2322" s="2">
        <v>44579</v>
      </c>
      <c r="E2322" t="s">
        <v>279</v>
      </c>
      <c r="F2322" t="s">
        <v>416</v>
      </c>
      <c r="G2322" t="s">
        <v>19</v>
      </c>
      <c r="I2322" s="3">
        <v>2.75</v>
      </c>
    </row>
    <row r="2323" spans="1:9" x14ac:dyDescent="0.35">
      <c r="A2323" s="1">
        <v>43102</v>
      </c>
      <c r="B2323">
        <v>1</v>
      </c>
      <c r="C2323">
        <v>2018</v>
      </c>
      <c r="D2323" s="2">
        <v>44579</v>
      </c>
      <c r="E2323" t="s">
        <v>279</v>
      </c>
      <c r="F2323" t="s">
        <v>541</v>
      </c>
      <c r="G2323" t="s">
        <v>20</v>
      </c>
      <c r="I2323" s="3">
        <v>6.81</v>
      </c>
    </row>
    <row r="2324" spans="1:9" x14ac:dyDescent="0.35">
      <c r="A2324" s="1">
        <v>43102</v>
      </c>
      <c r="B2324">
        <v>1</v>
      </c>
      <c r="C2324">
        <v>2018</v>
      </c>
      <c r="D2324" s="2">
        <v>44579</v>
      </c>
      <c r="E2324" t="s">
        <v>279</v>
      </c>
      <c r="F2324" t="s">
        <v>963</v>
      </c>
      <c r="G2324" t="s">
        <v>19</v>
      </c>
      <c r="I2324" s="3">
        <v>6.98</v>
      </c>
    </row>
    <row r="2325" spans="1:9" x14ac:dyDescent="0.35">
      <c r="A2325" s="1">
        <v>43102</v>
      </c>
      <c r="B2325">
        <v>1</v>
      </c>
      <c r="C2325">
        <v>2018</v>
      </c>
      <c r="D2325" s="2">
        <v>44579</v>
      </c>
      <c r="E2325" t="s">
        <v>279</v>
      </c>
      <c r="F2325" t="s">
        <v>1107</v>
      </c>
      <c r="G2325" t="s">
        <v>20</v>
      </c>
      <c r="I2325" s="3">
        <v>48.34</v>
      </c>
    </row>
    <row r="2326" spans="1:9" x14ac:dyDescent="0.35">
      <c r="A2326" s="1">
        <v>43102</v>
      </c>
      <c r="B2326">
        <v>1</v>
      </c>
      <c r="C2326">
        <v>2018</v>
      </c>
      <c r="D2326" s="2">
        <v>44579</v>
      </c>
      <c r="E2326" t="s">
        <v>279</v>
      </c>
      <c r="F2326" t="s">
        <v>1080</v>
      </c>
      <c r="G2326" t="s">
        <v>23</v>
      </c>
      <c r="I2326" s="3">
        <v>65</v>
      </c>
    </row>
    <row r="2327" spans="1:9" x14ac:dyDescent="0.35">
      <c r="A2327" s="1">
        <v>43102</v>
      </c>
      <c r="B2327">
        <v>1</v>
      </c>
      <c r="C2327">
        <v>2018</v>
      </c>
      <c r="D2327" s="2">
        <v>44579</v>
      </c>
      <c r="E2327" t="s">
        <v>269</v>
      </c>
      <c r="F2327" t="s">
        <v>1157</v>
      </c>
      <c r="G2327" t="s">
        <v>34</v>
      </c>
      <c r="I2327" s="3">
        <v>100</v>
      </c>
    </row>
    <row r="2328" spans="1:9" x14ac:dyDescent="0.35">
      <c r="A2328" s="1">
        <v>43102</v>
      </c>
      <c r="B2328">
        <v>1</v>
      </c>
      <c r="C2328">
        <v>2018</v>
      </c>
      <c r="D2328" s="2">
        <v>44579</v>
      </c>
      <c r="E2328" t="s">
        <v>269</v>
      </c>
      <c r="F2328" t="s">
        <v>1059</v>
      </c>
      <c r="G2328" t="s">
        <v>14</v>
      </c>
      <c r="I2328" s="3">
        <v>324.24</v>
      </c>
    </row>
    <row r="2329" spans="1:9" x14ac:dyDescent="0.35">
      <c r="A2329" s="1">
        <v>43102</v>
      </c>
      <c r="B2329">
        <v>1</v>
      </c>
      <c r="C2329">
        <v>2018</v>
      </c>
      <c r="D2329" s="2">
        <v>44579</v>
      </c>
      <c r="E2329" t="s">
        <v>269</v>
      </c>
      <c r="F2329" t="s">
        <v>1064</v>
      </c>
      <c r="G2329" t="s">
        <v>13</v>
      </c>
      <c r="I2329" s="3">
        <v>3688.03</v>
      </c>
    </row>
    <row r="2330" spans="1:9" x14ac:dyDescent="0.35">
      <c r="A2330" s="1">
        <v>43102</v>
      </c>
      <c r="B2330">
        <v>1</v>
      </c>
      <c r="C2330">
        <v>2018</v>
      </c>
      <c r="D2330" s="2">
        <v>44579</v>
      </c>
      <c r="E2330" t="s">
        <v>279</v>
      </c>
      <c r="F2330" t="s">
        <v>420</v>
      </c>
      <c r="G2330" t="s">
        <v>26</v>
      </c>
      <c r="I2330" s="3">
        <v>40.619999999999997</v>
      </c>
    </row>
    <row r="2331" spans="1:9" x14ac:dyDescent="0.35">
      <c r="A2331" s="1">
        <v>43103</v>
      </c>
      <c r="B2331">
        <v>1</v>
      </c>
      <c r="C2331">
        <v>2018</v>
      </c>
      <c r="D2331" s="2">
        <v>44579</v>
      </c>
      <c r="E2331" t="s">
        <v>269</v>
      </c>
      <c r="F2331" t="s">
        <v>1158</v>
      </c>
      <c r="G2331" t="s">
        <v>29</v>
      </c>
      <c r="I2331" s="3">
        <v>6.8</v>
      </c>
    </row>
    <row r="2332" spans="1:9" x14ac:dyDescent="0.35">
      <c r="A2332" s="1">
        <v>43103</v>
      </c>
      <c r="B2332">
        <v>1</v>
      </c>
      <c r="C2332">
        <v>2018</v>
      </c>
      <c r="D2332" s="2">
        <v>44579</v>
      </c>
      <c r="E2332" t="s">
        <v>279</v>
      </c>
      <c r="F2332" t="s">
        <v>883</v>
      </c>
      <c r="G2332" t="s">
        <v>19</v>
      </c>
      <c r="I2332" s="3">
        <v>9.14</v>
      </c>
    </row>
    <row r="2333" spans="1:9" x14ac:dyDescent="0.35">
      <c r="A2333" s="1">
        <v>43103</v>
      </c>
      <c r="B2333">
        <v>1</v>
      </c>
      <c r="C2333">
        <v>2018</v>
      </c>
      <c r="D2333" s="2">
        <v>44579</v>
      </c>
      <c r="E2333" t="s">
        <v>269</v>
      </c>
      <c r="F2333" t="s">
        <v>1158</v>
      </c>
      <c r="G2333" t="s">
        <v>29</v>
      </c>
      <c r="I2333" s="3">
        <v>12.69</v>
      </c>
    </row>
    <row r="2334" spans="1:9" x14ac:dyDescent="0.35">
      <c r="A2334" s="1">
        <v>43103</v>
      </c>
      <c r="B2334">
        <v>1</v>
      </c>
      <c r="C2334">
        <v>2018</v>
      </c>
      <c r="D2334" s="2">
        <v>44579</v>
      </c>
      <c r="E2334" t="s">
        <v>279</v>
      </c>
      <c r="F2334" t="s">
        <v>543</v>
      </c>
      <c r="G2334" t="s">
        <v>20</v>
      </c>
      <c r="I2334" s="3">
        <v>16.72</v>
      </c>
    </row>
    <row r="2335" spans="1:9" x14ac:dyDescent="0.35">
      <c r="A2335" s="1">
        <v>43103</v>
      </c>
      <c r="B2335">
        <v>1</v>
      </c>
      <c r="C2335">
        <v>2018</v>
      </c>
      <c r="D2335" s="2">
        <v>44579</v>
      </c>
      <c r="E2335" t="s">
        <v>279</v>
      </c>
      <c r="F2335" t="s">
        <v>423</v>
      </c>
      <c r="G2335" t="s">
        <v>19</v>
      </c>
      <c r="I2335" s="3">
        <v>17.21</v>
      </c>
    </row>
    <row r="2336" spans="1:9" x14ac:dyDescent="0.35">
      <c r="A2336" s="1">
        <v>43103</v>
      </c>
      <c r="B2336">
        <v>1</v>
      </c>
      <c r="C2336">
        <v>2018</v>
      </c>
      <c r="D2336" s="2">
        <v>44579</v>
      </c>
      <c r="E2336" t="s">
        <v>279</v>
      </c>
      <c r="F2336" t="s">
        <v>904</v>
      </c>
      <c r="G2336" t="s">
        <v>19</v>
      </c>
      <c r="I2336" s="3">
        <v>30.98</v>
      </c>
    </row>
    <row r="2337" spans="1:9" x14ac:dyDescent="0.35">
      <c r="A2337" s="1">
        <v>43103</v>
      </c>
      <c r="B2337">
        <v>1</v>
      </c>
      <c r="C2337">
        <v>2018</v>
      </c>
      <c r="D2337" s="2">
        <v>44579</v>
      </c>
      <c r="E2337" t="s">
        <v>269</v>
      </c>
      <c r="F2337" t="s">
        <v>461</v>
      </c>
      <c r="G2337" t="s">
        <v>29</v>
      </c>
      <c r="I2337" s="3">
        <v>35.049999999999997</v>
      </c>
    </row>
    <row r="2338" spans="1:9" x14ac:dyDescent="0.35">
      <c r="A2338" s="1">
        <v>43104</v>
      </c>
      <c r="B2338">
        <v>1</v>
      </c>
      <c r="C2338">
        <v>2018</v>
      </c>
      <c r="D2338" s="2">
        <v>44579</v>
      </c>
      <c r="E2338" t="s">
        <v>279</v>
      </c>
      <c r="F2338" t="s">
        <v>368</v>
      </c>
      <c r="G2338" t="s">
        <v>27</v>
      </c>
      <c r="I2338" s="3">
        <v>180.21</v>
      </c>
    </row>
    <row r="2339" spans="1:9" x14ac:dyDescent="0.35">
      <c r="A2339" s="1">
        <v>43105</v>
      </c>
      <c r="B2339">
        <v>1</v>
      </c>
      <c r="C2339">
        <v>2018</v>
      </c>
      <c r="D2339" s="2">
        <v>44579</v>
      </c>
      <c r="E2339" t="s">
        <v>279</v>
      </c>
      <c r="F2339" t="s">
        <v>770</v>
      </c>
      <c r="G2339" t="s">
        <v>19</v>
      </c>
      <c r="I2339" s="3">
        <v>3.64</v>
      </c>
    </row>
    <row r="2340" spans="1:9" x14ac:dyDescent="0.35">
      <c r="A2340" s="1">
        <v>43105</v>
      </c>
      <c r="B2340">
        <v>1</v>
      </c>
      <c r="C2340">
        <v>2018</v>
      </c>
      <c r="D2340" s="2">
        <v>44579</v>
      </c>
      <c r="E2340" t="s">
        <v>279</v>
      </c>
      <c r="F2340" t="s">
        <v>1029</v>
      </c>
      <c r="G2340" t="s">
        <v>20</v>
      </c>
      <c r="I2340" s="3">
        <v>13.48</v>
      </c>
    </row>
    <row r="2341" spans="1:9" x14ac:dyDescent="0.35">
      <c r="A2341" s="1">
        <v>43105</v>
      </c>
      <c r="B2341">
        <v>1</v>
      </c>
      <c r="C2341">
        <v>2018</v>
      </c>
      <c r="D2341" s="2">
        <v>44579</v>
      </c>
      <c r="E2341" t="s">
        <v>269</v>
      </c>
      <c r="F2341" t="s">
        <v>645</v>
      </c>
      <c r="G2341" t="s">
        <v>34</v>
      </c>
      <c r="I2341" s="3">
        <v>52.5</v>
      </c>
    </row>
    <row r="2342" spans="1:9" x14ac:dyDescent="0.35">
      <c r="A2342" s="1">
        <v>43106</v>
      </c>
      <c r="B2342">
        <v>1</v>
      </c>
      <c r="C2342">
        <v>2018</v>
      </c>
      <c r="D2342" s="2">
        <v>44579</v>
      </c>
      <c r="E2342" t="s">
        <v>279</v>
      </c>
      <c r="F2342" t="s">
        <v>1159</v>
      </c>
      <c r="G2342" t="s">
        <v>19</v>
      </c>
      <c r="I2342" s="3">
        <v>7.6</v>
      </c>
    </row>
    <row r="2343" spans="1:9" x14ac:dyDescent="0.35">
      <c r="A2343" s="1">
        <v>43106</v>
      </c>
      <c r="B2343">
        <v>1</v>
      </c>
      <c r="C2343">
        <v>2018</v>
      </c>
      <c r="D2343" s="2">
        <v>44579</v>
      </c>
      <c r="E2343" t="s">
        <v>277</v>
      </c>
      <c r="F2343" t="s">
        <v>1160</v>
      </c>
      <c r="G2343" t="s">
        <v>10</v>
      </c>
      <c r="I2343" s="3">
        <v>15.99</v>
      </c>
    </row>
    <row r="2344" spans="1:9" x14ac:dyDescent="0.35">
      <c r="A2344" s="1">
        <v>43106</v>
      </c>
      <c r="B2344">
        <v>1</v>
      </c>
      <c r="C2344">
        <v>2018</v>
      </c>
      <c r="D2344" s="2">
        <v>44579</v>
      </c>
      <c r="E2344" t="s">
        <v>279</v>
      </c>
      <c r="F2344" t="s">
        <v>917</v>
      </c>
      <c r="G2344" t="s">
        <v>36</v>
      </c>
      <c r="I2344" s="3">
        <v>25.16</v>
      </c>
    </row>
    <row r="2345" spans="1:9" x14ac:dyDescent="0.35">
      <c r="A2345" s="1">
        <v>43106</v>
      </c>
      <c r="B2345">
        <v>1</v>
      </c>
      <c r="C2345">
        <v>2018</v>
      </c>
      <c r="D2345" s="2">
        <v>44579</v>
      </c>
      <c r="E2345" t="s">
        <v>279</v>
      </c>
      <c r="F2345" t="s">
        <v>1161</v>
      </c>
      <c r="G2345" t="s">
        <v>17</v>
      </c>
      <c r="I2345" s="3">
        <v>83.46</v>
      </c>
    </row>
    <row r="2346" spans="1:9" x14ac:dyDescent="0.35">
      <c r="A2346" s="1">
        <v>43106</v>
      </c>
      <c r="B2346">
        <v>1</v>
      </c>
      <c r="C2346">
        <v>2018</v>
      </c>
      <c r="D2346" s="2">
        <v>44579</v>
      </c>
      <c r="E2346" t="s">
        <v>269</v>
      </c>
      <c r="F2346" t="s">
        <v>1012</v>
      </c>
      <c r="G2346" t="s">
        <v>11</v>
      </c>
      <c r="I2346" s="3">
        <v>1000</v>
      </c>
    </row>
    <row r="2347" spans="1:9" x14ac:dyDescent="0.35">
      <c r="A2347" s="1">
        <v>43106</v>
      </c>
      <c r="B2347">
        <v>1</v>
      </c>
      <c r="C2347">
        <v>2018</v>
      </c>
      <c r="D2347" s="2">
        <v>44579</v>
      </c>
      <c r="E2347" t="s">
        <v>279</v>
      </c>
      <c r="F2347" t="s">
        <v>420</v>
      </c>
      <c r="G2347" t="s">
        <v>26</v>
      </c>
      <c r="I2347" s="3">
        <v>51.25</v>
      </c>
    </row>
    <row r="2348" spans="1:9" x14ac:dyDescent="0.35">
      <c r="A2348" s="1">
        <v>43107</v>
      </c>
      <c r="B2348">
        <v>1</v>
      </c>
      <c r="C2348">
        <v>2018</v>
      </c>
      <c r="D2348" s="2">
        <v>44579</v>
      </c>
      <c r="E2348" t="s">
        <v>279</v>
      </c>
      <c r="F2348" t="s">
        <v>541</v>
      </c>
      <c r="G2348" t="s">
        <v>20</v>
      </c>
      <c r="I2348" s="3">
        <v>61.79</v>
      </c>
    </row>
    <row r="2349" spans="1:9" x14ac:dyDescent="0.35">
      <c r="A2349" s="1">
        <v>43108</v>
      </c>
      <c r="B2349">
        <v>1</v>
      </c>
      <c r="C2349">
        <v>2018</v>
      </c>
      <c r="D2349" s="2">
        <v>44579</v>
      </c>
      <c r="E2349" t="s">
        <v>279</v>
      </c>
      <c r="F2349" t="s">
        <v>1162</v>
      </c>
      <c r="G2349" t="s">
        <v>17</v>
      </c>
      <c r="I2349" s="3">
        <v>30.78</v>
      </c>
    </row>
    <row r="2350" spans="1:9" x14ac:dyDescent="0.35">
      <c r="A2350" s="1">
        <v>43108</v>
      </c>
      <c r="B2350">
        <v>1</v>
      </c>
      <c r="C2350">
        <v>2018</v>
      </c>
      <c r="D2350" s="2">
        <v>44579</v>
      </c>
      <c r="E2350" t="s">
        <v>269</v>
      </c>
      <c r="F2350" t="s">
        <v>1163</v>
      </c>
      <c r="G2350" t="s">
        <v>34</v>
      </c>
      <c r="I2350" s="3">
        <v>380</v>
      </c>
    </row>
    <row r="2351" spans="1:9" x14ac:dyDescent="0.35">
      <c r="A2351" s="1">
        <v>43109</v>
      </c>
      <c r="B2351">
        <v>1</v>
      </c>
      <c r="C2351">
        <v>2018</v>
      </c>
      <c r="D2351" s="2">
        <v>44579</v>
      </c>
      <c r="E2351" t="s">
        <v>279</v>
      </c>
      <c r="F2351" t="s">
        <v>1107</v>
      </c>
      <c r="G2351" t="s">
        <v>20</v>
      </c>
      <c r="I2351" s="3">
        <v>3.22</v>
      </c>
    </row>
    <row r="2352" spans="1:9" x14ac:dyDescent="0.35">
      <c r="A2352" s="1">
        <v>43109</v>
      </c>
      <c r="B2352">
        <v>1</v>
      </c>
      <c r="C2352">
        <v>2018</v>
      </c>
      <c r="D2352" s="2">
        <v>44579</v>
      </c>
      <c r="E2352" t="s">
        <v>279</v>
      </c>
      <c r="F2352" t="s">
        <v>1107</v>
      </c>
      <c r="G2352" t="s">
        <v>20</v>
      </c>
      <c r="I2352" s="3">
        <v>8.19</v>
      </c>
    </row>
    <row r="2353" spans="1:9" x14ac:dyDescent="0.35">
      <c r="A2353" s="1">
        <v>43109</v>
      </c>
      <c r="B2353">
        <v>1</v>
      </c>
      <c r="C2353">
        <v>2018</v>
      </c>
      <c r="D2353" s="2">
        <v>44579</v>
      </c>
      <c r="E2353" t="s">
        <v>279</v>
      </c>
      <c r="F2353" t="s">
        <v>1164</v>
      </c>
      <c r="G2353" t="s">
        <v>19</v>
      </c>
      <c r="I2353" s="3">
        <v>13.24</v>
      </c>
    </row>
    <row r="2354" spans="1:9" x14ac:dyDescent="0.35">
      <c r="A2354" s="1">
        <v>43109</v>
      </c>
      <c r="B2354">
        <v>1</v>
      </c>
      <c r="C2354">
        <v>2018</v>
      </c>
      <c r="D2354" s="2">
        <v>44579</v>
      </c>
      <c r="E2354" t="s">
        <v>279</v>
      </c>
      <c r="F2354" t="s">
        <v>1164</v>
      </c>
      <c r="G2354" t="s">
        <v>19</v>
      </c>
      <c r="I2354" s="3">
        <v>16.87</v>
      </c>
    </row>
    <row r="2355" spans="1:9" x14ac:dyDescent="0.35">
      <c r="A2355" s="1">
        <v>43110</v>
      </c>
      <c r="B2355">
        <v>1</v>
      </c>
      <c r="C2355">
        <v>2018</v>
      </c>
      <c r="D2355" s="2">
        <v>44579</v>
      </c>
      <c r="E2355" t="s">
        <v>279</v>
      </c>
      <c r="F2355" t="s">
        <v>1165</v>
      </c>
      <c r="G2355" t="s">
        <v>51</v>
      </c>
      <c r="I2355" s="3">
        <v>16.149999999999999</v>
      </c>
    </row>
    <row r="2356" spans="1:9" x14ac:dyDescent="0.35">
      <c r="A2356" s="1">
        <v>43110</v>
      </c>
      <c r="B2356">
        <v>1</v>
      </c>
      <c r="C2356">
        <v>2018</v>
      </c>
      <c r="D2356" s="2">
        <v>44579</v>
      </c>
      <c r="E2356" t="s">
        <v>279</v>
      </c>
      <c r="F2356" t="s">
        <v>998</v>
      </c>
      <c r="G2356" t="s">
        <v>32</v>
      </c>
      <c r="I2356" s="3">
        <v>168</v>
      </c>
    </row>
    <row r="2357" spans="1:9" x14ac:dyDescent="0.35">
      <c r="A2357" s="1">
        <v>43110</v>
      </c>
      <c r="B2357">
        <v>1</v>
      </c>
      <c r="C2357">
        <v>2018</v>
      </c>
      <c r="D2357" s="2">
        <v>44579</v>
      </c>
      <c r="E2357" t="s">
        <v>269</v>
      </c>
      <c r="F2357" t="s">
        <v>752</v>
      </c>
      <c r="G2357" t="s">
        <v>16</v>
      </c>
      <c r="I2357" s="3">
        <v>320.27</v>
      </c>
    </row>
    <row r="2358" spans="1:9" x14ac:dyDescent="0.35">
      <c r="A2358" s="1">
        <v>43111</v>
      </c>
      <c r="B2358">
        <v>1</v>
      </c>
      <c r="C2358">
        <v>2018</v>
      </c>
      <c r="D2358" s="2">
        <v>44579</v>
      </c>
      <c r="E2358" t="s">
        <v>279</v>
      </c>
      <c r="F2358" t="s">
        <v>1101</v>
      </c>
      <c r="G2358" t="s">
        <v>10</v>
      </c>
      <c r="I2358" s="3">
        <v>-29.06</v>
      </c>
    </row>
    <row r="2359" spans="1:9" x14ac:dyDescent="0.35">
      <c r="A2359" s="1">
        <v>43111</v>
      </c>
      <c r="B2359">
        <v>1</v>
      </c>
      <c r="C2359">
        <v>2018</v>
      </c>
      <c r="D2359" s="2">
        <v>44579</v>
      </c>
      <c r="E2359" t="s">
        <v>279</v>
      </c>
      <c r="F2359" t="s">
        <v>299</v>
      </c>
      <c r="G2359" t="s">
        <v>10</v>
      </c>
      <c r="I2359" s="3">
        <v>-25.83</v>
      </c>
    </row>
    <row r="2360" spans="1:9" x14ac:dyDescent="0.35">
      <c r="A2360" s="1">
        <v>43111</v>
      </c>
      <c r="B2360">
        <v>1</v>
      </c>
      <c r="C2360">
        <v>2018</v>
      </c>
      <c r="D2360" s="2">
        <v>44579</v>
      </c>
      <c r="E2360" t="s">
        <v>279</v>
      </c>
      <c r="F2360" t="s">
        <v>299</v>
      </c>
      <c r="G2360" t="s">
        <v>10</v>
      </c>
      <c r="I2360" s="3">
        <v>-25.06</v>
      </c>
    </row>
    <row r="2361" spans="1:9" x14ac:dyDescent="0.35">
      <c r="A2361" s="1">
        <v>43111</v>
      </c>
      <c r="B2361">
        <v>1</v>
      </c>
      <c r="C2361">
        <v>2018</v>
      </c>
      <c r="D2361" s="2">
        <v>44579</v>
      </c>
      <c r="E2361" t="s">
        <v>279</v>
      </c>
      <c r="F2361" t="s">
        <v>299</v>
      </c>
      <c r="G2361" t="s">
        <v>10</v>
      </c>
      <c r="I2361" s="3">
        <v>-15.06</v>
      </c>
    </row>
    <row r="2362" spans="1:9" x14ac:dyDescent="0.35">
      <c r="A2362" s="1">
        <v>43111</v>
      </c>
      <c r="B2362">
        <v>1</v>
      </c>
      <c r="C2362">
        <v>2018</v>
      </c>
      <c r="D2362" s="2">
        <v>44579</v>
      </c>
      <c r="E2362" t="s">
        <v>271</v>
      </c>
      <c r="F2362" t="s">
        <v>995</v>
      </c>
      <c r="G2362" t="s">
        <v>12</v>
      </c>
      <c r="I2362" s="3">
        <v>3.05</v>
      </c>
    </row>
    <row r="2363" spans="1:9" x14ac:dyDescent="0.35">
      <c r="A2363" s="1">
        <v>43111</v>
      </c>
      <c r="B2363">
        <v>1</v>
      </c>
      <c r="C2363">
        <v>2018</v>
      </c>
      <c r="D2363" s="2">
        <v>44579</v>
      </c>
      <c r="E2363" t="s">
        <v>279</v>
      </c>
      <c r="F2363" t="s">
        <v>646</v>
      </c>
      <c r="G2363" t="s">
        <v>18</v>
      </c>
      <c r="I2363" s="3">
        <v>70.040000000000006</v>
      </c>
    </row>
    <row r="2364" spans="1:9" x14ac:dyDescent="0.35">
      <c r="A2364" s="1">
        <v>43112</v>
      </c>
      <c r="B2364">
        <v>1</v>
      </c>
      <c r="C2364">
        <v>2018</v>
      </c>
      <c r="D2364" s="2">
        <v>44579</v>
      </c>
      <c r="E2364" t="s">
        <v>279</v>
      </c>
      <c r="F2364" t="s">
        <v>1166</v>
      </c>
      <c r="G2364" t="s">
        <v>51</v>
      </c>
      <c r="I2364" s="3">
        <v>15.49</v>
      </c>
    </row>
    <row r="2365" spans="1:9" x14ac:dyDescent="0.35">
      <c r="A2365" s="1">
        <v>43112</v>
      </c>
      <c r="B2365">
        <v>1</v>
      </c>
      <c r="C2365">
        <v>2018</v>
      </c>
      <c r="D2365" s="2">
        <v>44579</v>
      </c>
      <c r="E2365" t="s">
        <v>269</v>
      </c>
      <c r="F2365" t="s">
        <v>1167</v>
      </c>
      <c r="G2365" t="s">
        <v>34</v>
      </c>
      <c r="I2365" s="3">
        <v>43.27</v>
      </c>
    </row>
    <row r="2366" spans="1:9" x14ac:dyDescent="0.35">
      <c r="A2366" s="1">
        <v>43112</v>
      </c>
      <c r="B2366">
        <v>1</v>
      </c>
      <c r="C2366">
        <v>2018</v>
      </c>
      <c r="D2366" s="2">
        <v>44579</v>
      </c>
      <c r="E2366" t="s">
        <v>268</v>
      </c>
      <c r="F2366" t="s">
        <v>1168</v>
      </c>
      <c r="G2366" t="s">
        <v>23</v>
      </c>
      <c r="I2366" s="3">
        <v>140</v>
      </c>
    </row>
    <row r="2367" spans="1:9" x14ac:dyDescent="0.35">
      <c r="A2367" s="1">
        <v>43112</v>
      </c>
      <c r="B2367">
        <v>1</v>
      </c>
      <c r="C2367">
        <v>2018</v>
      </c>
      <c r="D2367" s="2">
        <v>44579</v>
      </c>
      <c r="E2367" t="s">
        <v>269</v>
      </c>
      <c r="F2367" t="s">
        <v>998</v>
      </c>
      <c r="G2367" t="s">
        <v>32</v>
      </c>
      <c r="I2367" s="3">
        <v>3730</v>
      </c>
    </row>
    <row r="2368" spans="1:9" x14ac:dyDescent="0.35">
      <c r="A2368" s="1">
        <v>43113</v>
      </c>
      <c r="B2368">
        <v>1</v>
      </c>
      <c r="C2368">
        <v>2018</v>
      </c>
      <c r="D2368" s="2">
        <v>44579</v>
      </c>
      <c r="E2368" t="s">
        <v>279</v>
      </c>
      <c r="F2368" t="s">
        <v>1169</v>
      </c>
      <c r="G2368" t="s">
        <v>17</v>
      </c>
      <c r="I2368" s="3">
        <v>93.18</v>
      </c>
    </row>
    <row r="2369" spans="1:9" x14ac:dyDescent="0.35">
      <c r="A2369" s="1">
        <v>43113</v>
      </c>
      <c r="B2369">
        <v>1</v>
      </c>
      <c r="C2369">
        <v>2018</v>
      </c>
      <c r="D2369" s="2">
        <v>44579</v>
      </c>
      <c r="E2369" t="s">
        <v>269</v>
      </c>
      <c r="F2369" t="s">
        <v>1170</v>
      </c>
      <c r="G2369" t="s">
        <v>9</v>
      </c>
      <c r="I2369" s="3">
        <v>103</v>
      </c>
    </row>
    <row r="2370" spans="1:9" x14ac:dyDescent="0.35">
      <c r="A2370" s="1">
        <v>43114</v>
      </c>
      <c r="B2370">
        <v>1</v>
      </c>
      <c r="C2370">
        <v>2018</v>
      </c>
      <c r="D2370" s="2">
        <v>44579</v>
      </c>
      <c r="E2370" t="s">
        <v>279</v>
      </c>
      <c r="F2370" t="s">
        <v>968</v>
      </c>
      <c r="G2370" t="s">
        <v>19</v>
      </c>
      <c r="I2370" s="3">
        <v>17.5</v>
      </c>
    </row>
    <row r="2371" spans="1:9" x14ac:dyDescent="0.35">
      <c r="A2371" s="1">
        <v>43114</v>
      </c>
      <c r="B2371">
        <v>1</v>
      </c>
      <c r="C2371">
        <v>2018</v>
      </c>
      <c r="D2371" s="2">
        <v>44579</v>
      </c>
      <c r="E2371" t="s">
        <v>279</v>
      </c>
      <c r="F2371" t="s">
        <v>541</v>
      </c>
      <c r="G2371" t="s">
        <v>20</v>
      </c>
      <c r="I2371" s="3">
        <v>35.32</v>
      </c>
    </row>
    <row r="2372" spans="1:9" x14ac:dyDescent="0.35">
      <c r="A2372" s="1">
        <v>43114</v>
      </c>
      <c r="B2372">
        <v>1</v>
      </c>
      <c r="C2372">
        <v>2018</v>
      </c>
      <c r="D2372" s="2">
        <v>44579</v>
      </c>
      <c r="E2372" t="s">
        <v>279</v>
      </c>
      <c r="F2372" t="s">
        <v>543</v>
      </c>
      <c r="G2372" t="s">
        <v>20</v>
      </c>
      <c r="I2372" s="3">
        <v>52.52</v>
      </c>
    </row>
    <row r="2373" spans="1:9" x14ac:dyDescent="0.35">
      <c r="A2373" s="1">
        <v>43115</v>
      </c>
      <c r="B2373">
        <v>1</v>
      </c>
      <c r="C2373">
        <v>2018</v>
      </c>
      <c r="D2373" s="2">
        <v>44579</v>
      </c>
      <c r="E2373" t="s">
        <v>279</v>
      </c>
      <c r="F2373" t="s">
        <v>587</v>
      </c>
      <c r="G2373" t="s">
        <v>10</v>
      </c>
      <c r="I2373" s="3">
        <v>-10.76</v>
      </c>
    </row>
    <row r="2374" spans="1:9" x14ac:dyDescent="0.35">
      <c r="A2374" s="1">
        <v>43115</v>
      </c>
      <c r="B2374">
        <v>1</v>
      </c>
      <c r="C2374">
        <v>2018</v>
      </c>
      <c r="D2374" s="2">
        <v>44579</v>
      </c>
      <c r="E2374" t="s">
        <v>279</v>
      </c>
      <c r="F2374" t="s">
        <v>1029</v>
      </c>
      <c r="G2374" t="s">
        <v>20</v>
      </c>
      <c r="I2374" s="3">
        <v>14.12</v>
      </c>
    </row>
    <row r="2375" spans="1:9" x14ac:dyDescent="0.35">
      <c r="A2375" s="1">
        <v>43115</v>
      </c>
      <c r="B2375">
        <v>1</v>
      </c>
      <c r="C2375">
        <v>2018</v>
      </c>
      <c r="D2375" s="2">
        <v>44579</v>
      </c>
      <c r="E2375" t="s">
        <v>279</v>
      </c>
      <c r="F2375" t="s">
        <v>1171</v>
      </c>
      <c r="G2375" t="s">
        <v>20</v>
      </c>
      <c r="I2375" s="3">
        <v>16.899999999999999</v>
      </c>
    </row>
    <row r="2376" spans="1:9" x14ac:dyDescent="0.35">
      <c r="A2376" s="1">
        <v>43115</v>
      </c>
      <c r="B2376">
        <v>1</v>
      </c>
      <c r="C2376">
        <v>2018</v>
      </c>
      <c r="D2376" s="2">
        <v>44579</v>
      </c>
      <c r="E2376" t="s">
        <v>279</v>
      </c>
      <c r="F2376" t="s">
        <v>1172</v>
      </c>
      <c r="G2376" t="s">
        <v>17</v>
      </c>
      <c r="I2376" s="3">
        <v>17.239999999999998</v>
      </c>
    </row>
    <row r="2377" spans="1:9" x14ac:dyDescent="0.35">
      <c r="A2377" s="1">
        <v>43116</v>
      </c>
      <c r="B2377">
        <v>1</v>
      </c>
      <c r="C2377">
        <v>2018</v>
      </c>
      <c r="D2377" s="2">
        <v>44579</v>
      </c>
      <c r="E2377" t="s">
        <v>279</v>
      </c>
      <c r="F2377" t="s">
        <v>42</v>
      </c>
      <c r="G2377" t="s">
        <v>28</v>
      </c>
      <c r="I2377" s="3">
        <v>39.99</v>
      </c>
    </row>
    <row r="2378" spans="1:9" x14ac:dyDescent="0.35">
      <c r="A2378" s="1">
        <v>43116</v>
      </c>
      <c r="B2378">
        <v>1</v>
      </c>
      <c r="C2378">
        <v>2018</v>
      </c>
      <c r="D2378" s="2">
        <v>44579</v>
      </c>
      <c r="E2378" t="s">
        <v>279</v>
      </c>
      <c r="F2378" t="s">
        <v>423</v>
      </c>
      <c r="G2378" t="s">
        <v>19</v>
      </c>
      <c r="I2378" s="3">
        <v>41.7</v>
      </c>
    </row>
    <row r="2379" spans="1:9" x14ac:dyDescent="0.35">
      <c r="A2379" s="1">
        <v>43118</v>
      </c>
      <c r="B2379">
        <v>1</v>
      </c>
      <c r="C2379">
        <v>2018</v>
      </c>
      <c r="D2379" s="2">
        <v>44579</v>
      </c>
      <c r="E2379" t="s">
        <v>279</v>
      </c>
      <c r="F2379" t="s">
        <v>1173</v>
      </c>
      <c r="G2379" t="s">
        <v>29</v>
      </c>
      <c r="I2379" s="3">
        <v>2</v>
      </c>
    </row>
    <row r="2380" spans="1:9" x14ac:dyDescent="0.35">
      <c r="A2380" s="1">
        <v>43118</v>
      </c>
      <c r="B2380">
        <v>1</v>
      </c>
      <c r="C2380">
        <v>2018</v>
      </c>
      <c r="D2380" s="2">
        <v>44579</v>
      </c>
      <c r="E2380" t="s">
        <v>279</v>
      </c>
      <c r="F2380" t="s">
        <v>893</v>
      </c>
      <c r="G2380" t="s">
        <v>12</v>
      </c>
      <c r="I2380" s="3">
        <v>14.62</v>
      </c>
    </row>
    <row r="2381" spans="1:9" x14ac:dyDescent="0.35">
      <c r="A2381" s="1">
        <v>43118</v>
      </c>
      <c r="B2381">
        <v>1</v>
      </c>
      <c r="C2381">
        <v>2018</v>
      </c>
      <c r="D2381" s="2">
        <v>44579</v>
      </c>
      <c r="E2381" t="s">
        <v>279</v>
      </c>
      <c r="F2381" t="s">
        <v>420</v>
      </c>
      <c r="G2381" t="s">
        <v>26</v>
      </c>
      <c r="I2381" s="3">
        <v>40.54</v>
      </c>
    </row>
    <row r="2382" spans="1:9" x14ac:dyDescent="0.35">
      <c r="A2382" s="1">
        <v>43119</v>
      </c>
      <c r="B2382">
        <v>1</v>
      </c>
      <c r="C2382">
        <v>2018</v>
      </c>
      <c r="D2382" s="2">
        <v>44579</v>
      </c>
      <c r="E2382" t="s">
        <v>279</v>
      </c>
      <c r="F2382" t="s">
        <v>1174</v>
      </c>
      <c r="G2382" t="s">
        <v>19</v>
      </c>
      <c r="I2382" s="3">
        <v>11.45</v>
      </c>
    </row>
    <row r="2383" spans="1:9" x14ac:dyDescent="0.35">
      <c r="A2383" s="1">
        <v>43120</v>
      </c>
      <c r="B2383">
        <v>1</v>
      </c>
      <c r="C2383">
        <v>2018</v>
      </c>
      <c r="D2383" s="2">
        <v>44579</v>
      </c>
      <c r="E2383" t="s">
        <v>279</v>
      </c>
      <c r="F2383" t="s">
        <v>543</v>
      </c>
      <c r="G2383" t="s">
        <v>20</v>
      </c>
      <c r="I2383" s="3">
        <v>13.51</v>
      </c>
    </row>
    <row r="2384" spans="1:9" x14ac:dyDescent="0.35">
      <c r="A2384" s="1">
        <v>43120</v>
      </c>
      <c r="B2384">
        <v>1</v>
      </c>
      <c r="C2384">
        <v>2018</v>
      </c>
      <c r="D2384" s="2">
        <v>44579</v>
      </c>
      <c r="E2384" t="s">
        <v>279</v>
      </c>
      <c r="F2384" t="s">
        <v>1175</v>
      </c>
      <c r="G2384" t="s">
        <v>32</v>
      </c>
      <c r="I2384" s="3">
        <v>96.58</v>
      </c>
    </row>
    <row r="2385" spans="1:9" x14ac:dyDescent="0.35">
      <c r="A2385" s="1">
        <v>43120</v>
      </c>
      <c r="B2385">
        <v>1</v>
      </c>
      <c r="C2385">
        <v>2018</v>
      </c>
      <c r="D2385" s="2">
        <v>44579</v>
      </c>
      <c r="E2385" t="s">
        <v>279</v>
      </c>
      <c r="F2385" t="s">
        <v>446</v>
      </c>
      <c r="G2385" t="s">
        <v>32</v>
      </c>
      <c r="I2385" s="3">
        <v>98.03</v>
      </c>
    </row>
    <row r="2386" spans="1:9" x14ac:dyDescent="0.35">
      <c r="A2386" s="1">
        <v>43121</v>
      </c>
      <c r="B2386">
        <v>1</v>
      </c>
      <c r="C2386">
        <v>2018</v>
      </c>
      <c r="D2386" s="2">
        <v>44579</v>
      </c>
      <c r="E2386" t="s">
        <v>279</v>
      </c>
      <c r="F2386" t="s">
        <v>420</v>
      </c>
      <c r="G2386" t="s">
        <v>26</v>
      </c>
      <c r="I2386" s="3">
        <v>49.25</v>
      </c>
    </row>
    <row r="2387" spans="1:9" x14ac:dyDescent="0.35">
      <c r="A2387" s="1">
        <v>43122</v>
      </c>
      <c r="B2387">
        <v>1</v>
      </c>
      <c r="C2387">
        <v>2018</v>
      </c>
      <c r="D2387" s="2">
        <v>44579</v>
      </c>
      <c r="E2387" t="s">
        <v>279</v>
      </c>
      <c r="F2387" t="s">
        <v>883</v>
      </c>
      <c r="G2387" t="s">
        <v>19</v>
      </c>
      <c r="I2387" s="3">
        <v>4.84</v>
      </c>
    </row>
    <row r="2388" spans="1:9" x14ac:dyDescent="0.35">
      <c r="A2388" s="1">
        <v>43122</v>
      </c>
      <c r="B2388">
        <v>1</v>
      </c>
      <c r="C2388">
        <v>2018</v>
      </c>
      <c r="D2388" s="2">
        <v>44579</v>
      </c>
      <c r="E2388" t="s">
        <v>279</v>
      </c>
      <c r="F2388" t="s">
        <v>321</v>
      </c>
      <c r="G2388" t="s">
        <v>32</v>
      </c>
      <c r="I2388" s="3">
        <v>62.25</v>
      </c>
    </row>
    <row r="2389" spans="1:9" x14ac:dyDescent="0.35">
      <c r="A2389" s="1">
        <v>43123</v>
      </c>
      <c r="B2389">
        <v>1</v>
      </c>
      <c r="C2389">
        <v>2018</v>
      </c>
      <c r="D2389" s="2">
        <v>44579</v>
      </c>
      <c r="E2389" t="s">
        <v>279</v>
      </c>
      <c r="F2389" t="s">
        <v>1175</v>
      </c>
      <c r="G2389" t="s">
        <v>32</v>
      </c>
      <c r="I2389" s="3">
        <v>26.49</v>
      </c>
    </row>
    <row r="2390" spans="1:9" x14ac:dyDescent="0.35">
      <c r="A2390" s="1">
        <v>43123</v>
      </c>
      <c r="B2390">
        <v>1</v>
      </c>
      <c r="C2390">
        <v>2018</v>
      </c>
      <c r="D2390" s="2">
        <v>44579</v>
      </c>
      <c r="E2390" t="s">
        <v>279</v>
      </c>
      <c r="F2390" t="s">
        <v>585</v>
      </c>
      <c r="G2390" t="s">
        <v>23</v>
      </c>
      <c r="I2390" s="3">
        <v>40</v>
      </c>
    </row>
    <row r="2391" spans="1:9" x14ac:dyDescent="0.35">
      <c r="A2391" s="1">
        <v>43123</v>
      </c>
      <c r="B2391">
        <v>1</v>
      </c>
      <c r="C2391">
        <v>2018</v>
      </c>
      <c r="D2391" s="2">
        <v>44579</v>
      </c>
      <c r="E2391" t="s">
        <v>269</v>
      </c>
      <c r="F2391" t="s">
        <v>751</v>
      </c>
      <c r="G2391" t="s">
        <v>14</v>
      </c>
      <c r="I2391" s="3">
        <v>96.93</v>
      </c>
    </row>
    <row r="2392" spans="1:9" x14ac:dyDescent="0.35">
      <c r="A2392" s="1">
        <v>43123</v>
      </c>
      <c r="B2392">
        <v>1</v>
      </c>
      <c r="C2392">
        <v>2018</v>
      </c>
      <c r="D2392" s="2">
        <v>44579</v>
      </c>
      <c r="E2392" t="s">
        <v>269</v>
      </c>
      <c r="F2392" t="s">
        <v>754</v>
      </c>
      <c r="G2392" t="s">
        <v>16</v>
      </c>
      <c r="I2392" s="3">
        <v>159.16999999999999</v>
      </c>
    </row>
    <row r="2393" spans="1:9" x14ac:dyDescent="0.35">
      <c r="A2393" s="1">
        <v>43124</v>
      </c>
      <c r="B2393">
        <v>1</v>
      </c>
      <c r="C2393">
        <v>2018</v>
      </c>
      <c r="D2393" s="2">
        <v>44579</v>
      </c>
      <c r="E2393" t="s">
        <v>279</v>
      </c>
      <c r="F2393" t="s">
        <v>1176</v>
      </c>
      <c r="G2393" t="s">
        <v>32</v>
      </c>
      <c r="I2393" s="3">
        <v>16.149999999999999</v>
      </c>
    </row>
    <row r="2394" spans="1:9" x14ac:dyDescent="0.35">
      <c r="A2394" s="1">
        <v>43124</v>
      </c>
      <c r="B2394">
        <v>1</v>
      </c>
      <c r="C2394">
        <v>2018</v>
      </c>
      <c r="D2394" s="2">
        <v>44579</v>
      </c>
      <c r="E2394" t="s">
        <v>276</v>
      </c>
      <c r="F2394" t="s">
        <v>619</v>
      </c>
      <c r="G2394" t="s">
        <v>12</v>
      </c>
      <c r="I2394" s="3">
        <v>32.92</v>
      </c>
    </row>
    <row r="2395" spans="1:9" x14ac:dyDescent="0.35">
      <c r="A2395" s="1">
        <v>43124</v>
      </c>
      <c r="B2395">
        <v>1</v>
      </c>
      <c r="C2395">
        <v>2018</v>
      </c>
      <c r="D2395" s="2">
        <v>44579</v>
      </c>
      <c r="E2395" t="s">
        <v>279</v>
      </c>
      <c r="F2395" t="s">
        <v>1177</v>
      </c>
      <c r="G2395" t="s">
        <v>32</v>
      </c>
      <c r="I2395" s="3">
        <v>46.43</v>
      </c>
    </row>
    <row r="2396" spans="1:9" x14ac:dyDescent="0.35">
      <c r="A2396" s="1">
        <v>43124</v>
      </c>
      <c r="B2396">
        <v>1</v>
      </c>
      <c r="C2396">
        <v>2018</v>
      </c>
      <c r="D2396" s="2">
        <v>44579</v>
      </c>
      <c r="E2396" t="s">
        <v>279</v>
      </c>
      <c r="F2396" t="s">
        <v>420</v>
      </c>
      <c r="G2396" t="s">
        <v>26</v>
      </c>
      <c r="I2396" s="3">
        <v>43.16</v>
      </c>
    </row>
    <row r="2397" spans="1:9" x14ac:dyDescent="0.35">
      <c r="A2397" s="1">
        <v>43125</v>
      </c>
      <c r="B2397">
        <v>1</v>
      </c>
      <c r="C2397">
        <v>2018</v>
      </c>
      <c r="D2397" s="2">
        <v>44579</v>
      </c>
      <c r="E2397" t="s">
        <v>279</v>
      </c>
      <c r="F2397" t="s">
        <v>978</v>
      </c>
      <c r="G2397" t="s">
        <v>19</v>
      </c>
      <c r="I2397" s="3">
        <v>3.88</v>
      </c>
    </row>
    <row r="2398" spans="1:9" x14ac:dyDescent="0.35">
      <c r="A2398" s="1">
        <v>43126</v>
      </c>
      <c r="B2398">
        <v>1</v>
      </c>
      <c r="C2398">
        <v>2018</v>
      </c>
      <c r="D2398" s="2">
        <v>44579</v>
      </c>
      <c r="E2398" t="s">
        <v>279</v>
      </c>
      <c r="F2398" t="s">
        <v>1178</v>
      </c>
      <c r="G2398" t="s">
        <v>52</v>
      </c>
      <c r="I2398" s="3">
        <v>687</v>
      </c>
    </row>
    <row r="2399" spans="1:9" x14ac:dyDescent="0.35">
      <c r="A2399" s="1">
        <v>43129</v>
      </c>
      <c r="B2399">
        <v>1</v>
      </c>
      <c r="C2399">
        <v>2018</v>
      </c>
      <c r="D2399" s="2">
        <v>44579</v>
      </c>
      <c r="E2399" t="s">
        <v>269</v>
      </c>
      <c r="F2399" t="s">
        <v>359</v>
      </c>
      <c r="G2399" t="s">
        <v>36</v>
      </c>
      <c r="I2399" s="3">
        <v>33.630000000000003</v>
      </c>
    </row>
    <row r="2400" spans="1:9" x14ac:dyDescent="0.35">
      <c r="A2400" s="1">
        <v>43131</v>
      </c>
      <c r="B2400">
        <v>1</v>
      </c>
      <c r="C2400">
        <v>2018</v>
      </c>
      <c r="D2400" s="2">
        <v>44579</v>
      </c>
      <c r="E2400" t="s">
        <v>269</v>
      </c>
      <c r="F2400" t="s">
        <v>406</v>
      </c>
      <c r="G2400" t="s">
        <v>12</v>
      </c>
      <c r="I2400" s="3">
        <v>-3</v>
      </c>
    </row>
    <row r="2401" spans="1:9" x14ac:dyDescent="0.35">
      <c r="A2401" s="1">
        <v>43132</v>
      </c>
      <c r="B2401">
        <v>2</v>
      </c>
      <c r="C2401">
        <v>2018</v>
      </c>
      <c r="D2401" s="2">
        <v>44610</v>
      </c>
      <c r="E2401" t="s">
        <v>269</v>
      </c>
      <c r="F2401" t="s">
        <v>919</v>
      </c>
      <c r="G2401" t="s">
        <v>34</v>
      </c>
      <c r="I2401" s="3">
        <v>52</v>
      </c>
    </row>
    <row r="2402" spans="1:9" x14ac:dyDescent="0.35">
      <c r="A2402" s="1">
        <v>43132</v>
      </c>
      <c r="B2402">
        <v>2</v>
      </c>
      <c r="C2402">
        <v>2018</v>
      </c>
      <c r="D2402" s="2">
        <v>44610</v>
      </c>
      <c r="E2402" t="s">
        <v>269</v>
      </c>
      <c r="F2402" t="s">
        <v>1179</v>
      </c>
      <c r="G2402" t="s">
        <v>34</v>
      </c>
      <c r="I2402" s="3">
        <v>100</v>
      </c>
    </row>
    <row r="2403" spans="1:9" x14ac:dyDescent="0.35">
      <c r="A2403" s="1">
        <v>43133</v>
      </c>
      <c r="B2403">
        <v>2</v>
      </c>
      <c r="C2403">
        <v>2018</v>
      </c>
      <c r="D2403" s="2">
        <v>44610</v>
      </c>
      <c r="E2403" t="s">
        <v>279</v>
      </c>
      <c r="F2403" t="s">
        <v>446</v>
      </c>
      <c r="G2403" t="s">
        <v>20</v>
      </c>
      <c r="I2403" s="3">
        <v>7.53</v>
      </c>
    </row>
    <row r="2404" spans="1:9" x14ac:dyDescent="0.35">
      <c r="A2404" s="1">
        <v>43133</v>
      </c>
      <c r="B2404">
        <v>2</v>
      </c>
      <c r="C2404">
        <v>2018</v>
      </c>
      <c r="D2404" s="2">
        <v>44610</v>
      </c>
      <c r="E2404" t="s">
        <v>269</v>
      </c>
      <c r="F2404" t="s">
        <v>1064</v>
      </c>
      <c r="G2404" t="s">
        <v>13</v>
      </c>
      <c r="I2404" s="3">
        <v>3688.03</v>
      </c>
    </row>
    <row r="2405" spans="1:9" x14ac:dyDescent="0.35">
      <c r="A2405" s="1">
        <v>43134</v>
      </c>
      <c r="B2405">
        <v>2</v>
      </c>
      <c r="C2405">
        <v>2018</v>
      </c>
      <c r="D2405" s="2">
        <v>44610</v>
      </c>
      <c r="E2405" t="s">
        <v>279</v>
      </c>
      <c r="F2405" t="s">
        <v>416</v>
      </c>
      <c r="G2405" t="s">
        <v>19</v>
      </c>
      <c r="I2405" s="3">
        <v>3.45</v>
      </c>
    </row>
    <row r="2406" spans="1:9" x14ac:dyDescent="0.35">
      <c r="A2406" s="1">
        <v>43134</v>
      </c>
      <c r="B2406">
        <v>2</v>
      </c>
      <c r="C2406">
        <v>2018</v>
      </c>
      <c r="D2406" s="2">
        <v>44610</v>
      </c>
      <c r="E2406" t="s">
        <v>279</v>
      </c>
      <c r="F2406" t="s">
        <v>1180</v>
      </c>
      <c r="G2406" t="s">
        <v>20</v>
      </c>
      <c r="I2406" s="3">
        <v>5.38</v>
      </c>
    </row>
    <row r="2407" spans="1:9" x14ac:dyDescent="0.35">
      <c r="A2407" s="1">
        <v>43134</v>
      </c>
      <c r="B2407">
        <v>2</v>
      </c>
      <c r="C2407">
        <v>2018</v>
      </c>
      <c r="D2407" s="2">
        <v>44610</v>
      </c>
      <c r="E2407" t="s">
        <v>279</v>
      </c>
      <c r="F2407" t="s">
        <v>423</v>
      </c>
      <c r="G2407" t="s">
        <v>19</v>
      </c>
      <c r="I2407" s="3">
        <v>8.93</v>
      </c>
    </row>
    <row r="2408" spans="1:9" x14ac:dyDescent="0.35">
      <c r="A2408" s="1">
        <v>43134</v>
      </c>
      <c r="B2408">
        <v>2</v>
      </c>
      <c r="C2408">
        <v>2018</v>
      </c>
      <c r="D2408" s="2">
        <v>44610</v>
      </c>
      <c r="E2408" t="s">
        <v>279</v>
      </c>
      <c r="F2408" t="s">
        <v>432</v>
      </c>
      <c r="G2408" t="s">
        <v>19</v>
      </c>
      <c r="I2408" s="3">
        <v>37.47</v>
      </c>
    </row>
    <row r="2409" spans="1:9" x14ac:dyDescent="0.35">
      <c r="A2409" s="1">
        <v>43135</v>
      </c>
      <c r="B2409">
        <v>2</v>
      </c>
      <c r="C2409">
        <v>2018</v>
      </c>
      <c r="D2409" s="2">
        <v>44610</v>
      </c>
      <c r="E2409" t="s">
        <v>279</v>
      </c>
      <c r="F2409" t="s">
        <v>1181</v>
      </c>
      <c r="G2409" t="s">
        <v>38</v>
      </c>
      <c r="I2409" s="3">
        <v>58</v>
      </c>
    </row>
    <row r="2410" spans="1:9" x14ac:dyDescent="0.35">
      <c r="A2410" s="1">
        <v>43135</v>
      </c>
      <c r="B2410">
        <v>2</v>
      </c>
      <c r="C2410">
        <v>2018</v>
      </c>
      <c r="D2410" s="2">
        <v>44610</v>
      </c>
      <c r="E2410" t="s">
        <v>279</v>
      </c>
      <c r="F2410" t="s">
        <v>541</v>
      </c>
      <c r="G2410" t="s">
        <v>20</v>
      </c>
      <c r="I2410" s="3">
        <v>32.33</v>
      </c>
    </row>
    <row r="2411" spans="1:9" x14ac:dyDescent="0.35">
      <c r="A2411" s="1">
        <v>43135</v>
      </c>
      <c r="B2411">
        <v>2</v>
      </c>
      <c r="C2411">
        <v>2018</v>
      </c>
      <c r="D2411" s="2">
        <v>44610</v>
      </c>
      <c r="E2411" t="s">
        <v>279</v>
      </c>
      <c r="F2411" t="s">
        <v>368</v>
      </c>
      <c r="G2411" t="s">
        <v>27</v>
      </c>
      <c r="I2411" s="3">
        <v>183.46</v>
      </c>
    </row>
    <row r="2412" spans="1:9" x14ac:dyDescent="0.35">
      <c r="A2412" s="1">
        <v>43136</v>
      </c>
      <c r="B2412">
        <v>2</v>
      </c>
      <c r="C2412">
        <v>2018</v>
      </c>
      <c r="D2412" s="2">
        <v>44610</v>
      </c>
      <c r="E2412" t="s">
        <v>279</v>
      </c>
      <c r="F2412" t="s">
        <v>1182</v>
      </c>
      <c r="G2412" t="s">
        <v>51</v>
      </c>
      <c r="I2412" s="3">
        <v>17.88</v>
      </c>
    </row>
    <row r="2413" spans="1:9" x14ac:dyDescent="0.35">
      <c r="A2413" s="1">
        <v>43136</v>
      </c>
      <c r="B2413">
        <v>2</v>
      </c>
      <c r="C2413">
        <v>2018</v>
      </c>
      <c r="D2413" s="2">
        <v>44610</v>
      </c>
      <c r="E2413" t="s">
        <v>269</v>
      </c>
      <c r="F2413" t="s">
        <v>647</v>
      </c>
      <c r="G2413" t="s">
        <v>34</v>
      </c>
      <c r="I2413" s="3">
        <v>52.5</v>
      </c>
    </row>
    <row r="2414" spans="1:9" x14ac:dyDescent="0.35">
      <c r="A2414" s="1">
        <v>43137</v>
      </c>
      <c r="B2414">
        <v>2</v>
      </c>
      <c r="C2414">
        <v>2018</v>
      </c>
      <c r="D2414" s="2">
        <v>44610</v>
      </c>
      <c r="E2414" t="s">
        <v>279</v>
      </c>
      <c r="F2414" t="s">
        <v>1029</v>
      </c>
      <c r="G2414" t="s">
        <v>20</v>
      </c>
      <c r="I2414" s="3">
        <v>6.64</v>
      </c>
    </row>
    <row r="2415" spans="1:9" x14ac:dyDescent="0.35">
      <c r="A2415" s="1">
        <v>43137</v>
      </c>
      <c r="B2415">
        <v>2</v>
      </c>
      <c r="C2415">
        <v>2018</v>
      </c>
      <c r="D2415" s="2">
        <v>44610</v>
      </c>
      <c r="E2415" t="s">
        <v>279</v>
      </c>
      <c r="F2415" t="s">
        <v>541</v>
      </c>
      <c r="G2415" t="s">
        <v>20</v>
      </c>
      <c r="I2415" s="3">
        <v>24.67</v>
      </c>
    </row>
    <row r="2416" spans="1:9" x14ac:dyDescent="0.35">
      <c r="A2416" s="1">
        <v>43138</v>
      </c>
      <c r="B2416">
        <v>2</v>
      </c>
      <c r="C2416">
        <v>2018</v>
      </c>
      <c r="D2416" s="2">
        <v>44610</v>
      </c>
      <c r="E2416" t="s">
        <v>279</v>
      </c>
      <c r="F2416" t="s">
        <v>1183</v>
      </c>
      <c r="G2416" t="s">
        <v>51</v>
      </c>
      <c r="I2416" s="3">
        <v>89.98</v>
      </c>
    </row>
    <row r="2417" spans="1:9" x14ac:dyDescent="0.35">
      <c r="A2417" s="1">
        <v>43138</v>
      </c>
      <c r="B2417">
        <v>2</v>
      </c>
      <c r="C2417">
        <v>2018</v>
      </c>
      <c r="D2417" s="2">
        <v>44610</v>
      </c>
      <c r="E2417" t="s">
        <v>279</v>
      </c>
      <c r="F2417" t="s">
        <v>420</v>
      </c>
      <c r="G2417" t="s">
        <v>26</v>
      </c>
      <c r="I2417" s="3">
        <v>46.21</v>
      </c>
    </row>
    <row r="2418" spans="1:9" x14ac:dyDescent="0.35">
      <c r="A2418" s="1">
        <v>43139</v>
      </c>
      <c r="B2418">
        <v>2</v>
      </c>
      <c r="C2418">
        <v>2018</v>
      </c>
      <c r="D2418" s="2">
        <v>44610</v>
      </c>
      <c r="E2418" t="s">
        <v>279</v>
      </c>
      <c r="F2418" t="s">
        <v>409</v>
      </c>
      <c r="G2418" t="s">
        <v>19</v>
      </c>
      <c r="I2418" s="3">
        <v>8.0399999999999991</v>
      </c>
    </row>
    <row r="2419" spans="1:9" x14ac:dyDescent="0.35">
      <c r="A2419" s="1">
        <v>43140</v>
      </c>
      <c r="B2419">
        <v>2</v>
      </c>
      <c r="C2419">
        <v>2018</v>
      </c>
      <c r="D2419" s="2">
        <v>44610</v>
      </c>
      <c r="E2419" t="s">
        <v>277</v>
      </c>
      <c r="F2419" t="s">
        <v>1184</v>
      </c>
      <c r="G2419" t="s">
        <v>12</v>
      </c>
      <c r="I2419" s="3">
        <v>182.39</v>
      </c>
    </row>
    <row r="2420" spans="1:9" x14ac:dyDescent="0.35">
      <c r="A2420" s="1">
        <v>43140</v>
      </c>
      <c r="B2420">
        <v>2</v>
      </c>
      <c r="C2420">
        <v>2018</v>
      </c>
      <c r="D2420" s="2">
        <v>44610</v>
      </c>
      <c r="E2420" t="s">
        <v>269</v>
      </c>
      <c r="F2420" t="s">
        <v>752</v>
      </c>
      <c r="G2420" t="s">
        <v>16</v>
      </c>
      <c r="I2420" s="3">
        <v>320.27</v>
      </c>
    </row>
    <row r="2421" spans="1:9" x14ac:dyDescent="0.35">
      <c r="A2421" s="1">
        <v>43141</v>
      </c>
      <c r="B2421">
        <v>2</v>
      </c>
      <c r="C2421">
        <v>2018</v>
      </c>
      <c r="D2421" s="2">
        <v>44610</v>
      </c>
      <c r="E2421" t="s">
        <v>279</v>
      </c>
      <c r="F2421" t="s">
        <v>1029</v>
      </c>
      <c r="G2421" t="s">
        <v>20</v>
      </c>
      <c r="I2421" s="3">
        <v>11.27</v>
      </c>
    </row>
    <row r="2422" spans="1:9" x14ac:dyDescent="0.35">
      <c r="A2422" s="1">
        <v>43142</v>
      </c>
      <c r="B2422">
        <v>2</v>
      </c>
      <c r="C2422">
        <v>2018</v>
      </c>
      <c r="D2422" s="2">
        <v>44610</v>
      </c>
      <c r="E2422" t="s">
        <v>279</v>
      </c>
      <c r="F2422" t="s">
        <v>419</v>
      </c>
      <c r="G2422" t="s">
        <v>20</v>
      </c>
      <c r="I2422" s="3">
        <v>34.229999999999997</v>
      </c>
    </row>
    <row r="2423" spans="1:9" x14ac:dyDescent="0.35">
      <c r="A2423" s="1">
        <v>43143</v>
      </c>
      <c r="B2423">
        <v>2</v>
      </c>
      <c r="C2423">
        <v>2018</v>
      </c>
      <c r="D2423" s="2">
        <v>44610</v>
      </c>
      <c r="E2423" t="s">
        <v>279</v>
      </c>
      <c r="F2423" t="s">
        <v>891</v>
      </c>
      <c r="G2423" t="s">
        <v>38</v>
      </c>
      <c r="I2423" s="3">
        <v>205</v>
      </c>
    </row>
    <row r="2424" spans="1:9" x14ac:dyDescent="0.35">
      <c r="A2424" s="1">
        <v>43143</v>
      </c>
      <c r="B2424">
        <v>2</v>
      </c>
      <c r="C2424">
        <v>2018</v>
      </c>
      <c r="D2424" s="2">
        <v>44610</v>
      </c>
      <c r="E2424" t="s">
        <v>279</v>
      </c>
      <c r="F2424" t="s">
        <v>1185</v>
      </c>
      <c r="G2424" t="s">
        <v>52</v>
      </c>
      <c r="I2424" s="3">
        <v>769</v>
      </c>
    </row>
    <row r="2425" spans="1:9" x14ac:dyDescent="0.35">
      <c r="A2425" s="1">
        <v>43143</v>
      </c>
      <c r="B2425">
        <v>2</v>
      </c>
      <c r="C2425">
        <v>2018</v>
      </c>
      <c r="D2425" s="2">
        <v>44610</v>
      </c>
      <c r="E2425" t="s">
        <v>279</v>
      </c>
      <c r="F2425" t="s">
        <v>1186</v>
      </c>
      <c r="G2425" t="s">
        <v>52</v>
      </c>
      <c r="I2425" s="3">
        <v>829</v>
      </c>
    </row>
    <row r="2426" spans="1:9" x14ac:dyDescent="0.35">
      <c r="A2426" s="1">
        <v>43144</v>
      </c>
      <c r="B2426">
        <v>2</v>
      </c>
      <c r="C2426">
        <v>2018</v>
      </c>
      <c r="D2426" s="2">
        <v>44610</v>
      </c>
      <c r="E2426" t="s">
        <v>279</v>
      </c>
      <c r="F2426" t="s">
        <v>1187</v>
      </c>
      <c r="G2426" t="s">
        <v>38</v>
      </c>
      <c r="I2426" s="3">
        <v>2.5</v>
      </c>
    </row>
    <row r="2427" spans="1:9" x14ac:dyDescent="0.35">
      <c r="A2427" s="1">
        <v>43144</v>
      </c>
      <c r="B2427">
        <v>2</v>
      </c>
      <c r="C2427">
        <v>2018</v>
      </c>
      <c r="D2427" s="2">
        <v>44610</v>
      </c>
      <c r="E2427" t="s">
        <v>279</v>
      </c>
      <c r="F2427" t="s">
        <v>1187</v>
      </c>
      <c r="G2427" t="s">
        <v>38</v>
      </c>
      <c r="I2427" s="3">
        <v>2.5</v>
      </c>
    </row>
    <row r="2428" spans="1:9" x14ac:dyDescent="0.35">
      <c r="A2428" s="1">
        <v>43144</v>
      </c>
      <c r="B2428">
        <v>2</v>
      </c>
      <c r="C2428">
        <v>2018</v>
      </c>
      <c r="D2428" s="2">
        <v>44610</v>
      </c>
      <c r="E2428" t="s">
        <v>271</v>
      </c>
      <c r="F2428" t="s">
        <v>1095</v>
      </c>
      <c r="G2428" t="s">
        <v>12</v>
      </c>
      <c r="I2428" s="3">
        <v>3.18</v>
      </c>
    </row>
    <row r="2429" spans="1:9" x14ac:dyDescent="0.35">
      <c r="A2429" s="1">
        <v>43144</v>
      </c>
      <c r="B2429">
        <v>2</v>
      </c>
      <c r="C2429">
        <v>2018</v>
      </c>
      <c r="D2429" s="2">
        <v>44610</v>
      </c>
      <c r="E2429" t="s">
        <v>279</v>
      </c>
      <c r="F2429" t="s">
        <v>1188</v>
      </c>
      <c r="G2429" t="s">
        <v>12</v>
      </c>
      <c r="I2429" s="3">
        <v>435</v>
      </c>
    </row>
    <row r="2430" spans="1:9" x14ac:dyDescent="0.35">
      <c r="A2430" s="1">
        <v>43145</v>
      </c>
      <c r="B2430">
        <v>2</v>
      </c>
      <c r="C2430">
        <v>2018</v>
      </c>
      <c r="D2430" s="2">
        <v>44610</v>
      </c>
      <c r="E2430" t="s">
        <v>279</v>
      </c>
      <c r="F2430" t="s">
        <v>423</v>
      </c>
      <c r="G2430" t="s">
        <v>19</v>
      </c>
      <c r="I2430" s="3">
        <v>9.69</v>
      </c>
    </row>
    <row r="2431" spans="1:9" x14ac:dyDescent="0.35">
      <c r="A2431" s="1">
        <v>43145</v>
      </c>
      <c r="B2431">
        <v>2</v>
      </c>
      <c r="C2431">
        <v>2018</v>
      </c>
      <c r="D2431" s="2">
        <v>44610</v>
      </c>
      <c r="E2431" t="s">
        <v>279</v>
      </c>
      <c r="F2431" t="s">
        <v>449</v>
      </c>
      <c r="G2431" t="s">
        <v>50</v>
      </c>
      <c r="I2431" s="3">
        <v>9.99</v>
      </c>
    </row>
    <row r="2432" spans="1:9" x14ac:dyDescent="0.35">
      <c r="A2432" s="1">
        <v>43145</v>
      </c>
      <c r="B2432">
        <v>2</v>
      </c>
      <c r="C2432">
        <v>2018</v>
      </c>
      <c r="D2432" s="2">
        <v>44610</v>
      </c>
      <c r="E2432" t="s">
        <v>279</v>
      </c>
      <c r="F2432" t="s">
        <v>1189</v>
      </c>
      <c r="G2432" t="s">
        <v>25</v>
      </c>
      <c r="I2432" s="3">
        <v>10.76</v>
      </c>
    </row>
    <row r="2433" spans="1:9" x14ac:dyDescent="0.35">
      <c r="A2433" s="1">
        <v>43145</v>
      </c>
      <c r="B2433">
        <v>2</v>
      </c>
      <c r="C2433">
        <v>2018</v>
      </c>
      <c r="D2433" s="2">
        <v>44610</v>
      </c>
      <c r="E2433" t="s">
        <v>279</v>
      </c>
      <c r="F2433" t="s">
        <v>1190</v>
      </c>
      <c r="G2433" t="s">
        <v>25</v>
      </c>
      <c r="I2433" s="3">
        <v>15.95</v>
      </c>
    </row>
    <row r="2434" spans="1:9" x14ac:dyDescent="0.35">
      <c r="A2434" s="1">
        <v>43146</v>
      </c>
      <c r="B2434">
        <v>2</v>
      </c>
      <c r="C2434">
        <v>2018</v>
      </c>
      <c r="D2434" s="2">
        <v>44610</v>
      </c>
      <c r="E2434" t="s">
        <v>269</v>
      </c>
      <c r="F2434" t="s">
        <v>1191</v>
      </c>
      <c r="G2434" t="s">
        <v>38</v>
      </c>
      <c r="I2434" s="3">
        <v>15</v>
      </c>
    </row>
    <row r="2435" spans="1:9" x14ac:dyDescent="0.35">
      <c r="A2435" s="1">
        <v>43146</v>
      </c>
      <c r="B2435">
        <v>2</v>
      </c>
      <c r="C2435">
        <v>2018</v>
      </c>
      <c r="D2435" s="2">
        <v>44610</v>
      </c>
      <c r="E2435" t="s">
        <v>279</v>
      </c>
      <c r="F2435" t="s">
        <v>419</v>
      </c>
      <c r="G2435" t="s">
        <v>20</v>
      </c>
      <c r="I2435" s="3">
        <v>7.77</v>
      </c>
    </row>
    <row r="2436" spans="1:9" x14ac:dyDescent="0.35">
      <c r="A2436" s="1">
        <v>43146</v>
      </c>
      <c r="B2436">
        <v>2</v>
      </c>
      <c r="C2436">
        <v>2018</v>
      </c>
      <c r="D2436" s="2">
        <v>44610</v>
      </c>
      <c r="E2436" t="s">
        <v>279</v>
      </c>
      <c r="F2436" t="s">
        <v>541</v>
      </c>
      <c r="G2436" t="s">
        <v>20</v>
      </c>
      <c r="I2436" s="3">
        <v>17.54</v>
      </c>
    </row>
    <row r="2437" spans="1:9" x14ac:dyDescent="0.35">
      <c r="A2437" s="1">
        <v>43147</v>
      </c>
      <c r="B2437">
        <v>2</v>
      </c>
      <c r="C2437">
        <v>2018</v>
      </c>
      <c r="D2437" s="2">
        <v>44610</v>
      </c>
      <c r="E2437" t="s">
        <v>279</v>
      </c>
      <c r="F2437" t="s">
        <v>856</v>
      </c>
      <c r="G2437" t="s">
        <v>20</v>
      </c>
      <c r="I2437" s="3">
        <v>11.57</v>
      </c>
    </row>
    <row r="2438" spans="1:9" x14ac:dyDescent="0.35">
      <c r="A2438" s="1">
        <v>43147</v>
      </c>
      <c r="B2438">
        <v>2</v>
      </c>
      <c r="C2438">
        <v>2018</v>
      </c>
      <c r="D2438" s="2">
        <v>44610</v>
      </c>
      <c r="E2438" t="s">
        <v>279</v>
      </c>
      <c r="F2438" t="s">
        <v>1192</v>
      </c>
      <c r="G2438" t="s">
        <v>39</v>
      </c>
      <c r="I2438" s="3">
        <v>16.02</v>
      </c>
    </row>
    <row r="2439" spans="1:9" x14ac:dyDescent="0.35">
      <c r="A2439" s="1">
        <v>43147</v>
      </c>
      <c r="B2439">
        <v>2</v>
      </c>
      <c r="C2439">
        <v>2018</v>
      </c>
      <c r="D2439" s="2">
        <v>44610</v>
      </c>
      <c r="E2439" t="s">
        <v>279</v>
      </c>
      <c r="F2439" t="s">
        <v>1193</v>
      </c>
      <c r="G2439" t="s">
        <v>17</v>
      </c>
      <c r="I2439" s="3">
        <v>16.149999999999999</v>
      </c>
    </row>
    <row r="2440" spans="1:9" x14ac:dyDescent="0.35">
      <c r="A2440" s="1">
        <v>43147</v>
      </c>
      <c r="B2440">
        <v>2</v>
      </c>
      <c r="C2440">
        <v>2018</v>
      </c>
      <c r="D2440" s="2">
        <v>44610</v>
      </c>
      <c r="E2440" t="s">
        <v>279</v>
      </c>
      <c r="F2440" t="s">
        <v>1194</v>
      </c>
      <c r="G2440" t="s">
        <v>46</v>
      </c>
      <c r="I2440" s="3">
        <v>52.3</v>
      </c>
    </row>
    <row r="2441" spans="1:9" x14ac:dyDescent="0.35">
      <c r="A2441" s="1">
        <v>43147</v>
      </c>
      <c r="B2441">
        <v>2</v>
      </c>
      <c r="C2441">
        <v>2018</v>
      </c>
      <c r="D2441" s="2">
        <v>44610</v>
      </c>
      <c r="E2441" t="s">
        <v>279</v>
      </c>
      <c r="F2441" t="s">
        <v>1195</v>
      </c>
      <c r="G2441" t="s">
        <v>46</v>
      </c>
      <c r="I2441" s="3">
        <v>61.79</v>
      </c>
    </row>
    <row r="2442" spans="1:9" x14ac:dyDescent="0.35">
      <c r="A2442" s="1">
        <v>43148</v>
      </c>
      <c r="B2442">
        <v>2</v>
      </c>
      <c r="C2442">
        <v>2018</v>
      </c>
      <c r="D2442" s="2">
        <v>44610</v>
      </c>
      <c r="E2442" t="s">
        <v>279</v>
      </c>
      <c r="F2442" t="s">
        <v>1196</v>
      </c>
      <c r="G2442" t="s">
        <v>46</v>
      </c>
      <c r="I2442" s="3">
        <v>5.9</v>
      </c>
    </row>
    <row r="2443" spans="1:9" x14ac:dyDescent="0.35">
      <c r="A2443" s="1">
        <v>43148</v>
      </c>
      <c r="B2443">
        <v>2</v>
      </c>
      <c r="C2443">
        <v>2018</v>
      </c>
      <c r="D2443" s="2">
        <v>44610</v>
      </c>
      <c r="E2443" t="s">
        <v>279</v>
      </c>
      <c r="F2443" t="s">
        <v>1197</v>
      </c>
      <c r="G2443" t="s">
        <v>28</v>
      </c>
      <c r="I2443" s="3">
        <v>6.96</v>
      </c>
    </row>
    <row r="2444" spans="1:9" x14ac:dyDescent="0.35">
      <c r="A2444" s="1">
        <v>43148</v>
      </c>
      <c r="B2444">
        <v>2</v>
      </c>
      <c r="C2444">
        <v>2018</v>
      </c>
      <c r="D2444" s="2">
        <v>44610</v>
      </c>
      <c r="E2444" t="s">
        <v>279</v>
      </c>
      <c r="F2444" t="s">
        <v>1029</v>
      </c>
      <c r="G2444" t="s">
        <v>20</v>
      </c>
      <c r="I2444" s="3">
        <v>8.07</v>
      </c>
    </row>
    <row r="2445" spans="1:9" x14ac:dyDescent="0.35">
      <c r="A2445" s="1">
        <v>43148</v>
      </c>
      <c r="B2445">
        <v>2</v>
      </c>
      <c r="C2445">
        <v>2018</v>
      </c>
      <c r="D2445" s="2">
        <v>44610</v>
      </c>
      <c r="E2445" t="s">
        <v>279</v>
      </c>
      <c r="F2445" t="s">
        <v>1198</v>
      </c>
      <c r="G2445" t="s">
        <v>34</v>
      </c>
      <c r="I2445" s="3">
        <v>48.47</v>
      </c>
    </row>
    <row r="2446" spans="1:9" x14ac:dyDescent="0.35">
      <c r="A2446" s="1">
        <v>43149</v>
      </c>
      <c r="B2446">
        <v>2</v>
      </c>
      <c r="C2446">
        <v>2018</v>
      </c>
      <c r="D2446" s="2">
        <v>44610</v>
      </c>
      <c r="E2446" t="s">
        <v>279</v>
      </c>
      <c r="F2446" t="s">
        <v>541</v>
      </c>
      <c r="G2446" t="s">
        <v>20</v>
      </c>
      <c r="I2446" s="3">
        <v>15.66</v>
      </c>
    </row>
    <row r="2447" spans="1:9" x14ac:dyDescent="0.35">
      <c r="A2447" s="1">
        <v>43149</v>
      </c>
      <c r="B2447">
        <v>2</v>
      </c>
      <c r="C2447">
        <v>2018</v>
      </c>
      <c r="D2447" s="2">
        <v>44610</v>
      </c>
      <c r="E2447" t="s">
        <v>279</v>
      </c>
      <c r="F2447" t="s">
        <v>420</v>
      </c>
      <c r="G2447" t="s">
        <v>26</v>
      </c>
      <c r="I2447" s="3">
        <v>41.74</v>
      </c>
    </row>
    <row r="2448" spans="1:9" x14ac:dyDescent="0.35">
      <c r="A2448" s="1">
        <v>43150</v>
      </c>
      <c r="B2448">
        <v>2</v>
      </c>
      <c r="C2448">
        <v>2018</v>
      </c>
      <c r="D2448" s="2">
        <v>44610</v>
      </c>
      <c r="E2448" t="s">
        <v>279</v>
      </c>
      <c r="F2448" t="s">
        <v>1159</v>
      </c>
      <c r="G2448" t="s">
        <v>19</v>
      </c>
      <c r="I2448" s="3">
        <v>7.6</v>
      </c>
    </row>
    <row r="2449" spans="1:9" x14ac:dyDescent="0.35">
      <c r="A2449" s="1">
        <v>43150</v>
      </c>
      <c r="B2449">
        <v>2</v>
      </c>
      <c r="C2449">
        <v>2018</v>
      </c>
      <c r="D2449" s="2">
        <v>44610</v>
      </c>
      <c r="E2449" t="s">
        <v>279</v>
      </c>
      <c r="F2449" t="s">
        <v>1199</v>
      </c>
      <c r="G2449" t="s">
        <v>12</v>
      </c>
      <c r="I2449" s="3">
        <v>30</v>
      </c>
    </row>
    <row r="2450" spans="1:9" x14ac:dyDescent="0.35">
      <c r="A2450" s="1">
        <v>43151</v>
      </c>
      <c r="B2450">
        <v>2</v>
      </c>
      <c r="C2450">
        <v>2018</v>
      </c>
      <c r="D2450" s="2">
        <v>44610</v>
      </c>
      <c r="E2450" t="s">
        <v>279</v>
      </c>
      <c r="F2450" t="s">
        <v>1039</v>
      </c>
      <c r="G2450" t="s">
        <v>38</v>
      </c>
      <c r="I2450" s="3">
        <v>70.63</v>
      </c>
    </row>
    <row r="2451" spans="1:9" x14ac:dyDescent="0.35">
      <c r="A2451" s="1">
        <v>43151</v>
      </c>
      <c r="B2451">
        <v>2</v>
      </c>
      <c r="C2451">
        <v>2018</v>
      </c>
      <c r="D2451" s="2">
        <v>44610</v>
      </c>
      <c r="E2451" t="s">
        <v>279</v>
      </c>
      <c r="F2451" t="s">
        <v>1187</v>
      </c>
      <c r="G2451" t="s">
        <v>38</v>
      </c>
      <c r="I2451" s="3">
        <v>2.5</v>
      </c>
    </row>
    <row r="2452" spans="1:9" x14ac:dyDescent="0.35">
      <c r="A2452" s="1">
        <v>43151</v>
      </c>
      <c r="B2452">
        <v>2</v>
      </c>
      <c r="C2452">
        <v>2018</v>
      </c>
      <c r="D2452" s="2">
        <v>44610</v>
      </c>
      <c r="E2452" t="s">
        <v>279</v>
      </c>
      <c r="F2452" t="s">
        <v>628</v>
      </c>
      <c r="G2452" t="s">
        <v>20</v>
      </c>
      <c r="I2452" s="3">
        <v>5.41</v>
      </c>
    </row>
    <row r="2453" spans="1:9" x14ac:dyDescent="0.35">
      <c r="A2453" s="1">
        <v>43151</v>
      </c>
      <c r="B2453">
        <v>2</v>
      </c>
      <c r="C2453">
        <v>2018</v>
      </c>
      <c r="D2453" s="2">
        <v>44610</v>
      </c>
      <c r="E2453" t="s">
        <v>279</v>
      </c>
      <c r="F2453" t="s">
        <v>541</v>
      </c>
      <c r="G2453" t="s">
        <v>20</v>
      </c>
      <c r="I2453" s="3">
        <v>8.07</v>
      </c>
    </row>
    <row r="2454" spans="1:9" x14ac:dyDescent="0.35">
      <c r="A2454" s="1">
        <v>43151</v>
      </c>
      <c r="B2454">
        <v>2</v>
      </c>
      <c r="C2454">
        <v>2018</v>
      </c>
      <c r="D2454" s="2">
        <v>44610</v>
      </c>
      <c r="E2454" t="s">
        <v>279</v>
      </c>
      <c r="F2454" t="s">
        <v>1200</v>
      </c>
      <c r="G2454" t="s">
        <v>10</v>
      </c>
      <c r="I2454" s="3">
        <v>17.989999999999998</v>
      </c>
    </row>
    <row r="2455" spans="1:9" x14ac:dyDescent="0.35">
      <c r="A2455" s="1">
        <v>43151</v>
      </c>
      <c r="B2455">
        <v>2</v>
      </c>
      <c r="C2455">
        <v>2018</v>
      </c>
      <c r="D2455" s="2">
        <v>44610</v>
      </c>
      <c r="E2455" t="s">
        <v>279</v>
      </c>
      <c r="F2455" t="s">
        <v>1201</v>
      </c>
      <c r="G2455" t="s">
        <v>17</v>
      </c>
      <c r="I2455" s="3">
        <v>57.57</v>
      </c>
    </row>
    <row r="2456" spans="1:9" x14ac:dyDescent="0.35">
      <c r="A2456" s="1">
        <v>43152</v>
      </c>
      <c r="B2456">
        <v>2</v>
      </c>
      <c r="C2456">
        <v>2018</v>
      </c>
      <c r="D2456" s="2">
        <v>44610</v>
      </c>
      <c r="E2456" t="s">
        <v>269</v>
      </c>
      <c r="F2456" t="s">
        <v>751</v>
      </c>
      <c r="G2456" t="s">
        <v>14</v>
      </c>
      <c r="I2456" s="3">
        <v>9.5</v>
      </c>
    </row>
    <row r="2457" spans="1:9" x14ac:dyDescent="0.35">
      <c r="A2457" s="1">
        <v>43152</v>
      </c>
      <c r="B2457">
        <v>2</v>
      </c>
      <c r="C2457">
        <v>2018</v>
      </c>
      <c r="D2457" s="2">
        <v>44610</v>
      </c>
      <c r="E2457" t="s">
        <v>268</v>
      </c>
      <c r="F2457" t="s">
        <v>321</v>
      </c>
      <c r="G2457" t="s">
        <v>32</v>
      </c>
      <c r="I2457" s="3">
        <v>33.82</v>
      </c>
    </row>
    <row r="2458" spans="1:9" x14ac:dyDescent="0.35">
      <c r="A2458" s="1">
        <v>43152</v>
      </c>
      <c r="B2458">
        <v>2</v>
      </c>
      <c r="C2458">
        <v>2018</v>
      </c>
      <c r="D2458" s="2">
        <v>44610</v>
      </c>
      <c r="E2458" t="s">
        <v>269</v>
      </c>
      <c r="F2458" t="s">
        <v>751</v>
      </c>
      <c r="G2458" t="s">
        <v>14</v>
      </c>
      <c r="I2458" s="3">
        <v>117.71</v>
      </c>
    </row>
    <row r="2459" spans="1:9" x14ac:dyDescent="0.35">
      <c r="A2459" s="1">
        <v>43153</v>
      </c>
      <c r="B2459">
        <v>2</v>
      </c>
      <c r="C2459">
        <v>2018</v>
      </c>
      <c r="D2459" s="2">
        <v>44610</v>
      </c>
      <c r="E2459" t="s">
        <v>268</v>
      </c>
      <c r="F2459" t="s">
        <v>1202</v>
      </c>
      <c r="G2459" t="s">
        <v>19</v>
      </c>
      <c r="I2459" s="3">
        <v>5.95</v>
      </c>
    </row>
    <row r="2460" spans="1:9" x14ac:dyDescent="0.35">
      <c r="A2460" s="1">
        <v>43153</v>
      </c>
      <c r="B2460">
        <v>2</v>
      </c>
      <c r="C2460">
        <v>2018</v>
      </c>
      <c r="D2460" s="2">
        <v>44610</v>
      </c>
      <c r="E2460" t="s">
        <v>279</v>
      </c>
      <c r="F2460" t="s">
        <v>1029</v>
      </c>
      <c r="G2460" t="s">
        <v>20</v>
      </c>
      <c r="I2460" s="3">
        <v>18.43</v>
      </c>
    </row>
    <row r="2461" spans="1:9" x14ac:dyDescent="0.35">
      <c r="A2461" s="1">
        <v>43153</v>
      </c>
      <c r="B2461">
        <v>2</v>
      </c>
      <c r="C2461">
        <v>2018</v>
      </c>
      <c r="D2461" s="2">
        <v>44610</v>
      </c>
      <c r="E2461" t="s">
        <v>279</v>
      </c>
      <c r="F2461" t="s">
        <v>1203</v>
      </c>
      <c r="G2461" t="s">
        <v>52</v>
      </c>
      <c r="I2461" s="3">
        <v>19.38</v>
      </c>
    </row>
    <row r="2462" spans="1:9" x14ac:dyDescent="0.35">
      <c r="A2462" s="1">
        <v>43153</v>
      </c>
      <c r="B2462">
        <v>2</v>
      </c>
      <c r="C2462">
        <v>2018</v>
      </c>
      <c r="D2462" s="2">
        <v>44610</v>
      </c>
      <c r="E2462" t="s">
        <v>279</v>
      </c>
      <c r="F2462" t="s">
        <v>1204</v>
      </c>
      <c r="G2462" t="s">
        <v>52</v>
      </c>
      <c r="I2462" s="3">
        <v>29.08</v>
      </c>
    </row>
    <row r="2463" spans="1:9" x14ac:dyDescent="0.35">
      <c r="A2463" s="1">
        <v>43153</v>
      </c>
      <c r="B2463">
        <v>2</v>
      </c>
      <c r="C2463">
        <v>2018</v>
      </c>
      <c r="D2463" s="2">
        <v>44610</v>
      </c>
      <c r="E2463" t="s">
        <v>268</v>
      </c>
      <c r="F2463" t="s">
        <v>419</v>
      </c>
      <c r="G2463" t="s">
        <v>20</v>
      </c>
      <c r="I2463" s="3">
        <v>58.37</v>
      </c>
    </row>
    <row r="2464" spans="1:9" x14ac:dyDescent="0.35">
      <c r="A2464" s="1">
        <v>43153</v>
      </c>
      <c r="B2464">
        <v>2</v>
      </c>
      <c r="C2464">
        <v>2018</v>
      </c>
      <c r="D2464" s="2">
        <v>44610</v>
      </c>
      <c r="E2464" t="s">
        <v>269</v>
      </c>
      <c r="F2464" t="s">
        <v>754</v>
      </c>
      <c r="G2464" t="s">
        <v>16</v>
      </c>
      <c r="I2464" s="3">
        <v>159.16999999999999</v>
      </c>
    </row>
    <row r="2465" spans="1:9" x14ac:dyDescent="0.35">
      <c r="A2465" s="1">
        <v>43153</v>
      </c>
      <c r="B2465">
        <v>2</v>
      </c>
      <c r="C2465">
        <v>2018</v>
      </c>
      <c r="D2465" s="2">
        <v>44610</v>
      </c>
      <c r="E2465" t="s">
        <v>279</v>
      </c>
      <c r="F2465" t="s">
        <v>1180</v>
      </c>
      <c r="G2465" t="s">
        <v>17</v>
      </c>
      <c r="I2465" s="3">
        <v>538.74</v>
      </c>
    </row>
    <row r="2466" spans="1:9" x14ac:dyDescent="0.35">
      <c r="A2466" s="1">
        <v>43153</v>
      </c>
      <c r="B2466">
        <v>2</v>
      </c>
      <c r="C2466">
        <v>2018</v>
      </c>
      <c r="D2466" s="2">
        <v>44610</v>
      </c>
      <c r="E2466" t="s">
        <v>279</v>
      </c>
      <c r="F2466" t="s">
        <v>1205</v>
      </c>
      <c r="G2466" t="s">
        <v>52</v>
      </c>
      <c r="I2466" s="3">
        <v>590.99</v>
      </c>
    </row>
    <row r="2467" spans="1:9" x14ac:dyDescent="0.35">
      <c r="A2467" s="1">
        <v>43154</v>
      </c>
      <c r="B2467">
        <v>2</v>
      </c>
      <c r="C2467">
        <v>2018</v>
      </c>
      <c r="D2467" s="2">
        <v>44610</v>
      </c>
      <c r="E2467" t="s">
        <v>279</v>
      </c>
      <c r="F2467" t="s">
        <v>1180</v>
      </c>
      <c r="G2467" t="s">
        <v>17</v>
      </c>
      <c r="I2467" s="3">
        <v>1.62</v>
      </c>
    </row>
    <row r="2468" spans="1:9" x14ac:dyDescent="0.35">
      <c r="A2468" s="1">
        <v>43154</v>
      </c>
      <c r="B2468">
        <v>2</v>
      </c>
      <c r="C2468">
        <v>2018</v>
      </c>
      <c r="D2468" s="2">
        <v>44610</v>
      </c>
      <c r="E2468" t="s">
        <v>279</v>
      </c>
      <c r="F2468" t="s">
        <v>976</v>
      </c>
      <c r="G2468" t="s">
        <v>31</v>
      </c>
      <c r="I2468" s="3">
        <v>19.989999999999998</v>
      </c>
    </row>
    <row r="2469" spans="1:9" x14ac:dyDescent="0.35">
      <c r="A2469" s="1">
        <v>43154</v>
      </c>
      <c r="B2469">
        <v>2</v>
      </c>
      <c r="C2469">
        <v>2018</v>
      </c>
      <c r="D2469" s="2">
        <v>44610</v>
      </c>
      <c r="E2469" t="s">
        <v>279</v>
      </c>
      <c r="F2469" t="s">
        <v>1206</v>
      </c>
      <c r="G2469" t="s">
        <v>52</v>
      </c>
      <c r="I2469" s="3">
        <v>27.86</v>
      </c>
    </row>
    <row r="2470" spans="1:9" x14ac:dyDescent="0.35">
      <c r="A2470" s="1">
        <v>43154</v>
      </c>
      <c r="B2470">
        <v>2</v>
      </c>
      <c r="C2470">
        <v>2018</v>
      </c>
      <c r="D2470" s="2">
        <v>44610</v>
      </c>
      <c r="E2470" t="s">
        <v>276</v>
      </c>
      <c r="F2470" t="s">
        <v>619</v>
      </c>
      <c r="G2470" t="s">
        <v>12</v>
      </c>
      <c r="I2470" s="3">
        <v>32.770000000000003</v>
      </c>
    </row>
    <row r="2471" spans="1:9" x14ac:dyDescent="0.35">
      <c r="A2471" s="1">
        <v>43155</v>
      </c>
      <c r="B2471">
        <v>2</v>
      </c>
      <c r="C2471">
        <v>2018</v>
      </c>
      <c r="D2471" s="2">
        <v>44610</v>
      </c>
      <c r="E2471" t="s">
        <v>279</v>
      </c>
      <c r="F2471" t="s">
        <v>419</v>
      </c>
      <c r="G2471" t="s">
        <v>20</v>
      </c>
      <c r="I2471" s="3">
        <v>19.82</v>
      </c>
    </row>
    <row r="2472" spans="1:9" x14ac:dyDescent="0.35">
      <c r="A2472" s="1">
        <v>43155</v>
      </c>
      <c r="B2472">
        <v>2</v>
      </c>
      <c r="C2472">
        <v>2018</v>
      </c>
      <c r="D2472" s="2">
        <v>44610</v>
      </c>
      <c r="E2472" t="s">
        <v>279</v>
      </c>
      <c r="F2472" t="s">
        <v>541</v>
      </c>
      <c r="G2472" t="s">
        <v>20</v>
      </c>
      <c r="I2472" s="3">
        <v>20.93</v>
      </c>
    </row>
    <row r="2473" spans="1:9" x14ac:dyDescent="0.35">
      <c r="A2473" s="1">
        <v>43155</v>
      </c>
      <c r="B2473">
        <v>2</v>
      </c>
      <c r="C2473">
        <v>2018</v>
      </c>
      <c r="D2473" s="2">
        <v>44610</v>
      </c>
      <c r="E2473" t="s">
        <v>279</v>
      </c>
      <c r="F2473" t="s">
        <v>1207</v>
      </c>
      <c r="G2473" t="s">
        <v>17</v>
      </c>
      <c r="I2473" s="3">
        <v>23.89</v>
      </c>
    </row>
    <row r="2474" spans="1:9" x14ac:dyDescent="0.35">
      <c r="A2474" s="1">
        <v>43156</v>
      </c>
      <c r="B2474">
        <v>2</v>
      </c>
      <c r="C2474">
        <v>2018</v>
      </c>
      <c r="D2474" s="2">
        <v>44610</v>
      </c>
      <c r="E2474" t="s">
        <v>279</v>
      </c>
      <c r="F2474" t="s">
        <v>1208</v>
      </c>
      <c r="G2474" t="s">
        <v>52</v>
      </c>
      <c r="I2474" s="3">
        <v>9.99</v>
      </c>
    </row>
    <row r="2475" spans="1:9" x14ac:dyDescent="0.35">
      <c r="A2475" s="1">
        <v>43156</v>
      </c>
      <c r="B2475">
        <v>2</v>
      </c>
      <c r="C2475">
        <v>2018</v>
      </c>
      <c r="D2475" s="2">
        <v>44610</v>
      </c>
      <c r="E2475" t="s">
        <v>279</v>
      </c>
      <c r="F2475" t="s">
        <v>288</v>
      </c>
      <c r="G2475" t="s">
        <v>36</v>
      </c>
      <c r="I2475" s="3">
        <v>131.69999999999999</v>
      </c>
    </row>
    <row r="2476" spans="1:9" x14ac:dyDescent="0.35">
      <c r="A2476" s="1">
        <v>43157</v>
      </c>
      <c r="B2476">
        <v>2</v>
      </c>
      <c r="C2476">
        <v>2018</v>
      </c>
      <c r="D2476" s="2">
        <v>44610</v>
      </c>
      <c r="E2476" t="s">
        <v>279</v>
      </c>
      <c r="F2476" t="s">
        <v>369</v>
      </c>
      <c r="G2476" t="s">
        <v>36</v>
      </c>
      <c r="I2476" s="3">
        <v>0.99</v>
      </c>
    </row>
    <row r="2477" spans="1:9" x14ac:dyDescent="0.35">
      <c r="A2477" s="1">
        <v>43157</v>
      </c>
      <c r="B2477">
        <v>2</v>
      </c>
      <c r="C2477">
        <v>2018</v>
      </c>
      <c r="D2477" s="2">
        <v>44610</v>
      </c>
      <c r="E2477" t="s">
        <v>279</v>
      </c>
      <c r="F2477" t="s">
        <v>1029</v>
      </c>
      <c r="G2477" t="s">
        <v>20</v>
      </c>
      <c r="I2477" s="3">
        <v>2.74</v>
      </c>
    </row>
    <row r="2478" spans="1:9" x14ac:dyDescent="0.35">
      <c r="A2478" s="1">
        <v>43157</v>
      </c>
      <c r="B2478">
        <v>2</v>
      </c>
      <c r="C2478">
        <v>2018</v>
      </c>
      <c r="D2478" s="2">
        <v>44610</v>
      </c>
      <c r="E2478" t="s">
        <v>279</v>
      </c>
      <c r="F2478" t="s">
        <v>950</v>
      </c>
      <c r="G2478" t="s">
        <v>23</v>
      </c>
      <c r="I2478" s="3">
        <v>7</v>
      </c>
    </row>
    <row r="2479" spans="1:9" x14ac:dyDescent="0.35">
      <c r="A2479" s="1">
        <v>43157</v>
      </c>
      <c r="B2479">
        <v>2</v>
      </c>
      <c r="C2479">
        <v>2018</v>
      </c>
      <c r="D2479" s="2">
        <v>44610</v>
      </c>
      <c r="E2479" t="s">
        <v>279</v>
      </c>
      <c r="F2479" t="s">
        <v>849</v>
      </c>
      <c r="G2479" t="s">
        <v>51</v>
      </c>
      <c r="I2479" s="3">
        <v>39.619999999999997</v>
      </c>
    </row>
    <row r="2480" spans="1:9" x14ac:dyDescent="0.35">
      <c r="A2480" s="1">
        <v>43158</v>
      </c>
      <c r="B2480">
        <v>2</v>
      </c>
      <c r="C2480">
        <v>2018</v>
      </c>
      <c r="D2480" s="2">
        <v>44610</v>
      </c>
      <c r="E2480" t="s">
        <v>268</v>
      </c>
      <c r="F2480" t="s">
        <v>1209</v>
      </c>
      <c r="G2480" t="s">
        <v>23</v>
      </c>
      <c r="I2480" s="3">
        <v>11</v>
      </c>
    </row>
    <row r="2481" spans="1:9" x14ac:dyDescent="0.35">
      <c r="A2481" s="1">
        <v>43159</v>
      </c>
      <c r="B2481">
        <v>2</v>
      </c>
      <c r="C2481">
        <v>2018</v>
      </c>
      <c r="D2481" s="2">
        <v>44610</v>
      </c>
      <c r="E2481" t="s">
        <v>269</v>
      </c>
      <c r="F2481" t="s">
        <v>406</v>
      </c>
      <c r="G2481" t="s">
        <v>12</v>
      </c>
      <c r="I2481" s="3">
        <v>-3</v>
      </c>
    </row>
    <row r="2482" spans="1:9" x14ac:dyDescent="0.35">
      <c r="A2482" s="1">
        <v>43159</v>
      </c>
      <c r="B2482">
        <v>2</v>
      </c>
      <c r="C2482">
        <v>2018</v>
      </c>
      <c r="D2482" s="2">
        <v>44610</v>
      </c>
      <c r="E2482" t="s">
        <v>279</v>
      </c>
      <c r="F2482" t="s">
        <v>1019</v>
      </c>
      <c r="G2482" t="s">
        <v>30</v>
      </c>
      <c r="I2482" s="3">
        <v>64.989999999999995</v>
      </c>
    </row>
    <row r="2483" spans="1:9" x14ac:dyDescent="0.35">
      <c r="A2483" s="1">
        <v>43159</v>
      </c>
      <c r="B2483">
        <v>2</v>
      </c>
      <c r="C2483">
        <v>2018</v>
      </c>
      <c r="D2483" s="2">
        <v>44610</v>
      </c>
      <c r="E2483" t="s">
        <v>269</v>
      </c>
      <c r="F2483" t="s">
        <v>1170</v>
      </c>
      <c r="G2483" t="s">
        <v>9</v>
      </c>
      <c r="I2483" s="3">
        <v>203</v>
      </c>
    </row>
    <row r="2484" spans="1:9" x14ac:dyDescent="0.35">
      <c r="A2484" s="1">
        <v>43160</v>
      </c>
      <c r="B2484">
        <v>3</v>
      </c>
      <c r="C2484">
        <v>2018</v>
      </c>
      <c r="D2484" s="2">
        <v>44638</v>
      </c>
      <c r="E2484" t="s">
        <v>269</v>
      </c>
      <c r="F2484" t="s">
        <v>359</v>
      </c>
      <c r="G2484" t="s">
        <v>36</v>
      </c>
      <c r="I2484" s="3">
        <v>33.630000000000003</v>
      </c>
    </row>
    <row r="2485" spans="1:9" x14ac:dyDescent="0.35">
      <c r="A2485" s="1">
        <v>43160</v>
      </c>
      <c r="B2485">
        <v>3</v>
      </c>
      <c r="C2485">
        <v>2018</v>
      </c>
      <c r="D2485" s="2">
        <v>44638</v>
      </c>
      <c r="E2485" t="s">
        <v>279</v>
      </c>
      <c r="F2485" t="s">
        <v>327</v>
      </c>
      <c r="G2485" t="s">
        <v>36</v>
      </c>
      <c r="I2485" s="3">
        <v>39.950000000000003</v>
      </c>
    </row>
    <row r="2486" spans="1:9" x14ac:dyDescent="0.35">
      <c r="A2486" s="1">
        <v>43160</v>
      </c>
      <c r="B2486">
        <v>3</v>
      </c>
      <c r="C2486">
        <v>2018</v>
      </c>
      <c r="D2486" s="2">
        <v>44638</v>
      </c>
      <c r="E2486" t="s">
        <v>269</v>
      </c>
      <c r="F2486" t="s">
        <v>919</v>
      </c>
      <c r="G2486" t="s">
        <v>34</v>
      </c>
      <c r="I2486" s="3">
        <v>52</v>
      </c>
    </row>
    <row r="2487" spans="1:9" x14ac:dyDescent="0.35">
      <c r="A2487" s="1">
        <v>43161</v>
      </c>
      <c r="B2487">
        <v>3</v>
      </c>
      <c r="C2487">
        <v>2018</v>
      </c>
      <c r="D2487" s="2">
        <v>44638</v>
      </c>
      <c r="E2487" t="s">
        <v>279</v>
      </c>
      <c r="F2487" t="s">
        <v>1210</v>
      </c>
      <c r="G2487" t="s">
        <v>19</v>
      </c>
      <c r="I2487" s="3">
        <v>3.22</v>
      </c>
    </row>
    <row r="2488" spans="1:9" x14ac:dyDescent="0.35">
      <c r="A2488" s="1">
        <v>43161</v>
      </c>
      <c r="B2488">
        <v>3</v>
      </c>
      <c r="C2488">
        <v>2018</v>
      </c>
      <c r="D2488" s="2">
        <v>44638</v>
      </c>
      <c r="E2488" t="s">
        <v>268</v>
      </c>
      <c r="F2488" t="s">
        <v>1211</v>
      </c>
      <c r="G2488" t="s">
        <v>32</v>
      </c>
      <c r="I2488" s="3">
        <v>5.28</v>
      </c>
    </row>
    <row r="2489" spans="1:9" x14ac:dyDescent="0.35">
      <c r="A2489" s="1">
        <v>43161</v>
      </c>
      <c r="B2489">
        <v>3</v>
      </c>
      <c r="C2489">
        <v>2018</v>
      </c>
      <c r="D2489" s="2">
        <v>44638</v>
      </c>
      <c r="E2489" t="s">
        <v>279</v>
      </c>
      <c r="F2489" t="s">
        <v>541</v>
      </c>
      <c r="G2489" t="s">
        <v>20</v>
      </c>
      <c r="I2489" s="3">
        <v>6.43</v>
      </c>
    </row>
    <row r="2490" spans="1:9" x14ac:dyDescent="0.35">
      <c r="A2490" s="1">
        <v>43161</v>
      </c>
      <c r="B2490">
        <v>3</v>
      </c>
      <c r="C2490">
        <v>2018</v>
      </c>
      <c r="D2490" s="2">
        <v>44638</v>
      </c>
      <c r="E2490" t="s">
        <v>279</v>
      </c>
      <c r="F2490" t="s">
        <v>541</v>
      </c>
      <c r="G2490" t="s">
        <v>20</v>
      </c>
      <c r="I2490" s="3">
        <v>7.52</v>
      </c>
    </row>
    <row r="2491" spans="1:9" x14ac:dyDescent="0.35">
      <c r="A2491" s="1">
        <v>43161</v>
      </c>
      <c r="B2491">
        <v>3</v>
      </c>
      <c r="C2491">
        <v>2018</v>
      </c>
      <c r="D2491" s="2">
        <v>44638</v>
      </c>
      <c r="E2491" t="s">
        <v>279</v>
      </c>
      <c r="F2491" t="s">
        <v>1212</v>
      </c>
      <c r="G2491" t="s">
        <v>34</v>
      </c>
      <c r="I2491" s="3">
        <v>7.53</v>
      </c>
    </row>
    <row r="2492" spans="1:9" x14ac:dyDescent="0.35">
      <c r="A2492" s="1">
        <v>43161</v>
      </c>
      <c r="B2492">
        <v>3</v>
      </c>
      <c r="C2492">
        <v>2018</v>
      </c>
      <c r="D2492" s="2">
        <v>44638</v>
      </c>
      <c r="E2492" t="s">
        <v>279</v>
      </c>
      <c r="F2492" t="s">
        <v>1029</v>
      </c>
      <c r="G2492" t="s">
        <v>20</v>
      </c>
      <c r="I2492" s="3">
        <v>30.61</v>
      </c>
    </row>
    <row r="2493" spans="1:9" x14ac:dyDescent="0.35">
      <c r="A2493" s="1">
        <v>43161</v>
      </c>
      <c r="B2493">
        <v>3</v>
      </c>
      <c r="C2493">
        <v>2018</v>
      </c>
      <c r="D2493" s="2">
        <v>44638</v>
      </c>
      <c r="E2493" t="s">
        <v>269</v>
      </c>
      <c r="F2493" t="s">
        <v>1059</v>
      </c>
      <c r="G2493" t="s">
        <v>14</v>
      </c>
      <c r="I2493" s="3">
        <v>260.43</v>
      </c>
    </row>
    <row r="2494" spans="1:9" x14ac:dyDescent="0.35">
      <c r="A2494" s="1">
        <v>43161</v>
      </c>
      <c r="B2494">
        <v>3</v>
      </c>
      <c r="C2494">
        <v>2018</v>
      </c>
      <c r="D2494" s="2">
        <v>44638</v>
      </c>
      <c r="E2494" t="s">
        <v>279</v>
      </c>
      <c r="F2494" t="s">
        <v>1213</v>
      </c>
      <c r="G2494" t="s">
        <v>23</v>
      </c>
      <c r="I2494" s="3">
        <v>628</v>
      </c>
    </row>
    <row r="2495" spans="1:9" x14ac:dyDescent="0.35">
      <c r="A2495" s="1">
        <v>43161</v>
      </c>
      <c r="B2495">
        <v>3</v>
      </c>
      <c r="C2495">
        <v>2018</v>
      </c>
      <c r="D2495" s="2">
        <v>44638</v>
      </c>
      <c r="E2495" t="s">
        <v>269</v>
      </c>
      <c r="F2495" t="s">
        <v>1064</v>
      </c>
      <c r="G2495" t="s">
        <v>13</v>
      </c>
      <c r="I2495" s="3">
        <v>3688.03</v>
      </c>
    </row>
    <row r="2496" spans="1:9" x14ac:dyDescent="0.35">
      <c r="A2496" s="1">
        <v>43161</v>
      </c>
      <c r="B2496">
        <v>3</v>
      </c>
      <c r="C2496">
        <v>2018</v>
      </c>
      <c r="D2496" s="2">
        <v>44638</v>
      </c>
      <c r="E2496" t="s">
        <v>279</v>
      </c>
      <c r="F2496" t="s">
        <v>420</v>
      </c>
      <c r="G2496" t="s">
        <v>26</v>
      </c>
      <c r="I2496" s="3">
        <v>44.33</v>
      </c>
    </row>
    <row r="2497" spans="1:9" x14ac:dyDescent="0.35">
      <c r="A2497" s="1">
        <v>43162</v>
      </c>
      <c r="B2497">
        <v>3</v>
      </c>
      <c r="C2497">
        <v>2018</v>
      </c>
      <c r="D2497" s="2">
        <v>44638</v>
      </c>
      <c r="E2497" t="s">
        <v>279</v>
      </c>
      <c r="F2497" t="s">
        <v>1002</v>
      </c>
      <c r="G2497" t="s">
        <v>17</v>
      </c>
      <c r="I2497" s="3">
        <v>-584</v>
      </c>
    </row>
    <row r="2498" spans="1:9" x14ac:dyDescent="0.35">
      <c r="A2498" s="1">
        <v>43163</v>
      </c>
      <c r="B2498">
        <v>3</v>
      </c>
      <c r="C2498">
        <v>2018</v>
      </c>
      <c r="D2498" s="2">
        <v>44638</v>
      </c>
      <c r="E2498" t="s">
        <v>279</v>
      </c>
      <c r="F2498" t="s">
        <v>419</v>
      </c>
      <c r="G2498" t="s">
        <v>20</v>
      </c>
      <c r="I2498" s="3">
        <v>24.23</v>
      </c>
    </row>
    <row r="2499" spans="1:9" x14ac:dyDescent="0.35">
      <c r="A2499" s="1">
        <v>43163</v>
      </c>
      <c r="B2499">
        <v>3</v>
      </c>
      <c r="C2499">
        <v>2018</v>
      </c>
      <c r="D2499" s="2">
        <v>44638</v>
      </c>
      <c r="E2499" t="s">
        <v>279</v>
      </c>
      <c r="F2499" t="s">
        <v>917</v>
      </c>
      <c r="G2499" t="s">
        <v>36</v>
      </c>
      <c r="I2499" s="3">
        <v>50.32</v>
      </c>
    </row>
    <row r="2500" spans="1:9" x14ac:dyDescent="0.35">
      <c r="A2500" s="1">
        <v>43163</v>
      </c>
      <c r="B2500">
        <v>3</v>
      </c>
      <c r="C2500">
        <v>2018</v>
      </c>
      <c r="D2500" s="2">
        <v>44638</v>
      </c>
      <c r="E2500" t="s">
        <v>279</v>
      </c>
      <c r="F2500" t="s">
        <v>368</v>
      </c>
      <c r="G2500" t="s">
        <v>27</v>
      </c>
      <c r="I2500" s="3">
        <v>180</v>
      </c>
    </row>
    <row r="2501" spans="1:9" x14ac:dyDescent="0.35">
      <c r="A2501" s="1">
        <v>43164</v>
      </c>
      <c r="B2501">
        <v>3</v>
      </c>
      <c r="C2501">
        <v>2018</v>
      </c>
      <c r="D2501" s="2">
        <v>44638</v>
      </c>
      <c r="E2501" t="s">
        <v>279</v>
      </c>
      <c r="F2501" t="s">
        <v>1030</v>
      </c>
      <c r="G2501" t="s">
        <v>35</v>
      </c>
      <c r="I2501" s="3">
        <v>5.16</v>
      </c>
    </row>
    <row r="2502" spans="1:9" x14ac:dyDescent="0.35">
      <c r="A2502" s="1">
        <v>43164</v>
      </c>
      <c r="B2502">
        <v>3</v>
      </c>
      <c r="C2502">
        <v>2018</v>
      </c>
      <c r="D2502" s="2">
        <v>44638</v>
      </c>
      <c r="E2502" t="s">
        <v>279</v>
      </c>
      <c r="F2502" t="s">
        <v>1180</v>
      </c>
      <c r="G2502" t="s">
        <v>17</v>
      </c>
      <c r="I2502" s="3">
        <v>26.21</v>
      </c>
    </row>
    <row r="2503" spans="1:9" x14ac:dyDescent="0.35">
      <c r="A2503" s="1">
        <v>43164</v>
      </c>
      <c r="B2503">
        <v>3</v>
      </c>
      <c r="C2503">
        <v>2018</v>
      </c>
      <c r="D2503" s="2">
        <v>44638</v>
      </c>
      <c r="E2503" t="s">
        <v>269</v>
      </c>
      <c r="F2503" t="s">
        <v>648</v>
      </c>
      <c r="G2503" t="s">
        <v>34</v>
      </c>
      <c r="I2503" s="3">
        <v>52.5</v>
      </c>
    </row>
    <row r="2504" spans="1:9" x14ac:dyDescent="0.35">
      <c r="A2504" s="1">
        <v>43164</v>
      </c>
      <c r="B2504">
        <v>3</v>
      </c>
      <c r="C2504">
        <v>2018</v>
      </c>
      <c r="D2504" s="2">
        <v>44638</v>
      </c>
      <c r="E2504" t="s">
        <v>269</v>
      </c>
      <c r="F2504" t="s">
        <v>1214</v>
      </c>
      <c r="G2504" t="s">
        <v>34</v>
      </c>
      <c r="I2504" s="3">
        <v>100</v>
      </c>
    </row>
    <row r="2505" spans="1:9" x14ac:dyDescent="0.35">
      <c r="A2505" s="1">
        <v>43166</v>
      </c>
      <c r="B2505">
        <v>3</v>
      </c>
      <c r="C2505">
        <v>2018</v>
      </c>
      <c r="D2505" s="2">
        <v>44638</v>
      </c>
      <c r="E2505" t="s">
        <v>279</v>
      </c>
      <c r="F2505" t="s">
        <v>622</v>
      </c>
      <c r="G2505" t="s">
        <v>35</v>
      </c>
      <c r="I2505" s="3">
        <v>6.43</v>
      </c>
    </row>
    <row r="2506" spans="1:9" x14ac:dyDescent="0.35">
      <c r="A2506" s="1">
        <v>43167</v>
      </c>
      <c r="B2506">
        <v>3</v>
      </c>
      <c r="C2506">
        <v>2018</v>
      </c>
      <c r="D2506" s="2">
        <v>44638</v>
      </c>
      <c r="E2506" t="s">
        <v>279</v>
      </c>
      <c r="F2506" t="s">
        <v>543</v>
      </c>
      <c r="G2506" t="s">
        <v>20</v>
      </c>
      <c r="I2506" s="3">
        <v>15.54</v>
      </c>
    </row>
    <row r="2507" spans="1:9" x14ac:dyDescent="0.35">
      <c r="A2507" s="1">
        <v>43167</v>
      </c>
      <c r="B2507">
        <v>3</v>
      </c>
      <c r="C2507">
        <v>2018</v>
      </c>
      <c r="D2507" s="2">
        <v>44638</v>
      </c>
      <c r="E2507" t="s">
        <v>279</v>
      </c>
      <c r="F2507" t="s">
        <v>1215</v>
      </c>
      <c r="G2507" t="s">
        <v>17</v>
      </c>
      <c r="I2507" s="3">
        <v>359.95</v>
      </c>
    </row>
    <row r="2508" spans="1:9" x14ac:dyDescent="0.35">
      <c r="A2508" s="1">
        <v>43168</v>
      </c>
      <c r="B2508">
        <v>3</v>
      </c>
      <c r="C2508">
        <v>2018</v>
      </c>
      <c r="D2508" s="2">
        <v>44638</v>
      </c>
      <c r="E2508" t="s">
        <v>279</v>
      </c>
      <c r="F2508" t="s">
        <v>1021</v>
      </c>
      <c r="G2508" t="s">
        <v>20</v>
      </c>
      <c r="I2508" s="3">
        <v>4.24</v>
      </c>
    </row>
    <row r="2509" spans="1:9" x14ac:dyDescent="0.35">
      <c r="A2509" s="1">
        <v>43168</v>
      </c>
      <c r="B2509">
        <v>3</v>
      </c>
      <c r="C2509">
        <v>2018</v>
      </c>
      <c r="D2509" s="2">
        <v>44638</v>
      </c>
      <c r="E2509" t="s">
        <v>279</v>
      </c>
      <c r="F2509" t="s">
        <v>1216</v>
      </c>
      <c r="G2509" t="s">
        <v>17</v>
      </c>
      <c r="I2509" s="3">
        <v>7.78</v>
      </c>
    </row>
    <row r="2510" spans="1:9" x14ac:dyDescent="0.35">
      <c r="A2510" s="1">
        <v>43168</v>
      </c>
      <c r="B2510">
        <v>3</v>
      </c>
      <c r="C2510">
        <v>2018</v>
      </c>
      <c r="D2510" s="2">
        <v>44638</v>
      </c>
      <c r="E2510" t="s">
        <v>279</v>
      </c>
      <c r="F2510" t="s">
        <v>1217</v>
      </c>
      <c r="G2510" t="s">
        <v>52</v>
      </c>
      <c r="I2510" s="3">
        <v>7.99</v>
      </c>
    </row>
    <row r="2511" spans="1:9" x14ac:dyDescent="0.35">
      <c r="A2511" s="1">
        <v>43168</v>
      </c>
      <c r="B2511">
        <v>3</v>
      </c>
      <c r="C2511">
        <v>2018</v>
      </c>
      <c r="D2511" s="2">
        <v>44638</v>
      </c>
      <c r="E2511" t="s">
        <v>279</v>
      </c>
      <c r="F2511" t="s">
        <v>541</v>
      </c>
      <c r="G2511" t="s">
        <v>20</v>
      </c>
      <c r="I2511" s="3">
        <v>24.59</v>
      </c>
    </row>
    <row r="2512" spans="1:9" x14ac:dyDescent="0.35">
      <c r="A2512" s="1">
        <v>43168</v>
      </c>
      <c r="B2512">
        <v>3</v>
      </c>
      <c r="C2512">
        <v>2018</v>
      </c>
      <c r="D2512" s="2">
        <v>44638</v>
      </c>
      <c r="E2512" t="s">
        <v>277</v>
      </c>
      <c r="F2512" t="s">
        <v>1184</v>
      </c>
      <c r="G2512" t="s">
        <v>12</v>
      </c>
      <c r="I2512" s="3">
        <v>71.47</v>
      </c>
    </row>
    <row r="2513" spans="1:9" x14ac:dyDescent="0.35">
      <c r="A2513" s="1">
        <v>43168</v>
      </c>
      <c r="B2513">
        <v>3</v>
      </c>
      <c r="C2513">
        <v>2018</v>
      </c>
      <c r="D2513" s="2">
        <v>44638</v>
      </c>
      <c r="E2513" t="s">
        <v>279</v>
      </c>
      <c r="F2513" t="s">
        <v>1122</v>
      </c>
      <c r="G2513" t="s">
        <v>34</v>
      </c>
      <c r="I2513" s="3">
        <v>75</v>
      </c>
    </row>
    <row r="2514" spans="1:9" x14ac:dyDescent="0.35">
      <c r="A2514" s="1">
        <v>43168</v>
      </c>
      <c r="B2514">
        <v>3</v>
      </c>
      <c r="C2514">
        <v>2018</v>
      </c>
      <c r="D2514" s="2">
        <v>44638</v>
      </c>
      <c r="E2514" t="s">
        <v>269</v>
      </c>
      <c r="F2514" t="s">
        <v>752</v>
      </c>
      <c r="G2514" t="s">
        <v>16</v>
      </c>
      <c r="I2514" s="3">
        <v>320.27</v>
      </c>
    </row>
    <row r="2515" spans="1:9" x14ac:dyDescent="0.35">
      <c r="A2515" s="1">
        <v>43168</v>
      </c>
      <c r="B2515">
        <v>3</v>
      </c>
      <c r="C2515">
        <v>2018</v>
      </c>
      <c r="D2515" s="2">
        <v>44638</v>
      </c>
      <c r="E2515" t="s">
        <v>279</v>
      </c>
      <c r="F2515" t="s">
        <v>1218</v>
      </c>
      <c r="G2515" t="s">
        <v>23</v>
      </c>
      <c r="I2515" s="3">
        <v>1300</v>
      </c>
    </row>
    <row r="2516" spans="1:9" x14ac:dyDescent="0.35">
      <c r="A2516" s="1">
        <v>43168</v>
      </c>
      <c r="B2516">
        <v>3</v>
      </c>
      <c r="C2516">
        <v>2018</v>
      </c>
      <c r="D2516" s="2">
        <v>44638</v>
      </c>
      <c r="E2516" t="s">
        <v>279</v>
      </c>
      <c r="F2516" t="s">
        <v>420</v>
      </c>
      <c r="G2516" t="s">
        <v>26</v>
      </c>
      <c r="I2516" s="3">
        <v>52.99</v>
      </c>
    </row>
    <row r="2517" spans="1:9" x14ac:dyDescent="0.35">
      <c r="A2517" s="1">
        <v>43169</v>
      </c>
      <c r="B2517">
        <v>3</v>
      </c>
      <c r="C2517">
        <v>2018</v>
      </c>
      <c r="D2517" s="2">
        <v>44638</v>
      </c>
      <c r="E2517" t="s">
        <v>279</v>
      </c>
      <c r="F2517" t="s">
        <v>419</v>
      </c>
      <c r="G2517" t="s">
        <v>20</v>
      </c>
      <c r="I2517" s="3">
        <v>13.44</v>
      </c>
    </row>
    <row r="2518" spans="1:9" x14ac:dyDescent="0.35">
      <c r="A2518" s="1">
        <v>43169</v>
      </c>
      <c r="B2518">
        <v>3</v>
      </c>
      <c r="C2518">
        <v>2018</v>
      </c>
      <c r="D2518" s="2">
        <v>44638</v>
      </c>
      <c r="E2518" t="s">
        <v>279</v>
      </c>
      <c r="F2518" t="s">
        <v>1219</v>
      </c>
      <c r="G2518" t="s">
        <v>19</v>
      </c>
      <c r="I2518" s="3">
        <v>13.95</v>
      </c>
    </row>
    <row r="2519" spans="1:9" x14ac:dyDescent="0.35">
      <c r="A2519" s="1">
        <v>43170</v>
      </c>
      <c r="B2519">
        <v>3</v>
      </c>
      <c r="C2519">
        <v>2018</v>
      </c>
      <c r="D2519" s="2">
        <v>44638</v>
      </c>
      <c r="E2519" t="s">
        <v>279</v>
      </c>
      <c r="F2519" t="s">
        <v>419</v>
      </c>
      <c r="G2519" t="s">
        <v>20</v>
      </c>
      <c r="I2519" s="3">
        <v>12.99</v>
      </c>
    </row>
    <row r="2520" spans="1:9" x14ac:dyDescent="0.35">
      <c r="A2520" s="1">
        <v>43171</v>
      </c>
      <c r="B2520">
        <v>3</v>
      </c>
      <c r="C2520">
        <v>2018</v>
      </c>
      <c r="D2520" s="2">
        <v>44638</v>
      </c>
      <c r="E2520" t="s">
        <v>279</v>
      </c>
      <c r="F2520" t="s">
        <v>1220</v>
      </c>
      <c r="G2520" t="s">
        <v>19</v>
      </c>
      <c r="I2520" s="3">
        <v>13.95</v>
      </c>
    </row>
    <row r="2521" spans="1:9" x14ac:dyDescent="0.35">
      <c r="A2521" s="1">
        <v>43171</v>
      </c>
      <c r="B2521">
        <v>3</v>
      </c>
      <c r="C2521">
        <v>2018</v>
      </c>
      <c r="D2521" s="2">
        <v>44638</v>
      </c>
      <c r="E2521" t="s">
        <v>279</v>
      </c>
      <c r="F2521" t="s">
        <v>359</v>
      </c>
      <c r="G2521" t="s">
        <v>36</v>
      </c>
      <c r="I2521" s="3">
        <v>35</v>
      </c>
    </row>
    <row r="2522" spans="1:9" x14ac:dyDescent="0.35">
      <c r="A2522" s="1">
        <v>43171</v>
      </c>
      <c r="B2522">
        <v>3</v>
      </c>
      <c r="C2522">
        <v>2018</v>
      </c>
      <c r="D2522" s="2">
        <v>44638</v>
      </c>
      <c r="E2522" t="s">
        <v>279</v>
      </c>
      <c r="F2522" t="s">
        <v>1221</v>
      </c>
      <c r="G2522" t="s">
        <v>52</v>
      </c>
      <c r="I2522" s="3">
        <v>805.49</v>
      </c>
    </row>
    <row r="2523" spans="1:9" x14ac:dyDescent="0.35">
      <c r="A2523" s="1">
        <v>43172</v>
      </c>
      <c r="B2523">
        <v>3</v>
      </c>
      <c r="C2523">
        <v>2018</v>
      </c>
      <c r="D2523" s="2">
        <v>44638</v>
      </c>
      <c r="E2523" t="s">
        <v>279</v>
      </c>
      <c r="F2523" t="s">
        <v>1222</v>
      </c>
      <c r="G2523" t="s">
        <v>36</v>
      </c>
      <c r="I2523" s="3">
        <v>96</v>
      </c>
    </row>
    <row r="2524" spans="1:9" x14ac:dyDescent="0.35">
      <c r="A2524" s="1">
        <v>43173</v>
      </c>
      <c r="B2524">
        <v>3</v>
      </c>
      <c r="C2524">
        <v>2018</v>
      </c>
      <c r="D2524" s="2">
        <v>44638</v>
      </c>
      <c r="E2524" t="s">
        <v>279</v>
      </c>
      <c r="F2524" t="s">
        <v>449</v>
      </c>
      <c r="G2524" t="s">
        <v>50</v>
      </c>
      <c r="I2524" s="3">
        <v>9.99</v>
      </c>
    </row>
    <row r="2525" spans="1:9" x14ac:dyDescent="0.35">
      <c r="A2525" s="1">
        <v>43173</v>
      </c>
      <c r="B2525">
        <v>3</v>
      </c>
      <c r="C2525">
        <v>2018</v>
      </c>
      <c r="D2525" s="2">
        <v>44638</v>
      </c>
      <c r="E2525" t="s">
        <v>269</v>
      </c>
      <c r="F2525" t="s">
        <v>1223</v>
      </c>
      <c r="G2525" t="s">
        <v>35</v>
      </c>
      <c r="I2525" s="3">
        <v>1135</v>
      </c>
    </row>
    <row r="2526" spans="1:9" x14ac:dyDescent="0.35">
      <c r="A2526" s="1">
        <v>43174</v>
      </c>
      <c r="B2526">
        <v>3</v>
      </c>
      <c r="C2526">
        <v>2018</v>
      </c>
      <c r="D2526" s="2">
        <v>44638</v>
      </c>
      <c r="E2526" t="s">
        <v>279</v>
      </c>
      <c r="F2526" t="s">
        <v>986</v>
      </c>
      <c r="G2526" t="s">
        <v>28</v>
      </c>
      <c r="I2526" s="3">
        <v>2.75</v>
      </c>
    </row>
    <row r="2527" spans="1:9" x14ac:dyDescent="0.35">
      <c r="A2527" s="1">
        <v>43174</v>
      </c>
      <c r="B2527">
        <v>3</v>
      </c>
      <c r="C2527">
        <v>2018</v>
      </c>
      <c r="D2527" s="2">
        <v>44638</v>
      </c>
      <c r="E2527" t="s">
        <v>279</v>
      </c>
      <c r="F2527" t="s">
        <v>1164</v>
      </c>
      <c r="G2527" t="s">
        <v>19</v>
      </c>
      <c r="I2527" s="3">
        <v>8</v>
      </c>
    </row>
    <row r="2528" spans="1:9" x14ac:dyDescent="0.35">
      <c r="A2528" s="1">
        <v>43174</v>
      </c>
      <c r="B2528">
        <v>3</v>
      </c>
      <c r="C2528">
        <v>2018</v>
      </c>
      <c r="D2528" s="2">
        <v>44638</v>
      </c>
      <c r="E2528" t="s">
        <v>279</v>
      </c>
      <c r="F2528" t="s">
        <v>1029</v>
      </c>
      <c r="G2528" t="s">
        <v>20</v>
      </c>
      <c r="I2528" s="3">
        <v>15.12</v>
      </c>
    </row>
    <row r="2529" spans="1:9" x14ac:dyDescent="0.35">
      <c r="A2529" s="1">
        <v>43175</v>
      </c>
      <c r="B2529">
        <v>3</v>
      </c>
      <c r="C2529">
        <v>2018</v>
      </c>
      <c r="D2529" s="2">
        <v>44638</v>
      </c>
      <c r="E2529" t="s">
        <v>269</v>
      </c>
      <c r="F2529" t="s">
        <v>1224</v>
      </c>
      <c r="G2529" t="s">
        <v>52</v>
      </c>
      <c r="I2529" s="3">
        <v>223</v>
      </c>
    </row>
    <row r="2530" spans="1:9" x14ac:dyDescent="0.35">
      <c r="A2530" s="1">
        <v>43176</v>
      </c>
      <c r="B2530">
        <v>3</v>
      </c>
      <c r="C2530">
        <v>2018</v>
      </c>
      <c r="D2530" s="2">
        <v>44638</v>
      </c>
      <c r="E2530" t="s">
        <v>279</v>
      </c>
      <c r="F2530" t="s">
        <v>851</v>
      </c>
      <c r="G2530" t="s">
        <v>19</v>
      </c>
      <c r="I2530" s="3">
        <v>9.99</v>
      </c>
    </row>
    <row r="2531" spans="1:9" x14ac:dyDescent="0.35">
      <c r="A2531" s="1">
        <v>43176</v>
      </c>
      <c r="B2531">
        <v>3</v>
      </c>
      <c r="C2531">
        <v>2018</v>
      </c>
      <c r="D2531" s="2">
        <v>44638</v>
      </c>
      <c r="E2531" t="s">
        <v>279</v>
      </c>
      <c r="F2531" t="s">
        <v>420</v>
      </c>
      <c r="G2531" t="s">
        <v>26</v>
      </c>
      <c r="I2531" s="3">
        <v>44.17</v>
      </c>
    </row>
    <row r="2532" spans="1:9" x14ac:dyDescent="0.35">
      <c r="A2532" s="1">
        <v>43177</v>
      </c>
      <c r="B2532">
        <v>3</v>
      </c>
      <c r="C2532">
        <v>2018</v>
      </c>
      <c r="D2532" s="2">
        <v>44638</v>
      </c>
      <c r="E2532" t="s">
        <v>279</v>
      </c>
      <c r="F2532" t="s">
        <v>1180</v>
      </c>
      <c r="G2532" t="s">
        <v>17</v>
      </c>
      <c r="I2532" s="3">
        <v>25.64</v>
      </c>
    </row>
    <row r="2533" spans="1:9" x14ac:dyDescent="0.35">
      <c r="A2533" s="1">
        <v>43177</v>
      </c>
      <c r="B2533">
        <v>3</v>
      </c>
      <c r="C2533">
        <v>2018</v>
      </c>
      <c r="D2533" s="2">
        <v>44638</v>
      </c>
      <c r="E2533" t="s">
        <v>279</v>
      </c>
      <c r="F2533" t="s">
        <v>1002</v>
      </c>
      <c r="G2533" t="s">
        <v>28</v>
      </c>
      <c r="I2533" s="3">
        <v>207.04</v>
      </c>
    </row>
    <row r="2534" spans="1:9" x14ac:dyDescent="0.35">
      <c r="A2534" s="1">
        <v>43178</v>
      </c>
      <c r="B2534">
        <v>3</v>
      </c>
      <c r="C2534">
        <v>2018</v>
      </c>
      <c r="D2534" s="2">
        <v>44638</v>
      </c>
      <c r="E2534" t="s">
        <v>279</v>
      </c>
      <c r="F2534" t="s">
        <v>541</v>
      </c>
      <c r="G2534" t="s">
        <v>20</v>
      </c>
      <c r="I2534" s="3">
        <v>2.0699999999999998</v>
      </c>
    </row>
    <row r="2535" spans="1:9" x14ac:dyDescent="0.35">
      <c r="A2535" s="1">
        <v>43178</v>
      </c>
      <c r="B2535">
        <v>3</v>
      </c>
      <c r="C2535">
        <v>2018</v>
      </c>
      <c r="D2535" s="2">
        <v>44638</v>
      </c>
      <c r="E2535" t="s">
        <v>279</v>
      </c>
      <c r="F2535" t="s">
        <v>40</v>
      </c>
      <c r="G2535" t="s">
        <v>41</v>
      </c>
      <c r="I2535" s="3">
        <v>7.04</v>
      </c>
    </row>
    <row r="2536" spans="1:9" x14ac:dyDescent="0.35">
      <c r="A2536" s="1">
        <v>43178</v>
      </c>
      <c r="B2536">
        <v>3</v>
      </c>
      <c r="C2536">
        <v>2018</v>
      </c>
      <c r="D2536" s="2">
        <v>44638</v>
      </c>
      <c r="E2536" t="s">
        <v>279</v>
      </c>
      <c r="F2536" t="s">
        <v>541</v>
      </c>
      <c r="G2536" t="s">
        <v>20</v>
      </c>
      <c r="I2536" s="3">
        <v>7.18</v>
      </c>
    </row>
    <row r="2537" spans="1:9" x14ac:dyDescent="0.35">
      <c r="A2537" s="1">
        <v>43178</v>
      </c>
      <c r="B2537">
        <v>3</v>
      </c>
      <c r="C2537">
        <v>2018</v>
      </c>
      <c r="D2537" s="2">
        <v>44638</v>
      </c>
      <c r="E2537" t="s">
        <v>269</v>
      </c>
      <c r="F2537" t="s">
        <v>1225</v>
      </c>
      <c r="G2537" t="s">
        <v>34</v>
      </c>
      <c r="I2537" s="3">
        <v>220</v>
      </c>
    </row>
    <row r="2538" spans="1:9" x14ac:dyDescent="0.35">
      <c r="A2538" s="1">
        <v>43179</v>
      </c>
      <c r="B2538">
        <v>3</v>
      </c>
      <c r="C2538">
        <v>2018</v>
      </c>
      <c r="D2538" s="2">
        <v>44638</v>
      </c>
      <c r="E2538" t="s">
        <v>279</v>
      </c>
      <c r="F2538" t="s">
        <v>649</v>
      </c>
      <c r="G2538" t="s">
        <v>12</v>
      </c>
      <c r="I2538" s="3">
        <v>0</v>
      </c>
    </row>
    <row r="2539" spans="1:9" x14ac:dyDescent="0.35">
      <c r="A2539" s="1">
        <v>43179</v>
      </c>
      <c r="B2539">
        <v>3</v>
      </c>
      <c r="C2539">
        <v>2018</v>
      </c>
      <c r="D2539" s="2">
        <v>44638</v>
      </c>
      <c r="E2539" t="s">
        <v>279</v>
      </c>
      <c r="F2539" t="s">
        <v>423</v>
      </c>
      <c r="G2539" t="s">
        <v>19</v>
      </c>
      <c r="I2539" s="3">
        <v>3.77</v>
      </c>
    </row>
    <row r="2540" spans="1:9" x14ac:dyDescent="0.35">
      <c r="A2540" s="1">
        <v>43181</v>
      </c>
      <c r="B2540">
        <v>3</v>
      </c>
      <c r="C2540">
        <v>2018</v>
      </c>
      <c r="D2540" s="2">
        <v>44638</v>
      </c>
      <c r="E2540" t="s">
        <v>269</v>
      </c>
      <c r="F2540" t="s">
        <v>754</v>
      </c>
      <c r="G2540" t="s">
        <v>16</v>
      </c>
      <c r="I2540" s="3">
        <v>159.16999999999999</v>
      </c>
    </row>
    <row r="2541" spans="1:9" x14ac:dyDescent="0.35">
      <c r="A2541" s="1">
        <v>43182</v>
      </c>
      <c r="B2541">
        <v>3</v>
      </c>
      <c r="C2541">
        <v>2018</v>
      </c>
      <c r="D2541" s="2">
        <v>44638</v>
      </c>
      <c r="E2541" t="s">
        <v>279</v>
      </c>
      <c r="F2541" t="s">
        <v>541</v>
      </c>
      <c r="G2541" t="s">
        <v>20</v>
      </c>
      <c r="I2541" s="3">
        <v>4</v>
      </c>
    </row>
    <row r="2542" spans="1:9" x14ac:dyDescent="0.35">
      <c r="A2542" s="1">
        <v>43182</v>
      </c>
      <c r="B2542">
        <v>3</v>
      </c>
      <c r="C2542">
        <v>2018</v>
      </c>
      <c r="D2542" s="2">
        <v>44638</v>
      </c>
      <c r="E2542" t="s">
        <v>279</v>
      </c>
      <c r="F2542" t="s">
        <v>541</v>
      </c>
      <c r="G2542" t="s">
        <v>20</v>
      </c>
      <c r="I2542" s="3">
        <v>5.04</v>
      </c>
    </row>
    <row r="2543" spans="1:9" x14ac:dyDescent="0.35">
      <c r="A2543" s="1">
        <v>43182</v>
      </c>
      <c r="B2543">
        <v>3</v>
      </c>
      <c r="C2543">
        <v>2018</v>
      </c>
      <c r="D2543" s="2">
        <v>44638</v>
      </c>
      <c r="E2543" t="s">
        <v>276</v>
      </c>
      <c r="F2543" t="s">
        <v>619</v>
      </c>
      <c r="G2543" t="s">
        <v>12</v>
      </c>
      <c r="I2543" s="3">
        <v>28.1</v>
      </c>
    </row>
    <row r="2544" spans="1:9" x14ac:dyDescent="0.35">
      <c r="A2544" s="1">
        <v>43182</v>
      </c>
      <c r="B2544">
        <v>3</v>
      </c>
      <c r="C2544">
        <v>2018</v>
      </c>
      <c r="D2544" s="2">
        <v>44638</v>
      </c>
      <c r="E2544" t="s">
        <v>279</v>
      </c>
      <c r="F2544" t="s">
        <v>1218</v>
      </c>
      <c r="G2544" t="s">
        <v>23</v>
      </c>
      <c r="I2544" s="3">
        <v>1420</v>
      </c>
    </row>
    <row r="2545" spans="1:9" x14ac:dyDescent="0.35">
      <c r="A2545" s="1">
        <v>43183</v>
      </c>
      <c r="B2545">
        <v>3</v>
      </c>
      <c r="C2545">
        <v>2018</v>
      </c>
      <c r="D2545" s="2">
        <v>44638</v>
      </c>
      <c r="E2545" t="s">
        <v>279</v>
      </c>
      <c r="F2545" t="s">
        <v>1187</v>
      </c>
      <c r="G2545" t="s">
        <v>38</v>
      </c>
      <c r="I2545" s="3">
        <v>2.5</v>
      </c>
    </row>
    <row r="2546" spans="1:9" x14ac:dyDescent="0.35">
      <c r="A2546" s="1">
        <v>43183</v>
      </c>
      <c r="B2546">
        <v>3</v>
      </c>
      <c r="C2546">
        <v>2018</v>
      </c>
      <c r="D2546" s="2">
        <v>44638</v>
      </c>
      <c r="E2546" t="s">
        <v>279</v>
      </c>
      <c r="F2546" t="s">
        <v>628</v>
      </c>
      <c r="G2546" t="s">
        <v>20</v>
      </c>
      <c r="I2546" s="3">
        <v>5.41</v>
      </c>
    </row>
    <row r="2547" spans="1:9" x14ac:dyDescent="0.35">
      <c r="A2547" s="1">
        <v>43183</v>
      </c>
      <c r="B2547">
        <v>3</v>
      </c>
      <c r="C2547">
        <v>2018</v>
      </c>
      <c r="D2547" s="2">
        <v>44638</v>
      </c>
      <c r="E2547" t="s">
        <v>279</v>
      </c>
      <c r="F2547" t="s">
        <v>541</v>
      </c>
      <c r="G2547" t="s">
        <v>20</v>
      </c>
      <c r="I2547" s="3">
        <v>22.93</v>
      </c>
    </row>
    <row r="2548" spans="1:9" x14ac:dyDescent="0.35">
      <c r="A2548" s="1">
        <v>43183</v>
      </c>
      <c r="B2548">
        <v>3</v>
      </c>
      <c r="C2548">
        <v>2018</v>
      </c>
      <c r="D2548" s="2">
        <v>44638</v>
      </c>
      <c r="E2548" t="s">
        <v>279</v>
      </c>
      <c r="F2548" t="s">
        <v>1226</v>
      </c>
      <c r="G2548" t="s">
        <v>21</v>
      </c>
      <c r="I2548" s="3">
        <v>28.65</v>
      </c>
    </row>
    <row r="2549" spans="1:9" x14ac:dyDescent="0.35">
      <c r="A2549" s="1">
        <v>43183</v>
      </c>
      <c r="B2549">
        <v>3</v>
      </c>
      <c r="C2549">
        <v>2018</v>
      </c>
      <c r="D2549" s="2">
        <v>44638</v>
      </c>
      <c r="E2549" t="s">
        <v>279</v>
      </c>
      <c r="F2549" t="s">
        <v>1227</v>
      </c>
      <c r="G2549" t="s">
        <v>52</v>
      </c>
      <c r="I2549" s="3">
        <v>35.9</v>
      </c>
    </row>
    <row r="2550" spans="1:9" x14ac:dyDescent="0.35">
      <c r="A2550" s="1">
        <v>43183</v>
      </c>
      <c r="B2550">
        <v>3</v>
      </c>
      <c r="C2550">
        <v>2018</v>
      </c>
      <c r="D2550" s="2">
        <v>44638</v>
      </c>
      <c r="E2550" t="s">
        <v>279</v>
      </c>
      <c r="F2550" t="s">
        <v>543</v>
      </c>
      <c r="G2550" t="s">
        <v>20</v>
      </c>
      <c r="I2550" s="3">
        <v>42.08</v>
      </c>
    </row>
    <row r="2551" spans="1:9" x14ac:dyDescent="0.35">
      <c r="A2551" s="1">
        <v>43184</v>
      </c>
      <c r="B2551">
        <v>3</v>
      </c>
      <c r="C2551">
        <v>2018</v>
      </c>
      <c r="D2551" s="2">
        <v>44638</v>
      </c>
      <c r="E2551" t="s">
        <v>279</v>
      </c>
      <c r="F2551" t="s">
        <v>1029</v>
      </c>
      <c r="G2551" t="s">
        <v>20</v>
      </c>
      <c r="I2551" s="3">
        <v>23.16</v>
      </c>
    </row>
    <row r="2552" spans="1:9" x14ac:dyDescent="0.35">
      <c r="A2552" s="1">
        <v>43185</v>
      </c>
      <c r="B2552">
        <v>3</v>
      </c>
      <c r="C2552">
        <v>2018</v>
      </c>
      <c r="D2552" s="2">
        <v>44638</v>
      </c>
      <c r="E2552" t="s">
        <v>279</v>
      </c>
      <c r="F2552" t="s">
        <v>369</v>
      </c>
      <c r="G2552" t="s">
        <v>36</v>
      </c>
      <c r="I2552" s="3">
        <v>0.99</v>
      </c>
    </row>
    <row r="2553" spans="1:9" x14ac:dyDescent="0.35">
      <c r="A2553" s="1">
        <v>43185</v>
      </c>
      <c r="B2553">
        <v>3</v>
      </c>
      <c r="C2553">
        <v>2018</v>
      </c>
      <c r="D2553" s="2">
        <v>44638</v>
      </c>
      <c r="E2553" t="s">
        <v>279</v>
      </c>
      <c r="F2553" t="s">
        <v>40</v>
      </c>
      <c r="G2553" t="s">
        <v>41</v>
      </c>
      <c r="I2553" s="3">
        <v>1</v>
      </c>
    </row>
    <row r="2554" spans="1:9" x14ac:dyDescent="0.35">
      <c r="A2554" s="1">
        <v>43186</v>
      </c>
      <c r="B2554">
        <v>3</v>
      </c>
      <c r="C2554">
        <v>2018</v>
      </c>
      <c r="D2554" s="2">
        <v>44638</v>
      </c>
      <c r="E2554" t="s">
        <v>279</v>
      </c>
      <c r="F2554" t="s">
        <v>1187</v>
      </c>
      <c r="G2554" t="s">
        <v>38</v>
      </c>
      <c r="I2554" s="3">
        <v>2.5</v>
      </c>
    </row>
    <row r="2555" spans="1:9" x14ac:dyDescent="0.35">
      <c r="A2555" s="1">
        <v>43186</v>
      </c>
      <c r="B2555">
        <v>3</v>
      </c>
      <c r="C2555">
        <v>2018</v>
      </c>
      <c r="D2555" s="2">
        <v>44638</v>
      </c>
      <c r="E2555" t="s">
        <v>279</v>
      </c>
      <c r="F2555" t="s">
        <v>1228</v>
      </c>
      <c r="G2555" t="s">
        <v>10</v>
      </c>
      <c r="I2555" s="3">
        <v>-73.430000000000007</v>
      </c>
    </row>
    <row r="2556" spans="1:9" x14ac:dyDescent="0.35">
      <c r="A2556" s="1">
        <v>43186</v>
      </c>
      <c r="B2556">
        <v>3</v>
      </c>
      <c r="C2556">
        <v>2018</v>
      </c>
      <c r="D2556" s="2">
        <v>44638</v>
      </c>
      <c r="E2556" t="s">
        <v>279</v>
      </c>
      <c r="F2556" t="s">
        <v>650</v>
      </c>
      <c r="G2556" t="s">
        <v>41</v>
      </c>
      <c r="I2556" s="3">
        <v>10.46</v>
      </c>
    </row>
    <row r="2557" spans="1:9" x14ac:dyDescent="0.35">
      <c r="A2557" s="1">
        <v>43187</v>
      </c>
      <c r="B2557">
        <v>3</v>
      </c>
      <c r="C2557">
        <v>2018</v>
      </c>
      <c r="D2557" s="2">
        <v>44638</v>
      </c>
      <c r="E2557" t="s">
        <v>279</v>
      </c>
      <c r="F2557" t="s">
        <v>1019</v>
      </c>
      <c r="G2557" t="s">
        <v>30</v>
      </c>
      <c r="I2557" s="3">
        <v>64.989999999999995</v>
      </c>
    </row>
    <row r="2558" spans="1:9" x14ac:dyDescent="0.35">
      <c r="A2558" s="1">
        <v>43187</v>
      </c>
      <c r="B2558">
        <v>3</v>
      </c>
      <c r="C2558">
        <v>2018</v>
      </c>
      <c r="D2558" s="2">
        <v>44638</v>
      </c>
      <c r="E2558" t="s">
        <v>279</v>
      </c>
      <c r="F2558" t="s">
        <v>1229</v>
      </c>
      <c r="G2558" t="s">
        <v>52</v>
      </c>
      <c r="I2558" s="3">
        <v>485.49</v>
      </c>
    </row>
    <row r="2559" spans="1:9" x14ac:dyDescent="0.35">
      <c r="A2559" s="1">
        <v>43188</v>
      </c>
      <c r="B2559">
        <v>3</v>
      </c>
      <c r="C2559">
        <v>2018</v>
      </c>
      <c r="D2559" s="2">
        <v>44638</v>
      </c>
      <c r="E2559" t="s">
        <v>279</v>
      </c>
      <c r="F2559" t="s">
        <v>1029</v>
      </c>
      <c r="G2559" t="s">
        <v>20</v>
      </c>
      <c r="I2559" s="3">
        <v>13.15</v>
      </c>
    </row>
    <row r="2560" spans="1:9" x14ac:dyDescent="0.35">
      <c r="A2560" s="1">
        <v>43188</v>
      </c>
      <c r="B2560">
        <v>3</v>
      </c>
      <c r="C2560">
        <v>2018</v>
      </c>
      <c r="D2560" s="2">
        <v>44638</v>
      </c>
      <c r="E2560" t="s">
        <v>269</v>
      </c>
      <c r="F2560" t="s">
        <v>359</v>
      </c>
      <c r="G2560" t="s">
        <v>36</v>
      </c>
      <c r="I2560" s="3">
        <v>33.630000000000003</v>
      </c>
    </row>
    <row r="2561" spans="1:9" x14ac:dyDescent="0.35">
      <c r="A2561" s="1">
        <v>43188</v>
      </c>
      <c r="B2561">
        <v>3</v>
      </c>
      <c r="C2561">
        <v>2018</v>
      </c>
      <c r="D2561" s="2">
        <v>44638</v>
      </c>
      <c r="E2561" t="s">
        <v>279</v>
      </c>
      <c r="F2561" t="s">
        <v>420</v>
      </c>
      <c r="G2561" t="s">
        <v>26</v>
      </c>
      <c r="I2561" s="3">
        <v>46.57</v>
      </c>
    </row>
    <row r="2562" spans="1:9" x14ac:dyDescent="0.35">
      <c r="A2562" s="1">
        <v>43189</v>
      </c>
      <c r="B2562">
        <v>3</v>
      </c>
      <c r="C2562">
        <v>2018</v>
      </c>
      <c r="D2562" s="2">
        <v>44638</v>
      </c>
      <c r="E2562" t="s">
        <v>268</v>
      </c>
      <c r="F2562" t="s">
        <v>1230</v>
      </c>
      <c r="G2562" t="s">
        <v>38</v>
      </c>
      <c r="I2562" s="3">
        <v>57.5</v>
      </c>
    </row>
    <row r="2563" spans="1:9" x14ac:dyDescent="0.35">
      <c r="A2563" s="1">
        <v>43189</v>
      </c>
      <c r="B2563">
        <v>3</v>
      </c>
      <c r="C2563">
        <v>2018</v>
      </c>
      <c r="D2563" s="2">
        <v>44638</v>
      </c>
      <c r="E2563" t="s">
        <v>269</v>
      </c>
      <c r="F2563" t="s">
        <v>406</v>
      </c>
      <c r="G2563" t="s">
        <v>12</v>
      </c>
      <c r="I2563" s="3">
        <v>-3</v>
      </c>
    </row>
    <row r="2564" spans="1:9" x14ac:dyDescent="0.35">
      <c r="A2564" s="1">
        <v>43189</v>
      </c>
      <c r="B2564">
        <v>3</v>
      </c>
      <c r="C2564">
        <v>2018</v>
      </c>
      <c r="D2564" s="2">
        <v>44638</v>
      </c>
      <c r="E2564" t="s">
        <v>269</v>
      </c>
      <c r="F2564" t="s">
        <v>919</v>
      </c>
      <c r="G2564" t="s">
        <v>34</v>
      </c>
      <c r="I2564" s="3">
        <v>52</v>
      </c>
    </row>
    <row r="2565" spans="1:9" x14ac:dyDescent="0.35">
      <c r="A2565" s="1">
        <v>43190</v>
      </c>
      <c r="B2565">
        <v>3</v>
      </c>
      <c r="C2565">
        <v>2018</v>
      </c>
      <c r="D2565" s="2">
        <v>44638</v>
      </c>
      <c r="E2565" t="s">
        <v>279</v>
      </c>
      <c r="F2565" t="s">
        <v>623</v>
      </c>
      <c r="G2565" t="s">
        <v>19</v>
      </c>
      <c r="I2565" s="3">
        <v>8.57</v>
      </c>
    </row>
    <row r="2566" spans="1:9" x14ac:dyDescent="0.35">
      <c r="A2566" s="1">
        <v>43190</v>
      </c>
      <c r="B2566">
        <v>3</v>
      </c>
      <c r="C2566">
        <v>2018</v>
      </c>
      <c r="D2566" s="2">
        <v>44638</v>
      </c>
      <c r="E2566" t="s">
        <v>279</v>
      </c>
      <c r="F2566" t="s">
        <v>541</v>
      </c>
      <c r="G2566" t="s">
        <v>17</v>
      </c>
      <c r="I2566" s="3">
        <v>19.510000000000002</v>
      </c>
    </row>
    <row r="2567" spans="1:9" x14ac:dyDescent="0.35">
      <c r="A2567" s="1">
        <v>43190</v>
      </c>
      <c r="B2567">
        <v>3</v>
      </c>
      <c r="C2567">
        <v>2018</v>
      </c>
      <c r="D2567" s="2">
        <v>44638</v>
      </c>
      <c r="E2567" t="s">
        <v>279</v>
      </c>
      <c r="F2567" t="s">
        <v>462</v>
      </c>
      <c r="G2567" t="s">
        <v>17</v>
      </c>
      <c r="I2567" s="3">
        <v>21.81</v>
      </c>
    </row>
    <row r="2568" spans="1:9" x14ac:dyDescent="0.35">
      <c r="A2568" s="1">
        <v>43190</v>
      </c>
      <c r="B2568">
        <v>3</v>
      </c>
      <c r="C2568">
        <v>2018</v>
      </c>
      <c r="D2568" s="2">
        <v>44638</v>
      </c>
      <c r="E2568" t="s">
        <v>279</v>
      </c>
      <c r="F2568" t="s">
        <v>419</v>
      </c>
      <c r="G2568" t="s">
        <v>20</v>
      </c>
      <c r="I2568" s="3">
        <v>27.68</v>
      </c>
    </row>
    <row r="2569" spans="1:9" x14ac:dyDescent="0.35">
      <c r="A2569" s="1">
        <v>43190</v>
      </c>
      <c r="B2569">
        <v>3</v>
      </c>
      <c r="C2569">
        <v>2018</v>
      </c>
      <c r="D2569" s="2">
        <v>44638</v>
      </c>
      <c r="E2569" t="s">
        <v>279</v>
      </c>
      <c r="F2569" t="s">
        <v>327</v>
      </c>
      <c r="G2569" t="s">
        <v>36</v>
      </c>
      <c r="I2569" s="3">
        <v>39.950000000000003</v>
      </c>
    </row>
    <row r="2570" spans="1:9" x14ac:dyDescent="0.35">
      <c r="A2570" s="1">
        <v>43191</v>
      </c>
      <c r="B2570">
        <v>4</v>
      </c>
      <c r="C2570">
        <v>2018</v>
      </c>
      <c r="D2570" s="2">
        <v>44669</v>
      </c>
      <c r="E2570" t="s">
        <v>279</v>
      </c>
      <c r="F2570" t="s">
        <v>1231</v>
      </c>
      <c r="G2570" t="s">
        <v>25</v>
      </c>
      <c r="I2570" s="3">
        <v>158.05000000000001</v>
      </c>
    </row>
    <row r="2571" spans="1:9" x14ac:dyDescent="0.35">
      <c r="A2571" s="1">
        <v>43192</v>
      </c>
      <c r="B2571">
        <v>4</v>
      </c>
      <c r="C2571">
        <v>2018</v>
      </c>
      <c r="D2571" s="2">
        <v>44669</v>
      </c>
      <c r="E2571" t="s">
        <v>279</v>
      </c>
      <c r="F2571" t="s">
        <v>1232</v>
      </c>
      <c r="G2571" t="s">
        <v>25</v>
      </c>
      <c r="I2571" s="3">
        <v>44.75</v>
      </c>
    </row>
    <row r="2572" spans="1:9" x14ac:dyDescent="0.35">
      <c r="A2572" s="1">
        <v>43192</v>
      </c>
      <c r="B2572">
        <v>4</v>
      </c>
      <c r="C2572">
        <v>2018</v>
      </c>
      <c r="D2572" s="2">
        <v>44669</v>
      </c>
      <c r="E2572" t="s">
        <v>268</v>
      </c>
      <c r="F2572" t="s">
        <v>1064</v>
      </c>
      <c r="G2572" t="s">
        <v>13</v>
      </c>
      <c r="I2572" s="3">
        <v>3688.03</v>
      </c>
    </row>
    <row r="2573" spans="1:9" x14ac:dyDescent="0.35">
      <c r="A2573" s="1">
        <v>43193</v>
      </c>
      <c r="B2573">
        <v>4</v>
      </c>
      <c r="C2573">
        <v>2018</v>
      </c>
      <c r="D2573" s="2">
        <v>44669</v>
      </c>
      <c r="E2573" t="s">
        <v>269</v>
      </c>
      <c r="F2573" t="s">
        <v>1233</v>
      </c>
      <c r="G2573" t="s">
        <v>34</v>
      </c>
      <c r="I2573" s="3">
        <v>100</v>
      </c>
    </row>
    <row r="2574" spans="1:9" x14ac:dyDescent="0.35">
      <c r="A2574" s="1">
        <v>43194</v>
      </c>
      <c r="B2574">
        <v>4</v>
      </c>
      <c r="C2574">
        <v>2018</v>
      </c>
      <c r="D2574" s="2">
        <v>44669</v>
      </c>
      <c r="E2574" t="s">
        <v>269</v>
      </c>
      <c r="F2574" t="s">
        <v>651</v>
      </c>
      <c r="G2574" t="s">
        <v>34</v>
      </c>
      <c r="I2574" s="3">
        <v>52.5</v>
      </c>
    </row>
    <row r="2575" spans="1:9" x14ac:dyDescent="0.35">
      <c r="A2575" s="1">
        <v>43194</v>
      </c>
      <c r="B2575">
        <v>4</v>
      </c>
      <c r="C2575">
        <v>2018</v>
      </c>
      <c r="D2575" s="2">
        <v>44669</v>
      </c>
      <c r="E2575" t="s">
        <v>279</v>
      </c>
      <c r="F2575" t="s">
        <v>368</v>
      </c>
      <c r="G2575" t="s">
        <v>27</v>
      </c>
      <c r="I2575" s="3">
        <v>180</v>
      </c>
    </row>
    <row r="2576" spans="1:9" x14ac:dyDescent="0.35">
      <c r="A2576" s="1">
        <v>43195</v>
      </c>
      <c r="B2576">
        <v>4</v>
      </c>
      <c r="C2576">
        <v>2018</v>
      </c>
      <c r="D2576" s="2">
        <v>44669</v>
      </c>
      <c r="E2576" t="s">
        <v>279</v>
      </c>
      <c r="F2576" t="s">
        <v>1187</v>
      </c>
      <c r="G2576" t="s">
        <v>38</v>
      </c>
      <c r="I2576" s="3">
        <v>2.5</v>
      </c>
    </row>
    <row r="2577" spans="1:9" x14ac:dyDescent="0.35">
      <c r="A2577" s="1">
        <v>43195</v>
      </c>
      <c r="B2577">
        <v>4</v>
      </c>
      <c r="C2577">
        <v>2018</v>
      </c>
      <c r="D2577" s="2">
        <v>44669</v>
      </c>
      <c r="E2577" t="s">
        <v>279</v>
      </c>
      <c r="F2577" t="s">
        <v>1234</v>
      </c>
      <c r="G2577" t="s">
        <v>34</v>
      </c>
      <c r="I2577" s="3">
        <v>2</v>
      </c>
    </row>
    <row r="2578" spans="1:9" x14ac:dyDescent="0.35">
      <c r="A2578" s="1">
        <v>43195</v>
      </c>
      <c r="B2578">
        <v>4</v>
      </c>
      <c r="C2578">
        <v>2018</v>
      </c>
      <c r="D2578" s="2">
        <v>44669</v>
      </c>
      <c r="E2578" t="s">
        <v>279</v>
      </c>
      <c r="F2578" t="s">
        <v>1235</v>
      </c>
      <c r="G2578" t="s">
        <v>19</v>
      </c>
      <c r="I2578" s="3">
        <v>5.39</v>
      </c>
    </row>
    <row r="2579" spans="1:9" x14ac:dyDescent="0.35">
      <c r="A2579" s="1">
        <v>43195</v>
      </c>
      <c r="B2579">
        <v>4</v>
      </c>
      <c r="C2579">
        <v>2018</v>
      </c>
      <c r="D2579" s="2">
        <v>44669</v>
      </c>
      <c r="E2579" t="s">
        <v>269</v>
      </c>
      <c r="F2579" t="s">
        <v>652</v>
      </c>
      <c r="G2579" t="s">
        <v>34</v>
      </c>
      <c r="I2579" s="3">
        <v>775</v>
      </c>
    </row>
    <row r="2580" spans="1:9" x14ac:dyDescent="0.35">
      <c r="A2580" s="1">
        <v>43196</v>
      </c>
      <c r="B2580">
        <v>4</v>
      </c>
      <c r="C2580">
        <v>2018</v>
      </c>
      <c r="D2580" s="2">
        <v>44669</v>
      </c>
      <c r="E2580" t="s">
        <v>279</v>
      </c>
      <c r="F2580" t="s">
        <v>1236</v>
      </c>
      <c r="G2580" t="s">
        <v>19</v>
      </c>
      <c r="I2580" s="3">
        <v>21.75</v>
      </c>
    </row>
    <row r="2581" spans="1:9" x14ac:dyDescent="0.35">
      <c r="A2581" s="1">
        <v>43196</v>
      </c>
      <c r="B2581">
        <v>4</v>
      </c>
      <c r="C2581">
        <v>2018</v>
      </c>
      <c r="D2581" s="2">
        <v>44669</v>
      </c>
      <c r="E2581" t="s">
        <v>279</v>
      </c>
      <c r="F2581" t="s">
        <v>541</v>
      </c>
      <c r="G2581" t="s">
        <v>20</v>
      </c>
      <c r="I2581" s="3">
        <v>73.930000000000007</v>
      </c>
    </row>
    <row r="2582" spans="1:9" x14ac:dyDescent="0.35">
      <c r="A2582" s="1">
        <v>43198</v>
      </c>
      <c r="B2582">
        <v>4</v>
      </c>
      <c r="C2582">
        <v>2018</v>
      </c>
      <c r="D2582" s="2">
        <v>44669</v>
      </c>
      <c r="E2582" t="s">
        <v>279</v>
      </c>
      <c r="F2582" t="s">
        <v>1237</v>
      </c>
      <c r="G2582" t="s">
        <v>39</v>
      </c>
      <c r="I2582" s="3">
        <v>48</v>
      </c>
    </row>
    <row r="2583" spans="1:9" x14ac:dyDescent="0.35">
      <c r="A2583" s="1">
        <v>43201</v>
      </c>
      <c r="B2583">
        <v>4</v>
      </c>
      <c r="C2583">
        <v>2018</v>
      </c>
      <c r="D2583" s="2">
        <v>44669</v>
      </c>
      <c r="E2583" t="s">
        <v>269</v>
      </c>
      <c r="F2583" t="s">
        <v>1238</v>
      </c>
      <c r="G2583" t="s">
        <v>34</v>
      </c>
      <c r="I2583" s="3">
        <v>102</v>
      </c>
    </row>
    <row r="2584" spans="1:9" x14ac:dyDescent="0.35">
      <c r="A2584" s="1">
        <v>43202</v>
      </c>
      <c r="B2584">
        <v>4</v>
      </c>
      <c r="C2584">
        <v>2018</v>
      </c>
      <c r="D2584" s="2">
        <v>44669</v>
      </c>
      <c r="E2584" t="s">
        <v>271</v>
      </c>
      <c r="F2584" t="s">
        <v>995</v>
      </c>
      <c r="G2584" t="s">
        <v>12</v>
      </c>
      <c r="I2584" s="3">
        <v>3.1</v>
      </c>
    </row>
    <row r="2585" spans="1:9" x14ac:dyDescent="0.35">
      <c r="A2585" s="1">
        <v>43202</v>
      </c>
      <c r="B2585">
        <v>4</v>
      </c>
      <c r="C2585">
        <v>2018</v>
      </c>
      <c r="D2585" s="2">
        <v>44669</v>
      </c>
      <c r="E2585" t="s">
        <v>279</v>
      </c>
      <c r="F2585" t="s">
        <v>1239</v>
      </c>
      <c r="G2585" t="s">
        <v>28</v>
      </c>
      <c r="I2585" s="3">
        <v>14.22</v>
      </c>
    </row>
    <row r="2586" spans="1:9" x14ac:dyDescent="0.35">
      <c r="A2586" s="1">
        <v>43202</v>
      </c>
      <c r="B2586">
        <v>4</v>
      </c>
      <c r="C2586">
        <v>2018</v>
      </c>
      <c r="D2586" s="2">
        <v>44669</v>
      </c>
      <c r="E2586" t="s">
        <v>279</v>
      </c>
      <c r="F2586" t="s">
        <v>1240</v>
      </c>
      <c r="G2586" t="s">
        <v>19</v>
      </c>
      <c r="I2586" s="3">
        <v>20.66</v>
      </c>
    </row>
    <row r="2587" spans="1:9" x14ac:dyDescent="0.35">
      <c r="A2587" s="1">
        <v>43202</v>
      </c>
      <c r="B2587">
        <v>4</v>
      </c>
      <c r="C2587">
        <v>2018</v>
      </c>
      <c r="D2587" s="2">
        <v>44669</v>
      </c>
      <c r="E2587" t="s">
        <v>279</v>
      </c>
      <c r="F2587" t="s">
        <v>380</v>
      </c>
      <c r="G2587" t="s">
        <v>28</v>
      </c>
      <c r="I2587" s="3">
        <v>35</v>
      </c>
    </row>
    <row r="2588" spans="1:9" x14ac:dyDescent="0.35">
      <c r="A2588" s="1">
        <v>43203</v>
      </c>
      <c r="B2588">
        <v>4</v>
      </c>
      <c r="C2588">
        <v>2018</v>
      </c>
      <c r="D2588" s="2">
        <v>44669</v>
      </c>
      <c r="E2588" t="s">
        <v>279</v>
      </c>
      <c r="F2588" t="s">
        <v>1240</v>
      </c>
      <c r="G2588" t="s">
        <v>19</v>
      </c>
      <c r="I2588" s="3">
        <v>39.18</v>
      </c>
    </row>
    <row r="2589" spans="1:9" x14ac:dyDescent="0.35">
      <c r="A2589" s="1">
        <v>43204</v>
      </c>
      <c r="B2589">
        <v>4</v>
      </c>
      <c r="C2589">
        <v>2018</v>
      </c>
      <c r="D2589" s="2">
        <v>44669</v>
      </c>
      <c r="E2589" t="s">
        <v>279</v>
      </c>
      <c r="F2589" t="s">
        <v>449</v>
      </c>
      <c r="G2589" t="s">
        <v>50</v>
      </c>
      <c r="I2589" s="3">
        <v>9.99</v>
      </c>
    </row>
    <row r="2590" spans="1:9" x14ac:dyDescent="0.35">
      <c r="A2590" s="1">
        <v>43205</v>
      </c>
      <c r="B2590">
        <v>4</v>
      </c>
      <c r="C2590">
        <v>2018</v>
      </c>
      <c r="D2590" s="2">
        <v>44669</v>
      </c>
      <c r="E2590" t="s">
        <v>279</v>
      </c>
      <c r="F2590" t="s">
        <v>359</v>
      </c>
      <c r="G2590" t="s">
        <v>36</v>
      </c>
      <c r="I2590" s="3">
        <v>3.99</v>
      </c>
    </row>
    <row r="2591" spans="1:9" x14ac:dyDescent="0.35">
      <c r="A2591" s="1">
        <v>43205</v>
      </c>
      <c r="B2591">
        <v>4</v>
      </c>
      <c r="C2591">
        <v>2018</v>
      </c>
      <c r="D2591" s="2">
        <v>44669</v>
      </c>
      <c r="E2591" t="s">
        <v>279</v>
      </c>
      <c r="F2591" t="s">
        <v>1241</v>
      </c>
      <c r="G2591" t="s">
        <v>10</v>
      </c>
      <c r="I2591" s="3">
        <v>135.83000000000001</v>
      </c>
    </row>
    <row r="2592" spans="1:9" x14ac:dyDescent="0.35">
      <c r="A2592" s="1">
        <v>43208</v>
      </c>
      <c r="B2592">
        <v>4</v>
      </c>
      <c r="C2592">
        <v>2018</v>
      </c>
      <c r="D2592" s="2">
        <v>44669</v>
      </c>
      <c r="E2592" t="s">
        <v>269</v>
      </c>
      <c r="F2592" t="s">
        <v>998</v>
      </c>
      <c r="G2592" t="s">
        <v>32</v>
      </c>
      <c r="I2592" s="3">
        <v>860</v>
      </c>
    </row>
    <row r="2593" spans="1:9" x14ac:dyDescent="0.35">
      <c r="A2593" s="1">
        <v>43211</v>
      </c>
      <c r="B2593">
        <v>4</v>
      </c>
      <c r="C2593">
        <v>2018</v>
      </c>
      <c r="D2593" s="2">
        <v>44669</v>
      </c>
      <c r="E2593" t="s">
        <v>279</v>
      </c>
      <c r="F2593" t="s">
        <v>463</v>
      </c>
      <c r="G2593" t="s">
        <v>19</v>
      </c>
      <c r="I2593" s="3">
        <v>2.8</v>
      </c>
    </row>
    <row r="2594" spans="1:9" x14ac:dyDescent="0.35">
      <c r="A2594" s="1">
        <v>43214</v>
      </c>
      <c r="B2594">
        <v>4</v>
      </c>
      <c r="C2594">
        <v>2018</v>
      </c>
      <c r="D2594" s="2">
        <v>44669</v>
      </c>
      <c r="E2594" t="s">
        <v>268</v>
      </c>
      <c r="F2594" t="s">
        <v>751</v>
      </c>
      <c r="G2594" t="s">
        <v>14</v>
      </c>
      <c r="I2594" s="3">
        <v>20.27</v>
      </c>
    </row>
    <row r="2595" spans="1:9" x14ac:dyDescent="0.35">
      <c r="A2595" s="1">
        <v>43214</v>
      </c>
      <c r="B2595">
        <v>4</v>
      </c>
      <c r="C2595">
        <v>2018</v>
      </c>
      <c r="D2595" s="2">
        <v>44669</v>
      </c>
      <c r="E2595" t="s">
        <v>269</v>
      </c>
      <c r="F2595" t="s">
        <v>754</v>
      </c>
      <c r="G2595" t="s">
        <v>16</v>
      </c>
      <c r="I2595" s="3">
        <v>159.16999999999999</v>
      </c>
    </row>
    <row r="2596" spans="1:9" x14ac:dyDescent="0.35">
      <c r="A2596" s="1">
        <v>43214</v>
      </c>
      <c r="B2596">
        <v>4</v>
      </c>
      <c r="C2596">
        <v>2018</v>
      </c>
      <c r="D2596" s="2">
        <v>44669</v>
      </c>
      <c r="E2596" t="s">
        <v>268</v>
      </c>
      <c r="F2596" t="s">
        <v>751</v>
      </c>
      <c r="G2596" t="s">
        <v>14</v>
      </c>
      <c r="I2596" s="3">
        <v>159.59</v>
      </c>
    </row>
    <row r="2597" spans="1:9" x14ac:dyDescent="0.35">
      <c r="A2597" s="1">
        <v>43215</v>
      </c>
      <c r="B2597">
        <v>4</v>
      </c>
      <c r="C2597">
        <v>2018</v>
      </c>
      <c r="D2597" s="2">
        <v>44669</v>
      </c>
      <c r="E2597" t="s">
        <v>279</v>
      </c>
      <c r="F2597" t="s">
        <v>369</v>
      </c>
      <c r="G2597" t="s">
        <v>36</v>
      </c>
      <c r="I2597" s="3">
        <v>29.99</v>
      </c>
    </row>
    <row r="2598" spans="1:9" x14ac:dyDescent="0.35">
      <c r="A2598" s="1">
        <v>43216</v>
      </c>
      <c r="B2598">
        <v>4</v>
      </c>
      <c r="C2598">
        <v>2018</v>
      </c>
      <c r="D2598" s="2">
        <v>44669</v>
      </c>
      <c r="E2598" t="s">
        <v>279</v>
      </c>
      <c r="F2598" t="s">
        <v>440</v>
      </c>
      <c r="G2598" t="s">
        <v>10</v>
      </c>
      <c r="I2598" s="3">
        <v>-43.4</v>
      </c>
    </row>
    <row r="2599" spans="1:9" x14ac:dyDescent="0.35">
      <c r="A2599" s="1">
        <v>43216</v>
      </c>
      <c r="B2599">
        <v>4</v>
      </c>
      <c r="C2599">
        <v>2018</v>
      </c>
      <c r="D2599" s="2">
        <v>44669</v>
      </c>
      <c r="E2599" t="s">
        <v>279</v>
      </c>
      <c r="F2599" t="s">
        <v>369</v>
      </c>
      <c r="G2599" t="s">
        <v>36</v>
      </c>
      <c r="I2599" s="3">
        <v>0.99</v>
      </c>
    </row>
    <row r="2600" spans="1:9" x14ac:dyDescent="0.35">
      <c r="A2600" s="1">
        <v>43216</v>
      </c>
      <c r="B2600">
        <v>4</v>
      </c>
      <c r="C2600">
        <v>2018</v>
      </c>
      <c r="D2600" s="2">
        <v>44669</v>
      </c>
      <c r="E2600" t="s">
        <v>279</v>
      </c>
      <c r="F2600" t="s">
        <v>1242</v>
      </c>
      <c r="G2600" t="s">
        <v>29</v>
      </c>
      <c r="I2600" s="3">
        <v>18.95</v>
      </c>
    </row>
    <row r="2601" spans="1:9" x14ac:dyDescent="0.35">
      <c r="A2601" s="1">
        <v>43217</v>
      </c>
      <c r="B2601">
        <v>4</v>
      </c>
      <c r="C2601">
        <v>2018</v>
      </c>
      <c r="D2601" s="2">
        <v>44669</v>
      </c>
      <c r="E2601" t="s">
        <v>269</v>
      </c>
      <c r="F2601" t="s">
        <v>1243</v>
      </c>
      <c r="G2601" t="s">
        <v>28</v>
      </c>
      <c r="I2601" s="3">
        <v>28</v>
      </c>
    </row>
    <row r="2602" spans="1:9" x14ac:dyDescent="0.35">
      <c r="A2602" s="1">
        <v>43217</v>
      </c>
      <c r="B2602">
        <v>4</v>
      </c>
      <c r="C2602">
        <v>2018</v>
      </c>
      <c r="D2602" s="2">
        <v>44669</v>
      </c>
      <c r="E2602" t="s">
        <v>279</v>
      </c>
      <c r="F2602" t="s">
        <v>434</v>
      </c>
      <c r="G2602" t="s">
        <v>36</v>
      </c>
      <c r="I2602" s="3">
        <v>99.99</v>
      </c>
    </row>
    <row r="2603" spans="1:9" x14ac:dyDescent="0.35">
      <c r="A2603" s="1">
        <v>43218</v>
      </c>
      <c r="B2603">
        <v>4</v>
      </c>
      <c r="C2603">
        <v>2018</v>
      </c>
      <c r="D2603" s="2">
        <v>44669</v>
      </c>
      <c r="E2603" t="s">
        <v>279</v>
      </c>
      <c r="F2603" t="s">
        <v>381</v>
      </c>
      <c r="G2603" t="s">
        <v>29</v>
      </c>
      <c r="I2603" s="3">
        <v>23.54</v>
      </c>
    </row>
    <row r="2604" spans="1:9" x14ac:dyDescent="0.35">
      <c r="A2604" s="1">
        <v>43218</v>
      </c>
      <c r="B2604">
        <v>4</v>
      </c>
      <c r="C2604">
        <v>2018</v>
      </c>
      <c r="D2604" s="2">
        <v>44669</v>
      </c>
      <c r="E2604" t="s">
        <v>279</v>
      </c>
      <c r="F2604" t="s">
        <v>1029</v>
      </c>
      <c r="G2604" t="s">
        <v>20</v>
      </c>
      <c r="I2604" s="3">
        <v>26.58</v>
      </c>
    </row>
    <row r="2605" spans="1:9" x14ac:dyDescent="0.35">
      <c r="A2605" s="1">
        <v>43218</v>
      </c>
      <c r="B2605">
        <v>4</v>
      </c>
      <c r="C2605">
        <v>2018</v>
      </c>
      <c r="D2605" s="2">
        <v>44669</v>
      </c>
      <c r="E2605" t="s">
        <v>279</v>
      </c>
      <c r="F2605" t="s">
        <v>1019</v>
      </c>
      <c r="G2605" t="s">
        <v>30</v>
      </c>
      <c r="I2605" s="3">
        <v>64.989999999999995</v>
      </c>
    </row>
    <row r="2606" spans="1:9" x14ac:dyDescent="0.35">
      <c r="A2606" s="1">
        <v>43219</v>
      </c>
      <c r="B2606">
        <v>4</v>
      </c>
      <c r="C2606">
        <v>2018</v>
      </c>
      <c r="D2606" s="2">
        <v>44669</v>
      </c>
      <c r="E2606" t="s">
        <v>279</v>
      </c>
      <c r="F2606" t="s">
        <v>419</v>
      </c>
      <c r="G2606" t="s">
        <v>20</v>
      </c>
      <c r="I2606" s="3">
        <v>28.16</v>
      </c>
    </row>
    <row r="2607" spans="1:9" x14ac:dyDescent="0.35">
      <c r="A2607" s="1">
        <v>43220</v>
      </c>
      <c r="B2607">
        <v>4</v>
      </c>
      <c r="C2607">
        <v>2018</v>
      </c>
      <c r="D2607" s="2">
        <v>44669</v>
      </c>
      <c r="E2607" t="s">
        <v>279</v>
      </c>
      <c r="F2607" t="s">
        <v>1228</v>
      </c>
      <c r="G2607" t="s">
        <v>10</v>
      </c>
      <c r="I2607" s="3">
        <v>-68.34</v>
      </c>
    </row>
    <row r="2608" spans="1:9" x14ac:dyDescent="0.35">
      <c r="A2608" s="1">
        <v>43220</v>
      </c>
      <c r="B2608">
        <v>4</v>
      </c>
      <c r="C2608">
        <v>2018</v>
      </c>
      <c r="D2608" s="2">
        <v>44669</v>
      </c>
      <c r="E2608" t="s">
        <v>279</v>
      </c>
      <c r="F2608" t="s">
        <v>653</v>
      </c>
      <c r="G2608" t="s">
        <v>19</v>
      </c>
      <c r="I2608" s="3">
        <v>12.92</v>
      </c>
    </row>
    <row r="2609" spans="1:9" x14ac:dyDescent="0.35">
      <c r="A2609" s="1">
        <v>43220</v>
      </c>
      <c r="B2609">
        <v>4</v>
      </c>
      <c r="C2609">
        <v>2018</v>
      </c>
      <c r="D2609" s="2">
        <v>44669</v>
      </c>
      <c r="E2609" t="s">
        <v>269</v>
      </c>
      <c r="F2609" t="s">
        <v>359</v>
      </c>
      <c r="G2609" t="s">
        <v>36</v>
      </c>
      <c r="I2609" s="3">
        <v>33.630000000000003</v>
      </c>
    </row>
    <row r="2610" spans="1:9" x14ac:dyDescent="0.35">
      <c r="A2610" s="1">
        <v>43220</v>
      </c>
      <c r="B2610">
        <v>4</v>
      </c>
      <c r="C2610">
        <v>2018</v>
      </c>
      <c r="D2610" s="2">
        <v>44669</v>
      </c>
      <c r="E2610" t="s">
        <v>279</v>
      </c>
      <c r="F2610" t="s">
        <v>327</v>
      </c>
      <c r="G2610" t="s">
        <v>36</v>
      </c>
      <c r="I2610" s="3">
        <v>39.950000000000003</v>
      </c>
    </row>
    <row r="2611" spans="1:9" x14ac:dyDescent="0.35">
      <c r="A2611" s="1">
        <v>43220</v>
      </c>
      <c r="B2611">
        <v>4</v>
      </c>
      <c r="C2611">
        <v>2018</v>
      </c>
      <c r="D2611" s="2">
        <v>44669</v>
      </c>
      <c r="E2611" t="s">
        <v>279</v>
      </c>
      <c r="F2611" t="s">
        <v>1002</v>
      </c>
      <c r="G2611" t="s">
        <v>28</v>
      </c>
      <c r="I2611" s="3">
        <v>52.79</v>
      </c>
    </row>
    <row r="2612" spans="1:9" x14ac:dyDescent="0.35">
      <c r="A2612" s="1">
        <v>43221</v>
      </c>
      <c r="B2612">
        <v>5</v>
      </c>
      <c r="C2612">
        <v>2018</v>
      </c>
      <c r="D2612" s="2">
        <v>44699</v>
      </c>
      <c r="E2612" t="s">
        <v>269</v>
      </c>
      <c r="F2612" t="s">
        <v>919</v>
      </c>
      <c r="G2612" t="s">
        <v>34</v>
      </c>
      <c r="I2612" s="3">
        <v>55</v>
      </c>
    </row>
    <row r="2613" spans="1:9" x14ac:dyDescent="0.35">
      <c r="A2613" s="1">
        <v>43221</v>
      </c>
      <c r="B2613">
        <v>5</v>
      </c>
      <c r="C2613">
        <v>2018</v>
      </c>
      <c r="D2613" s="2">
        <v>44699</v>
      </c>
      <c r="E2613" t="s">
        <v>269</v>
      </c>
      <c r="F2613" t="s">
        <v>1244</v>
      </c>
      <c r="G2613" t="s">
        <v>34</v>
      </c>
      <c r="I2613" s="3">
        <v>100</v>
      </c>
    </row>
    <row r="2614" spans="1:9" x14ac:dyDescent="0.35">
      <c r="A2614" s="1">
        <v>43221</v>
      </c>
      <c r="B2614">
        <v>5</v>
      </c>
      <c r="C2614">
        <v>2018</v>
      </c>
      <c r="D2614" s="2">
        <v>44699</v>
      </c>
      <c r="E2614" t="s">
        <v>279</v>
      </c>
      <c r="F2614" t="s">
        <v>1218</v>
      </c>
      <c r="G2614" t="s">
        <v>23</v>
      </c>
      <c r="I2614" s="3">
        <v>2250</v>
      </c>
    </row>
    <row r="2615" spans="1:9" x14ac:dyDescent="0.35">
      <c r="A2615" s="1">
        <v>43222</v>
      </c>
      <c r="B2615">
        <v>5</v>
      </c>
      <c r="C2615">
        <v>2018</v>
      </c>
      <c r="D2615" s="2">
        <v>44699</v>
      </c>
      <c r="E2615" t="s">
        <v>279</v>
      </c>
      <c r="F2615" t="s">
        <v>419</v>
      </c>
      <c r="G2615" t="s">
        <v>20</v>
      </c>
      <c r="I2615" s="3">
        <v>10.56</v>
      </c>
    </row>
    <row r="2616" spans="1:9" x14ac:dyDescent="0.35">
      <c r="A2616" s="1">
        <v>43222</v>
      </c>
      <c r="B2616">
        <v>5</v>
      </c>
      <c r="C2616">
        <v>2018</v>
      </c>
      <c r="D2616" s="2">
        <v>44699</v>
      </c>
      <c r="E2616" t="s">
        <v>279</v>
      </c>
      <c r="F2616" t="s">
        <v>541</v>
      </c>
      <c r="G2616" t="s">
        <v>20</v>
      </c>
      <c r="I2616" s="3">
        <v>17.399999999999999</v>
      </c>
    </row>
    <row r="2617" spans="1:9" x14ac:dyDescent="0.35">
      <c r="A2617" s="1">
        <v>43222</v>
      </c>
      <c r="B2617">
        <v>5</v>
      </c>
      <c r="C2617">
        <v>2018</v>
      </c>
      <c r="D2617" s="2">
        <v>44699</v>
      </c>
      <c r="E2617" t="s">
        <v>268</v>
      </c>
      <c r="F2617" t="s">
        <v>1064</v>
      </c>
      <c r="G2617" t="s">
        <v>13</v>
      </c>
      <c r="I2617" s="3">
        <v>3370.47</v>
      </c>
    </row>
    <row r="2618" spans="1:9" x14ac:dyDescent="0.35">
      <c r="A2618" s="1">
        <v>43223</v>
      </c>
      <c r="B2618">
        <v>5</v>
      </c>
      <c r="C2618">
        <v>2018</v>
      </c>
      <c r="D2618" s="2">
        <v>44699</v>
      </c>
      <c r="E2618" t="s">
        <v>279</v>
      </c>
      <c r="F2618" t="s">
        <v>40</v>
      </c>
      <c r="G2618" t="s">
        <v>41</v>
      </c>
      <c r="I2618" s="3">
        <v>5</v>
      </c>
    </row>
    <row r="2619" spans="1:9" x14ac:dyDescent="0.35">
      <c r="A2619" s="1">
        <v>43223</v>
      </c>
      <c r="B2619">
        <v>5</v>
      </c>
      <c r="C2619">
        <v>2018</v>
      </c>
      <c r="D2619" s="2">
        <v>44699</v>
      </c>
      <c r="E2619" t="s">
        <v>279</v>
      </c>
      <c r="F2619" t="s">
        <v>420</v>
      </c>
      <c r="G2619" t="s">
        <v>26</v>
      </c>
      <c r="I2619" s="3">
        <v>47.29</v>
      </c>
    </row>
    <row r="2620" spans="1:9" x14ac:dyDescent="0.35">
      <c r="A2620" s="1">
        <v>43224</v>
      </c>
      <c r="B2620">
        <v>5</v>
      </c>
      <c r="C2620">
        <v>2018</v>
      </c>
      <c r="D2620" s="2">
        <v>44699</v>
      </c>
      <c r="E2620" t="s">
        <v>279</v>
      </c>
      <c r="F2620" t="s">
        <v>427</v>
      </c>
      <c r="G2620" t="s">
        <v>20</v>
      </c>
      <c r="I2620" s="3">
        <v>4.99</v>
      </c>
    </row>
    <row r="2621" spans="1:9" x14ac:dyDescent="0.35">
      <c r="A2621" s="1">
        <v>43224</v>
      </c>
      <c r="B2621">
        <v>5</v>
      </c>
      <c r="C2621">
        <v>2018</v>
      </c>
      <c r="D2621" s="2">
        <v>44699</v>
      </c>
      <c r="E2621" t="s">
        <v>279</v>
      </c>
      <c r="F2621" t="s">
        <v>427</v>
      </c>
      <c r="G2621" t="s">
        <v>20</v>
      </c>
      <c r="I2621" s="3">
        <v>5.6</v>
      </c>
    </row>
    <row r="2622" spans="1:9" x14ac:dyDescent="0.35">
      <c r="A2622" s="1">
        <v>43224</v>
      </c>
      <c r="B2622">
        <v>5</v>
      </c>
      <c r="C2622">
        <v>2018</v>
      </c>
      <c r="D2622" s="2">
        <v>44699</v>
      </c>
      <c r="E2622" t="s">
        <v>269</v>
      </c>
      <c r="F2622" t="s">
        <v>654</v>
      </c>
      <c r="G2622" t="s">
        <v>34</v>
      </c>
      <c r="I2622" s="3">
        <v>74.5</v>
      </c>
    </row>
    <row r="2623" spans="1:9" x14ac:dyDescent="0.35">
      <c r="A2623" s="1">
        <v>43224</v>
      </c>
      <c r="B2623">
        <v>5</v>
      </c>
      <c r="C2623">
        <v>2018</v>
      </c>
      <c r="D2623" s="2">
        <v>44699</v>
      </c>
      <c r="E2623" t="s">
        <v>279</v>
      </c>
      <c r="F2623" t="s">
        <v>655</v>
      </c>
      <c r="G2623" t="s">
        <v>36</v>
      </c>
      <c r="I2623" s="3">
        <v>131.94</v>
      </c>
    </row>
    <row r="2624" spans="1:9" x14ac:dyDescent="0.35">
      <c r="A2624" s="1">
        <v>43224</v>
      </c>
      <c r="B2624">
        <v>5</v>
      </c>
      <c r="C2624">
        <v>2018</v>
      </c>
      <c r="D2624" s="2">
        <v>44699</v>
      </c>
      <c r="E2624" t="s">
        <v>279</v>
      </c>
      <c r="F2624" t="s">
        <v>368</v>
      </c>
      <c r="G2624" t="s">
        <v>27</v>
      </c>
      <c r="I2624" s="3">
        <v>180</v>
      </c>
    </row>
    <row r="2625" spans="1:9" x14ac:dyDescent="0.35">
      <c r="A2625" s="1">
        <v>43224</v>
      </c>
      <c r="B2625">
        <v>5</v>
      </c>
      <c r="C2625">
        <v>2018</v>
      </c>
      <c r="D2625" s="2">
        <v>44699</v>
      </c>
      <c r="E2625" t="s">
        <v>268</v>
      </c>
      <c r="F2625" t="s">
        <v>1059</v>
      </c>
      <c r="G2625" t="s">
        <v>14</v>
      </c>
      <c r="I2625" s="3">
        <v>271.27999999999997</v>
      </c>
    </row>
    <row r="2626" spans="1:9" x14ac:dyDescent="0.35">
      <c r="A2626" s="1">
        <v>43227</v>
      </c>
      <c r="B2626">
        <v>5</v>
      </c>
      <c r="C2626">
        <v>2018</v>
      </c>
      <c r="D2626" s="2">
        <v>44699</v>
      </c>
      <c r="E2626" t="s">
        <v>279</v>
      </c>
      <c r="F2626" t="s">
        <v>40</v>
      </c>
      <c r="G2626" t="s">
        <v>41</v>
      </c>
      <c r="I2626" s="3">
        <v>1.42</v>
      </c>
    </row>
    <row r="2627" spans="1:9" x14ac:dyDescent="0.35">
      <c r="A2627" s="1">
        <v>43227</v>
      </c>
      <c r="B2627">
        <v>5</v>
      </c>
      <c r="C2627">
        <v>2018</v>
      </c>
      <c r="D2627" s="2">
        <v>44699</v>
      </c>
      <c r="E2627" t="s">
        <v>279</v>
      </c>
      <c r="F2627" t="s">
        <v>849</v>
      </c>
      <c r="G2627" t="s">
        <v>51</v>
      </c>
      <c r="I2627" s="3">
        <v>49.52</v>
      </c>
    </row>
    <row r="2628" spans="1:9" x14ac:dyDescent="0.35">
      <c r="A2628" s="1">
        <v>43227</v>
      </c>
      <c r="B2628">
        <v>5</v>
      </c>
      <c r="C2628">
        <v>2018</v>
      </c>
      <c r="D2628" s="2">
        <v>44699</v>
      </c>
      <c r="E2628" t="s">
        <v>279</v>
      </c>
      <c r="F2628" t="s">
        <v>541</v>
      </c>
      <c r="G2628" t="s">
        <v>20</v>
      </c>
      <c r="I2628" s="3">
        <v>54.32</v>
      </c>
    </row>
    <row r="2629" spans="1:9" x14ac:dyDescent="0.35">
      <c r="A2629" s="1">
        <v>43227</v>
      </c>
      <c r="B2629">
        <v>5</v>
      </c>
      <c r="C2629">
        <v>2018</v>
      </c>
      <c r="D2629" s="2">
        <v>44699</v>
      </c>
      <c r="E2629" t="s">
        <v>279</v>
      </c>
      <c r="F2629" t="s">
        <v>1245</v>
      </c>
      <c r="G2629" t="s">
        <v>46</v>
      </c>
      <c r="I2629" s="3">
        <v>97.4</v>
      </c>
    </row>
    <row r="2630" spans="1:9" x14ac:dyDescent="0.35">
      <c r="A2630" s="1">
        <v>43228</v>
      </c>
      <c r="B2630">
        <v>5</v>
      </c>
      <c r="C2630">
        <v>2018</v>
      </c>
      <c r="D2630" s="2">
        <v>44699</v>
      </c>
      <c r="E2630" t="s">
        <v>279</v>
      </c>
      <c r="F2630" t="s">
        <v>1246</v>
      </c>
      <c r="G2630" t="s">
        <v>21</v>
      </c>
      <c r="I2630" s="3">
        <v>95.9</v>
      </c>
    </row>
    <row r="2631" spans="1:9" x14ac:dyDescent="0.35">
      <c r="A2631" s="1">
        <v>43229</v>
      </c>
      <c r="B2631">
        <v>5</v>
      </c>
      <c r="C2631">
        <v>2018</v>
      </c>
      <c r="D2631" s="2">
        <v>44699</v>
      </c>
      <c r="E2631" t="s">
        <v>277</v>
      </c>
      <c r="F2631" t="s">
        <v>1247</v>
      </c>
      <c r="G2631" t="s">
        <v>12</v>
      </c>
      <c r="I2631" s="3">
        <v>3.28</v>
      </c>
    </row>
    <row r="2632" spans="1:9" x14ac:dyDescent="0.35">
      <c r="A2632" s="1">
        <v>43229</v>
      </c>
      <c r="B2632">
        <v>5</v>
      </c>
      <c r="C2632">
        <v>2018</v>
      </c>
      <c r="D2632" s="2">
        <v>44699</v>
      </c>
      <c r="E2632" t="s">
        <v>268</v>
      </c>
      <c r="F2632" t="s">
        <v>752</v>
      </c>
      <c r="G2632" t="s">
        <v>16</v>
      </c>
      <c r="I2632" s="3">
        <v>317.07</v>
      </c>
    </row>
    <row r="2633" spans="1:9" x14ac:dyDescent="0.35">
      <c r="A2633" s="1">
        <v>43230</v>
      </c>
      <c r="B2633">
        <v>5</v>
      </c>
      <c r="C2633">
        <v>2018</v>
      </c>
      <c r="D2633" s="2">
        <v>44699</v>
      </c>
      <c r="E2633" t="s">
        <v>279</v>
      </c>
      <c r="F2633" t="s">
        <v>1248</v>
      </c>
      <c r="G2633" t="s">
        <v>17</v>
      </c>
      <c r="I2633" s="3">
        <v>2.69</v>
      </c>
    </row>
    <row r="2634" spans="1:9" x14ac:dyDescent="0.35">
      <c r="A2634" s="1">
        <v>43231</v>
      </c>
      <c r="B2634">
        <v>5</v>
      </c>
      <c r="C2634">
        <v>2018</v>
      </c>
      <c r="D2634" s="2">
        <v>44699</v>
      </c>
      <c r="E2634" t="s">
        <v>279</v>
      </c>
      <c r="F2634" t="s">
        <v>1249</v>
      </c>
      <c r="G2634" t="s">
        <v>19</v>
      </c>
      <c r="I2634" s="3">
        <v>18.28</v>
      </c>
    </row>
    <row r="2635" spans="1:9" x14ac:dyDescent="0.35">
      <c r="A2635" s="1">
        <v>43232</v>
      </c>
      <c r="B2635">
        <v>5</v>
      </c>
      <c r="C2635">
        <v>2018</v>
      </c>
      <c r="D2635" s="2">
        <v>44699</v>
      </c>
      <c r="E2635" t="s">
        <v>279</v>
      </c>
      <c r="F2635" t="s">
        <v>1180</v>
      </c>
      <c r="G2635" t="s">
        <v>17</v>
      </c>
      <c r="I2635" s="3">
        <v>21.49</v>
      </c>
    </row>
    <row r="2636" spans="1:9" x14ac:dyDescent="0.35">
      <c r="A2636" s="1">
        <v>43232</v>
      </c>
      <c r="B2636">
        <v>5</v>
      </c>
      <c r="C2636">
        <v>2018</v>
      </c>
      <c r="D2636" s="2">
        <v>44699</v>
      </c>
      <c r="E2636" t="s">
        <v>279</v>
      </c>
      <c r="F2636" t="s">
        <v>382</v>
      </c>
      <c r="G2636" t="s">
        <v>28</v>
      </c>
      <c r="I2636" s="3">
        <v>35</v>
      </c>
    </row>
    <row r="2637" spans="1:9" x14ac:dyDescent="0.35">
      <c r="A2637" s="1">
        <v>43233</v>
      </c>
      <c r="B2637">
        <v>5</v>
      </c>
      <c r="C2637">
        <v>2018</v>
      </c>
      <c r="D2637" s="2">
        <v>44699</v>
      </c>
      <c r="E2637" t="s">
        <v>279</v>
      </c>
      <c r="F2637" t="s">
        <v>1250</v>
      </c>
      <c r="G2637" t="s">
        <v>46</v>
      </c>
      <c r="I2637" s="3">
        <v>10.53</v>
      </c>
    </row>
    <row r="2638" spans="1:9" x14ac:dyDescent="0.35">
      <c r="A2638" s="1">
        <v>43233</v>
      </c>
      <c r="B2638">
        <v>5</v>
      </c>
      <c r="C2638">
        <v>2018</v>
      </c>
      <c r="D2638" s="2">
        <v>44699</v>
      </c>
      <c r="E2638" t="s">
        <v>279</v>
      </c>
      <c r="F2638" t="s">
        <v>1251</v>
      </c>
      <c r="G2638" t="s">
        <v>19</v>
      </c>
      <c r="I2638" s="3">
        <v>17.39</v>
      </c>
    </row>
    <row r="2639" spans="1:9" x14ac:dyDescent="0.35">
      <c r="A2639" s="1">
        <v>43233</v>
      </c>
      <c r="B2639">
        <v>5</v>
      </c>
      <c r="C2639">
        <v>2018</v>
      </c>
      <c r="D2639" s="2">
        <v>44699</v>
      </c>
      <c r="E2639" t="s">
        <v>279</v>
      </c>
      <c r="F2639" t="s">
        <v>541</v>
      </c>
      <c r="G2639" t="s">
        <v>20</v>
      </c>
      <c r="I2639" s="3">
        <v>17.809999999999999</v>
      </c>
    </row>
    <row r="2640" spans="1:9" x14ac:dyDescent="0.35">
      <c r="A2640" s="1">
        <v>43233</v>
      </c>
      <c r="B2640">
        <v>5</v>
      </c>
      <c r="C2640">
        <v>2018</v>
      </c>
      <c r="D2640" s="2">
        <v>44699</v>
      </c>
      <c r="E2640" t="s">
        <v>279</v>
      </c>
      <c r="F2640" t="s">
        <v>1252</v>
      </c>
      <c r="G2640" t="s">
        <v>19</v>
      </c>
      <c r="I2640" s="3">
        <v>19.93</v>
      </c>
    </row>
    <row r="2641" spans="1:9" x14ac:dyDescent="0.35">
      <c r="A2641" s="1">
        <v>43233</v>
      </c>
      <c r="B2641">
        <v>5</v>
      </c>
      <c r="C2641">
        <v>2018</v>
      </c>
      <c r="D2641" s="2">
        <v>44699</v>
      </c>
      <c r="E2641" t="s">
        <v>279</v>
      </c>
      <c r="F2641" t="s">
        <v>1253</v>
      </c>
      <c r="G2641" t="s">
        <v>17</v>
      </c>
      <c r="I2641" s="3">
        <v>73.36</v>
      </c>
    </row>
    <row r="2642" spans="1:9" x14ac:dyDescent="0.35">
      <c r="A2642" s="1">
        <v>43234</v>
      </c>
      <c r="B2642">
        <v>5</v>
      </c>
      <c r="C2642">
        <v>2018</v>
      </c>
      <c r="D2642" s="2">
        <v>44699</v>
      </c>
      <c r="E2642" t="s">
        <v>271</v>
      </c>
      <c r="F2642" t="s">
        <v>1095</v>
      </c>
      <c r="G2642" t="s">
        <v>12</v>
      </c>
      <c r="I2642" s="3">
        <v>3.18</v>
      </c>
    </row>
    <row r="2643" spans="1:9" x14ac:dyDescent="0.35">
      <c r="A2643" s="1">
        <v>43234</v>
      </c>
      <c r="B2643">
        <v>5</v>
      </c>
      <c r="C2643">
        <v>2018</v>
      </c>
      <c r="D2643" s="2">
        <v>44699</v>
      </c>
      <c r="E2643" t="s">
        <v>279</v>
      </c>
      <c r="F2643" t="s">
        <v>449</v>
      </c>
      <c r="G2643" t="s">
        <v>50</v>
      </c>
      <c r="I2643" s="3">
        <v>9.99</v>
      </c>
    </row>
    <row r="2644" spans="1:9" x14ac:dyDescent="0.35">
      <c r="A2644" s="1">
        <v>43234</v>
      </c>
      <c r="B2644">
        <v>5</v>
      </c>
      <c r="C2644">
        <v>2018</v>
      </c>
      <c r="D2644" s="2">
        <v>44699</v>
      </c>
      <c r="E2644" t="s">
        <v>279</v>
      </c>
      <c r="F2644" t="s">
        <v>1029</v>
      </c>
      <c r="G2644" t="s">
        <v>20</v>
      </c>
      <c r="I2644" s="3">
        <v>38.86</v>
      </c>
    </row>
    <row r="2645" spans="1:9" x14ac:dyDescent="0.35">
      <c r="A2645" s="1">
        <v>43234</v>
      </c>
      <c r="B2645">
        <v>5</v>
      </c>
      <c r="C2645">
        <v>2018</v>
      </c>
      <c r="D2645" s="2">
        <v>44699</v>
      </c>
      <c r="E2645" t="s">
        <v>279</v>
      </c>
      <c r="F2645" t="s">
        <v>420</v>
      </c>
      <c r="G2645" t="s">
        <v>26</v>
      </c>
      <c r="I2645" s="3">
        <v>51.95</v>
      </c>
    </row>
    <row r="2646" spans="1:9" x14ac:dyDescent="0.35">
      <c r="A2646" s="1">
        <v>43235</v>
      </c>
      <c r="B2646">
        <v>5</v>
      </c>
      <c r="C2646">
        <v>2018</v>
      </c>
      <c r="D2646" s="2">
        <v>44699</v>
      </c>
      <c r="E2646" t="s">
        <v>279</v>
      </c>
      <c r="F2646" t="s">
        <v>1254</v>
      </c>
      <c r="G2646" t="s">
        <v>19</v>
      </c>
      <c r="I2646" s="3">
        <v>2.14</v>
      </c>
    </row>
    <row r="2647" spans="1:9" x14ac:dyDescent="0.35">
      <c r="A2647" s="1">
        <v>43236</v>
      </c>
      <c r="B2647">
        <v>5</v>
      </c>
      <c r="C2647">
        <v>2018</v>
      </c>
      <c r="D2647" s="2">
        <v>44699</v>
      </c>
      <c r="E2647" t="s">
        <v>279</v>
      </c>
      <c r="F2647" t="s">
        <v>1180</v>
      </c>
      <c r="G2647" t="s">
        <v>19</v>
      </c>
      <c r="I2647" s="3">
        <v>1.62</v>
      </c>
    </row>
    <row r="2648" spans="1:9" x14ac:dyDescent="0.35">
      <c r="A2648" s="1">
        <v>43236</v>
      </c>
      <c r="B2648">
        <v>5</v>
      </c>
      <c r="C2648">
        <v>2018</v>
      </c>
      <c r="D2648" s="2">
        <v>44699</v>
      </c>
      <c r="E2648" t="s">
        <v>279</v>
      </c>
      <c r="F2648" t="s">
        <v>1107</v>
      </c>
      <c r="G2648" t="s">
        <v>20</v>
      </c>
      <c r="I2648" s="3">
        <v>12.37</v>
      </c>
    </row>
    <row r="2649" spans="1:9" x14ac:dyDescent="0.35">
      <c r="A2649" s="1">
        <v>43237</v>
      </c>
      <c r="B2649">
        <v>5</v>
      </c>
      <c r="C2649">
        <v>2018</v>
      </c>
      <c r="D2649" s="2">
        <v>44699</v>
      </c>
      <c r="E2649" t="s">
        <v>279</v>
      </c>
      <c r="F2649" t="s">
        <v>1029</v>
      </c>
      <c r="G2649" t="s">
        <v>20</v>
      </c>
      <c r="I2649" s="3">
        <v>10.66</v>
      </c>
    </row>
    <row r="2650" spans="1:9" x14ac:dyDescent="0.35">
      <c r="A2650" s="1">
        <v>43237</v>
      </c>
      <c r="B2650">
        <v>5</v>
      </c>
      <c r="C2650">
        <v>2018</v>
      </c>
      <c r="D2650" s="2">
        <v>44699</v>
      </c>
      <c r="E2650" t="s">
        <v>279</v>
      </c>
      <c r="F2650" t="s">
        <v>656</v>
      </c>
      <c r="G2650" t="s">
        <v>52</v>
      </c>
      <c r="I2650" s="3">
        <v>399</v>
      </c>
    </row>
    <row r="2651" spans="1:9" x14ac:dyDescent="0.35">
      <c r="A2651" s="1">
        <v>43238</v>
      </c>
      <c r="B2651">
        <v>5</v>
      </c>
      <c r="C2651">
        <v>2018</v>
      </c>
      <c r="D2651" s="2">
        <v>44699</v>
      </c>
      <c r="E2651" t="s">
        <v>279</v>
      </c>
      <c r="F2651" t="s">
        <v>1255</v>
      </c>
      <c r="G2651" t="s">
        <v>52</v>
      </c>
      <c r="I2651" s="3">
        <v>42.89</v>
      </c>
    </row>
    <row r="2652" spans="1:9" x14ac:dyDescent="0.35">
      <c r="A2652" s="1">
        <v>43239</v>
      </c>
      <c r="B2652">
        <v>5</v>
      </c>
      <c r="C2652">
        <v>2018</v>
      </c>
      <c r="D2652" s="2">
        <v>44699</v>
      </c>
      <c r="E2652" t="s">
        <v>279</v>
      </c>
      <c r="F2652" t="s">
        <v>1029</v>
      </c>
      <c r="G2652" t="s">
        <v>20</v>
      </c>
      <c r="I2652" s="3">
        <v>7.78</v>
      </c>
    </row>
    <row r="2653" spans="1:9" x14ac:dyDescent="0.35">
      <c r="A2653" s="1">
        <v>43239</v>
      </c>
      <c r="B2653">
        <v>5</v>
      </c>
      <c r="C2653">
        <v>2018</v>
      </c>
      <c r="D2653" s="2">
        <v>44699</v>
      </c>
      <c r="E2653" t="s">
        <v>279</v>
      </c>
      <c r="F2653" t="s">
        <v>657</v>
      </c>
      <c r="G2653" t="s">
        <v>28</v>
      </c>
      <c r="I2653" s="3">
        <v>18.5</v>
      </c>
    </row>
    <row r="2654" spans="1:9" x14ac:dyDescent="0.35">
      <c r="A2654" s="1">
        <v>43240</v>
      </c>
      <c r="B2654">
        <v>5</v>
      </c>
      <c r="C2654">
        <v>2018</v>
      </c>
      <c r="D2654" s="2">
        <v>44699</v>
      </c>
      <c r="E2654" t="s">
        <v>279</v>
      </c>
      <c r="F2654" t="s">
        <v>419</v>
      </c>
      <c r="G2654" t="s">
        <v>20</v>
      </c>
      <c r="I2654" s="3">
        <v>38.58</v>
      </c>
    </row>
    <row r="2655" spans="1:9" x14ac:dyDescent="0.35">
      <c r="A2655" s="1">
        <v>43241</v>
      </c>
      <c r="B2655">
        <v>5</v>
      </c>
      <c r="C2655">
        <v>2018</v>
      </c>
      <c r="D2655" s="2">
        <v>44699</v>
      </c>
      <c r="E2655" t="s">
        <v>279</v>
      </c>
      <c r="F2655" t="s">
        <v>1187</v>
      </c>
      <c r="G2655" t="s">
        <v>38</v>
      </c>
      <c r="I2655" s="3">
        <v>2.5</v>
      </c>
    </row>
    <row r="2656" spans="1:9" x14ac:dyDescent="0.35">
      <c r="A2656" s="1">
        <v>43241</v>
      </c>
      <c r="B2656">
        <v>5</v>
      </c>
      <c r="C2656">
        <v>2018</v>
      </c>
      <c r="D2656" s="2">
        <v>44699</v>
      </c>
      <c r="E2656" t="s">
        <v>279</v>
      </c>
      <c r="F2656" t="s">
        <v>1187</v>
      </c>
      <c r="G2656" t="s">
        <v>38</v>
      </c>
      <c r="I2656" s="3">
        <v>2.5</v>
      </c>
    </row>
    <row r="2657" spans="1:9" x14ac:dyDescent="0.35">
      <c r="A2657" s="1">
        <v>43241</v>
      </c>
      <c r="B2657">
        <v>5</v>
      </c>
      <c r="C2657">
        <v>2018</v>
      </c>
      <c r="D2657" s="2">
        <v>44699</v>
      </c>
      <c r="E2657" t="s">
        <v>279</v>
      </c>
      <c r="F2657" t="s">
        <v>1256</v>
      </c>
      <c r="G2657" t="s">
        <v>52</v>
      </c>
      <c r="I2657" s="3">
        <v>17.989999999999998</v>
      </c>
    </row>
    <row r="2658" spans="1:9" x14ac:dyDescent="0.35">
      <c r="A2658" s="1">
        <v>43241</v>
      </c>
      <c r="B2658">
        <v>5</v>
      </c>
      <c r="C2658">
        <v>2018</v>
      </c>
      <c r="D2658" s="2">
        <v>44699</v>
      </c>
      <c r="E2658" t="s">
        <v>279</v>
      </c>
      <c r="F2658" t="s">
        <v>1029</v>
      </c>
      <c r="G2658" t="s">
        <v>20</v>
      </c>
      <c r="I2658" s="3">
        <v>21.74</v>
      </c>
    </row>
    <row r="2659" spans="1:9" x14ac:dyDescent="0.35">
      <c r="A2659" s="1">
        <v>43241</v>
      </c>
      <c r="B2659">
        <v>5</v>
      </c>
      <c r="C2659">
        <v>2018</v>
      </c>
      <c r="D2659" s="2">
        <v>44699</v>
      </c>
      <c r="E2659" t="s">
        <v>279</v>
      </c>
      <c r="F2659" t="s">
        <v>856</v>
      </c>
      <c r="G2659" t="s">
        <v>20</v>
      </c>
      <c r="I2659" s="3">
        <v>25.46</v>
      </c>
    </row>
    <row r="2660" spans="1:9" x14ac:dyDescent="0.35">
      <c r="A2660" s="1">
        <v>43241</v>
      </c>
      <c r="B2660">
        <v>5</v>
      </c>
      <c r="C2660">
        <v>2018</v>
      </c>
      <c r="D2660" s="2">
        <v>44699</v>
      </c>
      <c r="E2660" t="s">
        <v>279</v>
      </c>
      <c r="F2660" t="s">
        <v>1257</v>
      </c>
      <c r="G2660" t="s">
        <v>17</v>
      </c>
      <c r="I2660" s="3">
        <v>45.15</v>
      </c>
    </row>
    <row r="2661" spans="1:9" x14ac:dyDescent="0.35">
      <c r="A2661" s="1">
        <v>43242</v>
      </c>
      <c r="B2661">
        <v>5</v>
      </c>
      <c r="C2661">
        <v>2018</v>
      </c>
      <c r="D2661" s="2">
        <v>44699</v>
      </c>
      <c r="E2661" t="s">
        <v>268</v>
      </c>
      <c r="F2661" t="s">
        <v>751</v>
      </c>
      <c r="G2661" t="s">
        <v>14</v>
      </c>
      <c r="I2661" s="3">
        <v>15.29</v>
      </c>
    </row>
    <row r="2662" spans="1:9" x14ac:dyDescent="0.35">
      <c r="A2662" s="1">
        <v>43242</v>
      </c>
      <c r="B2662">
        <v>5</v>
      </c>
      <c r="C2662">
        <v>2018</v>
      </c>
      <c r="D2662" s="2">
        <v>44699</v>
      </c>
      <c r="E2662" t="s">
        <v>279</v>
      </c>
      <c r="F2662" t="s">
        <v>1258</v>
      </c>
      <c r="G2662" t="s">
        <v>19</v>
      </c>
      <c r="I2662" s="3">
        <v>22.1</v>
      </c>
    </row>
    <row r="2663" spans="1:9" x14ac:dyDescent="0.35">
      <c r="A2663" s="1">
        <v>43242</v>
      </c>
      <c r="B2663">
        <v>5</v>
      </c>
      <c r="C2663">
        <v>2018</v>
      </c>
      <c r="D2663" s="2">
        <v>44699</v>
      </c>
      <c r="E2663" t="s">
        <v>279</v>
      </c>
      <c r="F2663" t="s">
        <v>408</v>
      </c>
      <c r="G2663" t="s">
        <v>18</v>
      </c>
      <c r="I2663" s="3">
        <v>131.88</v>
      </c>
    </row>
    <row r="2664" spans="1:9" x14ac:dyDescent="0.35">
      <c r="A2664" s="1">
        <v>43242</v>
      </c>
      <c r="B2664">
        <v>5</v>
      </c>
      <c r="C2664">
        <v>2018</v>
      </c>
      <c r="D2664" s="2">
        <v>44699</v>
      </c>
      <c r="E2664" t="s">
        <v>269</v>
      </c>
      <c r="F2664" t="s">
        <v>754</v>
      </c>
      <c r="G2664" t="s">
        <v>16</v>
      </c>
      <c r="I2664" s="3">
        <v>159.16999999999999</v>
      </c>
    </row>
    <row r="2665" spans="1:9" x14ac:dyDescent="0.35">
      <c r="A2665" s="1">
        <v>43243</v>
      </c>
      <c r="B2665">
        <v>5</v>
      </c>
      <c r="C2665">
        <v>2018</v>
      </c>
      <c r="D2665" s="2">
        <v>44699</v>
      </c>
      <c r="E2665" t="s">
        <v>279</v>
      </c>
      <c r="F2665" t="s">
        <v>419</v>
      </c>
      <c r="G2665" t="s">
        <v>20</v>
      </c>
      <c r="I2665" s="3">
        <v>14.67</v>
      </c>
    </row>
    <row r="2666" spans="1:9" x14ac:dyDescent="0.35">
      <c r="A2666" s="1">
        <v>43243</v>
      </c>
      <c r="B2666">
        <v>5</v>
      </c>
      <c r="C2666">
        <v>2018</v>
      </c>
      <c r="D2666" s="2">
        <v>44699</v>
      </c>
      <c r="E2666" t="s">
        <v>279</v>
      </c>
      <c r="F2666" t="s">
        <v>1259</v>
      </c>
      <c r="G2666" t="s">
        <v>52</v>
      </c>
      <c r="I2666" s="3">
        <v>18.989999999999998</v>
      </c>
    </row>
    <row r="2667" spans="1:9" x14ac:dyDescent="0.35">
      <c r="A2667" s="1">
        <v>43244</v>
      </c>
      <c r="B2667">
        <v>5</v>
      </c>
      <c r="C2667">
        <v>2018</v>
      </c>
      <c r="D2667" s="2">
        <v>44699</v>
      </c>
      <c r="E2667" t="s">
        <v>279</v>
      </c>
      <c r="F2667" t="s">
        <v>1260</v>
      </c>
      <c r="G2667" t="s">
        <v>10</v>
      </c>
      <c r="I2667" s="3">
        <v>9.5</v>
      </c>
    </row>
    <row r="2668" spans="1:9" x14ac:dyDescent="0.35">
      <c r="A2668" s="1">
        <v>43244</v>
      </c>
      <c r="B2668">
        <v>5</v>
      </c>
      <c r="C2668">
        <v>2018</v>
      </c>
      <c r="D2668" s="2">
        <v>44699</v>
      </c>
      <c r="E2668" t="s">
        <v>268</v>
      </c>
      <c r="F2668" t="s">
        <v>658</v>
      </c>
      <c r="G2668" t="s">
        <v>23</v>
      </c>
      <c r="I2668" s="3">
        <v>12</v>
      </c>
    </row>
    <row r="2669" spans="1:9" x14ac:dyDescent="0.35">
      <c r="A2669" s="1">
        <v>43244</v>
      </c>
      <c r="B2669">
        <v>5</v>
      </c>
      <c r="C2669">
        <v>2018</v>
      </c>
      <c r="D2669" s="2">
        <v>44699</v>
      </c>
      <c r="E2669" t="s">
        <v>279</v>
      </c>
      <c r="F2669" t="s">
        <v>1261</v>
      </c>
      <c r="G2669" t="s">
        <v>10</v>
      </c>
      <c r="I2669" s="3">
        <v>45.24</v>
      </c>
    </row>
    <row r="2670" spans="1:9" x14ac:dyDescent="0.35">
      <c r="A2670" s="1">
        <v>43244</v>
      </c>
      <c r="B2670">
        <v>5</v>
      </c>
      <c r="C2670">
        <v>2018</v>
      </c>
      <c r="D2670" s="2">
        <v>44699</v>
      </c>
      <c r="E2670" t="s">
        <v>279</v>
      </c>
      <c r="F2670" t="s">
        <v>1262</v>
      </c>
      <c r="G2670" t="s">
        <v>47</v>
      </c>
      <c r="I2670" s="3">
        <v>68.88</v>
      </c>
    </row>
    <row r="2671" spans="1:9" x14ac:dyDescent="0.35">
      <c r="A2671" s="1">
        <v>43244</v>
      </c>
      <c r="B2671">
        <v>5</v>
      </c>
      <c r="C2671">
        <v>2018</v>
      </c>
      <c r="D2671" s="2">
        <v>44699</v>
      </c>
      <c r="E2671" t="s">
        <v>279</v>
      </c>
      <c r="F2671" t="s">
        <v>1263</v>
      </c>
      <c r="G2671" t="s">
        <v>47</v>
      </c>
      <c r="I2671" s="3">
        <v>119</v>
      </c>
    </row>
    <row r="2672" spans="1:9" x14ac:dyDescent="0.35">
      <c r="A2672" s="1">
        <v>43244</v>
      </c>
      <c r="B2672">
        <v>5</v>
      </c>
      <c r="C2672">
        <v>2018</v>
      </c>
      <c r="D2672" s="2">
        <v>44699</v>
      </c>
      <c r="E2672" t="s">
        <v>279</v>
      </c>
      <c r="F2672" t="s">
        <v>1264</v>
      </c>
      <c r="G2672" t="s">
        <v>17</v>
      </c>
      <c r="I2672" s="3">
        <v>119.95</v>
      </c>
    </row>
    <row r="2673" spans="1:9" x14ac:dyDescent="0.35">
      <c r="A2673" s="1">
        <v>43244</v>
      </c>
      <c r="B2673">
        <v>5</v>
      </c>
      <c r="C2673">
        <v>2018</v>
      </c>
      <c r="D2673" s="2">
        <v>44699</v>
      </c>
      <c r="E2673" t="s">
        <v>279</v>
      </c>
      <c r="F2673" t="s">
        <v>1265</v>
      </c>
      <c r="G2673" t="s">
        <v>47</v>
      </c>
      <c r="I2673" s="3">
        <v>588.65</v>
      </c>
    </row>
    <row r="2674" spans="1:9" x14ac:dyDescent="0.35">
      <c r="A2674" s="1">
        <v>43245</v>
      </c>
      <c r="B2674">
        <v>5</v>
      </c>
      <c r="C2674">
        <v>2018</v>
      </c>
      <c r="D2674" s="2">
        <v>44699</v>
      </c>
      <c r="E2674" t="s">
        <v>279</v>
      </c>
      <c r="F2674" t="s">
        <v>1120</v>
      </c>
      <c r="G2674" t="s">
        <v>20</v>
      </c>
      <c r="I2674" s="3">
        <v>2.4</v>
      </c>
    </row>
    <row r="2675" spans="1:9" x14ac:dyDescent="0.35">
      <c r="A2675" s="1">
        <v>43245</v>
      </c>
      <c r="B2675">
        <v>5</v>
      </c>
      <c r="C2675">
        <v>2018</v>
      </c>
      <c r="D2675" s="2">
        <v>44699</v>
      </c>
      <c r="E2675" t="s">
        <v>279</v>
      </c>
      <c r="F2675" t="s">
        <v>1266</v>
      </c>
      <c r="G2675" t="s">
        <v>17</v>
      </c>
      <c r="I2675" s="3">
        <v>9.9499999999999993</v>
      </c>
    </row>
    <row r="2676" spans="1:9" x14ac:dyDescent="0.35">
      <c r="A2676" s="1">
        <v>43245</v>
      </c>
      <c r="B2676">
        <v>5</v>
      </c>
      <c r="C2676">
        <v>2018</v>
      </c>
      <c r="D2676" s="2">
        <v>44699</v>
      </c>
      <c r="E2676" t="s">
        <v>279</v>
      </c>
      <c r="F2676" t="s">
        <v>541</v>
      </c>
      <c r="G2676" t="s">
        <v>20</v>
      </c>
      <c r="I2676" s="3">
        <v>10</v>
      </c>
    </row>
    <row r="2677" spans="1:9" x14ac:dyDescent="0.35">
      <c r="A2677" s="1">
        <v>43245</v>
      </c>
      <c r="B2677">
        <v>5</v>
      </c>
      <c r="C2677">
        <v>2018</v>
      </c>
      <c r="D2677" s="2">
        <v>44699</v>
      </c>
      <c r="E2677" t="s">
        <v>279</v>
      </c>
      <c r="F2677" t="s">
        <v>541</v>
      </c>
      <c r="G2677" t="s">
        <v>20</v>
      </c>
      <c r="I2677" s="3">
        <v>13.36</v>
      </c>
    </row>
    <row r="2678" spans="1:9" x14ac:dyDescent="0.35">
      <c r="A2678" s="1">
        <v>43246</v>
      </c>
      <c r="B2678">
        <v>5</v>
      </c>
      <c r="C2678">
        <v>2018</v>
      </c>
      <c r="D2678" s="2">
        <v>44699</v>
      </c>
      <c r="E2678" t="s">
        <v>279</v>
      </c>
      <c r="F2678" t="s">
        <v>541</v>
      </c>
      <c r="G2678" t="s">
        <v>17</v>
      </c>
      <c r="I2678" s="3">
        <v>-62.37</v>
      </c>
    </row>
    <row r="2679" spans="1:9" x14ac:dyDescent="0.35">
      <c r="A2679" s="1">
        <v>43246</v>
      </c>
      <c r="B2679">
        <v>5</v>
      </c>
      <c r="C2679">
        <v>2018</v>
      </c>
      <c r="D2679" s="2">
        <v>44699</v>
      </c>
      <c r="E2679" t="s">
        <v>279</v>
      </c>
      <c r="F2679" t="s">
        <v>369</v>
      </c>
      <c r="G2679" t="s">
        <v>36</v>
      </c>
      <c r="I2679" s="3">
        <v>0.99</v>
      </c>
    </row>
    <row r="2680" spans="1:9" x14ac:dyDescent="0.35">
      <c r="A2680" s="1">
        <v>43246</v>
      </c>
      <c r="B2680">
        <v>5</v>
      </c>
      <c r="C2680">
        <v>2018</v>
      </c>
      <c r="D2680" s="2">
        <v>44699</v>
      </c>
      <c r="E2680" t="s">
        <v>279</v>
      </c>
      <c r="F2680" t="s">
        <v>464</v>
      </c>
      <c r="G2680" t="s">
        <v>10</v>
      </c>
      <c r="I2680" s="3">
        <v>25.73</v>
      </c>
    </row>
    <row r="2681" spans="1:9" x14ac:dyDescent="0.35">
      <c r="A2681" s="1">
        <v>43246</v>
      </c>
      <c r="B2681">
        <v>5</v>
      </c>
      <c r="C2681">
        <v>2018</v>
      </c>
      <c r="D2681" s="2">
        <v>44699</v>
      </c>
      <c r="E2681" t="s">
        <v>279</v>
      </c>
      <c r="F2681" t="s">
        <v>541</v>
      </c>
      <c r="G2681" t="s">
        <v>17</v>
      </c>
      <c r="I2681" s="3">
        <v>30.19</v>
      </c>
    </row>
    <row r="2682" spans="1:9" x14ac:dyDescent="0.35">
      <c r="A2682" s="1">
        <v>43246</v>
      </c>
      <c r="B2682">
        <v>5</v>
      </c>
      <c r="C2682">
        <v>2018</v>
      </c>
      <c r="D2682" s="2">
        <v>44699</v>
      </c>
      <c r="E2682" t="s">
        <v>279</v>
      </c>
      <c r="F2682" t="s">
        <v>541</v>
      </c>
      <c r="G2682" t="s">
        <v>17</v>
      </c>
      <c r="I2682" s="3">
        <v>100.57</v>
      </c>
    </row>
    <row r="2683" spans="1:9" x14ac:dyDescent="0.35">
      <c r="A2683" s="1">
        <v>43247</v>
      </c>
      <c r="B2683">
        <v>5</v>
      </c>
      <c r="C2683">
        <v>2018</v>
      </c>
      <c r="D2683" s="2">
        <v>44699</v>
      </c>
      <c r="E2683" t="s">
        <v>279</v>
      </c>
      <c r="F2683" t="s">
        <v>465</v>
      </c>
      <c r="G2683" t="s">
        <v>53</v>
      </c>
      <c r="I2683" s="3">
        <v>5</v>
      </c>
    </row>
    <row r="2684" spans="1:9" x14ac:dyDescent="0.35">
      <c r="A2684" s="1">
        <v>43247</v>
      </c>
      <c r="B2684">
        <v>5</v>
      </c>
      <c r="C2684">
        <v>2018</v>
      </c>
      <c r="D2684" s="2">
        <v>44699</v>
      </c>
      <c r="E2684" t="s">
        <v>279</v>
      </c>
      <c r="F2684" t="s">
        <v>383</v>
      </c>
      <c r="G2684" t="s">
        <v>20</v>
      </c>
      <c r="I2684" s="3">
        <v>57.9</v>
      </c>
    </row>
    <row r="2685" spans="1:9" x14ac:dyDescent="0.35">
      <c r="A2685" s="1">
        <v>43247</v>
      </c>
      <c r="B2685">
        <v>5</v>
      </c>
      <c r="C2685">
        <v>2018</v>
      </c>
      <c r="D2685" s="2">
        <v>44699</v>
      </c>
      <c r="E2685" t="s">
        <v>279</v>
      </c>
      <c r="F2685" t="s">
        <v>420</v>
      </c>
      <c r="G2685" t="s">
        <v>26</v>
      </c>
      <c r="I2685" s="3">
        <v>51.3</v>
      </c>
    </row>
    <row r="2686" spans="1:9" x14ac:dyDescent="0.35">
      <c r="A2686" s="1">
        <v>43248</v>
      </c>
      <c r="B2686">
        <v>5</v>
      </c>
      <c r="C2686">
        <v>2018</v>
      </c>
      <c r="D2686" s="2">
        <v>44699</v>
      </c>
      <c r="E2686" t="s">
        <v>279</v>
      </c>
      <c r="F2686" t="s">
        <v>1029</v>
      </c>
      <c r="G2686" t="s">
        <v>20</v>
      </c>
      <c r="I2686" s="3">
        <v>11.56</v>
      </c>
    </row>
    <row r="2687" spans="1:9" x14ac:dyDescent="0.35">
      <c r="A2687" s="1">
        <v>43248</v>
      </c>
      <c r="B2687">
        <v>5</v>
      </c>
      <c r="C2687">
        <v>2018</v>
      </c>
      <c r="D2687" s="2">
        <v>44699</v>
      </c>
      <c r="E2687" t="s">
        <v>279</v>
      </c>
      <c r="F2687" t="s">
        <v>419</v>
      </c>
      <c r="G2687" t="s">
        <v>20</v>
      </c>
      <c r="I2687" s="3">
        <v>13.94</v>
      </c>
    </row>
    <row r="2688" spans="1:9" x14ac:dyDescent="0.35">
      <c r="A2688" s="1">
        <v>43248</v>
      </c>
      <c r="B2688">
        <v>5</v>
      </c>
      <c r="C2688">
        <v>2018</v>
      </c>
      <c r="D2688" s="2">
        <v>44699</v>
      </c>
      <c r="E2688" t="s">
        <v>279</v>
      </c>
      <c r="F2688" t="s">
        <v>1267</v>
      </c>
      <c r="G2688" t="s">
        <v>17</v>
      </c>
      <c r="I2688" s="3">
        <v>21.54</v>
      </c>
    </row>
    <row r="2689" spans="1:9" x14ac:dyDescent="0.35">
      <c r="A2689" s="1">
        <v>43248</v>
      </c>
      <c r="B2689">
        <v>5</v>
      </c>
      <c r="C2689">
        <v>2018</v>
      </c>
      <c r="D2689" s="2">
        <v>44699</v>
      </c>
      <c r="E2689" t="s">
        <v>279</v>
      </c>
      <c r="F2689" t="s">
        <v>1019</v>
      </c>
      <c r="G2689" t="s">
        <v>30</v>
      </c>
      <c r="I2689" s="3">
        <v>64.989999999999995</v>
      </c>
    </row>
    <row r="2690" spans="1:9" x14ac:dyDescent="0.35">
      <c r="A2690" s="1">
        <v>43249</v>
      </c>
      <c r="B2690">
        <v>5</v>
      </c>
      <c r="C2690">
        <v>2018</v>
      </c>
      <c r="D2690" s="2">
        <v>44699</v>
      </c>
      <c r="E2690" t="s">
        <v>268</v>
      </c>
      <c r="F2690" t="s">
        <v>406</v>
      </c>
      <c r="G2690" t="s">
        <v>12</v>
      </c>
      <c r="I2690" s="3">
        <v>1</v>
      </c>
    </row>
    <row r="2691" spans="1:9" x14ac:dyDescent="0.35">
      <c r="A2691" s="1">
        <v>43249</v>
      </c>
      <c r="B2691">
        <v>5</v>
      </c>
      <c r="C2691">
        <v>2018</v>
      </c>
      <c r="D2691" s="2">
        <v>44699</v>
      </c>
      <c r="E2691" t="s">
        <v>279</v>
      </c>
      <c r="F2691" t="s">
        <v>950</v>
      </c>
      <c r="G2691" t="s">
        <v>23</v>
      </c>
      <c r="I2691" s="3">
        <v>7</v>
      </c>
    </row>
    <row r="2692" spans="1:9" x14ac:dyDescent="0.35">
      <c r="A2692" s="1">
        <v>43249</v>
      </c>
      <c r="B2692">
        <v>5</v>
      </c>
      <c r="C2692">
        <v>2018</v>
      </c>
      <c r="D2692" s="2">
        <v>44699</v>
      </c>
      <c r="E2692" t="s">
        <v>269</v>
      </c>
      <c r="F2692" t="s">
        <v>359</v>
      </c>
      <c r="G2692" t="s">
        <v>36</v>
      </c>
      <c r="I2692" s="3">
        <v>33.630000000000003</v>
      </c>
    </row>
    <row r="2693" spans="1:9" x14ac:dyDescent="0.35">
      <c r="A2693" s="1">
        <v>43249</v>
      </c>
      <c r="B2693">
        <v>5</v>
      </c>
      <c r="C2693">
        <v>2018</v>
      </c>
      <c r="D2693" s="2">
        <v>44699</v>
      </c>
      <c r="E2693" t="s">
        <v>268</v>
      </c>
      <c r="F2693" t="s">
        <v>1268</v>
      </c>
      <c r="G2693" t="s">
        <v>9</v>
      </c>
      <c r="I2693" s="3">
        <v>103</v>
      </c>
    </row>
    <row r="2694" spans="1:9" x14ac:dyDescent="0.35">
      <c r="A2694" s="1">
        <v>43250</v>
      </c>
      <c r="B2694">
        <v>5</v>
      </c>
      <c r="C2694">
        <v>2018</v>
      </c>
      <c r="D2694" s="2">
        <v>44699</v>
      </c>
      <c r="E2694" t="s">
        <v>279</v>
      </c>
      <c r="F2694" t="s">
        <v>327</v>
      </c>
      <c r="G2694" t="s">
        <v>36</v>
      </c>
      <c r="I2694" s="3">
        <v>39.950000000000003</v>
      </c>
    </row>
    <row r="2695" spans="1:9" x14ac:dyDescent="0.35">
      <c r="A2695" s="1">
        <v>43252</v>
      </c>
      <c r="B2695">
        <v>6</v>
      </c>
      <c r="C2695">
        <v>2018</v>
      </c>
      <c r="D2695" s="2">
        <v>44730</v>
      </c>
      <c r="E2695" t="s">
        <v>279</v>
      </c>
      <c r="F2695" t="s">
        <v>849</v>
      </c>
      <c r="G2695" t="s">
        <v>10</v>
      </c>
      <c r="I2695" s="3">
        <v>-32.31</v>
      </c>
    </row>
    <row r="2696" spans="1:9" x14ac:dyDescent="0.35">
      <c r="A2696" s="1">
        <v>43252</v>
      </c>
      <c r="B2696">
        <v>6</v>
      </c>
      <c r="C2696">
        <v>2018</v>
      </c>
      <c r="D2696" s="2">
        <v>44730</v>
      </c>
      <c r="E2696" t="s">
        <v>269</v>
      </c>
      <c r="F2696" t="s">
        <v>919</v>
      </c>
      <c r="G2696" t="s">
        <v>34</v>
      </c>
      <c r="I2696" s="3">
        <v>55</v>
      </c>
    </row>
    <row r="2697" spans="1:9" x14ac:dyDescent="0.35">
      <c r="A2697" s="1">
        <v>43253</v>
      </c>
      <c r="B2697">
        <v>6</v>
      </c>
      <c r="C2697">
        <v>2018</v>
      </c>
      <c r="D2697" s="2">
        <v>44730</v>
      </c>
      <c r="E2697" t="s">
        <v>279</v>
      </c>
      <c r="F2697" t="s">
        <v>849</v>
      </c>
      <c r="G2697" t="s">
        <v>10</v>
      </c>
      <c r="I2697" s="3">
        <v>-12.93</v>
      </c>
    </row>
    <row r="2698" spans="1:9" x14ac:dyDescent="0.35">
      <c r="A2698" s="1">
        <v>43253</v>
      </c>
      <c r="B2698">
        <v>6</v>
      </c>
      <c r="C2698">
        <v>2018</v>
      </c>
      <c r="D2698" s="2">
        <v>44730</v>
      </c>
      <c r="E2698" t="s">
        <v>279</v>
      </c>
      <c r="F2698" t="s">
        <v>541</v>
      </c>
      <c r="G2698" t="s">
        <v>20</v>
      </c>
      <c r="I2698" s="3">
        <v>21.23</v>
      </c>
    </row>
    <row r="2699" spans="1:9" x14ac:dyDescent="0.35">
      <c r="A2699" s="1">
        <v>43253</v>
      </c>
      <c r="B2699">
        <v>6</v>
      </c>
      <c r="C2699">
        <v>2018</v>
      </c>
      <c r="D2699" s="2">
        <v>44730</v>
      </c>
      <c r="E2699" t="s">
        <v>279</v>
      </c>
      <c r="F2699" t="s">
        <v>988</v>
      </c>
      <c r="G2699" t="s">
        <v>19</v>
      </c>
      <c r="I2699" s="3">
        <v>29.84</v>
      </c>
    </row>
    <row r="2700" spans="1:9" x14ac:dyDescent="0.35">
      <c r="A2700" s="1">
        <v>43254</v>
      </c>
      <c r="B2700">
        <v>6</v>
      </c>
      <c r="C2700">
        <v>2018</v>
      </c>
      <c r="D2700" s="2">
        <v>44730</v>
      </c>
      <c r="E2700" t="s">
        <v>279</v>
      </c>
      <c r="F2700" t="s">
        <v>1269</v>
      </c>
      <c r="G2700" t="s">
        <v>25</v>
      </c>
      <c r="I2700" s="3">
        <v>172.39</v>
      </c>
    </row>
    <row r="2701" spans="1:9" x14ac:dyDescent="0.35">
      <c r="A2701" s="1">
        <v>43255</v>
      </c>
      <c r="B2701">
        <v>6</v>
      </c>
      <c r="C2701">
        <v>2018</v>
      </c>
      <c r="D2701" s="2">
        <v>44730</v>
      </c>
      <c r="E2701" t="s">
        <v>279</v>
      </c>
      <c r="F2701" t="s">
        <v>368</v>
      </c>
      <c r="G2701" t="s">
        <v>27</v>
      </c>
      <c r="I2701" s="3">
        <v>214.28</v>
      </c>
    </row>
    <row r="2702" spans="1:9" x14ac:dyDescent="0.35">
      <c r="A2702" s="1">
        <v>43255</v>
      </c>
      <c r="B2702">
        <v>6</v>
      </c>
      <c r="C2702">
        <v>2018</v>
      </c>
      <c r="D2702" s="2">
        <v>44730</v>
      </c>
      <c r="E2702" t="s">
        <v>279</v>
      </c>
      <c r="F2702" t="s">
        <v>1218</v>
      </c>
      <c r="G2702" t="s">
        <v>23</v>
      </c>
      <c r="I2702" s="3">
        <v>2167</v>
      </c>
    </row>
    <row r="2703" spans="1:9" x14ac:dyDescent="0.35">
      <c r="A2703" s="1">
        <v>43255</v>
      </c>
      <c r="B2703">
        <v>6</v>
      </c>
      <c r="C2703">
        <v>2018</v>
      </c>
      <c r="D2703" s="2">
        <v>44730</v>
      </c>
      <c r="E2703" t="s">
        <v>268</v>
      </c>
      <c r="F2703" t="s">
        <v>1064</v>
      </c>
      <c r="G2703" t="s">
        <v>13</v>
      </c>
      <c r="I2703" s="3">
        <v>3370.47</v>
      </c>
    </row>
    <row r="2704" spans="1:9" x14ac:dyDescent="0.35">
      <c r="A2704" s="1">
        <v>43256</v>
      </c>
      <c r="B2704">
        <v>6</v>
      </c>
      <c r="C2704">
        <v>2018</v>
      </c>
      <c r="D2704" s="2">
        <v>44730</v>
      </c>
      <c r="E2704" t="s">
        <v>279</v>
      </c>
      <c r="F2704" t="s">
        <v>1029</v>
      </c>
      <c r="G2704" t="s">
        <v>20</v>
      </c>
      <c r="I2704" s="3">
        <v>16.600000000000001</v>
      </c>
    </row>
    <row r="2705" spans="1:9" x14ac:dyDescent="0.35">
      <c r="A2705" s="1">
        <v>43256</v>
      </c>
      <c r="B2705">
        <v>6</v>
      </c>
      <c r="C2705">
        <v>2018</v>
      </c>
      <c r="D2705" s="2">
        <v>44730</v>
      </c>
      <c r="E2705" t="s">
        <v>279</v>
      </c>
      <c r="F2705" t="s">
        <v>856</v>
      </c>
      <c r="G2705" t="s">
        <v>20</v>
      </c>
      <c r="I2705" s="3">
        <v>19.02</v>
      </c>
    </row>
    <row r="2706" spans="1:9" x14ac:dyDescent="0.35">
      <c r="A2706" s="1">
        <v>43256</v>
      </c>
      <c r="B2706">
        <v>6</v>
      </c>
      <c r="C2706">
        <v>2018</v>
      </c>
      <c r="D2706" s="2">
        <v>44730</v>
      </c>
      <c r="E2706" t="s">
        <v>269</v>
      </c>
      <c r="F2706" t="s">
        <v>1233</v>
      </c>
      <c r="G2706" t="s">
        <v>34</v>
      </c>
      <c r="I2706" s="3">
        <v>100</v>
      </c>
    </row>
    <row r="2707" spans="1:9" x14ac:dyDescent="0.35">
      <c r="A2707" s="1">
        <v>43257</v>
      </c>
      <c r="B2707">
        <v>6</v>
      </c>
      <c r="C2707">
        <v>2018</v>
      </c>
      <c r="D2707" s="2">
        <v>44730</v>
      </c>
      <c r="E2707" t="s">
        <v>279</v>
      </c>
      <c r="F2707" t="s">
        <v>466</v>
      </c>
      <c r="G2707" t="s">
        <v>39</v>
      </c>
      <c r="I2707" s="3">
        <v>2</v>
      </c>
    </row>
    <row r="2708" spans="1:9" x14ac:dyDescent="0.35">
      <c r="A2708" s="1">
        <v>43257</v>
      </c>
      <c r="B2708">
        <v>6</v>
      </c>
      <c r="C2708">
        <v>2018</v>
      </c>
      <c r="D2708" s="2">
        <v>44730</v>
      </c>
      <c r="E2708" t="s">
        <v>279</v>
      </c>
      <c r="F2708" t="s">
        <v>1270</v>
      </c>
      <c r="G2708" t="s">
        <v>17</v>
      </c>
      <c r="I2708" s="3">
        <v>19.38</v>
      </c>
    </row>
    <row r="2709" spans="1:9" x14ac:dyDescent="0.35">
      <c r="A2709" s="1">
        <v>43258</v>
      </c>
      <c r="B2709">
        <v>6</v>
      </c>
      <c r="C2709">
        <v>2018</v>
      </c>
      <c r="D2709" s="2">
        <v>44730</v>
      </c>
      <c r="E2709" t="s">
        <v>269</v>
      </c>
      <c r="F2709" t="s">
        <v>659</v>
      </c>
      <c r="G2709" t="s">
        <v>34</v>
      </c>
      <c r="I2709" s="3">
        <v>74.5</v>
      </c>
    </row>
    <row r="2710" spans="1:9" x14ac:dyDescent="0.35">
      <c r="A2710" s="1">
        <v>43259</v>
      </c>
      <c r="B2710">
        <v>6</v>
      </c>
      <c r="C2710">
        <v>2018</v>
      </c>
      <c r="D2710" s="2">
        <v>44730</v>
      </c>
      <c r="E2710" t="s">
        <v>279</v>
      </c>
      <c r="F2710" t="s">
        <v>1216</v>
      </c>
      <c r="G2710" t="s">
        <v>17</v>
      </c>
      <c r="I2710" s="3">
        <v>9.51</v>
      </c>
    </row>
    <row r="2711" spans="1:9" x14ac:dyDescent="0.35">
      <c r="A2711" s="1">
        <v>43259</v>
      </c>
      <c r="B2711">
        <v>6</v>
      </c>
      <c r="C2711">
        <v>2018</v>
      </c>
      <c r="D2711" s="2">
        <v>44730</v>
      </c>
      <c r="E2711" t="s">
        <v>279</v>
      </c>
      <c r="F2711" t="s">
        <v>1271</v>
      </c>
      <c r="G2711" t="s">
        <v>25</v>
      </c>
      <c r="I2711" s="3">
        <v>43.09</v>
      </c>
    </row>
    <row r="2712" spans="1:9" x14ac:dyDescent="0.35">
      <c r="A2712" s="1">
        <v>43260</v>
      </c>
      <c r="B2712">
        <v>6</v>
      </c>
      <c r="C2712">
        <v>2018</v>
      </c>
      <c r="D2712" s="2">
        <v>44730</v>
      </c>
      <c r="E2712" t="s">
        <v>277</v>
      </c>
      <c r="F2712" t="s">
        <v>1247</v>
      </c>
      <c r="G2712" t="s">
        <v>12</v>
      </c>
      <c r="I2712" s="3">
        <v>2.97</v>
      </c>
    </row>
    <row r="2713" spans="1:9" x14ac:dyDescent="0.35">
      <c r="A2713" s="1">
        <v>43260</v>
      </c>
      <c r="B2713">
        <v>6</v>
      </c>
      <c r="C2713">
        <v>2018</v>
      </c>
      <c r="D2713" s="2">
        <v>44730</v>
      </c>
      <c r="E2713" t="s">
        <v>279</v>
      </c>
      <c r="F2713" t="s">
        <v>423</v>
      </c>
      <c r="G2713" t="s">
        <v>19</v>
      </c>
      <c r="I2713" s="3">
        <v>9.69</v>
      </c>
    </row>
    <row r="2714" spans="1:9" x14ac:dyDescent="0.35">
      <c r="A2714" s="1">
        <v>43260</v>
      </c>
      <c r="B2714">
        <v>6</v>
      </c>
      <c r="C2714">
        <v>2018</v>
      </c>
      <c r="D2714" s="2">
        <v>44730</v>
      </c>
      <c r="E2714" t="s">
        <v>279</v>
      </c>
      <c r="F2714" t="s">
        <v>1272</v>
      </c>
      <c r="G2714" t="s">
        <v>51</v>
      </c>
      <c r="I2714" s="3">
        <v>11.84</v>
      </c>
    </row>
    <row r="2715" spans="1:9" x14ac:dyDescent="0.35">
      <c r="A2715" s="1">
        <v>43260</v>
      </c>
      <c r="B2715">
        <v>6</v>
      </c>
      <c r="C2715">
        <v>2018</v>
      </c>
      <c r="D2715" s="2">
        <v>44730</v>
      </c>
      <c r="E2715" t="s">
        <v>279</v>
      </c>
      <c r="F2715" t="s">
        <v>284</v>
      </c>
      <c r="G2715" t="s">
        <v>19</v>
      </c>
      <c r="I2715" s="3">
        <v>22.25</v>
      </c>
    </row>
    <row r="2716" spans="1:9" x14ac:dyDescent="0.35">
      <c r="A2716" s="1">
        <v>43261</v>
      </c>
      <c r="B2716">
        <v>6</v>
      </c>
      <c r="C2716">
        <v>2018</v>
      </c>
      <c r="D2716" s="2">
        <v>44730</v>
      </c>
      <c r="E2716" t="s">
        <v>279</v>
      </c>
      <c r="F2716" t="s">
        <v>419</v>
      </c>
      <c r="G2716" t="s">
        <v>20</v>
      </c>
      <c r="I2716" s="3">
        <v>17.52</v>
      </c>
    </row>
    <row r="2717" spans="1:9" x14ac:dyDescent="0.35">
      <c r="A2717" s="1">
        <v>43261</v>
      </c>
      <c r="B2717">
        <v>6</v>
      </c>
      <c r="C2717">
        <v>2018</v>
      </c>
      <c r="D2717" s="2">
        <v>44730</v>
      </c>
      <c r="E2717" t="s">
        <v>279</v>
      </c>
      <c r="F2717" t="s">
        <v>420</v>
      </c>
      <c r="G2717" t="s">
        <v>26</v>
      </c>
      <c r="I2717" s="3">
        <v>46.78</v>
      </c>
    </row>
    <row r="2718" spans="1:9" x14ac:dyDescent="0.35">
      <c r="A2718" s="1">
        <v>43262</v>
      </c>
      <c r="B2718">
        <v>6</v>
      </c>
      <c r="C2718">
        <v>2018</v>
      </c>
      <c r="D2718" s="2">
        <v>44730</v>
      </c>
      <c r="E2718" t="s">
        <v>279</v>
      </c>
      <c r="F2718" t="s">
        <v>1039</v>
      </c>
      <c r="G2718" t="s">
        <v>38</v>
      </c>
      <c r="I2718" s="3">
        <v>13.99</v>
      </c>
    </row>
    <row r="2719" spans="1:9" x14ac:dyDescent="0.35">
      <c r="A2719" s="1">
        <v>43262</v>
      </c>
      <c r="B2719">
        <v>6</v>
      </c>
      <c r="C2719">
        <v>2018</v>
      </c>
      <c r="D2719" s="2">
        <v>44730</v>
      </c>
      <c r="E2719" t="s">
        <v>279</v>
      </c>
      <c r="F2719" t="s">
        <v>382</v>
      </c>
      <c r="G2719" t="s">
        <v>28</v>
      </c>
      <c r="I2719" s="3">
        <v>35</v>
      </c>
    </row>
    <row r="2720" spans="1:9" x14ac:dyDescent="0.35">
      <c r="A2720" s="1">
        <v>43262</v>
      </c>
      <c r="B2720">
        <v>6</v>
      </c>
      <c r="C2720">
        <v>2018</v>
      </c>
      <c r="D2720" s="2">
        <v>44730</v>
      </c>
      <c r="E2720" t="s">
        <v>268</v>
      </c>
      <c r="F2720" t="s">
        <v>752</v>
      </c>
      <c r="G2720" t="s">
        <v>16</v>
      </c>
      <c r="I2720" s="3">
        <v>317.07</v>
      </c>
    </row>
    <row r="2721" spans="1:9" x14ac:dyDescent="0.35">
      <c r="A2721" s="1">
        <v>43264</v>
      </c>
      <c r="B2721">
        <v>6</v>
      </c>
      <c r="C2721">
        <v>2018</v>
      </c>
      <c r="D2721" s="2">
        <v>44730</v>
      </c>
      <c r="E2721" t="s">
        <v>279</v>
      </c>
      <c r="F2721" t="s">
        <v>1029</v>
      </c>
      <c r="G2721" t="s">
        <v>20</v>
      </c>
      <c r="I2721" s="3">
        <v>8.9700000000000006</v>
      </c>
    </row>
    <row r="2722" spans="1:9" x14ac:dyDescent="0.35">
      <c r="A2722" s="1">
        <v>43265</v>
      </c>
      <c r="B2722">
        <v>6</v>
      </c>
      <c r="C2722">
        <v>2018</v>
      </c>
      <c r="D2722" s="2">
        <v>44730</v>
      </c>
      <c r="E2722" t="s">
        <v>279</v>
      </c>
      <c r="F2722" t="s">
        <v>449</v>
      </c>
      <c r="G2722" t="s">
        <v>50</v>
      </c>
      <c r="I2722" s="3">
        <v>9.99</v>
      </c>
    </row>
    <row r="2723" spans="1:9" x14ac:dyDescent="0.35">
      <c r="A2723" s="1">
        <v>43265</v>
      </c>
      <c r="B2723">
        <v>6</v>
      </c>
      <c r="C2723">
        <v>2018</v>
      </c>
      <c r="D2723" s="2">
        <v>44730</v>
      </c>
      <c r="E2723" t="s">
        <v>268</v>
      </c>
      <c r="F2723" t="s">
        <v>1273</v>
      </c>
      <c r="G2723" t="s">
        <v>34</v>
      </c>
      <c r="I2723" s="3">
        <v>270</v>
      </c>
    </row>
    <row r="2724" spans="1:9" x14ac:dyDescent="0.35">
      <c r="A2724" s="1">
        <v>43266</v>
      </c>
      <c r="B2724">
        <v>6</v>
      </c>
      <c r="C2724">
        <v>2018</v>
      </c>
      <c r="D2724" s="2">
        <v>44730</v>
      </c>
      <c r="E2724" t="s">
        <v>279</v>
      </c>
      <c r="F2724" t="s">
        <v>427</v>
      </c>
      <c r="G2724" t="s">
        <v>20</v>
      </c>
      <c r="I2724" s="3">
        <v>5.18</v>
      </c>
    </row>
    <row r="2725" spans="1:9" x14ac:dyDescent="0.35">
      <c r="A2725" s="1">
        <v>43266</v>
      </c>
      <c r="B2725">
        <v>6</v>
      </c>
      <c r="C2725">
        <v>2018</v>
      </c>
      <c r="D2725" s="2">
        <v>44730</v>
      </c>
      <c r="E2725" t="s">
        <v>279</v>
      </c>
      <c r="F2725" t="s">
        <v>1274</v>
      </c>
      <c r="G2725" t="s">
        <v>19</v>
      </c>
      <c r="I2725" s="3">
        <v>97.89</v>
      </c>
    </row>
    <row r="2726" spans="1:9" x14ac:dyDescent="0.35">
      <c r="A2726" s="1">
        <v>43268</v>
      </c>
      <c r="B2726">
        <v>6</v>
      </c>
      <c r="C2726">
        <v>2018</v>
      </c>
      <c r="D2726" s="2">
        <v>44730</v>
      </c>
      <c r="E2726" t="s">
        <v>279</v>
      </c>
      <c r="F2726" t="s">
        <v>541</v>
      </c>
      <c r="G2726" t="s">
        <v>20</v>
      </c>
      <c r="I2726" s="3">
        <v>11.8</v>
      </c>
    </row>
    <row r="2727" spans="1:9" x14ac:dyDescent="0.35">
      <c r="A2727" s="1">
        <v>43270</v>
      </c>
      <c r="B2727">
        <v>6</v>
      </c>
      <c r="C2727">
        <v>2018</v>
      </c>
      <c r="D2727" s="2">
        <v>44730</v>
      </c>
      <c r="E2727" t="s">
        <v>279</v>
      </c>
      <c r="F2727" t="s">
        <v>1275</v>
      </c>
      <c r="G2727" t="s">
        <v>19</v>
      </c>
      <c r="I2727" s="3">
        <v>17.09</v>
      </c>
    </row>
    <row r="2728" spans="1:9" x14ac:dyDescent="0.35">
      <c r="A2728" s="1">
        <v>43270</v>
      </c>
      <c r="B2728">
        <v>6</v>
      </c>
      <c r="C2728">
        <v>2018</v>
      </c>
      <c r="D2728" s="2">
        <v>44730</v>
      </c>
      <c r="E2728" t="s">
        <v>279</v>
      </c>
      <c r="F2728" t="s">
        <v>1276</v>
      </c>
      <c r="G2728" t="s">
        <v>25</v>
      </c>
      <c r="I2728" s="3">
        <v>68.66</v>
      </c>
    </row>
    <row r="2729" spans="1:9" x14ac:dyDescent="0.35">
      <c r="A2729" s="1">
        <v>43270</v>
      </c>
      <c r="B2729">
        <v>6</v>
      </c>
      <c r="C2729">
        <v>2018</v>
      </c>
      <c r="D2729" s="2">
        <v>44730</v>
      </c>
      <c r="E2729" t="s">
        <v>268</v>
      </c>
      <c r="F2729" t="s">
        <v>1233</v>
      </c>
      <c r="G2729" t="s">
        <v>34</v>
      </c>
      <c r="I2729" s="3">
        <v>470</v>
      </c>
    </row>
    <row r="2730" spans="1:9" x14ac:dyDescent="0.35">
      <c r="A2730" s="1">
        <v>43271</v>
      </c>
      <c r="B2730">
        <v>6</v>
      </c>
      <c r="C2730">
        <v>2018</v>
      </c>
      <c r="D2730" s="2">
        <v>44730</v>
      </c>
      <c r="E2730" t="s">
        <v>279</v>
      </c>
      <c r="F2730" t="s">
        <v>1277</v>
      </c>
      <c r="G2730" t="s">
        <v>19</v>
      </c>
      <c r="I2730" s="3">
        <v>25.5</v>
      </c>
    </row>
    <row r="2731" spans="1:9" x14ac:dyDescent="0.35">
      <c r="A2731" s="1">
        <v>43272</v>
      </c>
      <c r="B2731">
        <v>6</v>
      </c>
      <c r="C2731">
        <v>2018</v>
      </c>
      <c r="D2731" s="2">
        <v>44730</v>
      </c>
      <c r="E2731" t="s">
        <v>279</v>
      </c>
      <c r="F2731" t="s">
        <v>1029</v>
      </c>
      <c r="G2731" t="s">
        <v>20</v>
      </c>
      <c r="I2731" s="3">
        <v>5</v>
      </c>
    </row>
    <row r="2732" spans="1:9" x14ac:dyDescent="0.35">
      <c r="A2732" s="1">
        <v>43272</v>
      </c>
      <c r="B2732">
        <v>6</v>
      </c>
      <c r="C2732">
        <v>2018</v>
      </c>
      <c r="D2732" s="2">
        <v>44730</v>
      </c>
      <c r="E2732" t="s">
        <v>268</v>
      </c>
      <c r="F2732" t="s">
        <v>751</v>
      </c>
      <c r="G2732" t="s">
        <v>14</v>
      </c>
      <c r="I2732" s="3">
        <v>45.76</v>
      </c>
    </row>
    <row r="2733" spans="1:9" x14ac:dyDescent="0.35">
      <c r="A2733" s="1">
        <v>43272</v>
      </c>
      <c r="B2733">
        <v>6</v>
      </c>
      <c r="C2733">
        <v>2018</v>
      </c>
      <c r="D2733" s="2">
        <v>44730</v>
      </c>
      <c r="E2733" t="s">
        <v>279</v>
      </c>
      <c r="F2733" t="s">
        <v>1218</v>
      </c>
      <c r="G2733" t="s">
        <v>23</v>
      </c>
      <c r="I2733" s="3">
        <v>80</v>
      </c>
    </row>
    <row r="2734" spans="1:9" x14ac:dyDescent="0.35">
      <c r="A2734" s="1">
        <v>43273</v>
      </c>
      <c r="B2734">
        <v>6</v>
      </c>
      <c r="C2734">
        <v>2018</v>
      </c>
      <c r="D2734" s="2">
        <v>44730</v>
      </c>
      <c r="E2734" t="s">
        <v>279</v>
      </c>
      <c r="F2734" t="s">
        <v>1278</v>
      </c>
      <c r="G2734" t="s">
        <v>19</v>
      </c>
      <c r="I2734" s="3">
        <v>24.47</v>
      </c>
    </row>
    <row r="2735" spans="1:9" x14ac:dyDescent="0.35">
      <c r="A2735" s="1">
        <v>43273</v>
      </c>
      <c r="B2735">
        <v>6</v>
      </c>
      <c r="C2735">
        <v>2018</v>
      </c>
      <c r="D2735" s="2">
        <v>44730</v>
      </c>
      <c r="E2735" t="s">
        <v>279</v>
      </c>
      <c r="F2735" t="s">
        <v>585</v>
      </c>
      <c r="G2735" t="s">
        <v>23</v>
      </c>
      <c r="I2735" s="3">
        <v>40</v>
      </c>
    </row>
    <row r="2736" spans="1:9" x14ac:dyDescent="0.35">
      <c r="A2736" s="1">
        <v>43273</v>
      </c>
      <c r="B2736">
        <v>6</v>
      </c>
      <c r="C2736">
        <v>2018</v>
      </c>
      <c r="D2736" s="2">
        <v>44730</v>
      </c>
      <c r="E2736" t="s">
        <v>269</v>
      </c>
      <c r="F2736" t="s">
        <v>754</v>
      </c>
      <c r="G2736" t="s">
        <v>16</v>
      </c>
      <c r="I2736" s="3">
        <v>159.16999999999999</v>
      </c>
    </row>
    <row r="2737" spans="1:9" x14ac:dyDescent="0.35">
      <c r="A2737" s="1">
        <v>43274</v>
      </c>
      <c r="B2737">
        <v>6</v>
      </c>
      <c r="C2737">
        <v>2018</v>
      </c>
      <c r="D2737" s="2">
        <v>44730</v>
      </c>
      <c r="E2737" t="s">
        <v>279</v>
      </c>
      <c r="F2737" t="s">
        <v>359</v>
      </c>
      <c r="G2737" t="s">
        <v>36</v>
      </c>
      <c r="I2737" s="3">
        <v>1.99</v>
      </c>
    </row>
    <row r="2738" spans="1:9" x14ac:dyDescent="0.35">
      <c r="A2738" s="1">
        <v>43277</v>
      </c>
      <c r="B2738">
        <v>6</v>
      </c>
      <c r="C2738">
        <v>2018</v>
      </c>
      <c r="D2738" s="2">
        <v>44730</v>
      </c>
      <c r="E2738" t="s">
        <v>279</v>
      </c>
      <c r="F2738" t="s">
        <v>369</v>
      </c>
      <c r="G2738" t="s">
        <v>36</v>
      </c>
      <c r="I2738" s="3">
        <v>0.99</v>
      </c>
    </row>
    <row r="2739" spans="1:9" x14ac:dyDescent="0.35">
      <c r="A2739" s="1">
        <v>43277</v>
      </c>
      <c r="B2739">
        <v>6</v>
      </c>
      <c r="C2739">
        <v>2018</v>
      </c>
      <c r="D2739" s="2">
        <v>44730</v>
      </c>
      <c r="E2739" t="s">
        <v>279</v>
      </c>
      <c r="F2739" t="s">
        <v>1279</v>
      </c>
      <c r="G2739" t="s">
        <v>36</v>
      </c>
      <c r="I2739" s="3">
        <v>19.989999999999998</v>
      </c>
    </row>
    <row r="2740" spans="1:9" x14ac:dyDescent="0.35">
      <c r="A2740" s="1">
        <v>43278</v>
      </c>
      <c r="B2740">
        <v>6</v>
      </c>
      <c r="C2740">
        <v>2018</v>
      </c>
      <c r="D2740" s="2">
        <v>44730</v>
      </c>
      <c r="E2740" t="s">
        <v>279</v>
      </c>
      <c r="F2740" t="s">
        <v>467</v>
      </c>
      <c r="G2740" t="s">
        <v>23</v>
      </c>
      <c r="I2740" s="3">
        <v>2.64</v>
      </c>
    </row>
    <row r="2741" spans="1:9" x14ac:dyDescent="0.35">
      <c r="A2741" s="1">
        <v>43279</v>
      </c>
      <c r="B2741">
        <v>6</v>
      </c>
      <c r="C2741">
        <v>2018</v>
      </c>
      <c r="D2741" s="2">
        <v>44730</v>
      </c>
      <c r="E2741" t="s">
        <v>279</v>
      </c>
      <c r="F2741" t="s">
        <v>1019</v>
      </c>
      <c r="G2741" t="s">
        <v>30</v>
      </c>
      <c r="I2741" s="3">
        <v>64.989999999999995</v>
      </c>
    </row>
    <row r="2742" spans="1:9" x14ac:dyDescent="0.35">
      <c r="A2742" s="1">
        <v>43280</v>
      </c>
      <c r="B2742">
        <v>6</v>
      </c>
      <c r="C2742">
        <v>2018</v>
      </c>
      <c r="D2742" s="2">
        <v>44730</v>
      </c>
      <c r="E2742" t="s">
        <v>269</v>
      </c>
      <c r="F2742" t="s">
        <v>359</v>
      </c>
      <c r="G2742" t="s">
        <v>36</v>
      </c>
      <c r="I2742" s="3">
        <v>33.630000000000003</v>
      </c>
    </row>
    <row r="2743" spans="1:9" x14ac:dyDescent="0.35">
      <c r="A2743" s="1">
        <v>43280</v>
      </c>
      <c r="B2743">
        <v>6</v>
      </c>
      <c r="C2743">
        <v>2018</v>
      </c>
      <c r="D2743" s="2">
        <v>44730</v>
      </c>
      <c r="E2743" t="s">
        <v>279</v>
      </c>
      <c r="F2743" t="s">
        <v>327</v>
      </c>
      <c r="G2743" t="s">
        <v>36</v>
      </c>
      <c r="I2743" s="3">
        <v>39.950000000000003</v>
      </c>
    </row>
    <row r="2744" spans="1:9" x14ac:dyDescent="0.35">
      <c r="A2744" s="1">
        <v>43280</v>
      </c>
      <c r="B2744">
        <v>6</v>
      </c>
      <c r="C2744">
        <v>2018</v>
      </c>
      <c r="D2744" s="2">
        <v>44730</v>
      </c>
      <c r="E2744" t="s">
        <v>269</v>
      </c>
      <c r="F2744" t="s">
        <v>919</v>
      </c>
      <c r="G2744" t="s">
        <v>34</v>
      </c>
      <c r="I2744" s="3">
        <v>55</v>
      </c>
    </row>
    <row r="2745" spans="1:9" x14ac:dyDescent="0.35">
      <c r="A2745" s="1">
        <v>43283</v>
      </c>
      <c r="B2745">
        <v>7</v>
      </c>
      <c r="C2745">
        <v>2018</v>
      </c>
      <c r="D2745" s="2">
        <v>44760</v>
      </c>
      <c r="E2745" t="s">
        <v>269</v>
      </c>
      <c r="F2745" t="s">
        <v>1233</v>
      </c>
      <c r="G2745" t="s">
        <v>34</v>
      </c>
      <c r="I2745" s="3">
        <v>100</v>
      </c>
    </row>
    <row r="2746" spans="1:9" x14ac:dyDescent="0.35">
      <c r="A2746" s="1">
        <v>43283</v>
      </c>
      <c r="B2746">
        <v>7</v>
      </c>
      <c r="C2746">
        <v>2018</v>
      </c>
      <c r="D2746" s="2">
        <v>44760</v>
      </c>
      <c r="E2746" t="s">
        <v>268</v>
      </c>
      <c r="F2746" t="s">
        <v>1059</v>
      </c>
      <c r="G2746" t="s">
        <v>14</v>
      </c>
      <c r="I2746" s="3">
        <v>364.26</v>
      </c>
    </row>
    <row r="2747" spans="1:9" x14ac:dyDescent="0.35">
      <c r="A2747" s="1">
        <v>43283</v>
      </c>
      <c r="B2747">
        <v>7</v>
      </c>
      <c r="C2747">
        <v>2018</v>
      </c>
      <c r="D2747" s="2">
        <v>44760</v>
      </c>
      <c r="E2747" t="s">
        <v>268</v>
      </c>
      <c r="F2747" t="s">
        <v>1064</v>
      </c>
      <c r="G2747" t="s">
        <v>13</v>
      </c>
      <c r="I2747" s="3">
        <v>3370.47</v>
      </c>
    </row>
    <row r="2748" spans="1:9" x14ac:dyDescent="0.35">
      <c r="A2748" s="1">
        <v>43285</v>
      </c>
      <c r="B2748">
        <v>7</v>
      </c>
      <c r="C2748">
        <v>2018</v>
      </c>
      <c r="D2748" s="2">
        <v>44760</v>
      </c>
      <c r="E2748" t="s">
        <v>279</v>
      </c>
      <c r="F2748" t="s">
        <v>368</v>
      </c>
      <c r="G2748" t="s">
        <v>27</v>
      </c>
      <c r="I2748" s="3">
        <v>180</v>
      </c>
    </row>
    <row r="2749" spans="1:9" x14ac:dyDescent="0.35">
      <c r="A2749" s="1">
        <v>43286</v>
      </c>
      <c r="B2749">
        <v>7</v>
      </c>
      <c r="C2749">
        <v>2018</v>
      </c>
      <c r="D2749" s="2">
        <v>44760</v>
      </c>
      <c r="E2749" t="s">
        <v>269</v>
      </c>
      <c r="F2749" t="s">
        <v>651</v>
      </c>
      <c r="G2749" t="s">
        <v>34</v>
      </c>
      <c r="I2749" s="3">
        <v>74.5</v>
      </c>
    </row>
    <row r="2750" spans="1:9" x14ac:dyDescent="0.35">
      <c r="A2750" s="1">
        <v>43287</v>
      </c>
      <c r="B2750">
        <v>7</v>
      </c>
      <c r="C2750">
        <v>2018</v>
      </c>
      <c r="D2750" s="2">
        <v>44760</v>
      </c>
      <c r="E2750" t="s">
        <v>279</v>
      </c>
      <c r="F2750" t="s">
        <v>1280</v>
      </c>
      <c r="G2750" t="s">
        <v>29</v>
      </c>
      <c r="I2750" s="3">
        <v>41.81</v>
      </c>
    </row>
    <row r="2751" spans="1:9" x14ac:dyDescent="0.35">
      <c r="A2751" s="1">
        <v>43290</v>
      </c>
      <c r="B2751">
        <v>7</v>
      </c>
      <c r="C2751">
        <v>2018</v>
      </c>
      <c r="D2751" s="2">
        <v>44760</v>
      </c>
      <c r="E2751" t="s">
        <v>277</v>
      </c>
      <c r="F2751" t="s">
        <v>1247</v>
      </c>
      <c r="G2751" t="s">
        <v>12</v>
      </c>
      <c r="I2751" s="3">
        <v>2.4700000000000002</v>
      </c>
    </row>
    <row r="2752" spans="1:9" x14ac:dyDescent="0.35">
      <c r="A2752" s="1">
        <v>43292</v>
      </c>
      <c r="B2752">
        <v>7</v>
      </c>
      <c r="C2752">
        <v>2018</v>
      </c>
      <c r="D2752" s="2">
        <v>44760</v>
      </c>
      <c r="E2752" t="s">
        <v>279</v>
      </c>
      <c r="F2752" t="s">
        <v>382</v>
      </c>
      <c r="G2752" t="s">
        <v>28</v>
      </c>
      <c r="I2752" s="3">
        <v>35</v>
      </c>
    </row>
    <row r="2753" spans="1:9" x14ac:dyDescent="0.35">
      <c r="A2753" s="1">
        <v>43292</v>
      </c>
      <c r="B2753">
        <v>7</v>
      </c>
      <c r="C2753">
        <v>2018</v>
      </c>
      <c r="D2753" s="2">
        <v>44760</v>
      </c>
      <c r="E2753" t="s">
        <v>268</v>
      </c>
      <c r="F2753" t="s">
        <v>752</v>
      </c>
      <c r="G2753" t="s">
        <v>16</v>
      </c>
      <c r="I2753" s="3">
        <v>317.07</v>
      </c>
    </row>
    <row r="2754" spans="1:9" x14ac:dyDescent="0.35">
      <c r="A2754" s="1">
        <v>43293</v>
      </c>
      <c r="B2754">
        <v>7</v>
      </c>
      <c r="C2754">
        <v>2018</v>
      </c>
      <c r="D2754" s="2">
        <v>44760</v>
      </c>
      <c r="E2754" t="s">
        <v>271</v>
      </c>
      <c r="F2754" t="s">
        <v>995</v>
      </c>
      <c r="G2754" t="s">
        <v>12</v>
      </c>
      <c r="I2754" s="3">
        <v>3.14</v>
      </c>
    </row>
    <row r="2755" spans="1:9" x14ac:dyDescent="0.35">
      <c r="A2755" s="1">
        <v>43298</v>
      </c>
      <c r="B2755">
        <v>7</v>
      </c>
      <c r="C2755">
        <v>2018</v>
      </c>
      <c r="D2755" s="2">
        <v>44760</v>
      </c>
      <c r="E2755" t="s">
        <v>279</v>
      </c>
      <c r="F2755" t="s">
        <v>1281</v>
      </c>
      <c r="G2755" t="s">
        <v>17</v>
      </c>
      <c r="I2755" s="3">
        <v>5.85</v>
      </c>
    </row>
    <row r="2756" spans="1:9" x14ac:dyDescent="0.35">
      <c r="A2756" s="1">
        <v>43298</v>
      </c>
      <c r="B2756">
        <v>7</v>
      </c>
      <c r="C2756">
        <v>2018</v>
      </c>
      <c r="D2756" s="2">
        <v>44760</v>
      </c>
      <c r="E2756" t="s">
        <v>279</v>
      </c>
      <c r="F2756" t="s">
        <v>427</v>
      </c>
      <c r="G2756" t="s">
        <v>20</v>
      </c>
      <c r="I2756" s="3">
        <v>14.07</v>
      </c>
    </row>
    <row r="2757" spans="1:9" x14ac:dyDescent="0.35">
      <c r="A2757" s="1">
        <v>43298</v>
      </c>
      <c r="B2757">
        <v>7</v>
      </c>
      <c r="C2757">
        <v>2018</v>
      </c>
      <c r="D2757" s="2">
        <v>44760</v>
      </c>
      <c r="E2757" t="s">
        <v>279</v>
      </c>
      <c r="F2757" t="s">
        <v>408</v>
      </c>
      <c r="G2757" t="s">
        <v>18</v>
      </c>
      <c r="I2757" s="3">
        <v>16</v>
      </c>
    </row>
    <row r="2758" spans="1:9" x14ac:dyDescent="0.35">
      <c r="A2758" s="1">
        <v>43298</v>
      </c>
      <c r="B2758">
        <v>7</v>
      </c>
      <c r="C2758">
        <v>2018</v>
      </c>
      <c r="D2758" s="2">
        <v>44760</v>
      </c>
      <c r="E2758" t="s">
        <v>279</v>
      </c>
      <c r="F2758" t="s">
        <v>1282</v>
      </c>
      <c r="G2758" t="s">
        <v>25</v>
      </c>
      <c r="I2758" s="3">
        <v>310.79000000000002</v>
      </c>
    </row>
    <row r="2759" spans="1:9" x14ac:dyDescent="0.35">
      <c r="A2759" s="1">
        <v>43299</v>
      </c>
      <c r="B2759">
        <v>7</v>
      </c>
      <c r="C2759">
        <v>2018</v>
      </c>
      <c r="D2759" s="2">
        <v>44760</v>
      </c>
      <c r="E2759" t="s">
        <v>279</v>
      </c>
      <c r="F2759" t="s">
        <v>856</v>
      </c>
      <c r="G2759" t="s">
        <v>20</v>
      </c>
      <c r="I2759" s="3">
        <v>19.75</v>
      </c>
    </row>
    <row r="2760" spans="1:9" x14ac:dyDescent="0.35">
      <c r="A2760" s="1">
        <v>43299</v>
      </c>
      <c r="B2760">
        <v>7</v>
      </c>
      <c r="C2760">
        <v>2018</v>
      </c>
      <c r="D2760" s="2">
        <v>44760</v>
      </c>
      <c r="E2760" t="s">
        <v>279</v>
      </c>
      <c r="F2760" t="s">
        <v>1029</v>
      </c>
      <c r="G2760" t="s">
        <v>20</v>
      </c>
      <c r="I2760" s="3">
        <v>21.67</v>
      </c>
    </row>
    <row r="2761" spans="1:9" x14ac:dyDescent="0.35">
      <c r="A2761" s="1">
        <v>43299</v>
      </c>
      <c r="B2761">
        <v>7</v>
      </c>
      <c r="C2761">
        <v>2018</v>
      </c>
      <c r="D2761" s="2">
        <v>44760</v>
      </c>
      <c r="E2761" t="s">
        <v>279</v>
      </c>
      <c r="F2761" t="s">
        <v>1283</v>
      </c>
      <c r="G2761" t="s">
        <v>47</v>
      </c>
      <c r="I2761" s="3">
        <v>112.05</v>
      </c>
    </row>
    <row r="2762" spans="1:9" x14ac:dyDescent="0.35">
      <c r="A2762" s="1">
        <v>43300</v>
      </c>
      <c r="B2762">
        <v>7</v>
      </c>
      <c r="C2762">
        <v>2018</v>
      </c>
      <c r="D2762" s="2">
        <v>44760</v>
      </c>
      <c r="E2762" t="s">
        <v>279</v>
      </c>
      <c r="F2762" t="s">
        <v>384</v>
      </c>
      <c r="G2762" t="s">
        <v>36</v>
      </c>
      <c r="I2762" s="3">
        <v>3.63</v>
      </c>
    </row>
    <row r="2763" spans="1:9" x14ac:dyDescent="0.35">
      <c r="A2763" s="1">
        <v>43300</v>
      </c>
      <c r="B2763">
        <v>7</v>
      </c>
      <c r="C2763">
        <v>2018</v>
      </c>
      <c r="D2763" s="2">
        <v>44760</v>
      </c>
      <c r="E2763" t="s">
        <v>279</v>
      </c>
      <c r="F2763" t="s">
        <v>1284</v>
      </c>
      <c r="G2763" t="s">
        <v>47</v>
      </c>
      <c r="I2763" s="3">
        <v>49.99</v>
      </c>
    </row>
    <row r="2764" spans="1:9" x14ac:dyDescent="0.35">
      <c r="A2764" s="1">
        <v>43300</v>
      </c>
      <c r="B2764">
        <v>7</v>
      </c>
      <c r="C2764">
        <v>2018</v>
      </c>
      <c r="D2764" s="2">
        <v>44760</v>
      </c>
      <c r="E2764" t="s">
        <v>279</v>
      </c>
      <c r="F2764" t="s">
        <v>420</v>
      </c>
      <c r="G2764" t="s">
        <v>26</v>
      </c>
      <c r="I2764" s="3">
        <v>47.64</v>
      </c>
    </row>
    <row r="2765" spans="1:9" x14ac:dyDescent="0.35">
      <c r="A2765" s="1">
        <v>43302</v>
      </c>
      <c r="B2765">
        <v>7</v>
      </c>
      <c r="C2765">
        <v>2018</v>
      </c>
      <c r="D2765" s="2">
        <v>44760</v>
      </c>
      <c r="E2765" t="s">
        <v>279</v>
      </c>
      <c r="F2765" t="s">
        <v>1187</v>
      </c>
      <c r="G2765" t="s">
        <v>38</v>
      </c>
      <c r="I2765" s="3">
        <v>2.5</v>
      </c>
    </row>
    <row r="2766" spans="1:9" x14ac:dyDescent="0.35">
      <c r="A2766" s="1">
        <v>43302</v>
      </c>
      <c r="B2766">
        <v>7</v>
      </c>
      <c r="C2766">
        <v>2018</v>
      </c>
      <c r="D2766" s="2">
        <v>44760</v>
      </c>
      <c r="E2766" t="s">
        <v>279</v>
      </c>
      <c r="F2766" t="s">
        <v>1187</v>
      </c>
      <c r="G2766" t="s">
        <v>38</v>
      </c>
      <c r="I2766" s="3">
        <v>2.5</v>
      </c>
    </row>
    <row r="2767" spans="1:9" x14ac:dyDescent="0.35">
      <c r="A2767" s="1">
        <v>43302</v>
      </c>
      <c r="B2767">
        <v>7</v>
      </c>
      <c r="C2767">
        <v>2018</v>
      </c>
      <c r="D2767" s="2">
        <v>44760</v>
      </c>
      <c r="E2767" t="s">
        <v>279</v>
      </c>
      <c r="F2767" t="s">
        <v>1285</v>
      </c>
      <c r="G2767" t="s">
        <v>17</v>
      </c>
      <c r="I2767" s="3">
        <v>46.45</v>
      </c>
    </row>
    <row r="2768" spans="1:9" x14ac:dyDescent="0.35">
      <c r="A2768" s="1">
        <v>43302</v>
      </c>
      <c r="B2768">
        <v>7</v>
      </c>
      <c r="C2768">
        <v>2018</v>
      </c>
      <c r="D2768" s="2">
        <v>44760</v>
      </c>
      <c r="E2768" t="s">
        <v>279</v>
      </c>
      <c r="F2768" t="s">
        <v>1286</v>
      </c>
      <c r="G2768" t="s">
        <v>19</v>
      </c>
      <c r="I2768" s="3">
        <v>89.39</v>
      </c>
    </row>
    <row r="2769" spans="1:9" x14ac:dyDescent="0.35">
      <c r="A2769" s="1">
        <v>43302</v>
      </c>
      <c r="B2769">
        <v>7</v>
      </c>
      <c r="C2769">
        <v>2018</v>
      </c>
      <c r="D2769" s="2">
        <v>44760</v>
      </c>
      <c r="E2769" t="s">
        <v>279</v>
      </c>
      <c r="F2769" t="s">
        <v>1287</v>
      </c>
      <c r="G2769" t="s">
        <v>25</v>
      </c>
      <c r="I2769" s="3">
        <v>107.74</v>
      </c>
    </row>
    <row r="2770" spans="1:9" x14ac:dyDescent="0.35">
      <c r="A2770" s="1">
        <v>43303</v>
      </c>
      <c r="B2770">
        <v>7</v>
      </c>
      <c r="C2770">
        <v>2018</v>
      </c>
      <c r="D2770" s="2">
        <v>44760</v>
      </c>
      <c r="E2770" t="s">
        <v>279</v>
      </c>
      <c r="F2770" t="s">
        <v>419</v>
      </c>
      <c r="G2770" t="s">
        <v>20</v>
      </c>
      <c r="I2770" s="3">
        <v>12.99</v>
      </c>
    </row>
    <row r="2771" spans="1:9" x14ac:dyDescent="0.35">
      <c r="A2771" s="1">
        <v>43303</v>
      </c>
      <c r="B2771">
        <v>7</v>
      </c>
      <c r="C2771">
        <v>2018</v>
      </c>
      <c r="D2771" s="2">
        <v>44760</v>
      </c>
      <c r="E2771" t="s">
        <v>279</v>
      </c>
      <c r="F2771" t="s">
        <v>856</v>
      </c>
      <c r="G2771" t="s">
        <v>20</v>
      </c>
      <c r="I2771" s="3">
        <v>20.260000000000002</v>
      </c>
    </row>
    <row r="2772" spans="1:9" x14ac:dyDescent="0.35">
      <c r="A2772" s="1">
        <v>43304</v>
      </c>
      <c r="B2772">
        <v>7</v>
      </c>
      <c r="C2772">
        <v>2018</v>
      </c>
      <c r="D2772" s="2">
        <v>44760</v>
      </c>
      <c r="E2772" t="s">
        <v>279</v>
      </c>
      <c r="F2772" t="s">
        <v>359</v>
      </c>
      <c r="G2772" t="s">
        <v>36</v>
      </c>
      <c r="I2772" s="3">
        <v>1.99</v>
      </c>
    </row>
    <row r="2773" spans="1:9" x14ac:dyDescent="0.35">
      <c r="A2773" s="1">
        <v>43304</v>
      </c>
      <c r="B2773">
        <v>7</v>
      </c>
      <c r="C2773">
        <v>2018</v>
      </c>
      <c r="D2773" s="2">
        <v>44760</v>
      </c>
      <c r="E2773" t="s">
        <v>279</v>
      </c>
      <c r="F2773" t="s">
        <v>541</v>
      </c>
      <c r="G2773" t="s">
        <v>17</v>
      </c>
      <c r="I2773" s="3">
        <v>14.62</v>
      </c>
    </row>
    <row r="2774" spans="1:9" x14ac:dyDescent="0.35">
      <c r="A2774" s="1">
        <v>43305</v>
      </c>
      <c r="B2774">
        <v>7</v>
      </c>
      <c r="C2774">
        <v>2018</v>
      </c>
      <c r="D2774" s="2">
        <v>44760</v>
      </c>
      <c r="E2774" t="s">
        <v>269</v>
      </c>
      <c r="F2774" t="s">
        <v>919</v>
      </c>
      <c r="G2774" t="s">
        <v>34</v>
      </c>
      <c r="I2774" s="3">
        <v>3</v>
      </c>
    </row>
    <row r="2775" spans="1:9" x14ac:dyDescent="0.35">
      <c r="A2775" s="1">
        <v>43305</v>
      </c>
      <c r="B2775">
        <v>7</v>
      </c>
      <c r="C2775">
        <v>2018</v>
      </c>
      <c r="D2775" s="2">
        <v>44760</v>
      </c>
      <c r="E2775" t="s">
        <v>268</v>
      </c>
      <c r="F2775" t="s">
        <v>751</v>
      </c>
      <c r="G2775" t="s">
        <v>14</v>
      </c>
      <c r="I2775" s="3">
        <v>8.6999999999999993</v>
      </c>
    </row>
    <row r="2776" spans="1:9" x14ac:dyDescent="0.35">
      <c r="A2776" s="1">
        <v>43305</v>
      </c>
      <c r="B2776">
        <v>7</v>
      </c>
      <c r="C2776">
        <v>2018</v>
      </c>
      <c r="D2776" s="2">
        <v>44760</v>
      </c>
      <c r="E2776" t="s">
        <v>279</v>
      </c>
      <c r="F2776" t="s">
        <v>541</v>
      </c>
      <c r="G2776" t="s">
        <v>17</v>
      </c>
      <c r="I2776" s="3">
        <v>44.41</v>
      </c>
    </row>
    <row r="2777" spans="1:9" x14ac:dyDescent="0.35">
      <c r="A2777" s="1">
        <v>43305</v>
      </c>
      <c r="B2777">
        <v>7</v>
      </c>
      <c r="C2777">
        <v>2018</v>
      </c>
      <c r="D2777" s="2">
        <v>44760</v>
      </c>
      <c r="E2777" t="s">
        <v>269</v>
      </c>
      <c r="F2777" t="s">
        <v>754</v>
      </c>
      <c r="G2777" t="s">
        <v>16</v>
      </c>
      <c r="I2777" s="3">
        <v>159.16999999999999</v>
      </c>
    </row>
    <row r="2778" spans="1:9" x14ac:dyDescent="0.35">
      <c r="A2778" s="1">
        <v>43306</v>
      </c>
      <c r="B2778">
        <v>7</v>
      </c>
      <c r="C2778">
        <v>2018</v>
      </c>
      <c r="D2778" s="2">
        <v>44760</v>
      </c>
      <c r="E2778" t="s">
        <v>279</v>
      </c>
      <c r="F2778" t="s">
        <v>1288</v>
      </c>
      <c r="G2778" t="s">
        <v>17</v>
      </c>
      <c r="I2778" s="3">
        <v>16.7</v>
      </c>
    </row>
    <row r="2779" spans="1:9" x14ac:dyDescent="0.35">
      <c r="A2779" s="1">
        <v>43307</v>
      </c>
      <c r="B2779">
        <v>7</v>
      </c>
      <c r="C2779">
        <v>2018</v>
      </c>
      <c r="D2779" s="2">
        <v>44760</v>
      </c>
      <c r="E2779" t="s">
        <v>279</v>
      </c>
      <c r="F2779" t="s">
        <v>369</v>
      </c>
      <c r="G2779" t="s">
        <v>36</v>
      </c>
      <c r="I2779" s="3">
        <v>0.99</v>
      </c>
    </row>
    <row r="2780" spans="1:9" x14ac:dyDescent="0.35">
      <c r="A2780" s="1">
        <v>43307</v>
      </c>
      <c r="B2780">
        <v>7</v>
      </c>
      <c r="C2780">
        <v>2018</v>
      </c>
      <c r="D2780" s="2">
        <v>44760</v>
      </c>
      <c r="E2780" t="s">
        <v>277</v>
      </c>
      <c r="F2780" t="s">
        <v>1289</v>
      </c>
      <c r="G2780" t="s">
        <v>25</v>
      </c>
      <c r="I2780" s="3">
        <v>12.34</v>
      </c>
    </row>
    <row r="2781" spans="1:9" x14ac:dyDescent="0.35">
      <c r="A2781" s="1">
        <v>43307</v>
      </c>
      <c r="B2781">
        <v>7</v>
      </c>
      <c r="C2781">
        <v>2018</v>
      </c>
      <c r="D2781" s="2">
        <v>44760</v>
      </c>
      <c r="E2781" t="s">
        <v>279</v>
      </c>
      <c r="F2781" t="s">
        <v>1029</v>
      </c>
      <c r="G2781" t="s">
        <v>20</v>
      </c>
      <c r="I2781" s="3">
        <v>41.67</v>
      </c>
    </row>
    <row r="2782" spans="1:9" x14ac:dyDescent="0.35">
      <c r="A2782" s="1">
        <v>43308</v>
      </c>
      <c r="B2782">
        <v>7</v>
      </c>
      <c r="C2782">
        <v>2018</v>
      </c>
      <c r="D2782" s="2">
        <v>44760</v>
      </c>
      <c r="E2782" t="s">
        <v>279</v>
      </c>
      <c r="F2782" t="s">
        <v>541</v>
      </c>
      <c r="G2782" t="s">
        <v>17</v>
      </c>
      <c r="I2782" s="3">
        <v>6.42</v>
      </c>
    </row>
    <row r="2783" spans="1:9" x14ac:dyDescent="0.35">
      <c r="A2783" s="1">
        <v>43309</v>
      </c>
      <c r="B2783">
        <v>7</v>
      </c>
      <c r="C2783">
        <v>2018</v>
      </c>
      <c r="D2783" s="2">
        <v>44760</v>
      </c>
      <c r="E2783" t="s">
        <v>279</v>
      </c>
      <c r="F2783" t="s">
        <v>1029</v>
      </c>
      <c r="G2783" t="s">
        <v>20</v>
      </c>
      <c r="I2783" s="3">
        <v>11.29</v>
      </c>
    </row>
    <row r="2784" spans="1:9" x14ac:dyDescent="0.35">
      <c r="A2784" s="1">
        <v>43309</v>
      </c>
      <c r="B2784">
        <v>7</v>
      </c>
      <c r="C2784">
        <v>2018</v>
      </c>
      <c r="D2784" s="2">
        <v>44760</v>
      </c>
      <c r="E2784" t="s">
        <v>279</v>
      </c>
      <c r="F2784" t="s">
        <v>1019</v>
      </c>
      <c r="G2784" t="s">
        <v>30</v>
      </c>
      <c r="I2784" s="3">
        <v>64.989999999999995</v>
      </c>
    </row>
    <row r="2785" spans="1:9" x14ac:dyDescent="0.35">
      <c r="A2785" s="1">
        <v>43310</v>
      </c>
      <c r="B2785">
        <v>7</v>
      </c>
      <c r="C2785">
        <v>2018</v>
      </c>
      <c r="D2785" s="2">
        <v>44760</v>
      </c>
      <c r="E2785" t="s">
        <v>279</v>
      </c>
      <c r="F2785" t="s">
        <v>327</v>
      </c>
      <c r="G2785" t="s">
        <v>36</v>
      </c>
      <c r="I2785" s="3">
        <v>39.950000000000003</v>
      </c>
    </row>
    <row r="2786" spans="1:9" x14ac:dyDescent="0.35">
      <c r="A2786" s="1">
        <v>43311</v>
      </c>
      <c r="B2786">
        <v>7</v>
      </c>
      <c r="C2786">
        <v>2018</v>
      </c>
      <c r="D2786" s="2">
        <v>44760</v>
      </c>
      <c r="E2786" t="s">
        <v>279</v>
      </c>
      <c r="F2786" t="s">
        <v>891</v>
      </c>
      <c r="G2786" t="s">
        <v>38</v>
      </c>
      <c r="I2786" s="3">
        <v>129</v>
      </c>
    </row>
    <row r="2787" spans="1:9" x14ac:dyDescent="0.35">
      <c r="A2787" s="1">
        <v>43311</v>
      </c>
      <c r="B2787">
        <v>7</v>
      </c>
      <c r="C2787">
        <v>2018</v>
      </c>
      <c r="D2787" s="2">
        <v>44760</v>
      </c>
      <c r="E2787" t="s">
        <v>279</v>
      </c>
      <c r="F2787" t="s">
        <v>1290</v>
      </c>
      <c r="G2787" t="s">
        <v>25</v>
      </c>
      <c r="I2787" s="3">
        <v>16.73</v>
      </c>
    </row>
    <row r="2788" spans="1:9" x14ac:dyDescent="0.35">
      <c r="A2788" s="1">
        <v>43311</v>
      </c>
      <c r="B2788">
        <v>7</v>
      </c>
      <c r="C2788">
        <v>2018</v>
      </c>
      <c r="D2788" s="2">
        <v>44760</v>
      </c>
      <c r="E2788" t="s">
        <v>269</v>
      </c>
      <c r="F2788" t="s">
        <v>359</v>
      </c>
      <c r="G2788" t="s">
        <v>36</v>
      </c>
      <c r="I2788" s="3">
        <v>33.630000000000003</v>
      </c>
    </row>
    <row r="2789" spans="1:9" x14ac:dyDescent="0.35">
      <c r="A2789" s="1">
        <v>43311</v>
      </c>
      <c r="B2789">
        <v>7</v>
      </c>
      <c r="C2789">
        <v>2018</v>
      </c>
      <c r="D2789" s="2">
        <v>44760</v>
      </c>
      <c r="E2789" t="s">
        <v>279</v>
      </c>
      <c r="F2789" t="s">
        <v>1291</v>
      </c>
      <c r="G2789" t="s">
        <v>19</v>
      </c>
      <c r="I2789" s="3">
        <v>106.59</v>
      </c>
    </row>
    <row r="2790" spans="1:9" x14ac:dyDescent="0.35">
      <c r="A2790" s="1">
        <v>43312</v>
      </c>
      <c r="B2790">
        <v>7</v>
      </c>
      <c r="C2790">
        <v>2018</v>
      </c>
      <c r="D2790" s="2">
        <v>44760</v>
      </c>
      <c r="E2790" t="s">
        <v>279</v>
      </c>
      <c r="F2790" t="s">
        <v>1029</v>
      </c>
      <c r="G2790" t="s">
        <v>20</v>
      </c>
      <c r="I2790" s="3">
        <v>8.4700000000000006</v>
      </c>
    </row>
    <row r="2791" spans="1:9" x14ac:dyDescent="0.35">
      <c r="A2791" s="1">
        <v>43313</v>
      </c>
      <c r="B2791">
        <v>8</v>
      </c>
      <c r="C2791">
        <v>2018</v>
      </c>
      <c r="D2791" s="2">
        <v>44791</v>
      </c>
      <c r="E2791" t="s">
        <v>269</v>
      </c>
      <c r="F2791" t="s">
        <v>919</v>
      </c>
      <c r="G2791" t="s">
        <v>34</v>
      </c>
      <c r="I2791" s="3">
        <v>55</v>
      </c>
    </row>
    <row r="2792" spans="1:9" x14ac:dyDescent="0.35">
      <c r="A2792" s="1">
        <v>43314</v>
      </c>
      <c r="B2792">
        <v>8</v>
      </c>
      <c r="C2792">
        <v>2018</v>
      </c>
      <c r="D2792" s="2">
        <v>44791</v>
      </c>
      <c r="E2792" t="s">
        <v>269</v>
      </c>
      <c r="F2792" t="s">
        <v>1233</v>
      </c>
      <c r="G2792" t="s">
        <v>34</v>
      </c>
      <c r="I2792" s="3">
        <v>100</v>
      </c>
    </row>
    <row r="2793" spans="1:9" x14ac:dyDescent="0.35">
      <c r="A2793" s="1">
        <v>43314</v>
      </c>
      <c r="B2793">
        <v>8</v>
      </c>
      <c r="C2793">
        <v>2018</v>
      </c>
      <c r="D2793" s="2">
        <v>44791</v>
      </c>
      <c r="E2793" t="s">
        <v>268</v>
      </c>
      <c r="F2793" t="s">
        <v>1064</v>
      </c>
      <c r="G2793" t="s">
        <v>13</v>
      </c>
      <c r="I2793" s="3">
        <v>3370.47</v>
      </c>
    </row>
    <row r="2794" spans="1:9" x14ac:dyDescent="0.35">
      <c r="A2794" s="1">
        <v>43315</v>
      </c>
      <c r="B2794">
        <v>8</v>
      </c>
      <c r="C2794">
        <v>2018</v>
      </c>
      <c r="D2794" s="2">
        <v>44791</v>
      </c>
      <c r="E2794" t="s">
        <v>279</v>
      </c>
      <c r="F2794" t="s">
        <v>1029</v>
      </c>
      <c r="G2794" t="s">
        <v>20</v>
      </c>
      <c r="I2794" s="3">
        <v>31.65</v>
      </c>
    </row>
    <row r="2795" spans="1:9" x14ac:dyDescent="0.35">
      <c r="A2795" s="1">
        <v>43316</v>
      </c>
      <c r="B2795">
        <v>8</v>
      </c>
      <c r="C2795">
        <v>2018</v>
      </c>
      <c r="D2795" s="2">
        <v>44791</v>
      </c>
      <c r="E2795" t="s">
        <v>279</v>
      </c>
      <c r="F2795" t="s">
        <v>368</v>
      </c>
      <c r="G2795" t="s">
        <v>27</v>
      </c>
      <c r="I2795" s="3">
        <v>180</v>
      </c>
    </row>
    <row r="2796" spans="1:9" x14ac:dyDescent="0.35">
      <c r="A2796" s="1">
        <v>43318</v>
      </c>
      <c r="B2796">
        <v>8</v>
      </c>
      <c r="C2796">
        <v>2018</v>
      </c>
      <c r="D2796" s="2">
        <v>44791</v>
      </c>
      <c r="E2796" t="s">
        <v>279</v>
      </c>
      <c r="F2796" t="s">
        <v>1292</v>
      </c>
      <c r="G2796" t="s">
        <v>25</v>
      </c>
      <c r="I2796" s="3">
        <v>19.989999999999998</v>
      </c>
    </row>
    <row r="2797" spans="1:9" x14ac:dyDescent="0.35">
      <c r="A2797" s="1">
        <v>43319</v>
      </c>
      <c r="B2797">
        <v>8</v>
      </c>
      <c r="C2797">
        <v>2018</v>
      </c>
      <c r="D2797" s="2">
        <v>44791</v>
      </c>
      <c r="E2797" t="s">
        <v>279</v>
      </c>
      <c r="F2797" t="s">
        <v>1293</v>
      </c>
      <c r="G2797" t="s">
        <v>17</v>
      </c>
      <c r="I2797" s="3">
        <v>37.71</v>
      </c>
    </row>
    <row r="2798" spans="1:9" x14ac:dyDescent="0.35">
      <c r="A2798" s="1">
        <v>43319</v>
      </c>
      <c r="B2798">
        <v>8</v>
      </c>
      <c r="C2798">
        <v>2018</v>
      </c>
      <c r="D2798" s="2">
        <v>44791</v>
      </c>
      <c r="E2798" t="s">
        <v>269</v>
      </c>
      <c r="F2798" t="s">
        <v>651</v>
      </c>
      <c r="G2798" t="s">
        <v>34</v>
      </c>
      <c r="I2798" s="3">
        <v>74.5</v>
      </c>
    </row>
    <row r="2799" spans="1:9" x14ac:dyDescent="0.35">
      <c r="A2799" s="1">
        <v>43319</v>
      </c>
      <c r="B2799">
        <v>8</v>
      </c>
      <c r="C2799">
        <v>2018</v>
      </c>
      <c r="D2799" s="2">
        <v>44791</v>
      </c>
      <c r="E2799" t="s">
        <v>279</v>
      </c>
      <c r="F2799" t="s">
        <v>420</v>
      </c>
      <c r="G2799" t="s">
        <v>26</v>
      </c>
      <c r="I2799" s="3">
        <v>45.56</v>
      </c>
    </row>
    <row r="2800" spans="1:9" x14ac:dyDescent="0.35">
      <c r="A2800" s="1">
        <v>43320</v>
      </c>
      <c r="B2800">
        <v>8</v>
      </c>
      <c r="C2800">
        <v>2018</v>
      </c>
      <c r="D2800" s="2">
        <v>44791</v>
      </c>
      <c r="E2800" t="s">
        <v>279</v>
      </c>
      <c r="F2800" t="s">
        <v>1294</v>
      </c>
      <c r="G2800" t="s">
        <v>36</v>
      </c>
      <c r="I2800" s="3">
        <v>10</v>
      </c>
    </row>
    <row r="2801" spans="1:9" x14ac:dyDescent="0.35">
      <c r="A2801" s="1">
        <v>43320</v>
      </c>
      <c r="B2801">
        <v>8</v>
      </c>
      <c r="C2801">
        <v>2018</v>
      </c>
      <c r="D2801" s="2">
        <v>44791</v>
      </c>
      <c r="E2801" t="s">
        <v>279</v>
      </c>
      <c r="F2801" t="s">
        <v>1029</v>
      </c>
      <c r="G2801" t="s">
        <v>20</v>
      </c>
      <c r="I2801" s="3">
        <v>35.58</v>
      </c>
    </row>
    <row r="2802" spans="1:9" x14ac:dyDescent="0.35">
      <c r="A2802" s="1">
        <v>43321</v>
      </c>
      <c r="B2802">
        <v>8</v>
      </c>
      <c r="C2802">
        <v>2018</v>
      </c>
      <c r="D2802" s="2">
        <v>44791</v>
      </c>
      <c r="E2802" t="s">
        <v>277</v>
      </c>
      <c r="F2802" t="s">
        <v>1247</v>
      </c>
      <c r="G2802" t="s">
        <v>12</v>
      </c>
      <c r="I2802" s="3">
        <v>2.11</v>
      </c>
    </row>
    <row r="2803" spans="1:9" x14ac:dyDescent="0.35">
      <c r="A2803" s="1">
        <v>43321</v>
      </c>
      <c r="B2803">
        <v>8</v>
      </c>
      <c r="C2803">
        <v>2018</v>
      </c>
      <c r="D2803" s="2">
        <v>44791</v>
      </c>
      <c r="E2803" t="s">
        <v>279</v>
      </c>
      <c r="F2803" t="s">
        <v>1029</v>
      </c>
      <c r="G2803" t="s">
        <v>20</v>
      </c>
      <c r="I2803" s="3">
        <v>9.2100000000000009</v>
      </c>
    </row>
    <row r="2804" spans="1:9" x14ac:dyDescent="0.35">
      <c r="A2804" s="1">
        <v>43321</v>
      </c>
      <c r="B2804">
        <v>8</v>
      </c>
      <c r="C2804">
        <v>2018</v>
      </c>
      <c r="D2804" s="2">
        <v>44791</v>
      </c>
      <c r="E2804" t="s">
        <v>268</v>
      </c>
      <c r="F2804" t="s">
        <v>752</v>
      </c>
      <c r="G2804" t="s">
        <v>16</v>
      </c>
      <c r="I2804" s="3">
        <v>317.07</v>
      </c>
    </row>
    <row r="2805" spans="1:9" x14ac:dyDescent="0.35">
      <c r="A2805" s="1">
        <v>43323</v>
      </c>
      <c r="B2805">
        <v>8</v>
      </c>
      <c r="C2805">
        <v>2018</v>
      </c>
      <c r="D2805" s="2">
        <v>44791</v>
      </c>
      <c r="E2805" t="s">
        <v>279</v>
      </c>
      <c r="F2805" t="s">
        <v>382</v>
      </c>
      <c r="G2805" t="s">
        <v>28</v>
      </c>
      <c r="I2805" s="3">
        <v>35</v>
      </c>
    </row>
    <row r="2806" spans="1:9" x14ac:dyDescent="0.35">
      <c r="A2806" s="1">
        <v>43323</v>
      </c>
      <c r="B2806">
        <v>8</v>
      </c>
      <c r="C2806">
        <v>2018</v>
      </c>
      <c r="D2806" s="2">
        <v>44791</v>
      </c>
      <c r="E2806" t="s">
        <v>277</v>
      </c>
      <c r="F2806" t="s">
        <v>930</v>
      </c>
      <c r="G2806" t="s">
        <v>19</v>
      </c>
      <c r="I2806" s="3">
        <v>46.41</v>
      </c>
    </row>
    <row r="2807" spans="1:9" x14ac:dyDescent="0.35">
      <c r="A2807" s="1">
        <v>43325</v>
      </c>
      <c r="B2807">
        <v>8</v>
      </c>
      <c r="C2807">
        <v>2018</v>
      </c>
      <c r="D2807" s="2">
        <v>44791</v>
      </c>
      <c r="E2807" t="s">
        <v>271</v>
      </c>
      <c r="F2807" t="s">
        <v>1095</v>
      </c>
      <c r="G2807" t="s">
        <v>12</v>
      </c>
      <c r="I2807" s="3">
        <v>3.43</v>
      </c>
    </row>
    <row r="2808" spans="1:9" x14ac:dyDescent="0.35">
      <c r="A2808" s="1">
        <v>43325</v>
      </c>
      <c r="B2808">
        <v>8</v>
      </c>
      <c r="C2808">
        <v>2018</v>
      </c>
      <c r="D2808" s="2">
        <v>44791</v>
      </c>
      <c r="E2808" t="s">
        <v>279</v>
      </c>
      <c r="F2808" t="s">
        <v>40</v>
      </c>
      <c r="G2808" t="s">
        <v>41</v>
      </c>
      <c r="I2808" s="3">
        <v>5</v>
      </c>
    </row>
    <row r="2809" spans="1:9" x14ac:dyDescent="0.35">
      <c r="A2809" s="1">
        <v>43327</v>
      </c>
      <c r="B2809">
        <v>8</v>
      </c>
      <c r="C2809">
        <v>2018</v>
      </c>
      <c r="D2809" s="2">
        <v>44791</v>
      </c>
      <c r="E2809" t="s">
        <v>269</v>
      </c>
      <c r="F2809" t="s">
        <v>651</v>
      </c>
      <c r="G2809" t="s">
        <v>34</v>
      </c>
      <c r="I2809" s="3">
        <v>35</v>
      </c>
    </row>
    <row r="2810" spans="1:9" x14ac:dyDescent="0.35">
      <c r="A2810" s="1">
        <v>43328</v>
      </c>
      <c r="B2810">
        <v>8</v>
      </c>
      <c r="C2810">
        <v>2018</v>
      </c>
      <c r="D2810" s="2">
        <v>44791</v>
      </c>
      <c r="E2810" t="s">
        <v>277</v>
      </c>
      <c r="F2810" t="s">
        <v>1295</v>
      </c>
      <c r="G2810" t="s">
        <v>19</v>
      </c>
      <c r="I2810" s="3">
        <v>47.71</v>
      </c>
    </row>
    <row r="2811" spans="1:9" x14ac:dyDescent="0.35">
      <c r="A2811" s="1">
        <v>43330</v>
      </c>
      <c r="B2811">
        <v>8</v>
      </c>
      <c r="C2811">
        <v>2018</v>
      </c>
      <c r="D2811" s="2">
        <v>44791</v>
      </c>
      <c r="E2811" t="s">
        <v>276</v>
      </c>
      <c r="F2811" t="s">
        <v>1029</v>
      </c>
      <c r="G2811" t="s">
        <v>20</v>
      </c>
      <c r="I2811" s="3">
        <v>40.44</v>
      </c>
    </row>
    <row r="2812" spans="1:9" x14ac:dyDescent="0.35">
      <c r="A2812" s="1">
        <v>43331</v>
      </c>
      <c r="B2812">
        <v>8</v>
      </c>
      <c r="C2812">
        <v>2018</v>
      </c>
      <c r="D2812" s="2">
        <v>44791</v>
      </c>
      <c r="E2812" t="s">
        <v>276</v>
      </c>
      <c r="F2812" t="s">
        <v>856</v>
      </c>
      <c r="G2812" t="s">
        <v>20</v>
      </c>
      <c r="I2812" s="3">
        <v>26.17</v>
      </c>
    </row>
    <row r="2813" spans="1:9" x14ac:dyDescent="0.35">
      <c r="A2813" s="1">
        <v>43333</v>
      </c>
      <c r="B2813">
        <v>8</v>
      </c>
      <c r="C2813">
        <v>2018</v>
      </c>
      <c r="D2813" s="2">
        <v>44791</v>
      </c>
      <c r="E2813" t="s">
        <v>268</v>
      </c>
      <c r="F2813" t="s">
        <v>751</v>
      </c>
      <c r="G2813" t="s">
        <v>14</v>
      </c>
      <c r="I2813" s="3">
        <v>7.85</v>
      </c>
    </row>
    <row r="2814" spans="1:9" x14ac:dyDescent="0.35">
      <c r="A2814" s="1">
        <v>43333</v>
      </c>
      <c r="B2814">
        <v>8</v>
      </c>
      <c r="C2814">
        <v>2018</v>
      </c>
      <c r="D2814" s="2">
        <v>44791</v>
      </c>
      <c r="E2814" t="s">
        <v>268</v>
      </c>
      <c r="F2814" t="s">
        <v>751</v>
      </c>
      <c r="G2814" t="s">
        <v>14</v>
      </c>
      <c r="I2814" s="3">
        <v>7.85</v>
      </c>
    </row>
    <row r="2815" spans="1:9" x14ac:dyDescent="0.35">
      <c r="A2815" s="1">
        <v>43333</v>
      </c>
      <c r="B2815">
        <v>8</v>
      </c>
      <c r="C2815">
        <v>2018</v>
      </c>
      <c r="D2815" s="2">
        <v>44791</v>
      </c>
      <c r="E2815" t="s">
        <v>276</v>
      </c>
      <c r="F2815" t="s">
        <v>1296</v>
      </c>
      <c r="G2815" t="s">
        <v>23</v>
      </c>
      <c r="I2815" s="3">
        <v>10</v>
      </c>
    </row>
    <row r="2816" spans="1:9" x14ac:dyDescent="0.35">
      <c r="A2816" s="1">
        <v>43333</v>
      </c>
      <c r="B2816">
        <v>8</v>
      </c>
      <c r="C2816">
        <v>2018</v>
      </c>
      <c r="D2816" s="2">
        <v>44791</v>
      </c>
      <c r="E2816" t="s">
        <v>276</v>
      </c>
      <c r="F2816" t="s">
        <v>546</v>
      </c>
      <c r="G2816" t="s">
        <v>17</v>
      </c>
      <c r="I2816" s="3">
        <v>18.16</v>
      </c>
    </row>
    <row r="2817" spans="1:9" x14ac:dyDescent="0.35">
      <c r="A2817" s="1">
        <v>43333</v>
      </c>
      <c r="B2817">
        <v>8</v>
      </c>
      <c r="C2817">
        <v>2018</v>
      </c>
      <c r="D2817" s="2">
        <v>44791</v>
      </c>
      <c r="E2817" t="s">
        <v>279</v>
      </c>
      <c r="F2817" t="s">
        <v>420</v>
      </c>
      <c r="G2817" t="s">
        <v>26</v>
      </c>
      <c r="I2817" s="3">
        <v>42.96</v>
      </c>
    </row>
    <row r="2818" spans="1:9" x14ac:dyDescent="0.35">
      <c r="A2818" s="1">
        <v>43334</v>
      </c>
      <c r="B2818">
        <v>8</v>
      </c>
      <c r="C2818">
        <v>2018</v>
      </c>
      <c r="D2818" s="2">
        <v>44791</v>
      </c>
      <c r="E2818" t="s">
        <v>276</v>
      </c>
      <c r="F2818" t="s">
        <v>1029</v>
      </c>
      <c r="G2818" t="s">
        <v>20</v>
      </c>
      <c r="I2818" s="3">
        <v>1.78</v>
      </c>
    </row>
    <row r="2819" spans="1:9" x14ac:dyDescent="0.35">
      <c r="A2819" s="1">
        <v>43334</v>
      </c>
      <c r="B2819">
        <v>8</v>
      </c>
      <c r="C2819">
        <v>2018</v>
      </c>
      <c r="D2819" s="2">
        <v>44791</v>
      </c>
      <c r="E2819" t="s">
        <v>269</v>
      </c>
      <c r="F2819" t="s">
        <v>754</v>
      </c>
      <c r="G2819" t="s">
        <v>16</v>
      </c>
      <c r="I2819" s="3">
        <v>159.16999999999999</v>
      </c>
    </row>
    <row r="2820" spans="1:9" x14ac:dyDescent="0.35">
      <c r="A2820" s="1">
        <v>43335</v>
      </c>
      <c r="B2820">
        <v>8</v>
      </c>
      <c r="C2820">
        <v>2018</v>
      </c>
      <c r="D2820" s="2">
        <v>44791</v>
      </c>
      <c r="E2820" t="s">
        <v>276</v>
      </c>
      <c r="F2820" t="s">
        <v>359</v>
      </c>
      <c r="G2820" t="s">
        <v>36</v>
      </c>
      <c r="I2820" s="3">
        <v>1.99</v>
      </c>
    </row>
    <row r="2821" spans="1:9" x14ac:dyDescent="0.35">
      <c r="A2821" s="1">
        <v>43335</v>
      </c>
      <c r="B2821">
        <v>8</v>
      </c>
      <c r="C2821">
        <v>2018</v>
      </c>
      <c r="D2821" s="2">
        <v>44791</v>
      </c>
      <c r="E2821" t="s">
        <v>277</v>
      </c>
      <c r="F2821" t="s">
        <v>423</v>
      </c>
      <c r="G2821" t="s">
        <v>19</v>
      </c>
      <c r="I2821" s="3">
        <v>9.69</v>
      </c>
    </row>
    <row r="2822" spans="1:9" x14ac:dyDescent="0.35">
      <c r="A2822" s="1">
        <v>43336</v>
      </c>
      <c r="B2822">
        <v>8</v>
      </c>
      <c r="C2822">
        <v>2018</v>
      </c>
      <c r="D2822" s="2">
        <v>44791</v>
      </c>
      <c r="E2822" t="s">
        <v>276</v>
      </c>
      <c r="F2822" t="s">
        <v>1297</v>
      </c>
      <c r="G2822" t="s">
        <v>12</v>
      </c>
      <c r="I2822" s="3">
        <v>0.17</v>
      </c>
    </row>
    <row r="2823" spans="1:9" x14ac:dyDescent="0.35">
      <c r="A2823" s="1">
        <v>43337</v>
      </c>
      <c r="B2823">
        <v>8</v>
      </c>
      <c r="C2823">
        <v>2018</v>
      </c>
      <c r="D2823" s="2">
        <v>44791</v>
      </c>
      <c r="E2823" t="s">
        <v>277</v>
      </c>
      <c r="F2823" t="s">
        <v>1298</v>
      </c>
      <c r="G2823" t="s">
        <v>19</v>
      </c>
      <c r="I2823" s="3">
        <v>11.5</v>
      </c>
    </row>
    <row r="2824" spans="1:9" x14ac:dyDescent="0.35">
      <c r="A2824" s="1">
        <v>43337</v>
      </c>
      <c r="B2824">
        <v>8</v>
      </c>
      <c r="C2824">
        <v>2018</v>
      </c>
      <c r="D2824" s="2">
        <v>44791</v>
      </c>
      <c r="E2824" t="s">
        <v>277</v>
      </c>
      <c r="F2824" t="s">
        <v>432</v>
      </c>
      <c r="G2824" t="s">
        <v>19</v>
      </c>
      <c r="I2824" s="3">
        <v>49.4</v>
      </c>
    </row>
    <row r="2825" spans="1:9" x14ac:dyDescent="0.35">
      <c r="A2825" s="1">
        <v>43338</v>
      </c>
      <c r="B2825">
        <v>8</v>
      </c>
      <c r="C2825">
        <v>2018</v>
      </c>
      <c r="D2825" s="2">
        <v>44791</v>
      </c>
      <c r="E2825" t="s">
        <v>276</v>
      </c>
      <c r="F2825" t="s">
        <v>369</v>
      </c>
      <c r="G2825" t="s">
        <v>36</v>
      </c>
      <c r="I2825" s="3">
        <v>0.99</v>
      </c>
    </row>
    <row r="2826" spans="1:9" x14ac:dyDescent="0.35">
      <c r="A2826" s="1">
        <v>43338</v>
      </c>
      <c r="B2826">
        <v>8</v>
      </c>
      <c r="C2826">
        <v>2018</v>
      </c>
      <c r="D2826" s="2">
        <v>44791</v>
      </c>
      <c r="E2826" t="s">
        <v>276</v>
      </c>
      <c r="F2826" t="s">
        <v>856</v>
      </c>
      <c r="G2826" t="s">
        <v>20</v>
      </c>
      <c r="I2826" s="3">
        <v>3.88</v>
      </c>
    </row>
    <row r="2827" spans="1:9" x14ac:dyDescent="0.35">
      <c r="A2827" s="1">
        <v>43338</v>
      </c>
      <c r="B2827">
        <v>8</v>
      </c>
      <c r="C2827">
        <v>2018</v>
      </c>
      <c r="D2827" s="2">
        <v>44791</v>
      </c>
      <c r="E2827" t="s">
        <v>277</v>
      </c>
      <c r="F2827" t="s">
        <v>1011</v>
      </c>
      <c r="G2827" t="s">
        <v>19</v>
      </c>
      <c r="I2827" s="3">
        <v>19.29</v>
      </c>
    </row>
    <row r="2828" spans="1:9" x14ac:dyDescent="0.35">
      <c r="A2828" s="1">
        <v>43339</v>
      </c>
      <c r="B2828">
        <v>8</v>
      </c>
      <c r="C2828">
        <v>2018</v>
      </c>
      <c r="D2828" s="2">
        <v>44791</v>
      </c>
      <c r="E2828" t="s">
        <v>279</v>
      </c>
      <c r="F2828" t="s">
        <v>1180</v>
      </c>
      <c r="G2828" t="s">
        <v>20</v>
      </c>
      <c r="I2828" s="3">
        <v>55.75</v>
      </c>
    </row>
    <row r="2829" spans="1:9" x14ac:dyDescent="0.35">
      <c r="A2829" s="1">
        <v>43340</v>
      </c>
      <c r="B2829">
        <v>8</v>
      </c>
      <c r="C2829">
        <v>2018</v>
      </c>
      <c r="D2829" s="2">
        <v>44791</v>
      </c>
      <c r="E2829" t="s">
        <v>276</v>
      </c>
      <c r="F2829" t="s">
        <v>1029</v>
      </c>
      <c r="G2829" t="s">
        <v>20</v>
      </c>
      <c r="I2829" s="3">
        <v>5.58</v>
      </c>
    </row>
    <row r="2830" spans="1:9" x14ac:dyDescent="0.35">
      <c r="A2830" s="1">
        <v>43340</v>
      </c>
      <c r="B2830">
        <v>8</v>
      </c>
      <c r="C2830">
        <v>2018</v>
      </c>
      <c r="D2830" s="2">
        <v>44791</v>
      </c>
      <c r="E2830" t="s">
        <v>279</v>
      </c>
      <c r="F2830" t="s">
        <v>327</v>
      </c>
      <c r="G2830" t="s">
        <v>36</v>
      </c>
      <c r="I2830" s="3">
        <v>39.950000000000003</v>
      </c>
    </row>
    <row r="2831" spans="1:9" x14ac:dyDescent="0.35">
      <c r="A2831" s="1">
        <v>43340</v>
      </c>
      <c r="B2831">
        <v>8</v>
      </c>
      <c r="C2831">
        <v>2018</v>
      </c>
      <c r="D2831" s="2">
        <v>44791</v>
      </c>
      <c r="E2831" t="s">
        <v>279</v>
      </c>
      <c r="F2831" t="s">
        <v>1019</v>
      </c>
      <c r="G2831" t="s">
        <v>30</v>
      </c>
      <c r="I2831" s="3">
        <v>64.989999999999995</v>
      </c>
    </row>
    <row r="2832" spans="1:9" x14ac:dyDescent="0.35">
      <c r="A2832" s="1">
        <v>43341</v>
      </c>
      <c r="B2832">
        <v>8</v>
      </c>
      <c r="C2832">
        <v>2018</v>
      </c>
      <c r="D2832" s="2">
        <v>44791</v>
      </c>
      <c r="E2832" t="s">
        <v>269</v>
      </c>
      <c r="F2832" t="s">
        <v>359</v>
      </c>
      <c r="G2832" t="s">
        <v>36</v>
      </c>
      <c r="I2832" s="3">
        <v>33.630000000000003</v>
      </c>
    </row>
    <row r="2833" spans="1:9" x14ac:dyDescent="0.35">
      <c r="A2833" s="1">
        <v>43343</v>
      </c>
      <c r="B2833">
        <v>8</v>
      </c>
      <c r="C2833">
        <v>2018</v>
      </c>
      <c r="D2833" s="2">
        <v>44791</v>
      </c>
      <c r="E2833" t="s">
        <v>269</v>
      </c>
      <c r="F2833" t="s">
        <v>919</v>
      </c>
      <c r="G2833" t="s">
        <v>34</v>
      </c>
      <c r="I2833" s="3">
        <v>55</v>
      </c>
    </row>
    <row r="2834" spans="1:9" x14ac:dyDescent="0.35">
      <c r="A2834" s="1">
        <v>43343</v>
      </c>
      <c r="B2834">
        <v>8</v>
      </c>
      <c r="C2834">
        <v>2018</v>
      </c>
      <c r="D2834" s="2">
        <v>44791</v>
      </c>
      <c r="E2834" t="s">
        <v>276</v>
      </c>
      <c r="F2834" t="s">
        <v>1299</v>
      </c>
      <c r="G2834" t="s">
        <v>36</v>
      </c>
      <c r="I2834" s="3">
        <v>99</v>
      </c>
    </row>
    <row r="2835" spans="1:9" x14ac:dyDescent="0.35">
      <c r="A2835" s="1">
        <v>43343</v>
      </c>
      <c r="B2835">
        <v>8</v>
      </c>
      <c r="C2835">
        <v>2018</v>
      </c>
      <c r="D2835" s="2">
        <v>44791</v>
      </c>
      <c r="E2835" t="s">
        <v>268</v>
      </c>
      <c r="F2835" t="s">
        <v>1059</v>
      </c>
      <c r="G2835" t="s">
        <v>14</v>
      </c>
      <c r="I2835" s="3">
        <v>330.67</v>
      </c>
    </row>
    <row r="2836" spans="1:9" x14ac:dyDescent="0.35">
      <c r="A2836" s="1">
        <v>43344</v>
      </c>
      <c r="B2836">
        <v>9</v>
      </c>
      <c r="C2836">
        <v>2018</v>
      </c>
      <c r="D2836" s="2">
        <v>44822</v>
      </c>
      <c r="E2836" t="s">
        <v>279</v>
      </c>
      <c r="F2836" t="s">
        <v>917</v>
      </c>
      <c r="G2836" t="s">
        <v>36</v>
      </c>
      <c r="I2836" s="3">
        <v>95.88</v>
      </c>
    </row>
    <row r="2837" spans="1:9" x14ac:dyDescent="0.35">
      <c r="A2837" s="1">
        <v>43347</v>
      </c>
      <c r="B2837">
        <v>9</v>
      </c>
      <c r="C2837">
        <v>2018</v>
      </c>
      <c r="D2837" s="2">
        <v>44822</v>
      </c>
      <c r="E2837" t="s">
        <v>276</v>
      </c>
      <c r="F2837" t="s">
        <v>1300</v>
      </c>
      <c r="G2837" t="s">
        <v>23</v>
      </c>
      <c r="I2837" s="3">
        <v>8.14</v>
      </c>
    </row>
    <row r="2838" spans="1:9" x14ac:dyDescent="0.35">
      <c r="A2838" s="1">
        <v>43347</v>
      </c>
      <c r="B2838">
        <v>9</v>
      </c>
      <c r="C2838">
        <v>2018</v>
      </c>
      <c r="D2838" s="2">
        <v>44822</v>
      </c>
      <c r="E2838" t="s">
        <v>269</v>
      </c>
      <c r="F2838" t="s">
        <v>651</v>
      </c>
      <c r="G2838" t="s">
        <v>34</v>
      </c>
      <c r="I2838" s="3">
        <v>74.5</v>
      </c>
    </row>
    <row r="2839" spans="1:9" x14ac:dyDescent="0.35">
      <c r="A2839" s="1">
        <v>43347</v>
      </c>
      <c r="B2839">
        <v>9</v>
      </c>
      <c r="C2839">
        <v>2018</v>
      </c>
      <c r="D2839" s="2">
        <v>44822</v>
      </c>
      <c r="E2839" t="s">
        <v>269</v>
      </c>
      <c r="F2839" t="s">
        <v>1301</v>
      </c>
      <c r="G2839" t="s">
        <v>34</v>
      </c>
      <c r="I2839" s="3">
        <v>100</v>
      </c>
    </row>
    <row r="2840" spans="1:9" x14ac:dyDescent="0.35">
      <c r="A2840" s="1">
        <v>43347</v>
      </c>
      <c r="B2840">
        <v>9</v>
      </c>
      <c r="C2840">
        <v>2018</v>
      </c>
      <c r="D2840" s="2">
        <v>44822</v>
      </c>
      <c r="E2840" t="s">
        <v>276</v>
      </c>
      <c r="F2840" t="s">
        <v>368</v>
      </c>
      <c r="G2840" t="s">
        <v>27</v>
      </c>
      <c r="I2840" s="3">
        <v>180</v>
      </c>
    </row>
    <row r="2841" spans="1:9" x14ac:dyDescent="0.35">
      <c r="A2841" s="1">
        <v>43347</v>
      </c>
      <c r="B2841">
        <v>9</v>
      </c>
      <c r="C2841">
        <v>2018</v>
      </c>
      <c r="D2841" s="2">
        <v>44822</v>
      </c>
      <c r="E2841" t="s">
        <v>268</v>
      </c>
      <c r="F2841" t="s">
        <v>1064</v>
      </c>
      <c r="G2841" t="s">
        <v>13</v>
      </c>
      <c r="I2841" s="3">
        <v>3370.47</v>
      </c>
    </row>
    <row r="2842" spans="1:9" x14ac:dyDescent="0.35">
      <c r="A2842" s="1">
        <v>43349</v>
      </c>
      <c r="B2842">
        <v>9</v>
      </c>
      <c r="C2842">
        <v>2018</v>
      </c>
      <c r="D2842" s="2">
        <v>44822</v>
      </c>
      <c r="E2842" t="s">
        <v>268</v>
      </c>
      <c r="F2842" t="s">
        <v>1302</v>
      </c>
      <c r="G2842" t="s">
        <v>24</v>
      </c>
      <c r="I2842" s="3">
        <v>35</v>
      </c>
    </row>
    <row r="2843" spans="1:9" x14ac:dyDescent="0.35">
      <c r="A2843" s="1">
        <v>43351</v>
      </c>
      <c r="B2843">
        <v>9</v>
      </c>
      <c r="C2843">
        <v>2018</v>
      </c>
      <c r="D2843" s="2">
        <v>44822</v>
      </c>
      <c r="E2843" t="s">
        <v>276</v>
      </c>
      <c r="F2843" t="s">
        <v>444</v>
      </c>
      <c r="G2843" t="s">
        <v>10</v>
      </c>
      <c r="I2843" s="3">
        <v>77</v>
      </c>
    </row>
    <row r="2844" spans="1:9" x14ac:dyDescent="0.35">
      <c r="A2844" s="1">
        <v>43351</v>
      </c>
      <c r="B2844">
        <v>9</v>
      </c>
      <c r="C2844">
        <v>2018</v>
      </c>
      <c r="D2844" s="2">
        <v>44822</v>
      </c>
      <c r="E2844" t="s">
        <v>276</v>
      </c>
      <c r="F2844" t="s">
        <v>385</v>
      </c>
      <c r="G2844" t="s">
        <v>10</v>
      </c>
      <c r="I2844" s="3">
        <v>181.38</v>
      </c>
    </row>
    <row r="2845" spans="1:9" x14ac:dyDescent="0.35">
      <c r="A2845" s="1">
        <v>43351</v>
      </c>
      <c r="B2845">
        <v>9</v>
      </c>
      <c r="C2845">
        <v>2018</v>
      </c>
      <c r="D2845" s="2">
        <v>44822</v>
      </c>
      <c r="E2845" t="s">
        <v>276</v>
      </c>
      <c r="F2845" t="s">
        <v>1303</v>
      </c>
      <c r="G2845" t="s">
        <v>10</v>
      </c>
      <c r="I2845" s="3">
        <v>1685</v>
      </c>
    </row>
    <row r="2846" spans="1:9" x14ac:dyDescent="0.35">
      <c r="A2846" s="1">
        <v>43352</v>
      </c>
      <c r="B2846">
        <v>9</v>
      </c>
      <c r="C2846">
        <v>2018</v>
      </c>
      <c r="D2846" s="2">
        <v>44822</v>
      </c>
      <c r="E2846" t="s">
        <v>277</v>
      </c>
      <c r="F2846" t="s">
        <v>1247</v>
      </c>
      <c r="G2846" t="s">
        <v>12</v>
      </c>
      <c r="I2846" s="3">
        <v>3.08</v>
      </c>
    </row>
    <row r="2847" spans="1:9" x14ac:dyDescent="0.35">
      <c r="A2847" s="1">
        <v>43353</v>
      </c>
      <c r="B2847">
        <v>9</v>
      </c>
      <c r="C2847">
        <v>2018</v>
      </c>
      <c r="D2847" s="2">
        <v>44822</v>
      </c>
      <c r="E2847" t="s">
        <v>268</v>
      </c>
      <c r="F2847" t="s">
        <v>752</v>
      </c>
      <c r="G2847" t="s">
        <v>16</v>
      </c>
      <c r="I2847" s="3">
        <v>334</v>
      </c>
    </row>
    <row r="2848" spans="1:9" x14ac:dyDescent="0.35">
      <c r="A2848" s="1">
        <v>43354</v>
      </c>
      <c r="B2848">
        <v>9</v>
      </c>
      <c r="C2848">
        <v>2018</v>
      </c>
      <c r="D2848" s="2">
        <v>44822</v>
      </c>
      <c r="E2848" t="s">
        <v>276</v>
      </c>
      <c r="F2848" t="s">
        <v>382</v>
      </c>
      <c r="G2848" t="s">
        <v>28</v>
      </c>
      <c r="I2848" s="3">
        <v>35</v>
      </c>
    </row>
    <row r="2849" spans="1:9" x14ac:dyDescent="0.35">
      <c r="A2849" s="1">
        <v>43355</v>
      </c>
      <c r="B2849">
        <v>9</v>
      </c>
      <c r="C2849">
        <v>2018</v>
      </c>
      <c r="D2849" s="2">
        <v>44822</v>
      </c>
      <c r="E2849" t="s">
        <v>279</v>
      </c>
      <c r="F2849" t="s">
        <v>950</v>
      </c>
      <c r="G2849" t="s">
        <v>23</v>
      </c>
      <c r="I2849" s="3">
        <v>7</v>
      </c>
    </row>
    <row r="2850" spans="1:9" x14ac:dyDescent="0.35">
      <c r="A2850" s="1">
        <v>43359</v>
      </c>
      <c r="B2850">
        <v>9</v>
      </c>
      <c r="C2850">
        <v>2018</v>
      </c>
      <c r="D2850" s="2">
        <v>44822</v>
      </c>
      <c r="E2850" t="s">
        <v>277</v>
      </c>
      <c r="F2850" t="s">
        <v>1304</v>
      </c>
      <c r="G2850" t="s">
        <v>19</v>
      </c>
      <c r="I2850" s="3">
        <v>4.08</v>
      </c>
    </row>
    <row r="2851" spans="1:9" x14ac:dyDescent="0.35">
      <c r="A2851" s="1">
        <v>43361</v>
      </c>
      <c r="B2851">
        <v>9</v>
      </c>
      <c r="C2851">
        <v>2018</v>
      </c>
      <c r="D2851" s="2">
        <v>44822</v>
      </c>
      <c r="E2851" t="s">
        <v>276</v>
      </c>
      <c r="F2851" t="s">
        <v>1300</v>
      </c>
      <c r="G2851" t="s">
        <v>20</v>
      </c>
      <c r="I2851" s="3">
        <v>4.67</v>
      </c>
    </row>
    <row r="2852" spans="1:9" x14ac:dyDescent="0.35">
      <c r="A2852" s="1">
        <v>43362</v>
      </c>
      <c r="B2852">
        <v>9</v>
      </c>
      <c r="C2852">
        <v>2018</v>
      </c>
      <c r="D2852" s="2">
        <v>44822</v>
      </c>
      <c r="E2852" t="s">
        <v>268</v>
      </c>
      <c r="F2852" t="s">
        <v>751</v>
      </c>
      <c r="G2852" t="s">
        <v>14</v>
      </c>
      <c r="I2852" s="3">
        <v>7.59</v>
      </c>
    </row>
    <row r="2853" spans="1:9" x14ac:dyDescent="0.35">
      <c r="A2853" s="1">
        <v>43366</v>
      </c>
      <c r="B2853">
        <v>9</v>
      </c>
      <c r="C2853">
        <v>2018</v>
      </c>
      <c r="D2853" s="2">
        <v>44822</v>
      </c>
      <c r="E2853" t="s">
        <v>276</v>
      </c>
      <c r="F2853" t="s">
        <v>359</v>
      </c>
      <c r="G2853" t="s">
        <v>36</v>
      </c>
      <c r="I2853" s="3">
        <v>1.99</v>
      </c>
    </row>
    <row r="2854" spans="1:9" x14ac:dyDescent="0.35">
      <c r="A2854" s="1">
        <v>43367</v>
      </c>
      <c r="B2854">
        <v>9</v>
      </c>
      <c r="C2854">
        <v>2018</v>
      </c>
      <c r="D2854" s="2">
        <v>44822</v>
      </c>
      <c r="E2854" t="s">
        <v>276</v>
      </c>
      <c r="F2854" t="s">
        <v>1297</v>
      </c>
      <c r="G2854" t="s">
        <v>12</v>
      </c>
      <c r="I2854" s="3">
        <v>10.81</v>
      </c>
    </row>
    <row r="2855" spans="1:9" x14ac:dyDescent="0.35">
      <c r="A2855" s="1">
        <v>43367</v>
      </c>
      <c r="B2855">
        <v>9</v>
      </c>
      <c r="C2855">
        <v>2018</v>
      </c>
      <c r="D2855" s="2">
        <v>44822</v>
      </c>
      <c r="E2855" t="s">
        <v>269</v>
      </c>
      <c r="F2855" t="s">
        <v>754</v>
      </c>
      <c r="G2855" t="s">
        <v>16</v>
      </c>
      <c r="I2855" s="3">
        <v>159.16999999999999</v>
      </c>
    </row>
    <row r="2856" spans="1:9" x14ac:dyDescent="0.35">
      <c r="A2856" s="1">
        <v>43369</v>
      </c>
      <c r="B2856">
        <v>9</v>
      </c>
      <c r="C2856">
        <v>2018</v>
      </c>
      <c r="D2856" s="2">
        <v>44822</v>
      </c>
      <c r="E2856" t="s">
        <v>276</v>
      </c>
      <c r="F2856" t="s">
        <v>369</v>
      </c>
      <c r="G2856" t="s">
        <v>36</v>
      </c>
      <c r="I2856" s="3">
        <v>0.99</v>
      </c>
    </row>
    <row r="2857" spans="1:9" x14ac:dyDescent="0.35">
      <c r="A2857" s="1">
        <v>43370</v>
      </c>
      <c r="B2857">
        <v>9</v>
      </c>
      <c r="C2857">
        <v>2018</v>
      </c>
      <c r="D2857" s="2">
        <v>44822</v>
      </c>
      <c r="E2857" t="s">
        <v>279</v>
      </c>
      <c r="F2857" t="s">
        <v>327</v>
      </c>
      <c r="G2857" t="s">
        <v>36</v>
      </c>
      <c r="I2857" s="3">
        <v>39.950000000000003</v>
      </c>
    </row>
    <row r="2858" spans="1:9" x14ac:dyDescent="0.35">
      <c r="A2858" s="1">
        <v>43371</v>
      </c>
      <c r="B2858">
        <v>9</v>
      </c>
      <c r="C2858">
        <v>2018</v>
      </c>
      <c r="D2858" s="2">
        <v>44822</v>
      </c>
      <c r="E2858" t="s">
        <v>276</v>
      </c>
      <c r="F2858" t="s">
        <v>541</v>
      </c>
      <c r="G2858" t="s">
        <v>23</v>
      </c>
      <c r="I2858" s="3">
        <v>16.79</v>
      </c>
    </row>
    <row r="2859" spans="1:9" x14ac:dyDescent="0.35">
      <c r="A2859" s="1">
        <v>43371</v>
      </c>
      <c r="B2859">
        <v>9</v>
      </c>
      <c r="C2859">
        <v>2018</v>
      </c>
      <c r="D2859" s="2">
        <v>44822</v>
      </c>
      <c r="E2859" t="s">
        <v>276</v>
      </c>
      <c r="F2859" t="s">
        <v>1019</v>
      </c>
      <c r="G2859" t="s">
        <v>30</v>
      </c>
      <c r="I2859" s="3">
        <v>64.989999999999995</v>
      </c>
    </row>
    <row r="2860" spans="1:9" x14ac:dyDescent="0.35">
      <c r="A2860" s="1">
        <v>43372</v>
      </c>
      <c r="B2860">
        <v>9</v>
      </c>
      <c r="C2860">
        <v>2018</v>
      </c>
      <c r="D2860" s="2">
        <v>44822</v>
      </c>
      <c r="E2860" t="s">
        <v>279</v>
      </c>
      <c r="F2860" t="s">
        <v>1305</v>
      </c>
      <c r="G2860" t="s">
        <v>52</v>
      </c>
      <c r="I2860" s="3">
        <v>0.73</v>
      </c>
    </row>
    <row r="2861" spans="1:9" x14ac:dyDescent="0.35">
      <c r="A2861" s="1">
        <v>43373</v>
      </c>
      <c r="B2861">
        <v>9</v>
      </c>
      <c r="C2861">
        <v>2018</v>
      </c>
      <c r="D2861" s="2">
        <v>44822</v>
      </c>
      <c r="E2861" t="s">
        <v>279</v>
      </c>
      <c r="F2861" t="s">
        <v>468</v>
      </c>
      <c r="G2861" t="s">
        <v>25</v>
      </c>
      <c r="I2861" s="3">
        <v>156.22</v>
      </c>
    </row>
    <row r="2862" spans="1:9" x14ac:dyDescent="0.35">
      <c r="A2862" s="1">
        <v>43374</v>
      </c>
      <c r="B2862">
        <v>10</v>
      </c>
      <c r="C2862">
        <v>2018</v>
      </c>
      <c r="D2862" s="2">
        <v>44852</v>
      </c>
      <c r="E2862" t="s">
        <v>279</v>
      </c>
      <c r="F2862" t="s">
        <v>1235</v>
      </c>
      <c r="G2862" t="s">
        <v>19</v>
      </c>
      <c r="I2862" s="3">
        <v>5.37</v>
      </c>
    </row>
    <row r="2863" spans="1:9" x14ac:dyDescent="0.35">
      <c r="A2863" s="1">
        <v>43374</v>
      </c>
      <c r="B2863">
        <v>10</v>
      </c>
      <c r="C2863">
        <v>2018</v>
      </c>
      <c r="D2863" s="2">
        <v>44852</v>
      </c>
      <c r="E2863" t="s">
        <v>269</v>
      </c>
      <c r="F2863" t="s">
        <v>359</v>
      </c>
      <c r="G2863" t="s">
        <v>36</v>
      </c>
      <c r="I2863" s="3">
        <v>33.630000000000003</v>
      </c>
    </row>
    <row r="2864" spans="1:9" x14ac:dyDescent="0.35">
      <c r="A2864" s="1">
        <v>43374</v>
      </c>
      <c r="B2864">
        <v>10</v>
      </c>
      <c r="C2864">
        <v>2018</v>
      </c>
      <c r="D2864" s="2">
        <v>44852</v>
      </c>
      <c r="E2864" t="s">
        <v>269</v>
      </c>
      <c r="F2864" t="s">
        <v>919</v>
      </c>
      <c r="G2864" t="s">
        <v>34</v>
      </c>
      <c r="I2864" s="3">
        <v>55</v>
      </c>
    </row>
    <row r="2865" spans="1:9" x14ac:dyDescent="0.35">
      <c r="A2865" s="1">
        <v>43374</v>
      </c>
      <c r="B2865">
        <v>10</v>
      </c>
      <c r="C2865">
        <v>2018</v>
      </c>
      <c r="D2865" s="2">
        <v>44852</v>
      </c>
      <c r="E2865" t="s">
        <v>269</v>
      </c>
      <c r="F2865" t="s">
        <v>1233</v>
      </c>
      <c r="G2865" t="s">
        <v>34</v>
      </c>
      <c r="I2865" s="3">
        <v>100</v>
      </c>
    </row>
    <row r="2866" spans="1:9" x14ac:dyDescent="0.35">
      <c r="A2866" s="1">
        <v>43374</v>
      </c>
      <c r="B2866">
        <v>10</v>
      </c>
      <c r="C2866">
        <v>2018</v>
      </c>
      <c r="D2866" s="2">
        <v>44852</v>
      </c>
      <c r="E2866" t="s">
        <v>268</v>
      </c>
      <c r="F2866" t="s">
        <v>1064</v>
      </c>
      <c r="G2866" t="s">
        <v>13</v>
      </c>
      <c r="I2866" s="3">
        <v>3370.47</v>
      </c>
    </row>
    <row r="2867" spans="1:9" x14ac:dyDescent="0.35">
      <c r="A2867" s="1">
        <v>43374</v>
      </c>
      <c r="B2867">
        <v>10</v>
      </c>
      <c r="C2867">
        <v>2018</v>
      </c>
      <c r="D2867" s="2">
        <v>44852</v>
      </c>
      <c r="E2867" t="s">
        <v>279</v>
      </c>
      <c r="F2867" t="s">
        <v>420</v>
      </c>
      <c r="G2867" t="s">
        <v>26</v>
      </c>
      <c r="I2867" s="3">
        <v>47.86</v>
      </c>
    </row>
    <row r="2868" spans="1:9" x14ac:dyDescent="0.35">
      <c r="A2868" s="1">
        <v>43377</v>
      </c>
      <c r="B2868">
        <v>10</v>
      </c>
      <c r="C2868">
        <v>2018</v>
      </c>
      <c r="D2868" s="2">
        <v>44852</v>
      </c>
      <c r="E2868" t="s">
        <v>276</v>
      </c>
      <c r="F2868" t="s">
        <v>541</v>
      </c>
      <c r="G2868" t="s">
        <v>17</v>
      </c>
      <c r="I2868" s="3">
        <v>0.98</v>
      </c>
    </row>
    <row r="2869" spans="1:9" x14ac:dyDescent="0.35">
      <c r="A2869" s="1">
        <v>43377</v>
      </c>
      <c r="B2869">
        <v>10</v>
      </c>
      <c r="C2869">
        <v>2018</v>
      </c>
      <c r="D2869" s="2">
        <v>44852</v>
      </c>
      <c r="E2869" t="s">
        <v>276</v>
      </c>
      <c r="F2869" t="s">
        <v>423</v>
      </c>
      <c r="G2869" t="s">
        <v>19</v>
      </c>
      <c r="I2869" s="3">
        <v>2.68</v>
      </c>
    </row>
    <row r="2870" spans="1:9" x14ac:dyDescent="0.35">
      <c r="A2870" s="1">
        <v>43377</v>
      </c>
      <c r="B2870">
        <v>10</v>
      </c>
      <c r="C2870">
        <v>2018</v>
      </c>
      <c r="D2870" s="2">
        <v>44852</v>
      </c>
      <c r="E2870" t="s">
        <v>269</v>
      </c>
      <c r="F2870" t="s">
        <v>651</v>
      </c>
      <c r="G2870" t="s">
        <v>34</v>
      </c>
      <c r="I2870" s="3">
        <v>74.5</v>
      </c>
    </row>
    <row r="2871" spans="1:9" x14ac:dyDescent="0.35">
      <c r="A2871" s="1">
        <v>43377</v>
      </c>
      <c r="B2871">
        <v>10</v>
      </c>
      <c r="C2871">
        <v>2018</v>
      </c>
      <c r="D2871" s="2">
        <v>44852</v>
      </c>
      <c r="E2871" t="s">
        <v>276</v>
      </c>
      <c r="F2871" t="s">
        <v>368</v>
      </c>
      <c r="G2871" t="s">
        <v>27</v>
      </c>
      <c r="I2871" s="3">
        <v>180</v>
      </c>
    </row>
    <row r="2872" spans="1:9" x14ac:dyDescent="0.35">
      <c r="A2872" s="1">
        <v>43378</v>
      </c>
      <c r="B2872">
        <v>10</v>
      </c>
      <c r="C2872">
        <v>2018</v>
      </c>
      <c r="D2872" s="2">
        <v>44852</v>
      </c>
      <c r="E2872" t="s">
        <v>276</v>
      </c>
      <c r="F2872" t="s">
        <v>1029</v>
      </c>
      <c r="G2872" t="s">
        <v>20</v>
      </c>
      <c r="I2872" s="3">
        <v>2.5</v>
      </c>
    </row>
    <row r="2873" spans="1:9" x14ac:dyDescent="0.35">
      <c r="A2873" s="1">
        <v>43382</v>
      </c>
      <c r="B2873">
        <v>10</v>
      </c>
      <c r="C2873">
        <v>2018</v>
      </c>
      <c r="D2873" s="2">
        <v>44852</v>
      </c>
      <c r="E2873" t="s">
        <v>277</v>
      </c>
      <c r="F2873" t="s">
        <v>1247</v>
      </c>
      <c r="G2873" t="s">
        <v>12</v>
      </c>
      <c r="I2873" s="3">
        <v>5.8</v>
      </c>
    </row>
    <row r="2874" spans="1:9" x14ac:dyDescent="0.35">
      <c r="A2874" s="1">
        <v>43384</v>
      </c>
      <c r="B2874">
        <v>10</v>
      </c>
      <c r="C2874">
        <v>2018</v>
      </c>
      <c r="D2874" s="2">
        <v>44852</v>
      </c>
      <c r="E2874" t="s">
        <v>276</v>
      </c>
      <c r="F2874" t="s">
        <v>617</v>
      </c>
      <c r="G2874" t="s">
        <v>23</v>
      </c>
      <c r="I2874" s="3">
        <v>2.71</v>
      </c>
    </row>
    <row r="2875" spans="1:9" x14ac:dyDescent="0.35">
      <c r="A2875" s="1">
        <v>43384</v>
      </c>
      <c r="B2875">
        <v>10</v>
      </c>
      <c r="C2875">
        <v>2018</v>
      </c>
      <c r="D2875" s="2">
        <v>44852</v>
      </c>
      <c r="E2875" t="s">
        <v>271</v>
      </c>
      <c r="F2875" t="s">
        <v>995</v>
      </c>
      <c r="G2875" t="s">
        <v>12</v>
      </c>
      <c r="I2875" s="3">
        <v>3.18</v>
      </c>
    </row>
    <row r="2876" spans="1:9" x14ac:dyDescent="0.35">
      <c r="A2876" s="1">
        <v>43384</v>
      </c>
      <c r="B2876">
        <v>10</v>
      </c>
      <c r="C2876">
        <v>2018</v>
      </c>
      <c r="D2876" s="2">
        <v>44852</v>
      </c>
      <c r="E2876" t="s">
        <v>276</v>
      </c>
      <c r="F2876" t="s">
        <v>382</v>
      </c>
      <c r="G2876" t="s">
        <v>28</v>
      </c>
      <c r="I2876" s="3">
        <v>35</v>
      </c>
    </row>
    <row r="2877" spans="1:9" x14ac:dyDescent="0.35">
      <c r="A2877" s="1">
        <v>43386</v>
      </c>
      <c r="B2877">
        <v>10</v>
      </c>
      <c r="C2877">
        <v>2018</v>
      </c>
      <c r="D2877" s="2">
        <v>44852</v>
      </c>
      <c r="E2877" t="s">
        <v>276</v>
      </c>
      <c r="F2877" t="s">
        <v>1303</v>
      </c>
      <c r="G2877" t="s">
        <v>10</v>
      </c>
      <c r="I2877" s="3">
        <v>869.2</v>
      </c>
    </row>
    <row r="2878" spans="1:9" x14ac:dyDescent="0.35">
      <c r="A2878" s="1">
        <v>43387</v>
      </c>
      <c r="B2878">
        <v>10</v>
      </c>
      <c r="C2878">
        <v>2018</v>
      </c>
      <c r="D2878" s="2">
        <v>44852</v>
      </c>
      <c r="E2878" t="s">
        <v>276</v>
      </c>
      <c r="F2878" t="s">
        <v>1306</v>
      </c>
      <c r="G2878" t="s">
        <v>20</v>
      </c>
      <c r="I2878" s="3">
        <v>2.38</v>
      </c>
    </row>
    <row r="2879" spans="1:9" x14ac:dyDescent="0.35">
      <c r="A2879" s="1">
        <v>43393</v>
      </c>
      <c r="B2879">
        <v>10</v>
      </c>
      <c r="C2879">
        <v>2018</v>
      </c>
      <c r="D2879" s="2">
        <v>44852</v>
      </c>
      <c r="E2879" t="s">
        <v>276</v>
      </c>
      <c r="F2879" t="s">
        <v>1029</v>
      </c>
      <c r="G2879" t="s">
        <v>20</v>
      </c>
      <c r="I2879" s="3">
        <v>8.98</v>
      </c>
    </row>
    <row r="2880" spans="1:9" x14ac:dyDescent="0.35">
      <c r="A2880" s="1">
        <v>43394</v>
      </c>
      <c r="B2880">
        <v>10</v>
      </c>
      <c r="C2880">
        <v>2018</v>
      </c>
      <c r="D2880" s="2">
        <v>44852</v>
      </c>
      <c r="E2880" t="s">
        <v>276</v>
      </c>
      <c r="F2880" t="s">
        <v>856</v>
      </c>
      <c r="G2880" t="s">
        <v>20</v>
      </c>
      <c r="I2880" s="3">
        <v>5.05</v>
      </c>
    </row>
    <row r="2881" spans="1:9" x14ac:dyDescent="0.35">
      <c r="A2881" s="1">
        <v>43395</v>
      </c>
      <c r="B2881">
        <v>10</v>
      </c>
      <c r="C2881">
        <v>2018</v>
      </c>
      <c r="D2881" s="2">
        <v>44852</v>
      </c>
      <c r="E2881" t="s">
        <v>279</v>
      </c>
      <c r="F2881" t="s">
        <v>1307</v>
      </c>
      <c r="G2881" t="s">
        <v>54</v>
      </c>
      <c r="I2881" s="3">
        <v>27.49</v>
      </c>
    </row>
    <row r="2882" spans="1:9" x14ac:dyDescent="0.35">
      <c r="A2882" s="1">
        <v>43395</v>
      </c>
      <c r="B2882">
        <v>10</v>
      </c>
      <c r="C2882">
        <v>2018</v>
      </c>
      <c r="D2882" s="2">
        <v>44852</v>
      </c>
      <c r="E2882" t="s">
        <v>269</v>
      </c>
      <c r="F2882" t="s">
        <v>1308</v>
      </c>
      <c r="G2882" t="s">
        <v>34</v>
      </c>
      <c r="I2882" s="3">
        <v>400</v>
      </c>
    </row>
    <row r="2883" spans="1:9" x14ac:dyDescent="0.35">
      <c r="A2883" s="1">
        <v>43395</v>
      </c>
      <c r="B2883">
        <v>10</v>
      </c>
      <c r="C2883">
        <v>2018</v>
      </c>
      <c r="D2883" s="2">
        <v>44852</v>
      </c>
      <c r="E2883" t="s">
        <v>268</v>
      </c>
      <c r="F2883" t="s">
        <v>1308</v>
      </c>
      <c r="G2883" t="s">
        <v>34</v>
      </c>
      <c r="I2883" s="3">
        <v>1700</v>
      </c>
    </row>
    <row r="2884" spans="1:9" x14ac:dyDescent="0.35">
      <c r="A2884" s="1">
        <v>43395</v>
      </c>
      <c r="B2884">
        <v>10</v>
      </c>
      <c r="C2884">
        <v>2018</v>
      </c>
      <c r="D2884" s="2">
        <v>44852</v>
      </c>
      <c r="E2884" t="s">
        <v>268</v>
      </c>
      <c r="F2884" t="s">
        <v>1309</v>
      </c>
      <c r="G2884" t="s">
        <v>78</v>
      </c>
      <c r="I2884" s="3">
        <v>1879.16</v>
      </c>
    </row>
    <row r="2885" spans="1:9" x14ac:dyDescent="0.35">
      <c r="A2885" s="1">
        <v>43396</v>
      </c>
      <c r="B2885">
        <v>10</v>
      </c>
      <c r="C2885">
        <v>2018</v>
      </c>
      <c r="D2885" s="2">
        <v>44852</v>
      </c>
      <c r="E2885" t="s">
        <v>276</v>
      </c>
      <c r="F2885" t="s">
        <v>359</v>
      </c>
      <c r="G2885" t="s">
        <v>36</v>
      </c>
      <c r="I2885" s="3">
        <v>1.99</v>
      </c>
    </row>
    <row r="2886" spans="1:9" x14ac:dyDescent="0.35">
      <c r="A2886" s="1">
        <v>43396</v>
      </c>
      <c r="B2886">
        <v>10</v>
      </c>
      <c r="C2886">
        <v>2018</v>
      </c>
      <c r="D2886" s="2">
        <v>44852</v>
      </c>
      <c r="E2886" t="s">
        <v>269</v>
      </c>
      <c r="F2886" t="s">
        <v>1310</v>
      </c>
      <c r="G2886" t="s">
        <v>39</v>
      </c>
      <c r="I2886" s="3">
        <v>8</v>
      </c>
    </row>
    <row r="2887" spans="1:9" x14ac:dyDescent="0.35">
      <c r="A2887" s="1">
        <v>43396</v>
      </c>
      <c r="B2887">
        <v>10</v>
      </c>
      <c r="C2887">
        <v>2018</v>
      </c>
      <c r="D2887" s="2">
        <v>44852</v>
      </c>
      <c r="E2887" t="s">
        <v>268</v>
      </c>
      <c r="F2887" t="s">
        <v>751</v>
      </c>
      <c r="G2887" t="s">
        <v>14</v>
      </c>
      <c r="I2887" s="3">
        <v>8.0299999999999994</v>
      </c>
    </row>
    <row r="2888" spans="1:9" x14ac:dyDescent="0.35">
      <c r="A2888" s="1">
        <v>43396</v>
      </c>
      <c r="B2888">
        <v>10</v>
      </c>
      <c r="C2888">
        <v>2018</v>
      </c>
      <c r="D2888" s="2">
        <v>44852</v>
      </c>
      <c r="E2888" t="s">
        <v>268</v>
      </c>
      <c r="F2888" t="s">
        <v>751</v>
      </c>
      <c r="G2888" t="s">
        <v>14</v>
      </c>
      <c r="I2888" s="3">
        <v>10.28</v>
      </c>
    </row>
    <row r="2889" spans="1:9" x14ac:dyDescent="0.35">
      <c r="A2889" s="1">
        <v>43396</v>
      </c>
      <c r="B2889">
        <v>10</v>
      </c>
      <c r="C2889">
        <v>2018</v>
      </c>
      <c r="D2889" s="2">
        <v>44852</v>
      </c>
      <c r="E2889" t="s">
        <v>269</v>
      </c>
      <c r="F2889" t="s">
        <v>660</v>
      </c>
      <c r="G2889" t="s">
        <v>9</v>
      </c>
      <c r="I2889" s="3">
        <v>63</v>
      </c>
    </row>
    <row r="2890" spans="1:9" x14ac:dyDescent="0.35">
      <c r="A2890" s="1">
        <v>43396</v>
      </c>
      <c r="B2890">
        <v>10</v>
      </c>
      <c r="C2890">
        <v>2018</v>
      </c>
      <c r="D2890" s="2">
        <v>44852</v>
      </c>
      <c r="E2890" t="s">
        <v>269</v>
      </c>
      <c r="F2890" t="s">
        <v>754</v>
      </c>
      <c r="G2890" t="s">
        <v>16</v>
      </c>
      <c r="I2890" s="3">
        <v>159.16999999999999</v>
      </c>
    </row>
    <row r="2891" spans="1:9" x14ac:dyDescent="0.35">
      <c r="A2891" s="1">
        <v>43397</v>
      </c>
      <c r="B2891">
        <v>10</v>
      </c>
      <c r="C2891">
        <v>2018</v>
      </c>
      <c r="D2891" s="2">
        <v>44852</v>
      </c>
      <c r="E2891" t="s">
        <v>276</v>
      </c>
      <c r="F2891" t="s">
        <v>1297</v>
      </c>
      <c r="G2891" t="s">
        <v>12</v>
      </c>
      <c r="I2891" s="3">
        <v>19.809999999999999</v>
      </c>
    </row>
    <row r="2892" spans="1:9" x14ac:dyDescent="0.35">
      <c r="A2892" s="1">
        <v>43399</v>
      </c>
      <c r="B2892">
        <v>10</v>
      </c>
      <c r="C2892">
        <v>2018</v>
      </c>
      <c r="D2892" s="2">
        <v>44852</v>
      </c>
      <c r="E2892" t="s">
        <v>276</v>
      </c>
      <c r="F2892" t="s">
        <v>369</v>
      </c>
      <c r="G2892" t="s">
        <v>36</v>
      </c>
      <c r="I2892" s="3">
        <v>0.99</v>
      </c>
    </row>
    <row r="2893" spans="1:9" x14ac:dyDescent="0.35">
      <c r="A2893" s="1">
        <v>43399</v>
      </c>
      <c r="B2893">
        <v>10</v>
      </c>
      <c r="C2893">
        <v>2018</v>
      </c>
      <c r="D2893" s="2">
        <v>44852</v>
      </c>
      <c r="E2893" t="s">
        <v>276</v>
      </c>
      <c r="F2893" t="s">
        <v>1029</v>
      </c>
      <c r="G2893" t="s">
        <v>20</v>
      </c>
      <c r="I2893" s="3">
        <v>20.55</v>
      </c>
    </row>
    <row r="2894" spans="1:9" x14ac:dyDescent="0.35">
      <c r="A2894" s="1">
        <v>43400</v>
      </c>
      <c r="B2894">
        <v>10</v>
      </c>
      <c r="C2894">
        <v>2018</v>
      </c>
      <c r="D2894" s="2">
        <v>44852</v>
      </c>
      <c r="E2894" t="s">
        <v>279</v>
      </c>
      <c r="F2894" t="s">
        <v>327</v>
      </c>
      <c r="G2894" t="s">
        <v>36</v>
      </c>
      <c r="I2894" s="3">
        <v>39.950000000000003</v>
      </c>
    </row>
    <row r="2895" spans="1:9" x14ac:dyDescent="0.35">
      <c r="A2895" s="1">
        <v>43400</v>
      </c>
      <c r="B2895">
        <v>10</v>
      </c>
      <c r="C2895">
        <v>2018</v>
      </c>
      <c r="D2895" s="2">
        <v>44852</v>
      </c>
      <c r="E2895" t="s">
        <v>276</v>
      </c>
      <c r="F2895" t="s">
        <v>1019</v>
      </c>
      <c r="G2895" t="s">
        <v>30</v>
      </c>
      <c r="I2895" s="3">
        <v>64.989999999999995</v>
      </c>
    </row>
    <row r="2896" spans="1:9" x14ac:dyDescent="0.35">
      <c r="A2896" s="1">
        <v>43401</v>
      </c>
      <c r="B2896">
        <v>10</v>
      </c>
      <c r="C2896">
        <v>2018</v>
      </c>
      <c r="D2896" s="2">
        <v>44852</v>
      </c>
      <c r="E2896" t="s">
        <v>276</v>
      </c>
      <c r="F2896" t="s">
        <v>856</v>
      </c>
      <c r="G2896" t="s">
        <v>20</v>
      </c>
      <c r="I2896" s="3">
        <v>17.940000000000001</v>
      </c>
    </row>
    <row r="2897" spans="1:9" x14ac:dyDescent="0.35">
      <c r="A2897" s="1">
        <v>43401</v>
      </c>
      <c r="B2897">
        <v>10</v>
      </c>
      <c r="C2897">
        <v>2018</v>
      </c>
      <c r="D2897" s="2">
        <v>44852</v>
      </c>
      <c r="E2897" t="s">
        <v>279</v>
      </c>
      <c r="F2897" t="s">
        <v>1311</v>
      </c>
      <c r="G2897" t="s">
        <v>36</v>
      </c>
      <c r="I2897" s="3">
        <v>19.95</v>
      </c>
    </row>
    <row r="2898" spans="1:9" x14ac:dyDescent="0.35">
      <c r="A2898" s="1">
        <v>43402</v>
      </c>
      <c r="B2898">
        <v>10</v>
      </c>
      <c r="C2898">
        <v>2018</v>
      </c>
      <c r="D2898" s="2">
        <v>44852</v>
      </c>
      <c r="E2898" t="s">
        <v>269</v>
      </c>
      <c r="F2898" t="s">
        <v>359</v>
      </c>
      <c r="G2898" t="s">
        <v>36</v>
      </c>
      <c r="I2898" s="3">
        <v>33.630000000000003</v>
      </c>
    </row>
    <row r="2899" spans="1:9" x14ac:dyDescent="0.35">
      <c r="A2899" s="1">
        <v>43403</v>
      </c>
      <c r="B2899">
        <v>10</v>
      </c>
      <c r="C2899">
        <v>2018</v>
      </c>
      <c r="D2899" s="2">
        <v>44852</v>
      </c>
      <c r="E2899" t="s">
        <v>279</v>
      </c>
      <c r="F2899" t="s">
        <v>288</v>
      </c>
      <c r="G2899" t="s">
        <v>36</v>
      </c>
      <c r="I2899" s="3">
        <v>129.96</v>
      </c>
    </row>
    <row r="2900" spans="1:9" x14ac:dyDescent="0.35">
      <c r="A2900" s="1">
        <v>43404</v>
      </c>
      <c r="B2900">
        <v>10</v>
      </c>
      <c r="C2900">
        <v>2018</v>
      </c>
      <c r="D2900" s="2">
        <v>44852</v>
      </c>
      <c r="E2900" t="s">
        <v>269</v>
      </c>
      <c r="F2900" t="s">
        <v>406</v>
      </c>
      <c r="G2900" t="s">
        <v>12</v>
      </c>
      <c r="I2900" s="3">
        <v>-3</v>
      </c>
    </row>
    <row r="2901" spans="1:9" x14ac:dyDescent="0.35">
      <c r="A2901" s="1">
        <v>43405</v>
      </c>
      <c r="B2901">
        <v>11</v>
      </c>
      <c r="C2901">
        <v>2018</v>
      </c>
      <c r="D2901" s="2">
        <v>44883</v>
      </c>
      <c r="E2901" t="s">
        <v>269</v>
      </c>
      <c r="F2901" t="s">
        <v>919</v>
      </c>
      <c r="G2901" t="s">
        <v>34</v>
      </c>
      <c r="I2901" s="3">
        <v>55</v>
      </c>
    </row>
    <row r="2902" spans="1:9" x14ac:dyDescent="0.35">
      <c r="A2902" s="1">
        <v>43405</v>
      </c>
      <c r="B2902">
        <v>11</v>
      </c>
      <c r="C2902">
        <v>2018</v>
      </c>
      <c r="D2902" s="2">
        <v>44883</v>
      </c>
      <c r="E2902" t="s">
        <v>268</v>
      </c>
      <c r="F2902" t="s">
        <v>1059</v>
      </c>
      <c r="G2902" t="s">
        <v>14</v>
      </c>
      <c r="I2902" s="3">
        <v>302.69</v>
      </c>
    </row>
    <row r="2903" spans="1:9" x14ac:dyDescent="0.35">
      <c r="A2903" s="1">
        <v>43406</v>
      </c>
      <c r="B2903">
        <v>11</v>
      </c>
      <c r="C2903">
        <v>2018</v>
      </c>
      <c r="D2903" s="2">
        <v>44883</v>
      </c>
      <c r="E2903" t="s">
        <v>276</v>
      </c>
      <c r="F2903" t="s">
        <v>610</v>
      </c>
      <c r="G2903" t="s">
        <v>17</v>
      </c>
      <c r="I2903" s="3">
        <v>60</v>
      </c>
    </row>
    <row r="2904" spans="1:9" x14ac:dyDescent="0.35">
      <c r="A2904" s="1">
        <v>43406</v>
      </c>
      <c r="B2904">
        <v>11</v>
      </c>
      <c r="C2904">
        <v>2018</v>
      </c>
      <c r="D2904" s="2">
        <v>44883</v>
      </c>
      <c r="E2904" t="s">
        <v>269</v>
      </c>
      <c r="F2904" t="s">
        <v>1233</v>
      </c>
      <c r="G2904" t="s">
        <v>34</v>
      </c>
      <c r="I2904" s="3">
        <v>100</v>
      </c>
    </row>
    <row r="2905" spans="1:9" x14ac:dyDescent="0.35">
      <c r="A2905" s="1">
        <v>43406</v>
      </c>
      <c r="B2905">
        <v>11</v>
      </c>
      <c r="C2905">
        <v>2018</v>
      </c>
      <c r="D2905" s="2">
        <v>44883</v>
      </c>
      <c r="E2905" t="s">
        <v>276</v>
      </c>
      <c r="F2905" t="s">
        <v>1218</v>
      </c>
      <c r="G2905" t="s">
        <v>23</v>
      </c>
      <c r="I2905" s="3">
        <v>210</v>
      </c>
    </row>
    <row r="2906" spans="1:9" x14ac:dyDescent="0.35">
      <c r="A2906" s="1">
        <v>43406</v>
      </c>
      <c r="B2906">
        <v>11</v>
      </c>
      <c r="C2906">
        <v>2018</v>
      </c>
      <c r="D2906" s="2">
        <v>44883</v>
      </c>
      <c r="E2906" t="s">
        <v>276</v>
      </c>
      <c r="F2906" t="s">
        <v>1218</v>
      </c>
      <c r="G2906" t="s">
        <v>23</v>
      </c>
      <c r="I2906" s="3">
        <v>225</v>
      </c>
    </row>
    <row r="2907" spans="1:9" x14ac:dyDescent="0.35">
      <c r="A2907" s="1">
        <v>43406</v>
      </c>
      <c r="B2907">
        <v>11</v>
      </c>
      <c r="C2907">
        <v>2018</v>
      </c>
      <c r="D2907" s="2">
        <v>44883</v>
      </c>
      <c r="E2907" t="s">
        <v>268</v>
      </c>
      <c r="F2907" t="s">
        <v>1064</v>
      </c>
      <c r="G2907" t="s">
        <v>13</v>
      </c>
      <c r="I2907" s="3">
        <v>3370.47</v>
      </c>
    </row>
    <row r="2908" spans="1:9" x14ac:dyDescent="0.35">
      <c r="A2908" s="1">
        <v>43406</v>
      </c>
      <c r="B2908">
        <v>11</v>
      </c>
      <c r="C2908">
        <v>2018</v>
      </c>
      <c r="D2908" s="2">
        <v>44883</v>
      </c>
      <c r="E2908" t="s">
        <v>279</v>
      </c>
      <c r="F2908" t="s">
        <v>420</v>
      </c>
      <c r="G2908" t="s">
        <v>26</v>
      </c>
      <c r="I2908" s="3">
        <v>35.5</v>
      </c>
    </row>
    <row r="2909" spans="1:9" x14ac:dyDescent="0.35">
      <c r="A2909" s="1">
        <v>43407</v>
      </c>
      <c r="B2909">
        <v>11</v>
      </c>
      <c r="C2909">
        <v>2018</v>
      </c>
      <c r="D2909" s="2">
        <v>44883</v>
      </c>
      <c r="E2909" t="s">
        <v>279</v>
      </c>
      <c r="F2909" t="s">
        <v>1210</v>
      </c>
      <c r="G2909" t="s">
        <v>19</v>
      </c>
      <c r="I2909" s="3">
        <v>7.75</v>
      </c>
    </row>
    <row r="2910" spans="1:9" x14ac:dyDescent="0.35">
      <c r="A2910" s="1">
        <v>43408</v>
      </c>
      <c r="B2910">
        <v>11</v>
      </c>
      <c r="C2910">
        <v>2018</v>
      </c>
      <c r="D2910" s="2">
        <v>44883</v>
      </c>
      <c r="E2910" t="s">
        <v>276</v>
      </c>
      <c r="F2910" t="s">
        <v>368</v>
      </c>
      <c r="G2910" t="s">
        <v>27</v>
      </c>
      <c r="I2910" s="3">
        <v>180</v>
      </c>
    </row>
    <row r="2911" spans="1:9" x14ac:dyDescent="0.35">
      <c r="A2911" s="1">
        <v>43410</v>
      </c>
      <c r="B2911">
        <v>11</v>
      </c>
      <c r="C2911">
        <v>2018</v>
      </c>
      <c r="D2911" s="2">
        <v>44883</v>
      </c>
      <c r="E2911" t="s">
        <v>269</v>
      </c>
      <c r="F2911" t="s">
        <v>651</v>
      </c>
      <c r="G2911" t="s">
        <v>34</v>
      </c>
      <c r="I2911" s="3">
        <v>74.5</v>
      </c>
    </row>
    <row r="2912" spans="1:9" x14ac:dyDescent="0.35">
      <c r="A2912" s="1">
        <v>43411</v>
      </c>
      <c r="B2912">
        <v>11</v>
      </c>
      <c r="C2912">
        <v>2018</v>
      </c>
      <c r="D2912" s="2">
        <v>44883</v>
      </c>
      <c r="E2912" t="s">
        <v>279</v>
      </c>
      <c r="F2912" t="s">
        <v>661</v>
      </c>
      <c r="G2912" t="s">
        <v>38</v>
      </c>
      <c r="I2912" s="3">
        <v>78</v>
      </c>
    </row>
    <row r="2913" spans="1:9" x14ac:dyDescent="0.35">
      <c r="A2913" s="1">
        <v>43413</v>
      </c>
      <c r="B2913">
        <v>11</v>
      </c>
      <c r="C2913">
        <v>2018</v>
      </c>
      <c r="D2913" s="2">
        <v>44883</v>
      </c>
      <c r="E2913" t="s">
        <v>277</v>
      </c>
      <c r="F2913" t="s">
        <v>1247</v>
      </c>
      <c r="G2913" t="s">
        <v>12</v>
      </c>
      <c r="I2913" s="3">
        <v>0.8</v>
      </c>
    </row>
    <row r="2914" spans="1:9" x14ac:dyDescent="0.35">
      <c r="A2914" s="1">
        <v>43413</v>
      </c>
      <c r="B2914">
        <v>11</v>
      </c>
      <c r="C2914">
        <v>2018</v>
      </c>
      <c r="D2914" s="2">
        <v>44883</v>
      </c>
      <c r="E2914" t="s">
        <v>279</v>
      </c>
      <c r="F2914" t="s">
        <v>1312</v>
      </c>
      <c r="G2914" t="s">
        <v>17</v>
      </c>
      <c r="I2914" s="3">
        <v>10.199999999999999</v>
      </c>
    </row>
    <row r="2915" spans="1:9" x14ac:dyDescent="0.35">
      <c r="A2915" s="1">
        <v>43413</v>
      </c>
      <c r="B2915">
        <v>11</v>
      </c>
      <c r="C2915">
        <v>2018</v>
      </c>
      <c r="D2915" s="2">
        <v>44883</v>
      </c>
      <c r="E2915" t="s">
        <v>268</v>
      </c>
      <c r="F2915" t="s">
        <v>752</v>
      </c>
      <c r="G2915" t="s">
        <v>16</v>
      </c>
      <c r="I2915" s="3">
        <v>328.47</v>
      </c>
    </row>
    <row r="2916" spans="1:9" x14ac:dyDescent="0.35">
      <c r="A2916" s="1">
        <v>43414</v>
      </c>
      <c r="B2916">
        <v>11</v>
      </c>
      <c r="C2916">
        <v>2018</v>
      </c>
      <c r="D2916" s="2">
        <v>44883</v>
      </c>
      <c r="E2916" t="s">
        <v>279</v>
      </c>
      <c r="F2916" t="s">
        <v>1313</v>
      </c>
      <c r="G2916" t="s">
        <v>25</v>
      </c>
      <c r="I2916" s="3">
        <v>129</v>
      </c>
    </row>
    <row r="2917" spans="1:9" x14ac:dyDescent="0.35">
      <c r="A2917" s="1">
        <v>43415</v>
      </c>
      <c r="B2917">
        <v>11</v>
      </c>
      <c r="C2917">
        <v>2018</v>
      </c>
      <c r="D2917" s="2">
        <v>44883</v>
      </c>
      <c r="E2917" t="s">
        <v>276</v>
      </c>
      <c r="F2917" t="s">
        <v>382</v>
      </c>
      <c r="G2917" t="s">
        <v>28</v>
      </c>
      <c r="I2917" s="3">
        <v>35</v>
      </c>
    </row>
    <row r="2918" spans="1:9" x14ac:dyDescent="0.35">
      <c r="A2918" s="1">
        <v>43418</v>
      </c>
      <c r="B2918">
        <v>11</v>
      </c>
      <c r="C2918">
        <v>2018</v>
      </c>
      <c r="D2918" s="2">
        <v>44883</v>
      </c>
      <c r="E2918" t="s">
        <v>276</v>
      </c>
      <c r="F2918" t="s">
        <v>1314</v>
      </c>
      <c r="G2918" t="s">
        <v>36</v>
      </c>
      <c r="I2918" s="3">
        <v>4.99</v>
      </c>
    </row>
    <row r="2919" spans="1:9" x14ac:dyDescent="0.35">
      <c r="A2919" s="1">
        <v>43418</v>
      </c>
      <c r="B2919">
        <v>11</v>
      </c>
      <c r="C2919">
        <v>2018</v>
      </c>
      <c r="D2919" s="2">
        <v>44883</v>
      </c>
      <c r="E2919" t="s">
        <v>269</v>
      </c>
      <c r="F2919" t="s">
        <v>547</v>
      </c>
      <c r="G2919" t="s">
        <v>52</v>
      </c>
      <c r="I2919" s="3">
        <v>743</v>
      </c>
    </row>
    <row r="2920" spans="1:9" x14ac:dyDescent="0.35">
      <c r="A2920" s="1">
        <v>43420</v>
      </c>
      <c r="B2920">
        <v>11</v>
      </c>
      <c r="C2920">
        <v>2018</v>
      </c>
      <c r="D2920" s="2">
        <v>44883</v>
      </c>
      <c r="E2920" t="s">
        <v>276</v>
      </c>
      <c r="F2920" t="s">
        <v>541</v>
      </c>
      <c r="G2920" t="s">
        <v>23</v>
      </c>
      <c r="I2920" s="3">
        <v>9.49</v>
      </c>
    </row>
    <row r="2921" spans="1:9" x14ac:dyDescent="0.35">
      <c r="A2921" s="1">
        <v>43420</v>
      </c>
      <c r="B2921">
        <v>11</v>
      </c>
      <c r="C2921">
        <v>2018</v>
      </c>
      <c r="D2921" s="2">
        <v>44883</v>
      </c>
      <c r="E2921" t="s">
        <v>276</v>
      </c>
      <c r="F2921" t="s">
        <v>541</v>
      </c>
      <c r="G2921" t="s">
        <v>23</v>
      </c>
      <c r="I2921" s="3">
        <v>10</v>
      </c>
    </row>
    <row r="2922" spans="1:9" x14ac:dyDescent="0.35">
      <c r="A2922" s="1">
        <v>43420</v>
      </c>
      <c r="B2922">
        <v>11</v>
      </c>
      <c r="C2922">
        <v>2018</v>
      </c>
      <c r="D2922" s="2">
        <v>44883</v>
      </c>
      <c r="E2922" t="s">
        <v>276</v>
      </c>
      <c r="F2922" t="s">
        <v>1029</v>
      </c>
      <c r="G2922" t="s">
        <v>20</v>
      </c>
      <c r="I2922" s="3">
        <v>17.73</v>
      </c>
    </row>
    <row r="2923" spans="1:9" x14ac:dyDescent="0.35">
      <c r="A2923" s="1">
        <v>43420</v>
      </c>
      <c r="B2923">
        <v>11</v>
      </c>
      <c r="C2923">
        <v>2018</v>
      </c>
      <c r="D2923" s="2">
        <v>44883</v>
      </c>
      <c r="E2923" t="s">
        <v>279</v>
      </c>
      <c r="F2923" t="s">
        <v>849</v>
      </c>
      <c r="G2923" t="s">
        <v>17</v>
      </c>
      <c r="I2923" s="3">
        <v>20.94</v>
      </c>
    </row>
    <row r="2924" spans="1:9" x14ac:dyDescent="0.35">
      <c r="A2924" s="1">
        <v>43421</v>
      </c>
      <c r="B2924">
        <v>11</v>
      </c>
      <c r="C2924">
        <v>2018</v>
      </c>
      <c r="D2924" s="2">
        <v>44883</v>
      </c>
      <c r="E2924" t="s">
        <v>269</v>
      </c>
      <c r="F2924" t="s">
        <v>1170</v>
      </c>
      <c r="G2924" t="s">
        <v>9</v>
      </c>
      <c r="I2924" s="3">
        <v>53</v>
      </c>
    </row>
    <row r="2925" spans="1:9" x14ac:dyDescent="0.35">
      <c r="A2925" s="1">
        <v>43421</v>
      </c>
      <c r="B2925">
        <v>11</v>
      </c>
      <c r="C2925">
        <v>2018</v>
      </c>
      <c r="D2925" s="2">
        <v>44883</v>
      </c>
      <c r="E2925" t="s">
        <v>279</v>
      </c>
      <c r="F2925" t="s">
        <v>849</v>
      </c>
      <c r="G2925" t="s">
        <v>17</v>
      </c>
      <c r="I2925" s="3">
        <v>66.22</v>
      </c>
    </row>
    <row r="2926" spans="1:9" x14ac:dyDescent="0.35">
      <c r="A2926" s="1">
        <v>43421</v>
      </c>
      <c r="B2926">
        <v>11</v>
      </c>
      <c r="C2926">
        <v>2018</v>
      </c>
      <c r="D2926" s="2">
        <v>44883</v>
      </c>
      <c r="E2926" t="s">
        <v>279</v>
      </c>
      <c r="F2926" t="s">
        <v>1315</v>
      </c>
      <c r="G2926" t="s">
        <v>39</v>
      </c>
      <c r="I2926" s="3">
        <v>104.49</v>
      </c>
    </row>
    <row r="2927" spans="1:9" x14ac:dyDescent="0.35">
      <c r="A2927" s="1">
        <v>43422</v>
      </c>
      <c r="B2927">
        <v>11</v>
      </c>
      <c r="C2927">
        <v>2018</v>
      </c>
      <c r="D2927" s="2">
        <v>44883</v>
      </c>
      <c r="E2927" t="s">
        <v>276</v>
      </c>
      <c r="F2927" t="s">
        <v>439</v>
      </c>
      <c r="G2927" t="s">
        <v>20</v>
      </c>
      <c r="I2927" s="3">
        <v>1.6</v>
      </c>
    </row>
    <row r="2928" spans="1:9" x14ac:dyDescent="0.35">
      <c r="A2928" s="1">
        <v>43422</v>
      </c>
      <c r="B2928">
        <v>11</v>
      </c>
      <c r="C2928">
        <v>2018</v>
      </c>
      <c r="D2928" s="2">
        <v>44883</v>
      </c>
      <c r="E2928" t="s">
        <v>279</v>
      </c>
      <c r="F2928" t="s">
        <v>1316</v>
      </c>
      <c r="G2928" t="s">
        <v>19</v>
      </c>
      <c r="I2928" s="3">
        <v>34.76</v>
      </c>
    </row>
    <row r="2929" spans="1:9" x14ac:dyDescent="0.35">
      <c r="A2929" s="1">
        <v>43422</v>
      </c>
      <c r="B2929">
        <v>11</v>
      </c>
      <c r="C2929">
        <v>2018</v>
      </c>
      <c r="D2929" s="2">
        <v>44883</v>
      </c>
      <c r="E2929" t="s">
        <v>279</v>
      </c>
      <c r="F2929" t="s">
        <v>849</v>
      </c>
      <c r="G2929" t="s">
        <v>17</v>
      </c>
      <c r="I2929" s="3">
        <v>43.09</v>
      </c>
    </row>
    <row r="2930" spans="1:9" x14ac:dyDescent="0.35">
      <c r="A2930" s="1">
        <v>43423</v>
      </c>
      <c r="B2930">
        <v>11</v>
      </c>
      <c r="C2930">
        <v>2018</v>
      </c>
      <c r="D2930" s="2">
        <v>44883</v>
      </c>
      <c r="E2930" t="s">
        <v>279</v>
      </c>
      <c r="F2930" t="s">
        <v>1210</v>
      </c>
      <c r="G2930" t="s">
        <v>19</v>
      </c>
      <c r="I2930" s="3">
        <v>8.93</v>
      </c>
    </row>
    <row r="2931" spans="1:9" x14ac:dyDescent="0.35">
      <c r="A2931" s="1">
        <v>43423</v>
      </c>
      <c r="B2931">
        <v>11</v>
      </c>
      <c r="C2931">
        <v>2018</v>
      </c>
      <c r="D2931" s="2">
        <v>44883</v>
      </c>
      <c r="E2931" t="s">
        <v>276</v>
      </c>
      <c r="F2931" t="s">
        <v>1029</v>
      </c>
      <c r="G2931" t="s">
        <v>20</v>
      </c>
      <c r="I2931" s="3">
        <v>18.47</v>
      </c>
    </row>
    <row r="2932" spans="1:9" x14ac:dyDescent="0.35">
      <c r="A2932" s="1">
        <v>43424</v>
      </c>
      <c r="B2932">
        <v>11</v>
      </c>
      <c r="C2932">
        <v>2018</v>
      </c>
      <c r="D2932" s="2">
        <v>44883</v>
      </c>
      <c r="E2932" t="s">
        <v>268</v>
      </c>
      <c r="F2932" t="s">
        <v>751</v>
      </c>
      <c r="G2932" t="s">
        <v>14</v>
      </c>
      <c r="I2932" s="3">
        <v>7.44</v>
      </c>
    </row>
    <row r="2933" spans="1:9" x14ac:dyDescent="0.35">
      <c r="A2933" s="1">
        <v>43424</v>
      </c>
      <c r="B2933">
        <v>11</v>
      </c>
      <c r="C2933">
        <v>2018</v>
      </c>
      <c r="D2933" s="2">
        <v>44883</v>
      </c>
      <c r="E2933" t="s">
        <v>276</v>
      </c>
      <c r="F2933" t="s">
        <v>856</v>
      </c>
      <c r="G2933" t="s">
        <v>20</v>
      </c>
      <c r="I2933" s="3">
        <v>10.039999999999999</v>
      </c>
    </row>
    <row r="2934" spans="1:9" x14ac:dyDescent="0.35">
      <c r="A2934" s="1">
        <v>43425</v>
      </c>
      <c r="B2934">
        <v>11</v>
      </c>
      <c r="C2934">
        <v>2018</v>
      </c>
      <c r="D2934" s="2">
        <v>44883</v>
      </c>
      <c r="E2934" t="s">
        <v>271</v>
      </c>
      <c r="F2934" t="s">
        <v>1095</v>
      </c>
      <c r="G2934" t="s">
        <v>12</v>
      </c>
      <c r="I2934" s="3">
        <v>3.43</v>
      </c>
    </row>
    <row r="2935" spans="1:9" x14ac:dyDescent="0.35">
      <c r="A2935" s="1">
        <v>43425</v>
      </c>
      <c r="B2935">
        <v>11</v>
      </c>
      <c r="C2935">
        <v>2018</v>
      </c>
      <c r="D2935" s="2">
        <v>44883</v>
      </c>
      <c r="E2935" t="s">
        <v>279</v>
      </c>
      <c r="F2935" t="s">
        <v>849</v>
      </c>
      <c r="G2935" t="s">
        <v>17</v>
      </c>
      <c r="I2935" s="3">
        <v>13.95</v>
      </c>
    </row>
    <row r="2936" spans="1:9" x14ac:dyDescent="0.35">
      <c r="A2936" s="1">
        <v>43425</v>
      </c>
      <c r="B2936">
        <v>11</v>
      </c>
      <c r="C2936">
        <v>2018</v>
      </c>
      <c r="D2936" s="2">
        <v>44883</v>
      </c>
      <c r="E2936" t="s">
        <v>279</v>
      </c>
      <c r="F2936" t="s">
        <v>1029</v>
      </c>
      <c r="G2936" t="s">
        <v>20</v>
      </c>
      <c r="I2936" s="3">
        <v>23.15</v>
      </c>
    </row>
    <row r="2937" spans="1:9" x14ac:dyDescent="0.35">
      <c r="A2937" s="1">
        <v>43425</v>
      </c>
      <c r="B2937">
        <v>11</v>
      </c>
      <c r="C2937">
        <v>2018</v>
      </c>
      <c r="D2937" s="2">
        <v>44883</v>
      </c>
      <c r="E2937" t="s">
        <v>279</v>
      </c>
      <c r="F2937" t="s">
        <v>1180</v>
      </c>
      <c r="G2937" t="s">
        <v>20</v>
      </c>
      <c r="I2937" s="3">
        <v>85.39</v>
      </c>
    </row>
    <row r="2938" spans="1:9" x14ac:dyDescent="0.35">
      <c r="A2938" s="1">
        <v>43425</v>
      </c>
      <c r="B2938">
        <v>11</v>
      </c>
      <c r="C2938">
        <v>2018</v>
      </c>
      <c r="D2938" s="2">
        <v>44883</v>
      </c>
      <c r="E2938" t="s">
        <v>279</v>
      </c>
      <c r="F2938" t="s">
        <v>420</v>
      </c>
      <c r="G2938" t="s">
        <v>26</v>
      </c>
      <c r="I2938" s="3">
        <v>44.92</v>
      </c>
    </row>
    <row r="2939" spans="1:9" x14ac:dyDescent="0.35">
      <c r="A2939" s="1">
        <v>43426</v>
      </c>
      <c r="B2939">
        <v>11</v>
      </c>
      <c r="C2939">
        <v>2018</v>
      </c>
      <c r="D2939" s="2">
        <v>44883</v>
      </c>
      <c r="E2939" t="s">
        <v>276</v>
      </c>
      <c r="F2939" t="s">
        <v>1107</v>
      </c>
      <c r="G2939" t="s">
        <v>20</v>
      </c>
      <c r="I2939" s="3">
        <v>6.48</v>
      </c>
    </row>
    <row r="2940" spans="1:9" x14ac:dyDescent="0.35">
      <c r="A2940" s="1">
        <v>43426</v>
      </c>
      <c r="B2940">
        <v>11</v>
      </c>
      <c r="C2940">
        <v>2018</v>
      </c>
      <c r="D2940" s="2">
        <v>44883</v>
      </c>
      <c r="E2940" t="s">
        <v>276</v>
      </c>
      <c r="F2940" t="s">
        <v>1029</v>
      </c>
      <c r="G2940" t="s">
        <v>20</v>
      </c>
      <c r="I2940" s="3">
        <v>13.25</v>
      </c>
    </row>
    <row r="2941" spans="1:9" x14ac:dyDescent="0.35">
      <c r="A2941" s="1">
        <v>43426</v>
      </c>
      <c r="B2941">
        <v>11</v>
      </c>
      <c r="C2941">
        <v>2018</v>
      </c>
      <c r="D2941" s="2">
        <v>44883</v>
      </c>
      <c r="E2941" t="s">
        <v>279</v>
      </c>
      <c r="F2941" t="s">
        <v>662</v>
      </c>
      <c r="G2941" t="s">
        <v>25</v>
      </c>
      <c r="I2941" s="3">
        <v>277</v>
      </c>
    </row>
    <row r="2942" spans="1:9" x14ac:dyDescent="0.35">
      <c r="A2942" s="1">
        <v>43427</v>
      </c>
      <c r="B2942">
        <v>11</v>
      </c>
      <c r="C2942">
        <v>2018</v>
      </c>
      <c r="D2942" s="2">
        <v>44883</v>
      </c>
      <c r="E2942" t="s">
        <v>279</v>
      </c>
      <c r="F2942" t="s">
        <v>1187</v>
      </c>
      <c r="G2942" t="s">
        <v>38</v>
      </c>
      <c r="I2942" s="3">
        <v>2.5</v>
      </c>
    </row>
    <row r="2943" spans="1:9" x14ac:dyDescent="0.35">
      <c r="A2943" s="1">
        <v>43427</v>
      </c>
      <c r="B2943">
        <v>11</v>
      </c>
      <c r="C2943">
        <v>2018</v>
      </c>
      <c r="D2943" s="2">
        <v>44883</v>
      </c>
      <c r="E2943" t="s">
        <v>276</v>
      </c>
      <c r="F2943" t="s">
        <v>359</v>
      </c>
      <c r="G2943" t="s">
        <v>36</v>
      </c>
      <c r="I2943" s="3">
        <v>1.99</v>
      </c>
    </row>
    <row r="2944" spans="1:9" x14ac:dyDescent="0.35">
      <c r="A2944" s="1">
        <v>43427</v>
      </c>
      <c r="B2944">
        <v>11</v>
      </c>
      <c r="C2944">
        <v>2018</v>
      </c>
      <c r="D2944" s="2">
        <v>44883</v>
      </c>
      <c r="E2944" t="s">
        <v>276</v>
      </c>
      <c r="F2944" t="s">
        <v>1297</v>
      </c>
      <c r="G2944" t="s">
        <v>12</v>
      </c>
      <c r="I2944" s="3">
        <v>9.6999999999999993</v>
      </c>
    </row>
    <row r="2945" spans="1:9" x14ac:dyDescent="0.35">
      <c r="A2945" s="1">
        <v>43427</v>
      </c>
      <c r="B2945">
        <v>11</v>
      </c>
      <c r="C2945">
        <v>2018</v>
      </c>
      <c r="D2945" s="2">
        <v>44883</v>
      </c>
      <c r="E2945" t="s">
        <v>276</v>
      </c>
      <c r="F2945" t="s">
        <v>1029</v>
      </c>
      <c r="G2945" t="s">
        <v>20</v>
      </c>
      <c r="I2945" s="3">
        <v>24.21</v>
      </c>
    </row>
    <row r="2946" spans="1:9" x14ac:dyDescent="0.35">
      <c r="A2946" s="1">
        <v>43427</v>
      </c>
      <c r="B2946">
        <v>11</v>
      </c>
      <c r="C2946">
        <v>2018</v>
      </c>
      <c r="D2946" s="2">
        <v>44883</v>
      </c>
      <c r="E2946" t="s">
        <v>269</v>
      </c>
      <c r="F2946" t="s">
        <v>754</v>
      </c>
      <c r="G2946" t="s">
        <v>16</v>
      </c>
      <c r="I2946" s="3">
        <v>159.16999999999999</v>
      </c>
    </row>
    <row r="2947" spans="1:9" x14ac:dyDescent="0.35">
      <c r="A2947" s="1">
        <v>43428</v>
      </c>
      <c r="B2947">
        <v>11</v>
      </c>
      <c r="C2947">
        <v>2018</v>
      </c>
      <c r="D2947" s="2">
        <v>44883</v>
      </c>
      <c r="E2947" t="s">
        <v>279</v>
      </c>
      <c r="F2947" t="s">
        <v>288</v>
      </c>
      <c r="G2947" t="s">
        <v>36</v>
      </c>
      <c r="I2947" s="3">
        <v>8.99</v>
      </c>
    </row>
    <row r="2948" spans="1:9" x14ac:dyDescent="0.35">
      <c r="A2948" s="1">
        <v>43428</v>
      </c>
      <c r="B2948">
        <v>11</v>
      </c>
      <c r="C2948">
        <v>2018</v>
      </c>
      <c r="D2948" s="2">
        <v>44883</v>
      </c>
      <c r="E2948" t="s">
        <v>279</v>
      </c>
      <c r="F2948" t="s">
        <v>288</v>
      </c>
      <c r="G2948" t="s">
        <v>36</v>
      </c>
      <c r="I2948" s="3">
        <v>14.99</v>
      </c>
    </row>
    <row r="2949" spans="1:9" x14ac:dyDescent="0.35">
      <c r="A2949" s="1">
        <v>43428</v>
      </c>
      <c r="B2949">
        <v>11</v>
      </c>
      <c r="C2949">
        <v>2018</v>
      </c>
      <c r="D2949" s="2">
        <v>44883</v>
      </c>
      <c r="E2949" t="s">
        <v>279</v>
      </c>
      <c r="F2949" t="s">
        <v>288</v>
      </c>
      <c r="G2949" t="s">
        <v>36</v>
      </c>
      <c r="I2949" s="3">
        <v>18.690000000000001</v>
      </c>
    </row>
    <row r="2950" spans="1:9" x14ac:dyDescent="0.35">
      <c r="A2950" s="1">
        <v>43429</v>
      </c>
      <c r="B2950">
        <v>11</v>
      </c>
      <c r="C2950">
        <v>2018</v>
      </c>
      <c r="D2950" s="2">
        <v>44883</v>
      </c>
      <c r="E2950" t="s">
        <v>276</v>
      </c>
      <c r="F2950" t="s">
        <v>856</v>
      </c>
      <c r="G2950" t="s">
        <v>20</v>
      </c>
      <c r="I2950" s="3">
        <v>11.39</v>
      </c>
    </row>
    <row r="2951" spans="1:9" x14ac:dyDescent="0.35">
      <c r="A2951" s="1">
        <v>43429</v>
      </c>
      <c r="B2951">
        <v>11</v>
      </c>
      <c r="C2951">
        <v>2018</v>
      </c>
      <c r="D2951" s="2">
        <v>44883</v>
      </c>
      <c r="E2951" t="s">
        <v>276</v>
      </c>
      <c r="F2951" t="s">
        <v>1029</v>
      </c>
      <c r="G2951" t="s">
        <v>20</v>
      </c>
      <c r="I2951" s="3">
        <v>12.99</v>
      </c>
    </row>
    <row r="2952" spans="1:9" x14ac:dyDescent="0.35">
      <c r="A2952" s="1">
        <v>43429</v>
      </c>
      <c r="B2952">
        <v>11</v>
      </c>
      <c r="C2952">
        <v>2018</v>
      </c>
      <c r="D2952" s="2">
        <v>44883</v>
      </c>
      <c r="E2952" t="s">
        <v>279</v>
      </c>
      <c r="F2952" t="s">
        <v>849</v>
      </c>
      <c r="G2952" t="s">
        <v>17</v>
      </c>
      <c r="I2952" s="3">
        <v>16.16</v>
      </c>
    </row>
    <row r="2953" spans="1:9" x14ac:dyDescent="0.35">
      <c r="A2953" s="1">
        <v>43429</v>
      </c>
      <c r="B2953">
        <v>11</v>
      </c>
      <c r="C2953">
        <v>2018</v>
      </c>
      <c r="D2953" s="2">
        <v>44883</v>
      </c>
      <c r="E2953" t="s">
        <v>279</v>
      </c>
      <c r="F2953" t="s">
        <v>663</v>
      </c>
      <c r="G2953" t="s">
        <v>25</v>
      </c>
      <c r="I2953" s="3">
        <v>529</v>
      </c>
    </row>
    <row r="2954" spans="1:9" x14ac:dyDescent="0.35">
      <c r="A2954" s="1">
        <v>43430</v>
      </c>
      <c r="B2954">
        <v>11</v>
      </c>
      <c r="C2954">
        <v>2018</v>
      </c>
      <c r="D2954" s="2">
        <v>44883</v>
      </c>
      <c r="E2954" t="s">
        <v>276</v>
      </c>
      <c r="F2954" t="s">
        <v>369</v>
      </c>
      <c r="G2954" t="s">
        <v>36</v>
      </c>
      <c r="I2954" s="3">
        <v>0.99</v>
      </c>
    </row>
    <row r="2955" spans="1:9" x14ac:dyDescent="0.35">
      <c r="A2955" s="1">
        <v>43430</v>
      </c>
      <c r="B2955">
        <v>11</v>
      </c>
      <c r="C2955">
        <v>2018</v>
      </c>
      <c r="D2955" s="2">
        <v>44883</v>
      </c>
      <c r="E2955" t="s">
        <v>279</v>
      </c>
      <c r="F2955" t="s">
        <v>327</v>
      </c>
      <c r="G2955" t="s">
        <v>36</v>
      </c>
      <c r="I2955" s="3">
        <v>39.950000000000003</v>
      </c>
    </row>
    <row r="2956" spans="1:9" x14ac:dyDescent="0.35">
      <c r="A2956" s="1">
        <v>43431</v>
      </c>
      <c r="B2956">
        <v>11</v>
      </c>
      <c r="C2956">
        <v>2018</v>
      </c>
      <c r="D2956" s="2">
        <v>44883</v>
      </c>
      <c r="E2956" t="s">
        <v>279</v>
      </c>
      <c r="F2956" t="s">
        <v>1317</v>
      </c>
      <c r="G2956" t="s">
        <v>19</v>
      </c>
      <c r="I2956" s="3">
        <v>3.32</v>
      </c>
    </row>
    <row r="2957" spans="1:9" x14ac:dyDescent="0.35">
      <c r="A2957" s="1">
        <v>43431</v>
      </c>
      <c r="B2957">
        <v>11</v>
      </c>
      <c r="C2957">
        <v>2018</v>
      </c>
      <c r="D2957" s="2">
        <v>44883</v>
      </c>
      <c r="E2957" t="s">
        <v>276</v>
      </c>
      <c r="F2957" t="s">
        <v>1019</v>
      </c>
      <c r="G2957" t="s">
        <v>30</v>
      </c>
      <c r="I2957" s="3">
        <v>65.989999999999995</v>
      </c>
    </row>
    <row r="2958" spans="1:9" x14ac:dyDescent="0.35">
      <c r="A2958" s="1">
        <v>43432</v>
      </c>
      <c r="B2958">
        <v>11</v>
      </c>
      <c r="C2958">
        <v>2018</v>
      </c>
      <c r="D2958" s="2">
        <v>44883</v>
      </c>
      <c r="E2958" t="s">
        <v>279</v>
      </c>
      <c r="F2958" t="s">
        <v>664</v>
      </c>
      <c r="G2958" t="s">
        <v>25</v>
      </c>
      <c r="I2958" s="3">
        <v>106.67</v>
      </c>
    </row>
    <row r="2959" spans="1:9" x14ac:dyDescent="0.35">
      <c r="A2959" s="1">
        <v>43433</v>
      </c>
      <c r="B2959">
        <v>11</v>
      </c>
      <c r="C2959">
        <v>2018</v>
      </c>
      <c r="D2959" s="2">
        <v>44883</v>
      </c>
      <c r="E2959" t="s">
        <v>269</v>
      </c>
      <c r="F2959" t="s">
        <v>359</v>
      </c>
      <c r="G2959" t="s">
        <v>36</v>
      </c>
      <c r="I2959" s="3">
        <v>33.630000000000003</v>
      </c>
    </row>
    <row r="2960" spans="1:9" x14ac:dyDescent="0.35">
      <c r="A2960" s="1">
        <v>43433</v>
      </c>
      <c r="B2960">
        <v>11</v>
      </c>
      <c r="C2960">
        <v>2018</v>
      </c>
      <c r="D2960" s="2">
        <v>44883</v>
      </c>
      <c r="E2960" t="s">
        <v>277</v>
      </c>
      <c r="F2960" t="s">
        <v>1318</v>
      </c>
      <c r="G2960" t="s">
        <v>52</v>
      </c>
      <c r="I2960" s="3">
        <v>179.88</v>
      </c>
    </row>
    <row r="2961" spans="1:9" x14ac:dyDescent="0.35">
      <c r="A2961" s="1">
        <v>43433</v>
      </c>
      <c r="B2961">
        <v>11</v>
      </c>
      <c r="C2961">
        <v>2018</v>
      </c>
      <c r="D2961" s="2">
        <v>44883</v>
      </c>
      <c r="E2961" t="s">
        <v>279</v>
      </c>
      <c r="F2961" t="s">
        <v>665</v>
      </c>
      <c r="G2961" t="s">
        <v>25</v>
      </c>
      <c r="I2961" s="3">
        <v>1399</v>
      </c>
    </row>
    <row r="2962" spans="1:9" x14ac:dyDescent="0.35">
      <c r="A2962" s="1">
        <v>43434</v>
      </c>
      <c r="B2962">
        <v>11</v>
      </c>
      <c r="C2962">
        <v>2018</v>
      </c>
      <c r="D2962" s="2">
        <v>44883</v>
      </c>
      <c r="E2962" t="s">
        <v>269</v>
      </c>
      <c r="F2962" t="s">
        <v>406</v>
      </c>
      <c r="G2962" t="s">
        <v>12</v>
      </c>
      <c r="I2962" s="3">
        <v>-6</v>
      </c>
    </row>
    <row r="2963" spans="1:9" x14ac:dyDescent="0.35">
      <c r="A2963" s="1">
        <v>43434</v>
      </c>
      <c r="B2963">
        <v>11</v>
      </c>
      <c r="C2963">
        <v>2018</v>
      </c>
      <c r="D2963" s="2">
        <v>44883</v>
      </c>
      <c r="E2963" t="s">
        <v>276</v>
      </c>
      <c r="F2963" t="s">
        <v>856</v>
      </c>
      <c r="G2963" t="s">
        <v>20</v>
      </c>
      <c r="I2963" s="3">
        <v>11.97</v>
      </c>
    </row>
    <row r="2964" spans="1:9" x14ac:dyDescent="0.35">
      <c r="A2964" s="1">
        <v>43434</v>
      </c>
      <c r="B2964">
        <v>11</v>
      </c>
      <c r="C2964">
        <v>2018</v>
      </c>
      <c r="D2964" s="2">
        <v>44883</v>
      </c>
      <c r="E2964" t="s">
        <v>269</v>
      </c>
      <c r="F2964" t="s">
        <v>919</v>
      </c>
      <c r="G2964" t="s">
        <v>34</v>
      </c>
      <c r="I2964" s="3">
        <v>55</v>
      </c>
    </row>
    <row r="2965" spans="1:9" x14ac:dyDescent="0.35">
      <c r="A2965" s="1">
        <v>43435</v>
      </c>
      <c r="B2965">
        <v>12</v>
      </c>
      <c r="C2965">
        <v>2018</v>
      </c>
      <c r="D2965" s="2">
        <v>44913</v>
      </c>
      <c r="E2965" t="s">
        <v>279</v>
      </c>
      <c r="F2965" t="s">
        <v>541</v>
      </c>
      <c r="G2965" t="s">
        <v>20</v>
      </c>
      <c r="I2965" s="3">
        <v>3.2</v>
      </c>
    </row>
    <row r="2966" spans="1:9" x14ac:dyDescent="0.35">
      <c r="A2966" s="1">
        <v>43435</v>
      </c>
      <c r="B2966">
        <v>12</v>
      </c>
      <c r="C2966">
        <v>2018</v>
      </c>
      <c r="D2966" s="2">
        <v>44913</v>
      </c>
      <c r="E2966" t="s">
        <v>279</v>
      </c>
      <c r="F2966" t="s">
        <v>666</v>
      </c>
      <c r="G2966" t="s">
        <v>17</v>
      </c>
      <c r="I2966" s="3">
        <v>329.69</v>
      </c>
    </row>
    <row r="2967" spans="1:9" x14ac:dyDescent="0.35">
      <c r="A2967" s="1">
        <v>43436</v>
      </c>
      <c r="B2967">
        <v>12</v>
      </c>
      <c r="C2967">
        <v>2018</v>
      </c>
      <c r="D2967" s="2">
        <v>44913</v>
      </c>
      <c r="E2967" t="s">
        <v>279</v>
      </c>
      <c r="F2967" t="s">
        <v>1319</v>
      </c>
      <c r="G2967" t="s">
        <v>19</v>
      </c>
      <c r="I2967" s="3">
        <v>8.91</v>
      </c>
    </row>
    <row r="2968" spans="1:9" x14ac:dyDescent="0.35">
      <c r="A2968" s="1">
        <v>43436</v>
      </c>
      <c r="B2968">
        <v>12</v>
      </c>
      <c r="C2968">
        <v>2018</v>
      </c>
      <c r="D2968" s="2">
        <v>44913</v>
      </c>
      <c r="E2968" t="s">
        <v>279</v>
      </c>
      <c r="F2968" t="s">
        <v>917</v>
      </c>
      <c r="G2968" t="s">
        <v>36</v>
      </c>
      <c r="I2968" s="3">
        <v>59.96</v>
      </c>
    </row>
    <row r="2969" spans="1:9" x14ac:dyDescent="0.35">
      <c r="A2969" s="1">
        <v>43436</v>
      </c>
      <c r="B2969">
        <v>12</v>
      </c>
      <c r="C2969">
        <v>2018</v>
      </c>
      <c r="D2969" s="2">
        <v>44913</v>
      </c>
      <c r="E2969" t="s">
        <v>279</v>
      </c>
      <c r="F2969" t="s">
        <v>548</v>
      </c>
      <c r="G2969" t="s">
        <v>17</v>
      </c>
      <c r="I2969" s="3">
        <v>150.84</v>
      </c>
    </row>
    <row r="2970" spans="1:9" x14ac:dyDescent="0.35">
      <c r="A2970" s="1">
        <v>43437</v>
      </c>
      <c r="B2970">
        <v>12</v>
      </c>
      <c r="C2970">
        <v>2018</v>
      </c>
      <c r="D2970" s="2">
        <v>44913</v>
      </c>
      <c r="E2970" t="s">
        <v>276</v>
      </c>
      <c r="F2970" t="s">
        <v>1029</v>
      </c>
      <c r="G2970" t="s">
        <v>20</v>
      </c>
      <c r="I2970" s="3">
        <v>4.38</v>
      </c>
    </row>
    <row r="2971" spans="1:9" x14ac:dyDescent="0.35">
      <c r="A2971" s="1">
        <v>43437</v>
      </c>
      <c r="B2971">
        <v>12</v>
      </c>
      <c r="C2971">
        <v>2018</v>
      </c>
      <c r="D2971" s="2">
        <v>44913</v>
      </c>
      <c r="E2971" t="s">
        <v>279</v>
      </c>
      <c r="F2971" t="s">
        <v>541</v>
      </c>
      <c r="G2971" t="s">
        <v>17</v>
      </c>
      <c r="I2971" s="3">
        <v>18.670000000000002</v>
      </c>
    </row>
    <row r="2972" spans="1:9" x14ac:dyDescent="0.35">
      <c r="A2972" s="1">
        <v>43437</v>
      </c>
      <c r="B2972">
        <v>12</v>
      </c>
      <c r="C2972">
        <v>2018</v>
      </c>
      <c r="D2972" s="2">
        <v>44913</v>
      </c>
      <c r="E2972" t="s">
        <v>269</v>
      </c>
      <c r="F2972" t="s">
        <v>1233</v>
      </c>
      <c r="G2972" t="s">
        <v>34</v>
      </c>
      <c r="I2972" s="3">
        <v>100</v>
      </c>
    </row>
    <row r="2973" spans="1:9" x14ac:dyDescent="0.35">
      <c r="A2973" s="1">
        <v>43437</v>
      </c>
      <c r="B2973">
        <v>12</v>
      </c>
      <c r="C2973">
        <v>2018</v>
      </c>
      <c r="D2973" s="2">
        <v>44913</v>
      </c>
      <c r="E2973" t="s">
        <v>268</v>
      </c>
      <c r="F2973" t="s">
        <v>1064</v>
      </c>
      <c r="G2973" t="s">
        <v>13</v>
      </c>
      <c r="I2973" s="3">
        <v>3370.47</v>
      </c>
    </row>
    <row r="2974" spans="1:9" x14ac:dyDescent="0.35">
      <c r="A2974" s="1">
        <v>43438</v>
      </c>
      <c r="B2974">
        <v>12</v>
      </c>
      <c r="C2974">
        <v>2018</v>
      </c>
      <c r="D2974" s="2">
        <v>44913</v>
      </c>
      <c r="E2974" t="s">
        <v>276</v>
      </c>
      <c r="F2974" t="s">
        <v>1029</v>
      </c>
      <c r="G2974" t="s">
        <v>20</v>
      </c>
      <c r="I2974" s="3">
        <v>10.43</v>
      </c>
    </row>
    <row r="2975" spans="1:9" x14ac:dyDescent="0.35">
      <c r="A2975" s="1">
        <v>43438</v>
      </c>
      <c r="B2975">
        <v>12</v>
      </c>
      <c r="C2975">
        <v>2018</v>
      </c>
      <c r="D2975" s="2">
        <v>44913</v>
      </c>
      <c r="E2975" t="s">
        <v>276</v>
      </c>
      <c r="F2975" t="s">
        <v>368</v>
      </c>
      <c r="G2975" t="s">
        <v>27</v>
      </c>
      <c r="I2975" s="3">
        <v>180</v>
      </c>
    </row>
    <row r="2976" spans="1:9" x14ac:dyDescent="0.35">
      <c r="A2976" s="1">
        <v>43439</v>
      </c>
      <c r="B2976">
        <v>12</v>
      </c>
      <c r="C2976">
        <v>2018</v>
      </c>
      <c r="D2976" s="2">
        <v>44913</v>
      </c>
      <c r="E2976" t="s">
        <v>269</v>
      </c>
      <c r="F2976" t="s">
        <v>651</v>
      </c>
      <c r="G2976" t="s">
        <v>34</v>
      </c>
      <c r="I2976" s="3">
        <v>74.5</v>
      </c>
    </row>
    <row r="2977" spans="1:9" x14ac:dyDescent="0.35">
      <c r="A2977" s="1">
        <v>43440</v>
      </c>
      <c r="B2977">
        <v>12</v>
      </c>
      <c r="C2977">
        <v>2018</v>
      </c>
      <c r="D2977" s="2">
        <v>44913</v>
      </c>
      <c r="E2977" t="s">
        <v>279</v>
      </c>
      <c r="F2977" t="s">
        <v>423</v>
      </c>
      <c r="G2977" t="s">
        <v>19</v>
      </c>
      <c r="I2977" s="3">
        <v>9.69</v>
      </c>
    </row>
    <row r="2978" spans="1:9" x14ac:dyDescent="0.35">
      <c r="A2978" s="1">
        <v>43443</v>
      </c>
      <c r="B2978">
        <v>12</v>
      </c>
      <c r="C2978">
        <v>2018</v>
      </c>
      <c r="D2978" s="2">
        <v>44913</v>
      </c>
      <c r="E2978" t="s">
        <v>277</v>
      </c>
      <c r="F2978" t="s">
        <v>1320</v>
      </c>
      <c r="G2978" t="s">
        <v>12</v>
      </c>
      <c r="I2978" s="3">
        <v>0.5</v>
      </c>
    </row>
    <row r="2979" spans="1:9" x14ac:dyDescent="0.35">
      <c r="A2979" s="1">
        <v>43444</v>
      </c>
      <c r="B2979">
        <v>12</v>
      </c>
      <c r="C2979">
        <v>2018</v>
      </c>
      <c r="D2979" s="2">
        <v>44913</v>
      </c>
      <c r="E2979" t="s">
        <v>279</v>
      </c>
      <c r="F2979" t="s">
        <v>469</v>
      </c>
      <c r="G2979" t="s">
        <v>19</v>
      </c>
      <c r="I2979" s="3">
        <v>1.31</v>
      </c>
    </row>
    <row r="2980" spans="1:9" x14ac:dyDescent="0.35">
      <c r="A2980" s="1">
        <v>43444</v>
      </c>
      <c r="B2980">
        <v>12</v>
      </c>
      <c r="C2980">
        <v>2018</v>
      </c>
      <c r="D2980" s="2">
        <v>44913</v>
      </c>
      <c r="E2980" t="s">
        <v>268</v>
      </c>
      <c r="F2980" t="s">
        <v>752</v>
      </c>
      <c r="G2980" t="s">
        <v>16</v>
      </c>
      <c r="I2980" s="3">
        <v>328.47</v>
      </c>
    </row>
    <row r="2981" spans="1:9" x14ac:dyDescent="0.35">
      <c r="A2981" s="1">
        <v>43445</v>
      </c>
      <c r="B2981">
        <v>12</v>
      </c>
      <c r="C2981">
        <v>2018</v>
      </c>
      <c r="D2981" s="2">
        <v>44913</v>
      </c>
      <c r="E2981" t="s">
        <v>279</v>
      </c>
      <c r="F2981" t="s">
        <v>410</v>
      </c>
      <c r="G2981" t="s">
        <v>23</v>
      </c>
      <c r="I2981" s="3">
        <v>7</v>
      </c>
    </row>
    <row r="2982" spans="1:9" x14ac:dyDescent="0.35">
      <c r="A2982" s="1">
        <v>43445</v>
      </c>
      <c r="B2982">
        <v>12</v>
      </c>
      <c r="C2982">
        <v>2018</v>
      </c>
      <c r="D2982" s="2">
        <v>44913</v>
      </c>
      <c r="E2982" t="s">
        <v>276</v>
      </c>
      <c r="F2982" t="s">
        <v>382</v>
      </c>
      <c r="G2982" t="s">
        <v>28</v>
      </c>
      <c r="I2982" s="3">
        <v>35</v>
      </c>
    </row>
    <row r="2983" spans="1:9" x14ac:dyDescent="0.35">
      <c r="A2983" s="1">
        <v>43446</v>
      </c>
      <c r="B2983">
        <v>12</v>
      </c>
      <c r="C2983">
        <v>2018</v>
      </c>
      <c r="D2983" s="2">
        <v>44913</v>
      </c>
      <c r="E2983" t="s">
        <v>279</v>
      </c>
      <c r="F2983" t="s">
        <v>469</v>
      </c>
      <c r="G2983" t="s">
        <v>19</v>
      </c>
      <c r="I2983" s="3">
        <v>7.46</v>
      </c>
    </row>
    <row r="2984" spans="1:9" x14ac:dyDescent="0.35">
      <c r="A2984" s="1">
        <v>43447</v>
      </c>
      <c r="B2984">
        <v>12</v>
      </c>
      <c r="C2984">
        <v>2018</v>
      </c>
      <c r="D2984" s="2">
        <v>44913</v>
      </c>
      <c r="E2984" t="s">
        <v>279</v>
      </c>
      <c r="F2984" t="s">
        <v>667</v>
      </c>
      <c r="G2984" t="s">
        <v>25</v>
      </c>
      <c r="I2984" s="3">
        <v>169.99</v>
      </c>
    </row>
    <row r="2985" spans="1:9" x14ac:dyDescent="0.35">
      <c r="A2985" s="1">
        <v>43449</v>
      </c>
      <c r="B2985">
        <v>12</v>
      </c>
      <c r="C2985">
        <v>2018</v>
      </c>
      <c r="D2985" s="2">
        <v>44913</v>
      </c>
      <c r="E2985" t="s">
        <v>276</v>
      </c>
      <c r="F2985" t="s">
        <v>419</v>
      </c>
      <c r="G2985" t="s">
        <v>20</v>
      </c>
      <c r="I2985" s="3">
        <v>17.98</v>
      </c>
    </row>
    <row r="2986" spans="1:9" x14ac:dyDescent="0.35">
      <c r="A2986" s="1">
        <v>43449</v>
      </c>
      <c r="B2986">
        <v>12</v>
      </c>
      <c r="C2986">
        <v>2018</v>
      </c>
      <c r="D2986" s="2">
        <v>44913</v>
      </c>
      <c r="E2986" t="s">
        <v>276</v>
      </c>
      <c r="F2986" t="s">
        <v>1029</v>
      </c>
      <c r="G2986" t="s">
        <v>20</v>
      </c>
      <c r="I2986" s="3">
        <v>35.17</v>
      </c>
    </row>
    <row r="2987" spans="1:9" x14ac:dyDescent="0.35">
      <c r="A2987" s="1">
        <v>43449</v>
      </c>
      <c r="B2987">
        <v>12</v>
      </c>
      <c r="C2987">
        <v>2018</v>
      </c>
      <c r="D2987" s="2">
        <v>44913</v>
      </c>
      <c r="E2987" t="s">
        <v>279</v>
      </c>
      <c r="F2987" t="s">
        <v>668</v>
      </c>
      <c r="G2987" t="s">
        <v>25</v>
      </c>
      <c r="I2987" s="3">
        <v>97.99</v>
      </c>
    </row>
    <row r="2988" spans="1:9" x14ac:dyDescent="0.35">
      <c r="A2988" s="1">
        <v>43451</v>
      </c>
      <c r="B2988">
        <v>12</v>
      </c>
      <c r="C2988">
        <v>2018</v>
      </c>
      <c r="D2988" s="2">
        <v>44913</v>
      </c>
      <c r="E2988" t="s">
        <v>279</v>
      </c>
      <c r="F2988" t="s">
        <v>420</v>
      </c>
      <c r="G2988" t="s">
        <v>26</v>
      </c>
      <c r="I2988" s="3">
        <v>43.68</v>
      </c>
    </row>
    <row r="2989" spans="1:9" x14ac:dyDescent="0.35">
      <c r="A2989" s="1">
        <v>43453</v>
      </c>
      <c r="B2989">
        <v>12</v>
      </c>
      <c r="C2989">
        <v>2018</v>
      </c>
      <c r="D2989" s="2">
        <v>44913</v>
      </c>
      <c r="E2989" t="s">
        <v>279</v>
      </c>
      <c r="F2989" t="s">
        <v>1321</v>
      </c>
      <c r="G2989" t="s">
        <v>17</v>
      </c>
      <c r="I2989" s="3">
        <v>13.7</v>
      </c>
    </row>
    <row r="2990" spans="1:9" x14ac:dyDescent="0.35">
      <c r="A2990" s="1">
        <v>43454</v>
      </c>
      <c r="B2990">
        <v>12</v>
      </c>
      <c r="C2990">
        <v>2018</v>
      </c>
      <c r="D2990" s="2">
        <v>44913</v>
      </c>
      <c r="E2990" t="s">
        <v>279</v>
      </c>
      <c r="F2990" t="s">
        <v>1322</v>
      </c>
      <c r="G2990" t="s">
        <v>19</v>
      </c>
      <c r="I2990" s="3">
        <v>18.93</v>
      </c>
    </row>
    <row r="2991" spans="1:9" x14ac:dyDescent="0.35">
      <c r="A2991" s="1">
        <v>43454</v>
      </c>
      <c r="B2991">
        <v>12</v>
      </c>
      <c r="C2991">
        <v>2018</v>
      </c>
      <c r="D2991" s="2">
        <v>44913</v>
      </c>
      <c r="E2991" t="s">
        <v>268</v>
      </c>
      <c r="F2991" t="s">
        <v>751</v>
      </c>
      <c r="G2991" t="s">
        <v>14</v>
      </c>
      <c r="I2991" s="3">
        <v>28.85</v>
      </c>
    </row>
    <row r="2992" spans="1:9" x14ac:dyDescent="0.35">
      <c r="A2992" s="1">
        <v>43454</v>
      </c>
      <c r="B2992">
        <v>12</v>
      </c>
      <c r="C2992">
        <v>2018</v>
      </c>
      <c r="D2992" s="2">
        <v>44913</v>
      </c>
      <c r="E2992" t="s">
        <v>279</v>
      </c>
      <c r="F2992" t="s">
        <v>1323</v>
      </c>
      <c r="G2992" t="s">
        <v>17</v>
      </c>
      <c r="I2992" s="3">
        <v>51.18</v>
      </c>
    </row>
    <row r="2993" spans="1:9" x14ac:dyDescent="0.35">
      <c r="A2993" s="1">
        <v>43457</v>
      </c>
      <c r="B2993">
        <v>12</v>
      </c>
      <c r="C2993">
        <v>2018</v>
      </c>
      <c r="D2993" s="2">
        <v>44913</v>
      </c>
      <c r="E2993" t="s">
        <v>276</v>
      </c>
      <c r="F2993" t="s">
        <v>359</v>
      </c>
      <c r="G2993" t="s">
        <v>36</v>
      </c>
      <c r="I2993" s="3">
        <v>1.99</v>
      </c>
    </row>
    <row r="2994" spans="1:9" x14ac:dyDescent="0.35">
      <c r="A2994" s="1">
        <v>43457</v>
      </c>
      <c r="B2994">
        <v>12</v>
      </c>
      <c r="C2994">
        <v>2018</v>
      </c>
      <c r="D2994" s="2">
        <v>44913</v>
      </c>
      <c r="E2994" t="s">
        <v>279</v>
      </c>
      <c r="F2994" t="s">
        <v>753</v>
      </c>
      <c r="G2994" t="s">
        <v>19</v>
      </c>
      <c r="I2994" s="3">
        <v>11.07</v>
      </c>
    </row>
    <row r="2995" spans="1:9" x14ac:dyDescent="0.35">
      <c r="A2995" s="1">
        <v>43457</v>
      </c>
      <c r="B2995">
        <v>12</v>
      </c>
      <c r="C2995">
        <v>2018</v>
      </c>
      <c r="D2995" s="2">
        <v>44913</v>
      </c>
      <c r="E2995" t="s">
        <v>276</v>
      </c>
      <c r="F2995" t="s">
        <v>541</v>
      </c>
      <c r="G2995" t="s">
        <v>20</v>
      </c>
      <c r="I2995" s="3">
        <v>12.64</v>
      </c>
    </row>
    <row r="2996" spans="1:9" x14ac:dyDescent="0.35">
      <c r="A2996" s="1">
        <v>43457</v>
      </c>
      <c r="B2996">
        <v>12</v>
      </c>
      <c r="C2996">
        <v>2018</v>
      </c>
      <c r="D2996" s="2">
        <v>44913</v>
      </c>
      <c r="E2996" t="s">
        <v>279</v>
      </c>
      <c r="F2996" t="s">
        <v>1324</v>
      </c>
      <c r="G2996" t="s">
        <v>25</v>
      </c>
      <c r="I2996" s="3">
        <v>82.25</v>
      </c>
    </row>
    <row r="2997" spans="1:9" x14ac:dyDescent="0.35">
      <c r="A2997" s="1">
        <v>43457</v>
      </c>
      <c r="B2997">
        <v>12</v>
      </c>
      <c r="C2997">
        <v>2018</v>
      </c>
      <c r="D2997" s="2">
        <v>44913</v>
      </c>
      <c r="E2997" t="s">
        <v>269</v>
      </c>
      <c r="F2997" t="s">
        <v>754</v>
      </c>
      <c r="G2997" t="s">
        <v>16</v>
      </c>
      <c r="I2997" s="3">
        <v>159.16999999999999</v>
      </c>
    </row>
    <row r="2998" spans="1:9" x14ac:dyDescent="0.35">
      <c r="A2998" s="1">
        <v>43458</v>
      </c>
      <c r="B2998">
        <v>12</v>
      </c>
      <c r="C2998">
        <v>2018</v>
      </c>
      <c r="D2998" s="2">
        <v>44913</v>
      </c>
      <c r="E2998" t="s">
        <v>279</v>
      </c>
      <c r="F2998" t="s">
        <v>1325</v>
      </c>
      <c r="G2998" t="s">
        <v>19</v>
      </c>
      <c r="I2998" s="3">
        <v>9.16</v>
      </c>
    </row>
    <row r="2999" spans="1:9" x14ac:dyDescent="0.35">
      <c r="A2999" s="1">
        <v>43458</v>
      </c>
      <c r="B2999">
        <v>12</v>
      </c>
      <c r="C2999">
        <v>2018</v>
      </c>
      <c r="D2999" s="2">
        <v>44913</v>
      </c>
      <c r="E2999" t="s">
        <v>276</v>
      </c>
      <c r="F2999" t="s">
        <v>1297</v>
      </c>
      <c r="G2999" t="s">
        <v>12</v>
      </c>
      <c r="I2999" s="3">
        <v>10.59</v>
      </c>
    </row>
    <row r="3000" spans="1:9" x14ac:dyDescent="0.35">
      <c r="A3000" s="1">
        <v>43460</v>
      </c>
      <c r="B3000">
        <v>12</v>
      </c>
      <c r="C3000">
        <v>2018</v>
      </c>
      <c r="D3000" s="2">
        <v>44913</v>
      </c>
      <c r="E3000" t="s">
        <v>276</v>
      </c>
      <c r="F3000" t="s">
        <v>369</v>
      </c>
      <c r="G3000" t="s">
        <v>36</v>
      </c>
      <c r="I3000" s="3">
        <v>0.99</v>
      </c>
    </row>
    <row r="3001" spans="1:9" x14ac:dyDescent="0.35">
      <c r="A3001" s="1">
        <v>43460</v>
      </c>
      <c r="B3001">
        <v>12</v>
      </c>
      <c r="C3001">
        <v>2018</v>
      </c>
      <c r="D3001" s="2">
        <v>44913</v>
      </c>
      <c r="E3001" t="s">
        <v>276</v>
      </c>
      <c r="F3001" t="s">
        <v>1029</v>
      </c>
      <c r="G3001" t="s">
        <v>20</v>
      </c>
      <c r="I3001" s="3">
        <v>13.69</v>
      </c>
    </row>
    <row r="3002" spans="1:9" x14ac:dyDescent="0.35">
      <c r="A3002" s="1">
        <v>43460</v>
      </c>
      <c r="B3002">
        <v>12</v>
      </c>
      <c r="C3002">
        <v>2018</v>
      </c>
      <c r="D3002" s="2">
        <v>44913</v>
      </c>
      <c r="E3002" t="s">
        <v>276</v>
      </c>
      <c r="F3002" t="s">
        <v>541</v>
      </c>
      <c r="G3002" t="s">
        <v>20</v>
      </c>
      <c r="I3002" s="3">
        <v>40.840000000000003</v>
      </c>
    </row>
    <row r="3003" spans="1:9" x14ac:dyDescent="0.35">
      <c r="A3003" s="1">
        <v>43461</v>
      </c>
      <c r="B3003">
        <v>12</v>
      </c>
      <c r="C3003">
        <v>2018</v>
      </c>
      <c r="D3003" s="2">
        <v>44913</v>
      </c>
      <c r="E3003" t="s">
        <v>276</v>
      </c>
      <c r="F3003" t="s">
        <v>1019</v>
      </c>
      <c r="G3003" t="s">
        <v>30</v>
      </c>
      <c r="I3003" s="3">
        <v>65.989999999999995</v>
      </c>
    </row>
    <row r="3004" spans="1:9" x14ac:dyDescent="0.35">
      <c r="A3004" s="1">
        <v>43462</v>
      </c>
      <c r="B3004">
        <v>12</v>
      </c>
      <c r="C3004">
        <v>2018</v>
      </c>
      <c r="D3004" s="2">
        <v>44913</v>
      </c>
      <c r="E3004" t="s">
        <v>279</v>
      </c>
      <c r="F3004" t="s">
        <v>1326</v>
      </c>
      <c r="G3004" t="s">
        <v>17</v>
      </c>
      <c r="I3004" s="3">
        <v>61.41</v>
      </c>
    </row>
    <row r="3005" spans="1:9" x14ac:dyDescent="0.35">
      <c r="A3005" s="1">
        <v>43463</v>
      </c>
      <c r="B3005">
        <v>12</v>
      </c>
      <c r="C3005">
        <v>2018</v>
      </c>
      <c r="D3005" s="2">
        <v>44913</v>
      </c>
      <c r="E3005" t="s">
        <v>279</v>
      </c>
      <c r="F3005" t="s">
        <v>416</v>
      </c>
      <c r="G3005" t="s">
        <v>19</v>
      </c>
      <c r="I3005" s="3">
        <v>25</v>
      </c>
    </row>
    <row r="3006" spans="1:9" x14ac:dyDescent="0.35">
      <c r="A3006" s="1">
        <v>43463</v>
      </c>
      <c r="B3006">
        <v>12</v>
      </c>
      <c r="C3006">
        <v>2018</v>
      </c>
      <c r="D3006" s="2">
        <v>44913</v>
      </c>
      <c r="E3006" t="s">
        <v>279</v>
      </c>
      <c r="F3006" t="s">
        <v>420</v>
      </c>
      <c r="G3006" t="s">
        <v>26</v>
      </c>
      <c r="I3006" s="3">
        <v>42.9</v>
      </c>
    </row>
    <row r="3007" spans="1:9" x14ac:dyDescent="0.35">
      <c r="A3007" s="1">
        <v>43464</v>
      </c>
      <c r="B3007">
        <v>12</v>
      </c>
      <c r="C3007">
        <v>2018</v>
      </c>
      <c r="D3007" s="2">
        <v>44913</v>
      </c>
      <c r="E3007" t="s">
        <v>269</v>
      </c>
      <c r="F3007" t="s">
        <v>359</v>
      </c>
      <c r="G3007" t="s">
        <v>36</v>
      </c>
      <c r="I3007" s="3">
        <v>33.630000000000003</v>
      </c>
    </row>
    <row r="3008" spans="1:9" x14ac:dyDescent="0.35">
      <c r="A3008" s="1">
        <v>43464</v>
      </c>
      <c r="B3008">
        <v>12</v>
      </c>
      <c r="C3008">
        <v>2018</v>
      </c>
      <c r="D3008" s="2">
        <v>44913</v>
      </c>
      <c r="E3008" t="s">
        <v>269</v>
      </c>
      <c r="F3008" t="s">
        <v>919</v>
      </c>
      <c r="G3008" t="s">
        <v>34</v>
      </c>
      <c r="I3008" s="3">
        <v>55</v>
      </c>
    </row>
    <row r="3009" spans="1:9" x14ac:dyDescent="0.35">
      <c r="A3009" s="1">
        <v>43464</v>
      </c>
      <c r="B3009">
        <v>12</v>
      </c>
      <c r="C3009">
        <v>2018</v>
      </c>
      <c r="D3009" s="2">
        <v>44913</v>
      </c>
      <c r="E3009" t="s">
        <v>278</v>
      </c>
      <c r="F3009" t="s">
        <v>1327</v>
      </c>
      <c r="G3009" t="s">
        <v>12</v>
      </c>
      <c r="I3009" s="3">
        <v>123</v>
      </c>
    </row>
    <row r="3010" spans="1:9" x14ac:dyDescent="0.35">
      <c r="A3010" s="1">
        <v>43464</v>
      </c>
      <c r="B3010">
        <v>12</v>
      </c>
      <c r="C3010">
        <v>2018</v>
      </c>
      <c r="D3010" s="2">
        <v>44913</v>
      </c>
      <c r="E3010" t="s">
        <v>278</v>
      </c>
      <c r="F3010" t="s">
        <v>1327</v>
      </c>
      <c r="G3010" t="s">
        <v>12</v>
      </c>
      <c r="I3010" s="3">
        <v>224</v>
      </c>
    </row>
    <row r="3011" spans="1:9" x14ac:dyDescent="0.35">
      <c r="A3011" s="1">
        <v>43467</v>
      </c>
      <c r="B3011">
        <v>1</v>
      </c>
      <c r="C3011">
        <v>2019</v>
      </c>
      <c r="D3011" s="2">
        <v>44580</v>
      </c>
      <c r="E3011" t="s">
        <v>269</v>
      </c>
      <c r="F3011" t="s">
        <v>1233</v>
      </c>
      <c r="G3011" t="s">
        <v>34</v>
      </c>
      <c r="I3011" s="3">
        <v>100</v>
      </c>
    </row>
    <row r="3012" spans="1:9" x14ac:dyDescent="0.35">
      <c r="A3012" s="1">
        <v>43467</v>
      </c>
      <c r="B3012">
        <v>1</v>
      </c>
      <c r="C3012">
        <v>2019</v>
      </c>
      <c r="D3012" s="2">
        <v>44580</v>
      </c>
      <c r="E3012" t="s">
        <v>268</v>
      </c>
      <c r="F3012" t="s">
        <v>1328</v>
      </c>
      <c r="G3012" t="s">
        <v>14</v>
      </c>
      <c r="I3012" s="3">
        <v>253.62</v>
      </c>
    </row>
    <row r="3013" spans="1:9" x14ac:dyDescent="0.35">
      <c r="A3013" s="1">
        <v>43467</v>
      </c>
      <c r="B3013">
        <v>1</v>
      </c>
      <c r="C3013">
        <v>2019</v>
      </c>
      <c r="D3013" s="2">
        <v>44580</v>
      </c>
      <c r="E3013" t="s">
        <v>268</v>
      </c>
      <c r="F3013" t="s">
        <v>1064</v>
      </c>
      <c r="G3013" t="s">
        <v>13</v>
      </c>
      <c r="I3013" s="3">
        <v>3370.47</v>
      </c>
    </row>
    <row r="3014" spans="1:9" x14ac:dyDescent="0.35">
      <c r="A3014" s="1">
        <v>43468</v>
      </c>
      <c r="B3014">
        <v>1</v>
      </c>
      <c r="C3014">
        <v>2019</v>
      </c>
      <c r="D3014" s="2">
        <v>44580</v>
      </c>
      <c r="E3014" t="s">
        <v>276</v>
      </c>
      <c r="F3014" t="s">
        <v>1029</v>
      </c>
      <c r="G3014" t="s">
        <v>20</v>
      </c>
      <c r="I3014" s="3">
        <v>8.99</v>
      </c>
    </row>
    <row r="3015" spans="1:9" x14ac:dyDescent="0.35">
      <c r="A3015" s="1">
        <v>43468</v>
      </c>
      <c r="B3015">
        <v>1</v>
      </c>
      <c r="C3015">
        <v>2019</v>
      </c>
      <c r="D3015" s="2">
        <v>44580</v>
      </c>
      <c r="E3015" t="s">
        <v>276</v>
      </c>
      <c r="F3015" t="s">
        <v>1029</v>
      </c>
      <c r="G3015" t="s">
        <v>20</v>
      </c>
      <c r="I3015" s="3">
        <v>32.299999999999997</v>
      </c>
    </row>
    <row r="3016" spans="1:9" x14ac:dyDescent="0.35">
      <c r="A3016" s="1">
        <v>43468</v>
      </c>
      <c r="B3016">
        <v>1</v>
      </c>
      <c r="C3016">
        <v>2019</v>
      </c>
      <c r="D3016" s="2">
        <v>44580</v>
      </c>
      <c r="E3016" t="s">
        <v>269</v>
      </c>
      <c r="F3016" t="s">
        <v>651</v>
      </c>
      <c r="G3016" t="s">
        <v>34</v>
      </c>
      <c r="I3016" s="3">
        <v>74.5</v>
      </c>
    </row>
    <row r="3017" spans="1:9" x14ac:dyDescent="0.35">
      <c r="A3017" s="1">
        <v>43469</v>
      </c>
      <c r="B3017">
        <v>1</v>
      </c>
      <c r="C3017">
        <v>2019</v>
      </c>
      <c r="D3017" s="2">
        <v>44580</v>
      </c>
      <c r="E3017" t="s">
        <v>276</v>
      </c>
      <c r="F3017" t="s">
        <v>1029</v>
      </c>
      <c r="G3017" t="s">
        <v>20</v>
      </c>
      <c r="I3017" s="3">
        <v>11.97</v>
      </c>
    </row>
    <row r="3018" spans="1:9" x14ac:dyDescent="0.35">
      <c r="A3018" s="1">
        <v>43469</v>
      </c>
      <c r="B3018">
        <v>1</v>
      </c>
      <c r="C3018">
        <v>2019</v>
      </c>
      <c r="D3018" s="2">
        <v>44580</v>
      </c>
      <c r="E3018" t="s">
        <v>276</v>
      </c>
      <c r="F3018" t="s">
        <v>368</v>
      </c>
      <c r="G3018" t="s">
        <v>27</v>
      </c>
      <c r="I3018" s="3">
        <v>180</v>
      </c>
    </row>
    <row r="3019" spans="1:9" x14ac:dyDescent="0.35">
      <c r="A3019" s="1">
        <v>43471</v>
      </c>
      <c r="B3019">
        <v>1</v>
      </c>
      <c r="C3019">
        <v>2019</v>
      </c>
      <c r="D3019" s="2">
        <v>44580</v>
      </c>
      <c r="E3019" t="s">
        <v>279</v>
      </c>
      <c r="F3019" t="s">
        <v>917</v>
      </c>
      <c r="G3019" t="s">
        <v>36</v>
      </c>
      <c r="I3019" s="3">
        <v>25.16</v>
      </c>
    </row>
    <row r="3020" spans="1:9" x14ac:dyDescent="0.35">
      <c r="A3020" s="1">
        <v>43474</v>
      </c>
      <c r="B3020">
        <v>1</v>
      </c>
      <c r="C3020">
        <v>2019</v>
      </c>
      <c r="D3020" s="2">
        <v>44580</v>
      </c>
      <c r="E3020" t="s">
        <v>268</v>
      </c>
      <c r="F3020" t="s">
        <v>752</v>
      </c>
      <c r="G3020" t="s">
        <v>16</v>
      </c>
      <c r="I3020" s="3">
        <v>328.47</v>
      </c>
    </row>
    <row r="3021" spans="1:9" x14ac:dyDescent="0.35">
      <c r="A3021" s="1">
        <v>43475</v>
      </c>
      <c r="B3021">
        <v>1</v>
      </c>
      <c r="C3021">
        <v>2019</v>
      </c>
      <c r="D3021" s="2">
        <v>44580</v>
      </c>
      <c r="E3021" t="s">
        <v>271</v>
      </c>
      <c r="F3021" t="s">
        <v>995</v>
      </c>
      <c r="G3021" t="s">
        <v>12</v>
      </c>
      <c r="I3021" s="3">
        <v>3.22</v>
      </c>
    </row>
    <row r="3022" spans="1:9" x14ac:dyDescent="0.35">
      <c r="A3022" s="1">
        <v>43475</v>
      </c>
      <c r="B3022">
        <v>1</v>
      </c>
      <c r="C3022">
        <v>2019</v>
      </c>
      <c r="D3022" s="2">
        <v>44580</v>
      </c>
      <c r="E3022" t="s">
        <v>276</v>
      </c>
      <c r="F3022" t="s">
        <v>1029</v>
      </c>
      <c r="G3022" t="s">
        <v>20</v>
      </c>
      <c r="I3022" s="3">
        <v>21.82</v>
      </c>
    </row>
    <row r="3023" spans="1:9" x14ac:dyDescent="0.35">
      <c r="A3023" s="1">
        <v>43476</v>
      </c>
      <c r="B3023">
        <v>1</v>
      </c>
      <c r="C3023">
        <v>2019</v>
      </c>
      <c r="D3023" s="2">
        <v>44580</v>
      </c>
      <c r="E3023" t="s">
        <v>276</v>
      </c>
      <c r="F3023" t="s">
        <v>1029</v>
      </c>
      <c r="G3023" t="s">
        <v>20</v>
      </c>
      <c r="I3023" s="3">
        <v>4.99</v>
      </c>
    </row>
    <row r="3024" spans="1:9" x14ac:dyDescent="0.35">
      <c r="A3024" s="1">
        <v>43476</v>
      </c>
      <c r="B3024">
        <v>1</v>
      </c>
      <c r="C3024">
        <v>2019</v>
      </c>
      <c r="D3024" s="2">
        <v>44580</v>
      </c>
      <c r="E3024" t="s">
        <v>276</v>
      </c>
      <c r="F3024" t="s">
        <v>541</v>
      </c>
      <c r="G3024" t="s">
        <v>20</v>
      </c>
      <c r="I3024" s="3">
        <v>5.97</v>
      </c>
    </row>
    <row r="3025" spans="1:9" x14ac:dyDescent="0.35">
      <c r="A3025" s="1">
        <v>43476</v>
      </c>
      <c r="B3025">
        <v>1</v>
      </c>
      <c r="C3025">
        <v>2019</v>
      </c>
      <c r="D3025" s="2">
        <v>44580</v>
      </c>
      <c r="E3025" t="s">
        <v>279</v>
      </c>
      <c r="F3025" t="s">
        <v>1329</v>
      </c>
      <c r="G3025" t="s">
        <v>19</v>
      </c>
      <c r="I3025" s="3">
        <v>6.45</v>
      </c>
    </row>
    <row r="3026" spans="1:9" x14ac:dyDescent="0.35">
      <c r="A3026" s="1">
        <v>43476</v>
      </c>
      <c r="B3026">
        <v>1</v>
      </c>
      <c r="C3026">
        <v>2019</v>
      </c>
      <c r="D3026" s="2">
        <v>44580</v>
      </c>
      <c r="E3026" t="s">
        <v>276</v>
      </c>
      <c r="F3026" t="s">
        <v>382</v>
      </c>
      <c r="G3026" t="s">
        <v>28</v>
      </c>
      <c r="I3026" s="3">
        <v>35</v>
      </c>
    </row>
    <row r="3027" spans="1:9" x14ac:dyDescent="0.35">
      <c r="A3027" s="1">
        <v>43476</v>
      </c>
      <c r="B3027">
        <v>1</v>
      </c>
      <c r="C3027">
        <v>2019</v>
      </c>
      <c r="D3027" s="2">
        <v>44580</v>
      </c>
      <c r="E3027" t="s">
        <v>279</v>
      </c>
      <c r="F3027" t="s">
        <v>420</v>
      </c>
      <c r="G3027" t="s">
        <v>26</v>
      </c>
      <c r="I3027" s="3">
        <v>39.380000000000003</v>
      </c>
    </row>
    <row r="3028" spans="1:9" x14ac:dyDescent="0.35">
      <c r="A3028" s="1">
        <v>43477</v>
      </c>
      <c r="B3028">
        <v>1</v>
      </c>
      <c r="C3028">
        <v>2019</v>
      </c>
      <c r="D3028" s="2">
        <v>44580</v>
      </c>
      <c r="E3028" t="s">
        <v>279</v>
      </c>
      <c r="F3028" t="s">
        <v>623</v>
      </c>
      <c r="G3028" t="s">
        <v>19</v>
      </c>
      <c r="I3028" s="3">
        <v>9.35</v>
      </c>
    </row>
    <row r="3029" spans="1:9" x14ac:dyDescent="0.35">
      <c r="A3029" s="1">
        <v>43477</v>
      </c>
      <c r="B3029">
        <v>1</v>
      </c>
      <c r="C3029">
        <v>2019</v>
      </c>
      <c r="D3029" s="2">
        <v>44580</v>
      </c>
      <c r="E3029" t="s">
        <v>279</v>
      </c>
      <c r="F3029" t="s">
        <v>1330</v>
      </c>
      <c r="G3029" t="s">
        <v>25</v>
      </c>
      <c r="I3029" s="3">
        <v>12.29</v>
      </c>
    </row>
    <row r="3030" spans="1:9" x14ac:dyDescent="0.35">
      <c r="A3030" s="1">
        <v>43477</v>
      </c>
      <c r="B3030">
        <v>1</v>
      </c>
      <c r="C3030">
        <v>2019</v>
      </c>
      <c r="D3030" s="2">
        <v>44580</v>
      </c>
      <c r="E3030" t="s">
        <v>277</v>
      </c>
      <c r="F3030" t="s">
        <v>1029</v>
      </c>
      <c r="G3030" t="s">
        <v>20</v>
      </c>
      <c r="I3030" s="3">
        <v>21.39</v>
      </c>
    </row>
    <row r="3031" spans="1:9" x14ac:dyDescent="0.35">
      <c r="A3031" s="1">
        <v>43478</v>
      </c>
      <c r="B3031">
        <v>1</v>
      </c>
      <c r="C3031">
        <v>2019</v>
      </c>
      <c r="D3031" s="2">
        <v>44580</v>
      </c>
      <c r="E3031" t="s">
        <v>279</v>
      </c>
      <c r="F3031" t="s">
        <v>1331</v>
      </c>
      <c r="G3031" t="s">
        <v>19</v>
      </c>
      <c r="I3031" s="3">
        <v>5.59</v>
      </c>
    </row>
    <row r="3032" spans="1:9" x14ac:dyDescent="0.35">
      <c r="A3032" s="1">
        <v>43479</v>
      </c>
      <c r="B3032">
        <v>1</v>
      </c>
      <c r="C3032">
        <v>2019</v>
      </c>
      <c r="D3032" s="2">
        <v>44580</v>
      </c>
      <c r="E3032" t="s">
        <v>279</v>
      </c>
      <c r="F3032" t="s">
        <v>1332</v>
      </c>
      <c r="G3032" t="s">
        <v>17</v>
      </c>
      <c r="I3032" s="3">
        <v>34.99</v>
      </c>
    </row>
    <row r="3033" spans="1:9" x14ac:dyDescent="0.35">
      <c r="A3033" s="1">
        <v>43481</v>
      </c>
      <c r="B3033">
        <v>1</v>
      </c>
      <c r="C3033">
        <v>2019</v>
      </c>
      <c r="D3033" s="2">
        <v>44580</v>
      </c>
      <c r="E3033" t="s">
        <v>276</v>
      </c>
      <c r="F3033" t="s">
        <v>541</v>
      </c>
      <c r="G3033" t="s">
        <v>20</v>
      </c>
      <c r="I3033" s="3">
        <v>6.77</v>
      </c>
    </row>
    <row r="3034" spans="1:9" x14ac:dyDescent="0.35">
      <c r="A3034" s="1">
        <v>43481</v>
      </c>
      <c r="B3034">
        <v>1</v>
      </c>
      <c r="C3034">
        <v>2019</v>
      </c>
      <c r="D3034" s="2">
        <v>44580</v>
      </c>
      <c r="E3034" t="s">
        <v>279</v>
      </c>
      <c r="F3034" t="s">
        <v>470</v>
      </c>
      <c r="G3034" t="s">
        <v>20</v>
      </c>
      <c r="I3034" s="3">
        <v>61.6</v>
      </c>
    </row>
    <row r="3035" spans="1:9" x14ac:dyDescent="0.35">
      <c r="A3035" s="1">
        <v>43482</v>
      </c>
      <c r="B3035">
        <v>1</v>
      </c>
      <c r="C3035">
        <v>2019</v>
      </c>
      <c r="D3035" s="2">
        <v>44580</v>
      </c>
      <c r="E3035" t="s">
        <v>279</v>
      </c>
      <c r="F3035" t="s">
        <v>1333</v>
      </c>
      <c r="G3035" t="s">
        <v>19</v>
      </c>
      <c r="I3035" s="3">
        <v>3.76</v>
      </c>
    </row>
    <row r="3036" spans="1:9" x14ac:dyDescent="0.35">
      <c r="A3036" s="1">
        <v>43484</v>
      </c>
      <c r="B3036">
        <v>1</v>
      </c>
      <c r="C3036">
        <v>2019</v>
      </c>
      <c r="D3036" s="2">
        <v>44580</v>
      </c>
      <c r="E3036" t="s">
        <v>279</v>
      </c>
      <c r="F3036" t="s">
        <v>1180</v>
      </c>
      <c r="G3036" t="s">
        <v>20</v>
      </c>
      <c r="I3036" s="3">
        <v>1.62</v>
      </c>
    </row>
    <row r="3037" spans="1:9" x14ac:dyDescent="0.35">
      <c r="A3037" s="1">
        <v>43484</v>
      </c>
      <c r="B3037">
        <v>1</v>
      </c>
      <c r="C3037">
        <v>2019</v>
      </c>
      <c r="D3037" s="2">
        <v>44580</v>
      </c>
      <c r="E3037" t="s">
        <v>279</v>
      </c>
      <c r="F3037" t="s">
        <v>1180</v>
      </c>
      <c r="G3037" t="s">
        <v>20</v>
      </c>
      <c r="I3037" s="3">
        <v>11.49</v>
      </c>
    </row>
    <row r="3038" spans="1:9" x14ac:dyDescent="0.35">
      <c r="A3038" s="1">
        <v>43484</v>
      </c>
      <c r="B3038">
        <v>1</v>
      </c>
      <c r="C3038">
        <v>2019</v>
      </c>
      <c r="D3038" s="2">
        <v>44580</v>
      </c>
      <c r="E3038" t="s">
        <v>279</v>
      </c>
      <c r="F3038" t="s">
        <v>420</v>
      </c>
      <c r="G3038" t="s">
        <v>26</v>
      </c>
      <c r="I3038" s="3">
        <v>36.25</v>
      </c>
    </row>
    <row r="3039" spans="1:9" x14ac:dyDescent="0.35">
      <c r="A3039" s="1">
        <v>43488</v>
      </c>
      <c r="B3039">
        <v>1</v>
      </c>
      <c r="C3039">
        <v>2019</v>
      </c>
      <c r="D3039" s="2">
        <v>44580</v>
      </c>
      <c r="E3039" t="s">
        <v>276</v>
      </c>
      <c r="F3039" t="s">
        <v>359</v>
      </c>
      <c r="G3039" t="s">
        <v>36</v>
      </c>
      <c r="I3039" s="3">
        <v>1.99</v>
      </c>
    </row>
    <row r="3040" spans="1:9" x14ac:dyDescent="0.35">
      <c r="A3040" s="1">
        <v>43488</v>
      </c>
      <c r="B3040">
        <v>1</v>
      </c>
      <c r="C3040">
        <v>2019</v>
      </c>
      <c r="D3040" s="2">
        <v>44580</v>
      </c>
      <c r="E3040" t="s">
        <v>268</v>
      </c>
      <c r="F3040" t="s">
        <v>751</v>
      </c>
      <c r="G3040" t="s">
        <v>14</v>
      </c>
      <c r="I3040" s="3">
        <v>142.91999999999999</v>
      </c>
    </row>
    <row r="3041" spans="1:9" x14ac:dyDescent="0.35">
      <c r="A3041" s="1">
        <v>43488</v>
      </c>
      <c r="B3041">
        <v>1</v>
      </c>
      <c r="C3041">
        <v>2019</v>
      </c>
      <c r="D3041" s="2">
        <v>44580</v>
      </c>
      <c r="E3041" t="s">
        <v>269</v>
      </c>
      <c r="F3041" t="s">
        <v>754</v>
      </c>
      <c r="G3041" t="s">
        <v>16</v>
      </c>
      <c r="I3041" s="3">
        <v>159.16999999999999</v>
      </c>
    </row>
    <row r="3042" spans="1:9" x14ac:dyDescent="0.35">
      <c r="A3042" s="1">
        <v>43491</v>
      </c>
      <c r="B3042">
        <v>1</v>
      </c>
      <c r="C3042">
        <v>2019</v>
      </c>
      <c r="D3042" s="2">
        <v>44580</v>
      </c>
      <c r="E3042" t="s">
        <v>276</v>
      </c>
      <c r="F3042" t="s">
        <v>369</v>
      </c>
      <c r="G3042" t="s">
        <v>36</v>
      </c>
      <c r="I3042" s="3">
        <v>0.99</v>
      </c>
    </row>
    <row r="3043" spans="1:9" x14ac:dyDescent="0.35">
      <c r="A3043" s="1">
        <v>43492</v>
      </c>
      <c r="B3043">
        <v>1</v>
      </c>
      <c r="C3043">
        <v>2019</v>
      </c>
      <c r="D3043" s="2">
        <v>44580</v>
      </c>
      <c r="E3043" t="s">
        <v>276</v>
      </c>
      <c r="F3043" t="s">
        <v>1019</v>
      </c>
      <c r="G3043" t="s">
        <v>30</v>
      </c>
      <c r="I3043" s="3">
        <v>65.989999999999995</v>
      </c>
    </row>
    <row r="3044" spans="1:9" x14ac:dyDescent="0.35">
      <c r="A3044" s="1">
        <v>43493</v>
      </c>
      <c r="B3044">
        <v>1</v>
      </c>
      <c r="C3044">
        <v>2019</v>
      </c>
      <c r="D3044" s="2">
        <v>44580</v>
      </c>
      <c r="E3044" t="s">
        <v>268</v>
      </c>
      <c r="F3044" t="s">
        <v>669</v>
      </c>
      <c r="G3044" t="s">
        <v>11</v>
      </c>
      <c r="I3044" s="3">
        <v>1000</v>
      </c>
    </row>
    <row r="3045" spans="1:9" x14ac:dyDescent="0.35">
      <c r="A3045" s="1">
        <v>43494</v>
      </c>
      <c r="B3045">
        <v>1</v>
      </c>
      <c r="C3045">
        <v>2019</v>
      </c>
      <c r="D3045" s="2">
        <v>44580</v>
      </c>
      <c r="E3045" t="s">
        <v>269</v>
      </c>
      <c r="F3045" t="s">
        <v>359</v>
      </c>
      <c r="G3045" t="s">
        <v>36</v>
      </c>
      <c r="I3045" s="3">
        <v>33.630000000000003</v>
      </c>
    </row>
    <row r="3046" spans="1:9" x14ac:dyDescent="0.35">
      <c r="A3046" s="1">
        <v>43497</v>
      </c>
      <c r="B3046">
        <v>2</v>
      </c>
      <c r="C3046">
        <v>2019</v>
      </c>
      <c r="D3046" s="2">
        <v>44611</v>
      </c>
      <c r="E3046" t="s">
        <v>269</v>
      </c>
      <c r="F3046" t="s">
        <v>919</v>
      </c>
      <c r="G3046" t="s">
        <v>34</v>
      </c>
      <c r="I3046" s="3">
        <v>55</v>
      </c>
    </row>
    <row r="3047" spans="1:9" x14ac:dyDescent="0.35">
      <c r="A3047" s="1">
        <v>43497</v>
      </c>
      <c r="B3047">
        <v>2</v>
      </c>
      <c r="C3047">
        <v>2019</v>
      </c>
      <c r="D3047" s="2">
        <v>44611</v>
      </c>
      <c r="E3047" t="s">
        <v>279</v>
      </c>
      <c r="F3047" t="s">
        <v>1334</v>
      </c>
      <c r="G3047" t="s">
        <v>17</v>
      </c>
      <c r="I3047" s="3">
        <v>70.03</v>
      </c>
    </row>
    <row r="3048" spans="1:9" x14ac:dyDescent="0.35">
      <c r="A3048" s="1">
        <v>43498</v>
      </c>
      <c r="B3048">
        <v>2</v>
      </c>
      <c r="C3048">
        <v>2019</v>
      </c>
      <c r="D3048" s="2">
        <v>44611</v>
      </c>
      <c r="E3048" t="s">
        <v>279</v>
      </c>
      <c r="F3048" t="s">
        <v>1235</v>
      </c>
      <c r="G3048" t="s">
        <v>19</v>
      </c>
      <c r="I3048" s="3">
        <v>4.3099999999999996</v>
      </c>
    </row>
    <row r="3049" spans="1:9" x14ac:dyDescent="0.35">
      <c r="A3049" s="1">
        <v>43499</v>
      </c>
      <c r="B3049">
        <v>2</v>
      </c>
      <c r="C3049">
        <v>2019</v>
      </c>
      <c r="D3049" s="2">
        <v>44611</v>
      </c>
      <c r="E3049" t="s">
        <v>279</v>
      </c>
      <c r="F3049" t="s">
        <v>1180</v>
      </c>
      <c r="G3049" t="s">
        <v>20</v>
      </c>
      <c r="I3049" s="3">
        <v>3.23</v>
      </c>
    </row>
    <row r="3050" spans="1:9" x14ac:dyDescent="0.35">
      <c r="A3050" s="1">
        <v>43499</v>
      </c>
      <c r="B3050">
        <v>2</v>
      </c>
      <c r="C3050">
        <v>2019</v>
      </c>
      <c r="D3050" s="2">
        <v>44611</v>
      </c>
      <c r="E3050" t="s">
        <v>279</v>
      </c>
      <c r="F3050" t="s">
        <v>849</v>
      </c>
      <c r="G3050" t="s">
        <v>17</v>
      </c>
      <c r="I3050" s="3">
        <v>10.199999999999999</v>
      </c>
    </row>
    <row r="3051" spans="1:9" x14ac:dyDescent="0.35">
      <c r="A3051" s="1">
        <v>43500</v>
      </c>
      <c r="B3051">
        <v>2</v>
      </c>
      <c r="C3051">
        <v>2019</v>
      </c>
      <c r="D3051" s="2">
        <v>44611</v>
      </c>
      <c r="E3051" t="s">
        <v>269</v>
      </c>
      <c r="F3051" t="s">
        <v>651</v>
      </c>
      <c r="G3051" t="s">
        <v>34</v>
      </c>
      <c r="I3051" s="3">
        <v>74.5</v>
      </c>
    </row>
    <row r="3052" spans="1:9" x14ac:dyDescent="0.35">
      <c r="A3052" s="1">
        <v>43500</v>
      </c>
      <c r="B3052">
        <v>2</v>
      </c>
      <c r="C3052">
        <v>2019</v>
      </c>
      <c r="D3052" s="2">
        <v>44611</v>
      </c>
      <c r="E3052" t="s">
        <v>269</v>
      </c>
      <c r="F3052" t="s">
        <v>1335</v>
      </c>
      <c r="G3052" t="s">
        <v>34</v>
      </c>
      <c r="I3052" s="3">
        <v>100</v>
      </c>
    </row>
    <row r="3053" spans="1:9" x14ac:dyDescent="0.35">
      <c r="A3053" s="1">
        <v>43500</v>
      </c>
      <c r="B3053">
        <v>2</v>
      </c>
      <c r="C3053">
        <v>2019</v>
      </c>
      <c r="D3053" s="2">
        <v>44611</v>
      </c>
      <c r="E3053" t="s">
        <v>276</v>
      </c>
      <c r="F3053" t="s">
        <v>368</v>
      </c>
      <c r="G3053" t="s">
        <v>27</v>
      </c>
      <c r="I3053" s="3">
        <v>180</v>
      </c>
    </row>
    <row r="3054" spans="1:9" x14ac:dyDescent="0.35">
      <c r="A3054" s="1">
        <v>43500</v>
      </c>
      <c r="B3054">
        <v>2</v>
      </c>
      <c r="C3054">
        <v>2019</v>
      </c>
      <c r="D3054" s="2">
        <v>44611</v>
      </c>
      <c r="E3054" t="s">
        <v>268</v>
      </c>
      <c r="F3054" t="s">
        <v>1064</v>
      </c>
      <c r="G3054" t="s">
        <v>13</v>
      </c>
      <c r="I3054" s="3">
        <v>3370.47</v>
      </c>
    </row>
    <row r="3055" spans="1:9" x14ac:dyDescent="0.35">
      <c r="A3055" s="1">
        <v>43504</v>
      </c>
      <c r="B3055">
        <v>2</v>
      </c>
      <c r="C3055">
        <v>2019</v>
      </c>
      <c r="D3055" s="2">
        <v>44611</v>
      </c>
      <c r="E3055" t="s">
        <v>279</v>
      </c>
      <c r="F3055" t="s">
        <v>1164</v>
      </c>
      <c r="G3055" t="s">
        <v>19</v>
      </c>
      <c r="I3055" s="3">
        <v>5.01</v>
      </c>
    </row>
    <row r="3056" spans="1:9" x14ac:dyDescent="0.35">
      <c r="A3056" s="1">
        <v>43504</v>
      </c>
      <c r="B3056">
        <v>2</v>
      </c>
      <c r="C3056">
        <v>2019</v>
      </c>
      <c r="D3056" s="2">
        <v>44611</v>
      </c>
      <c r="E3056" t="s">
        <v>279</v>
      </c>
      <c r="F3056" t="s">
        <v>623</v>
      </c>
      <c r="G3056" t="s">
        <v>19</v>
      </c>
      <c r="I3056" s="3">
        <v>8.24</v>
      </c>
    </row>
    <row r="3057" spans="1:9" x14ac:dyDescent="0.35">
      <c r="A3057" s="1">
        <v>43505</v>
      </c>
      <c r="B3057">
        <v>2</v>
      </c>
      <c r="C3057">
        <v>2019</v>
      </c>
      <c r="D3057" s="2">
        <v>44611</v>
      </c>
      <c r="E3057" t="s">
        <v>277</v>
      </c>
      <c r="F3057" t="s">
        <v>1029</v>
      </c>
      <c r="G3057" t="s">
        <v>20</v>
      </c>
      <c r="I3057" s="3">
        <v>20.27</v>
      </c>
    </row>
    <row r="3058" spans="1:9" x14ac:dyDescent="0.35">
      <c r="A3058" s="1">
        <v>43507</v>
      </c>
      <c r="B3058">
        <v>2</v>
      </c>
      <c r="C3058">
        <v>2019</v>
      </c>
      <c r="D3058" s="2">
        <v>44611</v>
      </c>
      <c r="E3058" t="s">
        <v>276</v>
      </c>
      <c r="F3058" t="s">
        <v>1336</v>
      </c>
      <c r="G3058" t="s">
        <v>23</v>
      </c>
      <c r="I3058" s="3">
        <v>10</v>
      </c>
    </row>
    <row r="3059" spans="1:9" x14ac:dyDescent="0.35">
      <c r="A3059" s="1">
        <v>43507</v>
      </c>
      <c r="B3059">
        <v>2</v>
      </c>
      <c r="C3059">
        <v>2019</v>
      </c>
      <c r="D3059" s="2">
        <v>44611</v>
      </c>
      <c r="E3059" t="s">
        <v>276</v>
      </c>
      <c r="F3059" t="s">
        <v>382</v>
      </c>
      <c r="G3059" t="s">
        <v>28</v>
      </c>
      <c r="I3059" s="3">
        <v>35</v>
      </c>
    </row>
    <row r="3060" spans="1:9" x14ac:dyDescent="0.35">
      <c r="A3060" s="1">
        <v>43507</v>
      </c>
      <c r="B3060">
        <v>2</v>
      </c>
      <c r="C3060">
        <v>2019</v>
      </c>
      <c r="D3060" s="2">
        <v>44611</v>
      </c>
      <c r="E3060" t="s">
        <v>268</v>
      </c>
      <c r="F3060" t="s">
        <v>752</v>
      </c>
      <c r="G3060" t="s">
        <v>16</v>
      </c>
      <c r="I3060" s="3">
        <v>328.47</v>
      </c>
    </row>
    <row r="3061" spans="1:9" x14ac:dyDescent="0.35">
      <c r="A3061" s="1">
        <v>43508</v>
      </c>
      <c r="B3061">
        <v>2</v>
      </c>
      <c r="C3061">
        <v>2019</v>
      </c>
      <c r="D3061" s="2">
        <v>44611</v>
      </c>
      <c r="E3061" t="s">
        <v>271</v>
      </c>
      <c r="F3061" t="s">
        <v>1095</v>
      </c>
      <c r="G3061" t="s">
        <v>12</v>
      </c>
      <c r="I3061" s="3">
        <v>3.43</v>
      </c>
    </row>
    <row r="3062" spans="1:9" x14ac:dyDescent="0.35">
      <c r="A3062" s="1">
        <v>43508</v>
      </c>
      <c r="B3062">
        <v>2</v>
      </c>
      <c r="C3062">
        <v>2019</v>
      </c>
      <c r="D3062" s="2">
        <v>44611</v>
      </c>
      <c r="E3062" t="s">
        <v>279</v>
      </c>
      <c r="F3062" t="s">
        <v>1337</v>
      </c>
      <c r="G3062" t="s">
        <v>19</v>
      </c>
      <c r="I3062" s="3">
        <v>12.89</v>
      </c>
    </row>
    <row r="3063" spans="1:9" x14ac:dyDescent="0.35">
      <c r="A3063" s="1">
        <v>43509</v>
      </c>
      <c r="B3063">
        <v>2</v>
      </c>
      <c r="C3063">
        <v>2019</v>
      </c>
      <c r="D3063" s="2">
        <v>44611</v>
      </c>
      <c r="E3063" t="s">
        <v>279</v>
      </c>
      <c r="F3063" t="s">
        <v>1210</v>
      </c>
      <c r="G3063" t="s">
        <v>19</v>
      </c>
      <c r="I3063" s="3">
        <v>7.1</v>
      </c>
    </row>
    <row r="3064" spans="1:9" x14ac:dyDescent="0.35">
      <c r="A3064" s="1">
        <v>43509</v>
      </c>
      <c r="B3064">
        <v>2</v>
      </c>
      <c r="C3064">
        <v>2019</v>
      </c>
      <c r="D3064" s="2">
        <v>44611</v>
      </c>
      <c r="E3064" t="s">
        <v>279</v>
      </c>
      <c r="F3064" t="s">
        <v>420</v>
      </c>
      <c r="G3064" t="s">
        <v>26</v>
      </c>
      <c r="I3064" s="3">
        <v>34.79</v>
      </c>
    </row>
    <row r="3065" spans="1:9" x14ac:dyDescent="0.35">
      <c r="A3065" s="1">
        <v>43511</v>
      </c>
      <c r="B3065">
        <v>2</v>
      </c>
      <c r="C3065">
        <v>2019</v>
      </c>
      <c r="D3065" s="2">
        <v>44611</v>
      </c>
      <c r="E3065" t="s">
        <v>279</v>
      </c>
      <c r="F3065" t="s">
        <v>1338</v>
      </c>
      <c r="G3065" t="s">
        <v>19</v>
      </c>
      <c r="I3065" s="3">
        <v>9.0500000000000007</v>
      </c>
    </row>
    <row r="3066" spans="1:9" x14ac:dyDescent="0.35">
      <c r="A3066" s="1">
        <v>43513</v>
      </c>
      <c r="B3066">
        <v>2</v>
      </c>
      <c r="C3066">
        <v>2019</v>
      </c>
      <c r="D3066" s="2">
        <v>44611</v>
      </c>
      <c r="E3066" t="s">
        <v>279</v>
      </c>
      <c r="F3066" t="s">
        <v>1339</v>
      </c>
      <c r="G3066" t="s">
        <v>25</v>
      </c>
      <c r="I3066" s="3">
        <v>138</v>
      </c>
    </row>
    <row r="3067" spans="1:9" x14ac:dyDescent="0.35">
      <c r="A3067" s="1">
        <v>43514</v>
      </c>
      <c r="B3067">
        <v>2</v>
      </c>
      <c r="C3067">
        <v>2019</v>
      </c>
      <c r="D3067" s="2">
        <v>44611</v>
      </c>
      <c r="E3067" t="s">
        <v>279</v>
      </c>
      <c r="F3067" t="s">
        <v>1340</v>
      </c>
      <c r="G3067" t="s">
        <v>17</v>
      </c>
      <c r="I3067" s="3">
        <v>18.3</v>
      </c>
    </row>
    <row r="3068" spans="1:9" x14ac:dyDescent="0.35">
      <c r="A3068" s="1">
        <v>43514</v>
      </c>
      <c r="B3068">
        <v>2</v>
      </c>
      <c r="C3068">
        <v>2019</v>
      </c>
      <c r="D3068" s="2">
        <v>44611</v>
      </c>
      <c r="E3068" t="s">
        <v>276</v>
      </c>
      <c r="F3068" t="s">
        <v>976</v>
      </c>
      <c r="G3068" t="s">
        <v>31</v>
      </c>
      <c r="I3068" s="3">
        <v>19.989999999999998</v>
      </c>
    </row>
    <row r="3069" spans="1:9" x14ac:dyDescent="0.35">
      <c r="A3069" s="1">
        <v>43516</v>
      </c>
      <c r="B3069">
        <v>2</v>
      </c>
      <c r="C3069">
        <v>2019</v>
      </c>
      <c r="D3069" s="2">
        <v>44611</v>
      </c>
      <c r="E3069" t="s">
        <v>268</v>
      </c>
      <c r="F3069" t="s">
        <v>751</v>
      </c>
      <c r="G3069" t="s">
        <v>14</v>
      </c>
      <c r="I3069" s="3">
        <v>10.81</v>
      </c>
    </row>
    <row r="3070" spans="1:9" x14ac:dyDescent="0.35">
      <c r="A3070" s="1">
        <v>43516</v>
      </c>
      <c r="B3070">
        <v>2</v>
      </c>
      <c r="C3070">
        <v>2019</v>
      </c>
      <c r="D3070" s="2">
        <v>44611</v>
      </c>
      <c r="E3070" t="s">
        <v>268</v>
      </c>
      <c r="F3070" t="s">
        <v>751</v>
      </c>
      <c r="G3070" t="s">
        <v>14</v>
      </c>
      <c r="I3070" s="3">
        <v>133.05000000000001</v>
      </c>
    </row>
    <row r="3071" spans="1:9" x14ac:dyDescent="0.35">
      <c r="A3071" s="1">
        <v>43518</v>
      </c>
      <c r="B3071">
        <v>2</v>
      </c>
      <c r="C3071">
        <v>2019</v>
      </c>
      <c r="D3071" s="2">
        <v>44611</v>
      </c>
      <c r="E3071" t="s">
        <v>269</v>
      </c>
      <c r="F3071" t="s">
        <v>754</v>
      </c>
      <c r="G3071" t="s">
        <v>16</v>
      </c>
      <c r="I3071" s="3">
        <v>159.16999999999999</v>
      </c>
    </row>
    <row r="3072" spans="1:9" x14ac:dyDescent="0.35">
      <c r="A3072" s="1">
        <v>43519</v>
      </c>
      <c r="B3072">
        <v>2</v>
      </c>
      <c r="C3072">
        <v>2019</v>
      </c>
      <c r="D3072" s="2">
        <v>44611</v>
      </c>
      <c r="E3072" t="s">
        <v>276</v>
      </c>
      <c r="F3072" t="s">
        <v>359</v>
      </c>
      <c r="G3072" t="s">
        <v>36</v>
      </c>
      <c r="I3072" s="3">
        <v>1.99</v>
      </c>
    </row>
    <row r="3073" spans="1:9" x14ac:dyDescent="0.35">
      <c r="A3073" s="1">
        <v>43519</v>
      </c>
      <c r="B3073">
        <v>2</v>
      </c>
      <c r="C3073">
        <v>2019</v>
      </c>
      <c r="D3073" s="2">
        <v>44611</v>
      </c>
      <c r="E3073" t="s">
        <v>269</v>
      </c>
      <c r="F3073" t="s">
        <v>670</v>
      </c>
      <c r="G3073" t="s">
        <v>9</v>
      </c>
      <c r="I3073" s="3">
        <v>103</v>
      </c>
    </row>
    <row r="3074" spans="1:9" x14ac:dyDescent="0.35">
      <c r="A3074" s="1">
        <v>43520</v>
      </c>
      <c r="B3074">
        <v>2</v>
      </c>
      <c r="C3074">
        <v>2019</v>
      </c>
      <c r="D3074" s="2">
        <v>44611</v>
      </c>
      <c r="E3074" t="s">
        <v>279</v>
      </c>
      <c r="F3074" t="s">
        <v>420</v>
      </c>
      <c r="G3074" t="s">
        <v>26</v>
      </c>
      <c r="I3074" s="3">
        <v>45.63</v>
      </c>
    </row>
    <row r="3075" spans="1:9" x14ac:dyDescent="0.35">
      <c r="A3075" s="1">
        <v>43522</v>
      </c>
      <c r="B3075">
        <v>2</v>
      </c>
      <c r="C3075">
        <v>2019</v>
      </c>
      <c r="D3075" s="2">
        <v>44611</v>
      </c>
      <c r="E3075" t="s">
        <v>276</v>
      </c>
      <c r="F3075" t="s">
        <v>369</v>
      </c>
      <c r="G3075" t="s">
        <v>36</v>
      </c>
      <c r="I3075" s="3">
        <v>0.99</v>
      </c>
    </row>
    <row r="3076" spans="1:9" x14ac:dyDescent="0.35">
      <c r="A3076" s="1">
        <v>43522</v>
      </c>
      <c r="B3076">
        <v>2</v>
      </c>
      <c r="C3076">
        <v>2019</v>
      </c>
      <c r="D3076" s="2">
        <v>44611</v>
      </c>
      <c r="E3076" t="s">
        <v>279</v>
      </c>
      <c r="F3076" t="s">
        <v>671</v>
      </c>
      <c r="G3076" t="s">
        <v>39</v>
      </c>
      <c r="I3076" s="3">
        <v>30.13</v>
      </c>
    </row>
    <row r="3077" spans="1:9" x14ac:dyDescent="0.35">
      <c r="A3077" s="1">
        <v>43523</v>
      </c>
      <c r="B3077">
        <v>2</v>
      </c>
      <c r="C3077">
        <v>2019</v>
      </c>
      <c r="D3077" s="2">
        <v>44611</v>
      </c>
      <c r="E3077" t="s">
        <v>276</v>
      </c>
      <c r="F3077" t="s">
        <v>1019</v>
      </c>
      <c r="G3077" t="s">
        <v>30</v>
      </c>
      <c r="I3077" s="3">
        <v>65.989999999999995</v>
      </c>
    </row>
    <row r="3078" spans="1:9" x14ac:dyDescent="0.35">
      <c r="A3078" s="1">
        <v>43524</v>
      </c>
      <c r="B3078">
        <v>2</v>
      </c>
      <c r="C3078">
        <v>2019</v>
      </c>
      <c r="D3078" s="2">
        <v>44611</v>
      </c>
      <c r="E3078" t="s">
        <v>269</v>
      </c>
      <c r="F3078" t="s">
        <v>406</v>
      </c>
      <c r="G3078" t="s">
        <v>12</v>
      </c>
      <c r="I3078" s="3">
        <v>-3</v>
      </c>
    </row>
    <row r="3079" spans="1:9" x14ac:dyDescent="0.35">
      <c r="A3079" s="1">
        <v>43525</v>
      </c>
      <c r="B3079">
        <v>3</v>
      </c>
      <c r="C3079">
        <v>2019</v>
      </c>
      <c r="D3079" s="2">
        <v>44639</v>
      </c>
      <c r="E3079" t="s">
        <v>279</v>
      </c>
      <c r="F3079" t="s">
        <v>1341</v>
      </c>
      <c r="G3079" t="s">
        <v>17</v>
      </c>
      <c r="I3079" s="3">
        <v>7.98</v>
      </c>
    </row>
    <row r="3080" spans="1:9" x14ac:dyDescent="0.35">
      <c r="A3080" s="1">
        <v>43525</v>
      </c>
      <c r="B3080">
        <v>3</v>
      </c>
      <c r="C3080">
        <v>2019</v>
      </c>
      <c r="D3080" s="2">
        <v>44639</v>
      </c>
      <c r="E3080" t="s">
        <v>277</v>
      </c>
      <c r="F3080" t="s">
        <v>856</v>
      </c>
      <c r="G3080" t="s">
        <v>20</v>
      </c>
      <c r="I3080" s="3">
        <v>23.76</v>
      </c>
    </row>
    <row r="3081" spans="1:9" x14ac:dyDescent="0.35">
      <c r="A3081" s="1">
        <v>43525</v>
      </c>
      <c r="B3081">
        <v>3</v>
      </c>
      <c r="C3081">
        <v>2019</v>
      </c>
      <c r="D3081" s="2">
        <v>44639</v>
      </c>
      <c r="E3081" t="s">
        <v>269</v>
      </c>
      <c r="F3081" t="s">
        <v>359</v>
      </c>
      <c r="G3081" t="s">
        <v>36</v>
      </c>
      <c r="I3081" s="3">
        <v>33.630000000000003</v>
      </c>
    </row>
    <row r="3082" spans="1:9" x14ac:dyDescent="0.35">
      <c r="A3082" s="1">
        <v>43525</v>
      </c>
      <c r="B3082">
        <v>3</v>
      </c>
      <c r="C3082">
        <v>2019</v>
      </c>
      <c r="D3082" s="2">
        <v>44639</v>
      </c>
      <c r="E3082" t="s">
        <v>269</v>
      </c>
      <c r="F3082" t="s">
        <v>919</v>
      </c>
      <c r="G3082" t="s">
        <v>34</v>
      </c>
      <c r="I3082" s="3">
        <v>55</v>
      </c>
    </row>
    <row r="3083" spans="1:9" x14ac:dyDescent="0.35">
      <c r="A3083" s="1">
        <v>43526</v>
      </c>
      <c r="B3083">
        <v>3</v>
      </c>
      <c r="C3083">
        <v>2019</v>
      </c>
      <c r="D3083" s="2">
        <v>44639</v>
      </c>
      <c r="E3083" t="s">
        <v>276</v>
      </c>
      <c r="F3083" t="s">
        <v>1187</v>
      </c>
      <c r="G3083" t="s">
        <v>38</v>
      </c>
      <c r="I3083" s="3">
        <v>1.25</v>
      </c>
    </row>
    <row r="3084" spans="1:9" x14ac:dyDescent="0.35">
      <c r="A3084" s="1">
        <v>43526</v>
      </c>
      <c r="B3084">
        <v>3</v>
      </c>
      <c r="C3084">
        <v>2019</v>
      </c>
      <c r="D3084" s="2">
        <v>44639</v>
      </c>
      <c r="E3084" t="s">
        <v>276</v>
      </c>
      <c r="F3084" t="s">
        <v>1187</v>
      </c>
      <c r="G3084" t="s">
        <v>38</v>
      </c>
      <c r="I3084" s="3">
        <v>2.25</v>
      </c>
    </row>
    <row r="3085" spans="1:9" x14ac:dyDescent="0.35">
      <c r="A3085" s="1">
        <v>43528</v>
      </c>
      <c r="B3085">
        <v>3</v>
      </c>
      <c r="C3085">
        <v>2019</v>
      </c>
      <c r="D3085" s="2">
        <v>44639</v>
      </c>
      <c r="E3085" t="s">
        <v>279</v>
      </c>
      <c r="F3085" t="s">
        <v>917</v>
      </c>
      <c r="G3085" t="s">
        <v>36</v>
      </c>
      <c r="I3085" s="3">
        <v>56.32</v>
      </c>
    </row>
    <row r="3086" spans="1:9" x14ac:dyDescent="0.35">
      <c r="A3086" s="1">
        <v>43528</v>
      </c>
      <c r="B3086">
        <v>3</v>
      </c>
      <c r="C3086">
        <v>2019</v>
      </c>
      <c r="D3086" s="2">
        <v>44639</v>
      </c>
      <c r="E3086" t="s">
        <v>269</v>
      </c>
      <c r="F3086" t="s">
        <v>651</v>
      </c>
      <c r="G3086" t="s">
        <v>34</v>
      </c>
      <c r="I3086" s="3">
        <v>74.5</v>
      </c>
    </row>
    <row r="3087" spans="1:9" x14ac:dyDescent="0.35">
      <c r="A3087" s="1">
        <v>43528</v>
      </c>
      <c r="B3087">
        <v>3</v>
      </c>
      <c r="C3087">
        <v>2019</v>
      </c>
      <c r="D3087" s="2">
        <v>44639</v>
      </c>
      <c r="E3087" t="s">
        <v>269</v>
      </c>
      <c r="F3087" t="s">
        <v>1233</v>
      </c>
      <c r="G3087" t="s">
        <v>34</v>
      </c>
      <c r="I3087" s="3">
        <v>100</v>
      </c>
    </row>
    <row r="3088" spans="1:9" x14ac:dyDescent="0.35">
      <c r="A3088" s="1">
        <v>43528</v>
      </c>
      <c r="B3088">
        <v>3</v>
      </c>
      <c r="C3088">
        <v>2019</v>
      </c>
      <c r="D3088" s="2">
        <v>44639</v>
      </c>
      <c r="E3088" t="s">
        <v>276</v>
      </c>
      <c r="F3088" t="s">
        <v>368</v>
      </c>
      <c r="G3088" t="s">
        <v>27</v>
      </c>
      <c r="I3088" s="3">
        <v>180</v>
      </c>
    </row>
    <row r="3089" spans="1:9" x14ac:dyDescent="0.35">
      <c r="A3089" s="1">
        <v>43528</v>
      </c>
      <c r="B3089">
        <v>3</v>
      </c>
      <c r="C3089">
        <v>2019</v>
      </c>
      <c r="D3089" s="2">
        <v>44639</v>
      </c>
      <c r="E3089" t="s">
        <v>268</v>
      </c>
      <c r="F3089" t="s">
        <v>1059</v>
      </c>
      <c r="G3089" t="s">
        <v>14</v>
      </c>
      <c r="I3089" s="3">
        <v>183.38</v>
      </c>
    </row>
    <row r="3090" spans="1:9" x14ac:dyDescent="0.35">
      <c r="A3090" s="1">
        <v>43528</v>
      </c>
      <c r="B3090">
        <v>3</v>
      </c>
      <c r="C3090">
        <v>2019</v>
      </c>
      <c r="D3090" s="2">
        <v>44639</v>
      </c>
      <c r="E3090" t="s">
        <v>268</v>
      </c>
      <c r="F3090" t="s">
        <v>1064</v>
      </c>
      <c r="G3090" t="s">
        <v>13</v>
      </c>
      <c r="I3090" s="3">
        <v>4021.96</v>
      </c>
    </row>
    <row r="3091" spans="1:9" x14ac:dyDescent="0.35">
      <c r="A3091" s="1">
        <v>43529</v>
      </c>
      <c r="B3091">
        <v>3</v>
      </c>
      <c r="C3091">
        <v>2019</v>
      </c>
      <c r="D3091" s="2">
        <v>44639</v>
      </c>
      <c r="E3091" t="s">
        <v>277</v>
      </c>
      <c r="F3091" t="s">
        <v>585</v>
      </c>
      <c r="G3091" t="s">
        <v>23</v>
      </c>
      <c r="I3091" s="3">
        <v>40</v>
      </c>
    </row>
    <row r="3092" spans="1:9" x14ac:dyDescent="0.35">
      <c r="A3092" s="1">
        <v>43529</v>
      </c>
      <c r="B3092">
        <v>3</v>
      </c>
      <c r="C3092">
        <v>2019</v>
      </c>
      <c r="D3092" s="2">
        <v>44639</v>
      </c>
      <c r="E3092" t="s">
        <v>279</v>
      </c>
      <c r="F3092" t="s">
        <v>1180</v>
      </c>
      <c r="G3092" t="s">
        <v>20</v>
      </c>
      <c r="I3092" s="3">
        <v>255.55</v>
      </c>
    </row>
    <row r="3093" spans="1:9" x14ac:dyDescent="0.35">
      <c r="A3093" s="1">
        <v>43530</v>
      </c>
      <c r="B3093">
        <v>3</v>
      </c>
      <c r="C3093">
        <v>2019</v>
      </c>
      <c r="D3093" s="2">
        <v>44639</v>
      </c>
      <c r="E3093" t="s">
        <v>277</v>
      </c>
      <c r="F3093" t="s">
        <v>1029</v>
      </c>
      <c r="G3093" t="s">
        <v>20</v>
      </c>
      <c r="I3093" s="3">
        <v>18.57</v>
      </c>
    </row>
    <row r="3094" spans="1:9" x14ac:dyDescent="0.35">
      <c r="A3094" s="1">
        <v>43531</v>
      </c>
      <c r="B3094">
        <v>3</v>
      </c>
      <c r="C3094">
        <v>2019</v>
      </c>
      <c r="D3094" s="2">
        <v>44639</v>
      </c>
      <c r="E3094" t="s">
        <v>279</v>
      </c>
      <c r="F3094" t="s">
        <v>322</v>
      </c>
      <c r="G3094" t="s">
        <v>19</v>
      </c>
      <c r="I3094" s="3">
        <v>121.19</v>
      </c>
    </row>
    <row r="3095" spans="1:9" x14ac:dyDescent="0.35">
      <c r="A3095" s="1">
        <v>43532</v>
      </c>
      <c r="B3095">
        <v>3</v>
      </c>
      <c r="C3095">
        <v>2019</v>
      </c>
      <c r="D3095" s="2">
        <v>44639</v>
      </c>
      <c r="E3095" t="s">
        <v>277</v>
      </c>
      <c r="F3095" t="s">
        <v>1210</v>
      </c>
      <c r="G3095" t="s">
        <v>19</v>
      </c>
      <c r="I3095" s="3">
        <v>4.3099999999999996</v>
      </c>
    </row>
    <row r="3096" spans="1:9" x14ac:dyDescent="0.35">
      <c r="A3096" s="1">
        <v>43532</v>
      </c>
      <c r="B3096">
        <v>3</v>
      </c>
      <c r="C3096">
        <v>2019</v>
      </c>
      <c r="D3096" s="2">
        <v>44639</v>
      </c>
      <c r="E3096" t="s">
        <v>276</v>
      </c>
      <c r="F3096" t="s">
        <v>1342</v>
      </c>
      <c r="G3096" t="s">
        <v>34</v>
      </c>
      <c r="I3096" s="3">
        <v>9.57</v>
      </c>
    </row>
    <row r="3097" spans="1:9" x14ac:dyDescent="0.35">
      <c r="A3097" s="1">
        <v>43532</v>
      </c>
      <c r="B3097">
        <v>3</v>
      </c>
      <c r="C3097">
        <v>2019</v>
      </c>
      <c r="D3097" s="2">
        <v>44639</v>
      </c>
      <c r="E3097" t="s">
        <v>277</v>
      </c>
      <c r="F3097" t="s">
        <v>1029</v>
      </c>
      <c r="G3097" t="s">
        <v>20</v>
      </c>
      <c r="I3097" s="3">
        <v>13.2</v>
      </c>
    </row>
    <row r="3098" spans="1:9" x14ac:dyDescent="0.35">
      <c r="A3098" s="1">
        <v>43534</v>
      </c>
      <c r="B3098">
        <v>3</v>
      </c>
      <c r="C3098">
        <v>2019</v>
      </c>
      <c r="D3098" s="2">
        <v>44639</v>
      </c>
      <c r="E3098" t="s">
        <v>277</v>
      </c>
      <c r="F3098" t="s">
        <v>856</v>
      </c>
      <c r="G3098" t="s">
        <v>20</v>
      </c>
      <c r="I3098" s="3">
        <v>17.170000000000002</v>
      </c>
    </row>
    <row r="3099" spans="1:9" x14ac:dyDescent="0.35">
      <c r="A3099" s="1">
        <v>43535</v>
      </c>
      <c r="B3099">
        <v>3</v>
      </c>
      <c r="C3099">
        <v>2019</v>
      </c>
      <c r="D3099" s="2">
        <v>44639</v>
      </c>
      <c r="E3099" t="s">
        <v>276</v>
      </c>
      <c r="F3099" t="s">
        <v>382</v>
      </c>
      <c r="G3099" t="s">
        <v>28</v>
      </c>
      <c r="I3099" s="3">
        <v>35</v>
      </c>
    </row>
    <row r="3100" spans="1:9" x14ac:dyDescent="0.35">
      <c r="A3100" s="1">
        <v>43535</v>
      </c>
      <c r="B3100">
        <v>3</v>
      </c>
      <c r="C3100">
        <v>2019</v>
      </c>
      <c r="D3100" s="2">
        <v>44639</v>
      </c>
      <c r="E3100" t="s">
        <v>268</v>
      </c>
      <c r="F3100" t="s">
        <v>752</v>
      </c>
      <c r="G3100" t="s">
        <v>16</v>
      </c>
      <c r="I3100" s="3">
        <v>328.47</v>
      </c>
    </row>
    <row r="3101" spans="1:9" x14ac:dyDescent="0.35">
      <c r="A3101" s="1">
        <v>43536</v>
      </c>
      <c r="B3101">
        <v>3</v>
      </c>
      <c r="C3101">
        <v>2019</v>
      </c>
      <c r="D3101" s="2">
        <v>44639</v>
      </c>
      <c r="E3101" t="s">
        <v>279</v>
      </c>
      <c r="F3101" t="s">
        <v>672</v>
      </c>
      <c r="G3101" t="s">
        <v>23</v>
      </c>
      <c r="I3101" s="3">
        <v>7</v>
      </c>
    </row>
    <row r="3102" spans="1:9" x14ac:dyDescent="0.35">
      <c r="A3102" s="1">
        <v>43536</v>
      </c>
      <c r="B3102">
        <v>3</v>
      </c>
      <c r="C3102">
        <v>2019</v>
      </c>
      <c r="D3102" s="2">
        <v>44639</v>
      </c>
      <c r="E3102" t="s">
        <v>277</v>
      </c>
      <c r="F3102" t="s">
        <v>1343</v>
      </c>
      <c r="G3102" t="s">
        <v>17</v>
      </c>
      <c r="I3102" s="3">
        <v>16.989999999999998</v>
      </c>
    </row>
    <row r="3103" spans="1:9" x14ac:dyDescent="0.35">
      <c r="A3103" s="1">
        <v>43539</v>
      </c>
      <c r="B3103">
        <v>3</v>
      </c>
      <c r="C3103">
        <v>2019</v>
      </c>
      <c r="D3103" s="2">
        <v>44639</v>
      </c>
      <c r="E3103" t="s">
        <v>276</v>
      </c>
      <c r="F3103" t="s">
        <v>1039</v>
      </c>
      <c r="G3103" t="s">
        <v>38</v>
      </c>
      <c r="I3103" s="3">
        <v>70.63</v>
      </c>
    </row>
    <row r="3104" spans="1:9" x14ac:dyDescent="0.35">
      <c r="A3104" s="1">
        <v>43539</v>
      </c>
      <c r="B3104">
        <v>3</v>
      </c>
      <c r="C3104">
        <v>2019</v>
      </c>
      <c r="D3104" s="2">
        <v>44639</v>
      </c>
      <c r="E3104" t="s">
        <v>279</v>
      </c>
      <c r="F3104" t="s">
        <v>984</v>
      </c>
      <c r="G3104" t="s">
        <v>36</v>
      </c>
      <c r="I3104" s="3">
        <v>96</v>
      </c>
    </row>
    <row r="3105" spans="1:9" x14ac:dyDescent="0.35">
      <c r="A3105" s="1">
        <v>43540</v>
      </c>
      <c r="B3105">
        <v>3</v>
      </c>
      <c r="C3105">
        <v>2019</v>
      </c>
      <c r="D3105" s="2">
        <v>44639</v>
      </c>
      <c r="E3105" t="s">
        <v>276</v>
      </c>
      <c r="F3105" t="s">
        <v>1344</v>
      </c>
      <c r="G3105" t="s">
        <v>38</v>
      </c>
      <c r="I3105" s="3">
        <v>482.57</v>
      </c>
    </row>
    <row r="3106" spans="1:9" x14ac:dyDescent="0.35">
      <c r="A3106" s="1">
        <v>43540</v>
      </c>
      <c r="B3106">
        <v>3</v>
      </c>
      <c r="C3106">
        <v>2019</v>
      </c>
      <c r="D3106" s="2">
        <v>44639</v>
      </c>
      <c r="E3106" t="s">
        <v>276</v>
      </c>
      <c r="F3106" t="s">
        <v>427</v>
      </c>
      <c r="G3106" t="s">
        <v>20</v>
      </c>
      <c r="I3106" s="3">
        <v>9.8699999999999992</v>
      </c>
    </row>
    <row r="3107" spans="1:9" x14ac:dyDescent="0.35">
      <c r="A3107" s="1">
        <v>43540</v>
      </c>
      <c r="B3107">
        <v>3</v>
      </c>
      <c r="C3107">
        <v>2019</v>
      </c>
      <c r="D3107" s="2">
        <v>44639</v>
      </c>
      <c r="E3107" t="s">
        <v>279</v>
      </c>
      <c r="F3107" t="s">
        <v>1345</v>
      </c>
      <c r="G3107" t="s">
        <v>17</v>
      </c>
      <c r="I3107" s="3">
        <v>21.52</v>
      </c>
    </row>
    <row r="3108" spans="1:9" x14ac:dyDescent="0.35">
      <c r="A3108" s="1">
        <v>43540</v>
      </c>
      <c r="B3108">
        <v>3</v>
      </c>
      <c r="C3108">
        <v>2019</v>
      </c>
      <c r="D3108" s="2">
        <v>44639</v>
      </c>
      <c r="E3108" t="s">
        <v>276</v>
      </c>
      <c r="F3108" t="s">
        <v>1346</v>
      </c>
      <c r="G3108" t="s">
        <v>17</v>
      </c>
      <c r="I3108" s="3">
        <v>37.68</v>
      </c>
    </row>
    <row r="3109" spans="1:9" x14ac:dyDescent="0.35">
      <c r="A3109" s="1">
        <v>43540</v>
      </c>
      <c r="B3109">
        <v>3</v>
      </c>
      <c r="C3109">
        <v>2019</v>
      </c>
      <c r="D3109" s="2">
        <v>44639</v>
      </c>
      <c r="E3109" t="s">
        <v>276</v>
      </c>
      <c r="F3109" t="s">
        <v>1347</v>
      </c>
      <c r="G3109" t="s">
        <v>47</v>
      </c>
      <c r="I3109" s="3">
        <v>208.94</v>
      </c>
    </row>
    <row r="3110" spans="1:9" x14ac:dyDescent="0.35">
      <c r="A3110" s="1">
        <v>43541</v>
      </c>
      <c r="B3110">
        <v>3</v>
      </c>
      <c r="C3110">
        <v>2019</v>
      </c>
      <c r="D3110" s="2">
        <v>44639</v>
      </c>
      <c r="E3110" t="s">
        <v>276</v>
      </c>
      <c r="F3110" t="s">
        <v>1348</v>
      </c>
      <c r="G3110" t="s">
        <v>19</v>
      </c>
      <c r="I3110" s="3">
        <v>7</v>
      </c>
    </row>
    <row r="3111" spans="1:9" x14ac:dyDescent="0.35">
      <c r="A3111" s="1">
        <v>43541</v>
      </c>
      <c r="B3111">
        <v>3</v>
      </c>
      <c r="C3111">
        <v>2019</v>
      </c>
      <c r="D3111" s="2">
        <v>44639</v>
      </c>
      <c r="E3111" t="s">
        <v>277</v>
      </c>
      <c r="F3111" t="s">
        <v>1029</v>
      </c>
      <c r="G3111" t="s">
        <v>20</v>
      </c>
      <c r="I3111" s="3">
        <v>19.77</v>
      </c>
    </row>
    <row r="3112" spans="1:9" x14ac:dyDescent="0.35">
      <c r="A3112" s="1">
        <v>43543</v>
      </c>
      <c r="B3112">
        <v>3</v>
      </c>
      <c r="C3112">
        <v>2019</v>
      </c>
      <c r="D3112" s="2">
        <v>44639</v>
      </c>
      <c r="E3112" t="s">
        <v>276</v>
      </c>
      <c r="F3112" t="s">
        <v>938</v>
      </c>
      <c r="G3112" t="s">
        <v>19</v>
      </c>
      <c r="I3112" s="3">
        <v>8.6199999999999992</v>
      </c>
    </row>
    <row r="3113" spans="1:9" x14ac:dyDescent="0.35">
      <c r="A3113" s="1">
        <v>43543</v>
      </c>
      <c r="B3113">
        <v>3</v>
      </c>
      <c r="C3113">
        <v>2019</v>
      </c>
      <c r="D3113" s="2">
        <v>44639</v>
      </c>
      <c r="E3113" t="s">
        <v>279</v>
      </c>
      <c r="F3113" t="s">
        <v>420</v>
      </c>
      <c r="G3113" t="s">
        <v>26</v>
      </c>
      <c r="I3113" s="3">
        <v>46.94</v>
      </c>
    </row>
    <row r="3114" spans="1:9" x14ac:dyDescent="0.35">
      <c r="A3114" s="1">
        <v>43545</v>
      </c>
      <c r="B3114">
        <v>3</v>
      </c>
      <c r="C3114">
        <v>2019</v>
      </c>
      <c r="D3114" s="2">
        <v>44639</v>
      </c>
      <c r="E3114" t="s">
        <v>276</v>
      </c>
      <c r="F3114" t="s">
        <v>770</v>
      </c>
      <c r="G3114" t="s">
        <v>19</v>
      </c>
      <c r="I3114" s="3">
        <v>6.45</v>
      </c>
    </row>
    <row r="3115" spans="1:9" x14ac:dyDescent="0.35">
      <c r="A3115" s="1">
        <v>43546</v>
      </c>
      <c r="B3115">
        <v>3</v>
      </c>
      <c r="C3115">
        <v>2019</v>
      </c>
      <c r="D3115" s="2">
        <v>44639</v>
      </c>
      <c r="E3115" t="s">
        <v>276</v>
      </c>
      <c r="F3115" t="s">
        <v>1349</v>
      </c>
      <c r="G3115" t="s">
        <v>29</v>
      </c>
      <c r="I3115" s="3">
        <v>30</v>
      </c>
    </row>
    <row r="3116" spans="1:9" x14ac:dyDescent="0.35">
      <c r="A3116" s="1">
        <v>43546</v>
      </c>
      <c r="B3116">
        <v>3</v>
      </c>
      <c r="C3116">
        <v>2019</v>
      </c>
      <c r="D3116" s="2">
        <v>44639</v>
      </c>
      <c r="E3116" t="s">
        <v>276</v>
      </c>
      <c r="F3116" t="s">
        <v>541</v>
      </c>
      <c r="G3116" t="s">
        <v>23</v>
      </c>
      <c r="I3116" s="3">
        <v>41.13</v>
      </c>
    </row>
    <row r="3117" spans="1:9" x14ac:dyDescent="0.35">
      <c r="A3117" s="1">
        <v>43546</v>
      </c>
      <c r="B3117">
        <v>3</v>
      </c>
      <c r="C3117">
        <v>2019</v>
      </c>
      <c r="D3117" s="2">
        <v>44639</v>
      </c>
      <c r="E3117" t="s">
        <v>277</v>
      </c>
      <c r="F3117" t="s">
        <v>1029</v>
      </c>
      <c r="G3117" t="s">
        <v>20</v>
      </c>
      <c r="I3117" s="3">
        <v>43.6</v>
      </c>
    </row>
    <row r="3118" spans="1:9" x14ac:dyDescent="0.35">
      <c r="A3118" s="1">
        <v>43546</v>
      </c>
      <c r="B3118">
        <v>3</v>
      </c>
      <c r="C3118">
        <v>2019</v>
      </c>
      <c r="D3118" s="2">
        <v>44639</v>
      </c>
      <c r="E3118" t="s">
        <v>269</v>
      </c>
      <c r="F3118" t="s">
        <v>754</v>
      </c>
      <c r="G3118" t="s">
        <v>16</v>
      </c>
      <c r="I3118" s="3">
        <v>159.16999999999999</v>
      </c>
    </row>
    <row r="3119" spans="1:9" x14ac:dyDescent="0.35">
      <c r="A3119" s="1">
        <v>43546</v>
      </c>
      <c r="B3119">
        <v>3</v>
      </c>
      <c r="C3119">
        <v>2019</v>
      </c>
      <c r="D3119" s="2">
        <v>44639</v>
      </c>
      <c r="E3119" t="s">
        <v>279</v>
      </c>
      <c r="F3119" t="s">
        <v>1350</v>
      </c>
      <c r="G3119" t="s">
        <v>25</v>
      </c>
      <c r="I3119" s="3">
        <v>285.75</v>
      </c>
    </row>
    <row r="3120" spans="1:9" x14ac:dyDescent="0.35">
      <c r="A3120" s="1">
        <v>43546</v>
      </c>
      <c r="B3120">
        <v>3</v>
      </c>
      <c r="C3120">
        <v>2019</v>
      </c>
      <c r="D3120" s="2">
        <v>44639</v>
      </c>
      <c r="E3120" t="s">
        <v>279</v>
      </c>
      <c r="F3120" t="s">
        <v>1351</v>
      </c>
      <c r="G3120" t="s">
        <v>35</v>
      </c>
      <c r="I3120" s="3">
        <v>288.77</v>
      </c>
    </row>
    <row r="3121" spans="1:9" x14ac:dyDescent="0.35">
      <c r="A3121" s="1">
        <v>43546</v>
      </c>
      <c r="B3121">
        <v>3</v>
      </c>
      <c r="C3121">
        <v>2019</v>
      </c>
      <c r="D3121" s="2">
        <v>44639</v>
      </c>
      <c r="E3121" t="s">
        <v>269</v>
      </c>
      <c r="F3121" t="s">
        <v>1352</v>
      </c>
      <c r="G3121" t="s">
        <v>11</v>
      </c>
      <c r="I3121" s="3">
        <v>2000</v>
      </c>
    </row>
    <row r="3122" spans="1:9" x14ac:dyDescent="0.35">
      <c r="A3122" s="1">
        <v>43547</v>
      </c>
      <c r="B3122">
        <v>3</v>
      </c>
      <c r="C3122">
        <v>2019</v>
      </c>
      <c r="D3122" s="2">
        <v>44639</v>
      </c>
      <c r="E3122" t="s">
        <v>276</v>
      </c>
      <c r="F3122" t="s">
        <v>359</v>
      </c>
      <c r="G3122" t="s">
        <v>36</v>
      </c>
      <c r="I3122" s="3">
        <v>1.99</v>
      </c>
    </row>
    <row r="3123" spans="1:9" x14ac:dyDescent="0.35">
      <c r="A3123" s="1">
        <v>43547</v>
      </c>
      <c r="B3123">
        <v>3</v>
      </c>
      <c r="C3123">
        <v>2019</v>
      </c>
      <c r="D3123" s="2">
        <v>44639</v>
      </c>
      <c r="E3123" t="s">
        <v>277</v>
      </c>
      <c r="F3123" t="s">
        <v>1353</v>
      </c>
      <c r="G3123" t="s">
        <v>20</v>
      </c>
      <c r="I3123" s="3">
        <v>17.239999999999998</v>
      </c>
    </row>
    <row r="3124" spans="1:9" x14ac:dyDescent="0.35">
      <c r="A3124" s="1">
        <v>43550</v>
      </c>
      <c r="B3124">
        <v>3</v>
      </c>
      <c r="C3124">
        <v>2019</v>
      </c>
      <c r="D3124" s="2">
        <v>44639</v>
      </c>
      <c r="E3124" t="s">
        <v>276</v>
      </c>
      <c r="F3124" t="s">
        <v>369</v>
      </c>
      <c r="G3124" t="s">
        <v>36</v>
      </c>
      <c r="I3124" s="3">
        <v>0.99</v>
      </c>
    </row>
    <row r="3125" spans="1:9" x14ac:dyDescent="0.35">
      <c r="A3125" s="1">
        <v>43550</v>
      </c>
      <c r="B3125">
        <v>3</v>
      </c>
      <c r="C3125">
        <v>2019</v>
      </c>
      <c r="D3125" s="2">
        <v>44639</v>
      </c>
      <c r="E3125" t="s">
        <v>268</v>
      </c>
      <c r="F3125" t="s">
        <v>751</v>
      </c>
      <c r="G3125" t="s">
        <v>14</v>
      </c>
      <c r="I3125" s="3">
        <v>11.49</v>
      </c>
    </row>
    <row r="3126" spans="1:9" x14ac:dyDescent="0.35">
      <c r="A3126" s="1">
        <v>43550</v>
      </c>
      <c r="B3126">
        <v>3</v>
      </c>
      <c r="C3126">
        <v>2019</v>
      </c>
      <c r="D3126" s="2">
        <v>44639</v>
      </c>
      <c r="E3126" t="s">
        <v>279</v>
      </c>
      <c r="F3126" t="s">
        <v>623</v>
      </c>
      <c r="G3126" t="s">
        <v>19</v>
      </c>
      <c r="I3126" s="3">
        <v>14.08</v>
      </c>
    </row>
    <row r="3127" spans="1:9" x14ac:dyDescent="0.35">
      <c r="A3127" s="1">
        <v>43550</v>
      </c>
      <c r="B3127">
        <v>3</v>
      </c>
      <c r="C3127">
        <v>2019</v>
      </c>
      <c r="D3127" s="2">
        <v>44639</v>
      </c>
      <c r="E3127" t="s">
        <v>279</v>
      </c>
      <c r="F3127" t="s">
        <v>1354</v>
      </c>
      <c r="G3127" t="s">
        <v>21</v>
      </c>
      <c r="I3127" s="3">
        <v>100.05</v>
      </c>
    </row>
    <row r="3128" spans="1:9" x14ac:dyDescent="0.35">
      <c r="A3128" s="1">
        <v>43550</v>
      </c>
      <c r="B3128">
        <v>3</v>
      </c>
      <c r="C3128">
        <v>2019</v>
      </c>
      <c r="D3128" s="2">
        <v>44639</v>
      </c>
      <c r="E3128" t="s">
        <v>268</v>
      </c>
      <c r="F3128" t="s">
        <v>751</v>
      </c>
      <c r="G3128" t="s">
        <v>14</v>
      </c>
      <c r="I3128" s="3">
        <v>196.8</v>
      </c>
    </row>
    <row r="3129" spans="1:9" x14ac:dyDescent="0.35">
      <c r="A3129" s="1">
        <v>43551</v>
      </c>
      <c r="B3129">
        <v>3</v>
      </c>
      <c r="C3129">
        <v>2019</v>
      </c>
      <c r="D3129" s="2">
        <v>44639</v>
      </c>
      <c r="E3129" t="s">
        <v>279</v>
      </c>
      <c r="F3129" t="s">
        <v>1355</v>
      </c>
      <c r="G3129" t="s">
        <v>29</v>
      </c>
      <c r="I3129" s="3">
        <v>7</v>
      </c>
    </row>
    <row r="3130" spans="1:9" x14ac:dyDescent="0.35">
      <c r="A3130" s="1">
        <v>43551</v>
      </c>
      <c r="B3130">
        <v>3</v>
      </c>
      <c r="C3130">
        <v>2019</v>
      </c>
      <c r="D3130" s="2">
        <v>44639</v>
      </c>
      <c r="E3130" t="s">
        <v>279</v>
      </c>
      <c r="F3130" t="s">
        <v>912</v>
      </c>
      <c r="G3130" t="s">
        <v>19</v>
      </c>
      <c r="I3130" s="3">
        <v>10.210000000000001</v>
      </c>
    </row>
    <row r="3131" spans="1:9" x14ac:dyDescent="0.35">
      <c r="A3131" s="1">
        <v>43551</v>
      </c>
      <c r="B3131">
        <v>3</v>
      </c>
      <c r="C3131">
        <v>2019</v>
      </c>
      <c r="D3131" s="2">
        <v>44639</v>
      </c>
      <c r="E3131" t="s">
        <v>277</v>
      </c>
      <c r="F3131" t="s">
        <v>1029</v>
      </c>
      <c r="G3131" t="s">
        <v>20</v>
      </c>
      <c r="I3131" s="3">
        <v>27.18</v>
      </c>
    </row>
    <row r="3132" spans="1:9" x14ac:dyDescent="0.35">
      <c r="A3132" s="1">
        <v>43551</v>
      </c>
      <c r="B3132">
        <v>3</v>
      </c>
      <c r="C3132">
        <v>2019</v>
      </c>
      <c r="D3132" s="2">
        <v>44639</v>
      </c>
      <c r="E3132" t="s">
        <v>276</v>
      </c>
      <c r="F3132" t="s">
        <v>1019</v>
      </c>
      <c r="G3132" t="s">
        <v>30</v>
      </c>
      <c r="I3132" s="3">
        <v>65.989999999999995</v>
      </c>
    </row>
    <row r="3133" spans="1:9" x14ac:dyDescent="0.35">
      <c r="A3133" s="1">
        <v>43551</v>
      </c>
      <c r="B3133">
        <v>3</v>
      </c>
      <c r="C3133">
        <v>2019</v>
      </c>
      <c r="D3133" s="2">
        <v>44639</v>
      </c>
      <c r="E3133" t="s">
        <v>269</v>
      </c>
      <c r="F3133" t="s">
        <v>673</v>
      </c>
      <c r="G3133" t="s">
        <v>34</v>
      </c>
      <c r="I3133" s="3">
        <v>79</v>
      </c>
    </row>
    <row r="3134" spans="1:9" x14ac:dyDescent="0.35">
      <c r="A3134" s="1">
        <v>43551</v>
      </c>
      <c r="B3134">
        <v>3</v>
      </c>
      <c r="C3134">
        <v>2019</v>
      </c>
      <c r="D3134" s="2">
        <v>44639</v>
      </c>
      <c r="E3134" t="s">
        <v>269</v>
      </c>
      <c r="F3134" t="s">
        <v>1356</v>
      </c>
      <c r="G3134" t="s">
        <v>34</v>
      </c>
      <c r="I3134" s="3">
        <v>534</v>
      </c>
    </row>
    <row r="3135" spans="1:9" x14ac:dyDescent="0.35">
      <c r="A3135" s="1">
        <v>43553</v>
      </c>
      <c r="B3135">
        <v>3</v>
      </c>
      <c r="C3135">
        <v>2019</v>
      </c>
      <c r="D3135" s="2">
        <v>44639</v>
      </c>
      <c r="E3135" t="s">
        <v>279</v>
      </c>
      <c r="F3135" t="s">
        <v>1357</v>
      </c>
      <c r="G3135" t="s">
        <v>19</v>
      </c>
      <c r="I3135" s="3">
        <v>8.9499999999999993</v>
      </c>
    </row>
    <row r="3136" spans="1:9" x14ac:dyDescent="0.35">
      <c r="A3136" s="1">
        <v>43553</v>
      </c>
      <c r="B3136">
        <v>3</v>
      </c>
      <c r="C3136">
        <v>2019</v>
      </c>
      <c r="D3136" s="2">
        <v>44639</v>
      </c>
      <c r="E3136" t="s">
        <v>269</v>
      </c>
      <c r="F3136" t="s">
        <v>359</v>
      </c>
      <c r="G3136" t="s">
        <v>36</v>
      </c>
      <c r="I3136" s="3">
        <v>33.630000000000003</v>
      </c>
    </row>
    <row r="3137" spans="1:9" x14ac:dyDescent="0.35">
      <c r="A3137" s="1">
        <v>43554</v>
      </c>
      <c r="B3137">
        <v>3</v>
      </c>
      <c r="C3137">
        <v>2019</v>
      </c>
      <c r="D3137" s="2">
        <v>44639</v>
      </c>
      <c r="E3137" t="s">
        <v>279</v>
      </c>
      <c r="F3137" t="s">
        <v>976</v>
      </c>
      <c r="G3137" t="s">
        <v>31</v>
      </c>
      <c r="I3137" s="3">
        <v>24.99</v>
      </c>
    </row>
    <row r="3138" spans="1:9" x14ac:dyDescent="0.35">
      <c r="A3138" s="1">
        <v>43555</v>
      </c>
      <c r="B3138">
        <v>3</v>
      </c>
      <c r="C3138">
        <v>2019</v>
      </c>
      <c r="D3138" s="2">
        <v>44639</v>
      </c>
      <c r="E3138" t="s">
        <v>279</v>
      </c>
      <c r="F3138" t="s">
        <v>1164</v>
      </c>
      <c r="G3138" t="s">
        <v>19</v>
      </c>
      <c r="I3138" s="3">
        <v>8.51</v>
      </c>
    </row>
    <row r="3139" spans="1:9" x14ac:dyDescent="0.35">
      <c r="A3139" s="1">
        <v>43555</v>
      </c>
      <c r="B3139">
        <v>3</v>
      </c>
      <c r="C3139">
        <v>2019</v>
      </c>
      <c r="D3139" s="2">
        <v>44639</v>
      </c>
      <c r="E3139" t="s">
        <v>279</v>
      </c>
      <c r="F3139" t="s">
        <v>419</v>
      </c>
      <c r="G3139" t="s">
        <v>20</v>
      </c>
      <c r="I3139" s="3">
        <v>12.99</v>
      </c>
    </row>
    <row r="3140" spans="1:9" x14ac:dyDescent="0.35">
      <c r="A3140" s="1">
        <v>43556</v>
      </c>
      <c r="B3140">
        <v>4</v>
      </c>
      <c r="C3140">
        <v>2019</v>
      </c>
      <c r="D3140" s="2">
        <v>44670</v>
      </c>
      <c r="E3140" t="s">
        <v>279</v>
      </c>
      <c r="F3140" t="s">
        <v>1358</v>
      </c>
      <c r="G3140" t="s">
        <v>38</v>
      </c>
      <c r="I3140" s="3">
        <v>275</v>
      </c>
    </row>
    <row r="3141" spans="1:9" x14ac:dyDescent="0.35">
      <c r="A3141" s="1">
        <v>43556</v>
      </c>
      <c r="B3141">
        <v>4</v>
      </c>
      <c r="C3141">
        <v>2019</v>
      </c>
      <c r="D3141" s="2">
        <v>44670</v>
      </c>
      <c r="E3141" t="s">
        <v>269</v>
      </c>
      <c r="F3141" t="s">
        <v>919</v>
      </c>
      <c r="G3141" t="s">
        <v>34</v>
      </c>
      <c r="I3141" s="3">
        <v>55</v>
      </c>
    </row>
    <row r="3142" spans="1:9" x14ac:dyDescent="0.35">
      <c r="A3142" s="1">
        <v>43556</v>
      </c>
      <c r="B3142">
        <v>4</v>
      </c>
      <c r="C3142">
        <v>2019</v>
      </c>
      <c r="D3142" s="2">
        <v>44670</v>
      </c>
      <c r="E3142" t="s">
        <v>268</v>
      </c>
      <c r="F3142" t="s">
        <v>1064</v>
      </c>
      <c r="G3142" t="s">
        <v>13</v>
      </c>
      <c r="I3142" s="3">
        <v>4021.96</v>
      </c>
    </row>
    <row r="3143" spans="1:9" x14ac:dyDescent="0.35">
      <c r="A3143" s="1">
        <v>43556</v>
      </c>
      <c r="B3143">
        <v>4</v>
      </c>
      <c r="C3143">
        <v>2019</v>
      </c>
      <c r="D3143" s="2">
        <v>44670</v>
      </c>
      <c r="E3143" t="s">
        <v>279</v>
      </c>
      <c r="F3143" t="s">
        <v>420</v>
      </c>
      <c r="G3143" t="s">
        <v>26</v>
      </c>
      <c r="I3143" s="3">
        <v>52.53</v>
      </c>
    </row>
    <row r="3144" spans="1:9" x14ac:dyDescent="0.35">
      <c r="A3144" s="1">
        <v>43557</v>
      </c>
      <c r="B3144">
        <v>4</v>
      </c>
      <c r="C3144">
        <v>2019</v>
      </c>
      <c r="D3144" s="2">
        <v>44670</v>
      </c>
      <c r="E3144" t="s">
        <v>269</v>
      </c>
      <c r="F3144" t="s">
        <v>1301</v>
      </c>
      <c r="G3144" t="s">
        <v>34</v>
      </c>
      <c r="I3144" s="3">
        <v>100</v>
      </c>
    </row>
    <row r="3145" spans="1:9" x14ac:dyDescent="0.35">
      <c r="A3145" s="1">
        <v>43559</v>
      </c>
      <c r="B3145">
        <v>4</v>
      </c>
      <c r="C3145">
        <v>2019</v>
      </c>
      <c r="D3145" s="2">
        <v>44670</v>
      </c>
      <c r="E3145" t="s">
        <v>279</v>
      </c>
      <c r="F3145" t="s">
        <v>1359</v>
      </c>
      <c r="G3145" t="s">
        <v>19</v>
      </c>
      <c r="I3145" s="3">
        <v>7</v>
      </c>
    </row>
    <row r="3146" spans="1:9" x14ac:dyDescent="0.35">
      <c r="A3146" s="1">
        <v>43559</v>
      </c>
      <c r="B3146">
        <v>4</v>
      </c>
      <c r="C3146">
        <v>2019</v>
      </c>
      <c r="D3146" s="2">
        <v>44670</v>
      </c>
      <c r="E3146" t="s">
        <v>276</v>
      </c>
      <c r="F3146" t="s">
        <v>368</v>
      </c>
      <c r="G3146" t="s">
        <v>27</v>
      </c>
      <c r="I3146" s="3">
        <v>180</v>
      </c>
    </row>
    <row r="3147" spans="1:9" x14ac:dyDescent="0.35">
      <c r="A3147" s="1">
        <v>43560</v>
      </c>
      <c r="B3147">
        <v>4</v>
      </c>
      <c r="C3147">
        <v>2019</v>
      </c>
      <c r="D3147" s="2">
        <v>44670</v>
      </c>
      <c r="E3147" t="s">
        <v>269</v>
      </c>
      <c r="F3147" t="s">
        <v>651</v>
      </c>
      <c r="G3147" t="s">
        <v>34</v>
      </c>
      <c r="I3147" s="3">
        <v>74.5</v>
      </c>
    </row>
    <row r="3148" spans="1:9" x14ac:dyDescent="0.35">
      <c r="A3148" s="1">
        <v>43561</v>
      </c>
      <c r="B3148">
        <v>4</v>
      </c>
      <c r="C3148">
        <v>2019</v>
      </c>
      <c r="D3148" s="2">
        <v>44670</v>
      </c>
      <c r="E3148" t="s">
        <v>279</v>
      </c>
      <c r="F3148" t="s">
        <v>541</v>
      </c>
      <c r="G3148" t="s">
        <v>17</v>
      </c>
      <c r="I3148" s="3">
        <v>38.68</v>
      </c>
    </row>
    <row r="3149" spans="1:9" x14ac:dyDescent="0.35">
      <c r="A3149" s="1">
        <v>43562</v>
      </c>
      <c r="B3149">
        <v>4</v>
      </c>
      <c r="C3149">
        <v>2019</v>
      </c>
      <c r="D3149" s="2">
        <v>44670</v>
      </c>
      <c r="E3149" t="s">
        <v>279</v>
      </c>
      <c r="F3149" t="s">
        <v>367</v>
      </c>
      <c r="G3149" t="s">
        <v>19</v>
      </c>
      <c r="I3149" s="3">
        <v>8.25</v>
      </c>
    </row>
    <row r="3150" spans="1:9" x14ac:dyDescent="0.35">
      <c r="A3150" s="1">
        <v>43564</v>
      </c>
      <c r="B3150">
        <v>4</v>
      </c>
      <c r="C3150">
        <v>2019</v>
      </c>
      <c r="D3150" s="2">
        <v>44670</v>
      </c>
      <c r="E3150" t="s">
        <v>279</v>
      </c>
      <c r="F3150" t="s">
        <v>1104</v>
      </c>
      <c r="G3150" t="s">
        <v>10</v>
      </c>
      <c r="I3150" s="3">
        <v>267.05</v>
      </c>
    </row>
    <row r="3151" spans="1:9" x14ac:dyDescent="0.35">
      <c r="A3151" s="1">
        <v>43565</v>
      </c>
      <c r="B3151">
        <v>4</v>
      </c>
      <c r="C3151">
        <v>2019</v>
      </c>
      <c r="D3151" s="2">
        <v>44670</v>
      </c>
      <c r="E3151" t="s">
        <v>279</v>
      </c>
      <c r="F3151" t="s">
        <v>290</v>
      </c>
      <c r="G3151" t="s">
        <v>20</v>
      </c>
      <c r="I3151" s="3">
        <v>2.94</v>
      </c>
    </row>
    <row r="3152" spans="1:9" x14ac:dyDescent="0.35">
      <c r="A3152" s="1">
        <v>43566</v>
      </c>
      <c r="B3152">
        <v>4</v>
      </c>
      <c r="C3152">
        <v>2019</v>
      </c>
      <c r="D3152" s="2">
        <v>44670</v>
      </c>
      <c r="E3152" t="s">
        <v>279</v>
      </c>
      <c r="F3152" t="s">
        <v>1360</v>
      </c>
      <c r="G3152" t="s">
        <v>17</v>
      </c>
      <c r="I3152" s="3">
        <v>2.88</v>
      </c>
    </row>
    <row r="3153" spans="1:9" x14ac:dyDescent="0.35">
      <c r="A3153" s="1">
        <v>43566</v>
      </c>
      <c r="B3153">
        <v>4</v>
      </c>
      <c r="C3153">
        <v>2019</v>
      </c>
      <c r="D3153" s="2">
        <v>44670</v>
      </c>
      <c r="E3153" t="s">
        <v>271</v>
      </c>
      <c r="F3153" t="s">
        <v>1361</v>
      </c>
      <c r="G3153" t="s">
        <v>12</v>
      </c>
      <c r="I3153" s="3">
        <v>4.9000000000000004</v>
      </c>
    </row>
    <row r="3154" spans="1:9" x14ac:dyDescent="0.35">
      <c r="A3154" s="1">
        <v>43566</v>
      </c>
      <c r="B3154">
        <v>4</v>
      </c>
      <c r="C3154">
        <v>2019</v>
      </c>
      <c r="D3154" s="2">
        <v>44670</v>
      </c>
      <c r="E3154" t="s">
        <v>271</v>
      </c>
      <c r="F3154" t="s">
        <v>995</v>
      </c>
      <c r="G3154" t="s">
        <v>12</v>
      </c>
      <c r="I3154" s="3">
        <v>4.9000000000000004</v>
      </c>
    </row>
    <row r="3155" spans="1:9" x14ac:dyDescent="0.35">
      <c r="A3155" s="1">
        <v>43566</v>
      </c>
      <c r="B3155">
        <v>4</v>
      </c>
      <c r="C3155">
        <v>2019</v>
      </c>
      <c r="D3155" s="2">
        <v>44670</v>
      </c>
      <c r="E3155" t="s">
        <v>279</v>
      </c>
      <c r="F3155" t="s">
        <v>1362</v>
      </c>
      <c r="G3155" t="s">
        <v>19</v>
      </c>
      <c r="I3155" s="3">
        <v>12.19</v>
      </c>
    </row>
    <row r="3156" spans="1:9" x14ac:dyDescent="0.35">
      <c r="A3156" s="1">
        <v>43566</v>
      </c>
      <c r="B3156">
        <v>4</v>
      </c>
      <c r="C3156">
        <v>2019</v>
      </c>
      <c r="D3156" s="2">
        <v>44670</v>
      </c>
      <c r="E3156" t="s">
        <v>279</v>
      </c>
      <c r="F3156" t="s">
        <v>1363</v>
      </c>
      <c r="G3156" t="s">
        <v>29</v>
      </c>
      <c r="I3156" s="3">
        <v>100</v>
      </c>
    </row>
    <row r="3157" spans="1:9" x14ac:dyDescent="0.35">
      <c r="A3157" s="1">
        <v>43567</v>
      </c>
      <c r="B3157">
        <v>4</v>
      </c>
      <c r="C3157">
        <v>2019</v>
      </c>
      <c r="D3157" s="2">
        <v>44670</v>
      </c>
      <c r="E3157" t="s">
        <v>279</v>
      </c>
      <c r="F3157" t="s">
        <v>1363</v>
      </c>
      <c r="G3157" t="s">
        <v>29</v>
      </c>
      <c r="I3157" s="3">
        <v>-13</v>
      </c>
    </row>
    <row r="3158" spans="1:9" x14ac:dyDescent="0.35">
      <c r="A3158" s="1">
        <v>43567</v>
      </c>
      <c r="B3158">
        <v>4</v>
      </c>
      <c r="C3158">
        <v>2019</v>
      </c>
      <c r="D3158" s="2">
        <v>44670</v>
      </c>
      <c r="E3158" t="s">
        <v>279</v>
      </c>
      <c r="F3158" t="s">
        <v>1364</v>
      </c>
      <c r="G3158" t="s">
        <v>19</v>
      </c>
      <c r="I3158" s="3">
        <v>1.44</v>
      </c>
    </row>
    <row r="3159" spans="1:9" x14ac:dyDescent="0.35">
      <c r="A3159" s="1">
        <v>43567</v>
      </c>
      <c r="B3159">
        <v>4</v>
      </c>
      <c r="C3159">
        <v>2019</v>
      </c>
      <c r="D3159" s="2">
        <v>44670</v>
      </c>
      <c r="E3159" t="s">
        <v>279</v>
      </c>
      <c r="F3159" t="s">
        <v>674</v>
      </c>
      <c r="G3159" t="s">
        <v>39</v>
      </c>
      <c r="I3159" s="3">
        <v>6.55</v>
      </c>
    </row>
    <row r="3160" spans="1:9" x14ac:dyDescent="0.35">
      <c r="A3160" s="1">
        <v>43568</v>
      </c>
      <c r="B3160">
        <v>4</v>
      </c>
      <c r="C3160">
        <v>2019</v>
      </c>
      <c r="D3160" s="2">
        <v>44670</v>
      </c>
      <c r="E3160" t="s">
        <v>279</v>
      </c>
      <c r="F3160" t="s">
        <v>1365</v>
      </c>
      <c r="G3160" t="s">
        <v>29</v>
      </c>
      <c r="I3160" s="3">
        <v>2.61</v>
      </c>
    </row>
    <row r="3161" spans="1:9" x14ac:dyDescent="0.35">
      <c r="A3161" s="1">
        <v>43568</v>
      </c>
      <c r="B3161">
        <v>4</v>
      </c>
      <c r="C3161">
        <v>2019</v>
      </c>
      <c r="D3161" s="2">
        <v>44670</v>
      </c>
      <c r="E3161" t="s">
        <v>279</v>
      </c>
      <c r="F3161" t="s">
        <v>1366</v>
      </c>
      <c r="G3161" t="s">
        <v>29</v>
      </c>
      <c r="I3161" s="3">
        <v>9.85</v>
      </c>
    </row>
    <row r="3162" spans="1:9" x14ac:dyDescent="0.35">
      <c r="A3162" s="1">
        <v>43568</v>
      </c>
      <c r="B3162">
        <v>4</v>
      </c>
      <c r="C3162">
        <v>2019</v>
      </c>
      <c r="D3162" s="2">
        <v>44670</v>
      </c>
      <c r="E3162" t="s">
        <v>279</v>
      </c>
      <c r="F3162" t="s">
        <v>1367</v>
      </c>
      <c r="G3162" t="s">
        <v>29</v>
      </c>
      <c r="I3162" s="3">
        <v>13.53</v>
      </c>
    </row>
    <row r="3163" spans="1:9" x14ac:dyDescent="0.35">
      <c r="A3163" s="1">
        <v>43570</v>
      </c>
      <c r="B3163">
        <v>4</v>
      </c>
      <c r="C3163">
        <v>2019</v>
      </c>
      <c r="D3163" s="2">
        <v>44670</v>
      </c>
      <c r="E3163" t="s">
        <v>269</v>
      </c>
      <c r="F3163" t="s">
        <v>1368</v>
      </c>
      <c r="G3163" t="s">
        <v>29</v>
      </c>
      <c r="I3163" s="3">
        <v>26.27</v>
      </c>
    </row>
    <row r="3164" spans="1:9" x14ac:dyDescent="0.35">
      <c r="A3164" s="1">
        <v>43572</v>
      </c>
      <c r="B3164">
        <v>4</v>
      </c>
      <c r="C3164">
        <v>2019</v>
      </c>
      <c r="D3164" s="2">
        <v>44670</v>
      </c>
      <c r="E3164" t="s">
        <v>279</v>
      </c>
      <c r="F3164" t="s">
        <v>1369</v>
      </c>
      <c r="G3164" t="s">
        <v>19</v>
      </c>
      <c r="I3164" s="3">
        <v>16.079999999999998</v>
      </c>
    </row>
    <row r="3165" spans="1:9" x14ac:dyDescent="0.35">
      <c r="A3165" s="1">
        <v>43572</v>
      </c>
      <c r="B3165">
        <v>4</v>
      </c>
      <c r="C3165">
        <v>2019</v>
      </c>
      <c r="D3165" s="2">
        <v>44670</v>
      </c>
      <c r="E3165" t="s">
        <v>279</v>
      </c>
      <c r="F3165" t="s">
        <v>1104</v>
      </c>
      <c r="G3165" t="s">
        <v>10</v>
      </c>
      <c r="I3165" s="3">
        <v>455.8</v>
      </c>
    </row>
    <row r="3166" spans="1:9" x14ac:dyDescent="0.35">
      <c r="A3166" s="1">
        <v>43573</v>
      </c>
      <c r="B3166">
        <v>4</v>
      </c>
      <c r="C3166">
        <v>2019</v>
      </c>
      <c r="D3166" s="2">
        <v>44670</v>
      </c>
      <c r="E3166" t="s">
        <v>279</v>
      </c>
      <c r="F3166" t="s">
        <v>549</v>
      </c>
      <c r="G3166" t="s">
        <v>29</v>
      </c>
      <c r="I3166" s="3">
        <v>1.5</v>
      </c>
    </row>
    <row r="3167" spans="1:9" x14ac:dyDescent="0.35">
      <c r="A3167" s="1">
        <v>43573</v>
      </c>
      <c r="B3167">
        <v>4</v>
      </c>
      <c r="C3167">
        <v>2019</v>
      </c>
      <c r="D3167" s="2">
        <v>44670</v>
      </c>
      <c r="E3167" t="s">
        <v>279</v>
      </c>
      <c r="F3167" t="s">
        <v>1370</v>
      </c>
      <c r="G3167" t="s">
        <v>29</v>
      </c>
      <c r="I3167" s="3">
        <v>7.8</v>
      </c>
    </row>
    <row r="3168" spans="1:9" x14ac:dyDescent="0.35">
      <c r="A3168" s="1">
        <v>43573</v>
      </c>
      <c r="B3168">
        <v>4</v>
      </c>
      <c r="C3168">
        <v>2019</v>
      </c>
      <c r="D3168" s="2">
        <v>44670</v>
      </c>
      <c r="E3168" t="s">
        <v>279</v>
      </c>
      <c r="F3168" t="s">
        <v>1366</v>
      </c>
      <c r="G3168" t="s">
        <v>29</v>
      </c>
      <c r="I3168" s="3">
        <v>10.84</v>
      </c>
    </row>
    <row r="3169" spans="1:9" x14ac:dyDescent="0.35">
      <c r="A3169" s="1">
        <v>43573</v>
      </c>
      <c r="B3169">
        <v>4</v>
      </c>
      <c r="C3169">
        <v>2019</v>
      </c>
      <c r="D3169" s="2">
        <v>44670</v>
      </c>
      <c r="E3169" t="s">
        <v>279</v>
      </c>
      <c r="F3169" t="s">
        <v>1371</v>
      </c>
      <c r="G3169" t="s">
        <v>25</v>
      </c>
      <c r="I3169" s="3">
        <v>26.1</v>
      </c>
    </row>
    <row r="3170" spans="1:9" x14ac:dyDescent="0.35">
      <c r="A3170" s="1">
        <v>43573</v>
      </c>
      <c r="B3170">
        <v>4</v>
      </c>
      <c r="C3170">
        <v>2019</v>
      </c>
      <c r="D3170" s="2">
        <v>44670</v>
      </c>
      <c r="E3170" t="s">
        <v>269</v>
      </c>
      <c r="F3170" t="s">
        <v>1372</v>
      </c>
      <c r="G3170" t="s">
        <v>29</v>
      </c>
      <c r="I3170" s="3">
        <v>113.26</v>
      </c>
    </row>
    <row r="3171" spans="1:9" x14ac:dyDescent="0.35">
      <c r="A3171" s="1">
        <v>43574</v>
      </c>
      <c r="B3171">
        <v>4</v>
      </c>
      <c r="C3171">
        <v>2019</v>
      </c>
      <c r="D3171" s="2">
        <v>44670</v>
      </c>
      <c r="E3171" t="s">
        <v>279</v>
      </c>
      <c r="F3171" t="s">
        <v>1373</v>
      </c>
      <c r="G3171" t="s">
        <v>29</v>
      </c>
      <c r="I3171" s="3">
        <v>63.59</v>
      </c>
    </row>
    <row r="3172" spans="1:9" x14ac:dyDescent="0.35">
      <c r="A3172" s="1">
        <v>43575</v>
      </c>
      <c r="B3172">
        <v>4</v>
      </c>
      <c r="C3172">
        <v>2019</v>
      </c>
      <c r="D3172" s="2">
        <v>44670</v>
      </c>
      <c r="E3172" t="s">
        <v>279</v>
      </c>
      <c r="F3172" t="s">
        <v>381</v>
      </c>
      <c r="G3172" t="s">
        <v>29</v>
      </c>
      <c r="I3172" s="3">
        <v>1.1299999999999999</v>
      </c>
    </row>
    <row r="3173" spans="1:9" x14ac:dyDescent="0.35">
      <c r="A3173" s="1">
        <v>43575</v>
      </c>
      <c r="B3173">
        <v>4</v>
      </c>
      <c r="C3173">
        <v>2019</v>
      </c>
      <c r="D3173" s="2">
        <v>44670</v>
      </c>
      <c r="E3173" t="s">
        <v>279</v>
      </c>
      <c r="F3173" t="s">
        <v>381</v>
      </c>
      <c r="G3173" t="s">
        <v>29</v>
      </c>
      <c r="I3173" s="3">
        <v>2.25</v>
      </c>
    </row>
    <row r="3174" spans="1:9" x14ac:dyDescent="0.35">
      <c r="A3174" s="1">
        <v>43575</v>
      </c>
      <c r="B3174">
        <v>4</v>
      </c>
      <c r="C3174">
        <v>2019</v>
      </c>
      <c r="D3174" s="2">
        <v>44670</v>
      </c>
      <c r="E3174" t="s">
        <v>279</v>
      </c>
      <c r="F3174" t="s">
        <v>381</v>
      </c>
      <c r="G3174" t="s">
        <v>29</v>
      </c>
      <c r="I3174" s="3">
        <v>4.0999999999999996</v>
      </c>
    </row>
    <row r="3175" spans="1:9" x14ac:dyDescent="0.35">
      <c r="A3175" s="1">
        <v>43575</v>
      </c>
      <c r="B3175">
        <v>4</v>
      </c>
      <c r="C3175">
        <v>2019</v>
      </c>
      <c r="D3175" s="2">
        <v>44670</v>
      </c>
      <c r="E3175" t="s">
        <v>279</v>
      </c>
      <c r="F3175" t="s">
        <v>381</v>
      </c>
      <c r="G3175" t="s">
        <v>29</v>
      </c>
      <c r="I3175" s="3">
        <v>4.5599999999999996</v>
      </c>
    </row>
    <row r="3176" spans="1:9" x14ac:dyDescent="0.35">
      <c r="A3176" s="1">
        <v>43575</v>
      </c>
      <c r="B3176">
        <v>4</v>
      </c>
      <c r="C3176">
        <v>2019</v>
      </c>
      <c r="D3176" s="2">
        <v>44670</v>
      </c>
      <c r="E3176" t="s">
        <v>279</v>
      </c>
      <c r="F3176" t="s">
        <v>471</v>
      </c>
      <c r="G3176" t="s">
        <v>29</v>
      </c>
      <c r="I3176" s="3">
        <v>44.68</v>
      </c>
    </row>
    <row r="3177" spans="1:9" x14ac:dyDescent="0.35">
      <c r="A3177" s="1">
        <v>43575</v>
      </c>
      <c r="B3177">
        <v>4</v>
      </c>
      <c r="C3177">
        <v>2019</v>
      </c>
      <c r="D3177" s="2">
        <v>44670</v>
      </c>
      <c r="E3177" t="s">
        <v>269</v>
      </c>
      <c r="F3177" t="s">
        <v>1374</v>
      </c>
      <c r="G3177" t="s">
        <v>29</v>
      </c>
      <c r="I3177" s="3">
        <v>56.27</v>
      </c>
    </row>
    <row r="3178" spans="1:9" x14ac:dyDescent="0.35">
      <c r="A3178" s="1">
        <v>43576</v>
      </c>
      <c r="B3178">
        <v>4</v>
      </c>
      <c r="C3178">
        <v>2019</v>
      </c>
      <c r="D3178" s="2">
        <v>44670</v>
      </c>
      <c r="E3178" t="s">
        <v>279</v>
      </c>
      <c r="F3178" t="s">
        <v>381</v>
      </c>
      <c r="G3178" t="s">
        <v>29</v>
      </c>
      <c r="I3178" s="3">
        <v>2.25</v>
      </c>
    </row>
    <row r="3179" spans="1:9" x14ac:dyDescent="0.35">
      <c r="A3179" s="1">
        <v>43576</v>
      </c>
      <c r="B3179">
        <v>4</v>
      </c>
      <c r="C3179">
        <v>2019</v>
      </c>
      <c r="D3179" s="2">
        <v>44670</v>
      </c>
      <c r="E3179" t="s">
        <v>279</v>
      </c>
      <c r="F3179" t="s">
        <v>381</v>
      </c>
      <c r="G3179" t="s">
        <v>29</v>
      </c>
      <c r="I3179" s="3">
        <v>2.25</v>
      </c>
    </row>
    <row r="3180" spans="1:9" x14ac:dyDescent="0.35">
      <c r="A3180" s="1">
        <v>43576</v>
      </c>
      <c r="B3180">
        <v>4</v>
      </c>
      <c r="C3180">
        <v>2019</v>
      </c>
      <c r="D3180" s="2">
        <v>44670</v>
      </c>
      <c r="E3180" t="s">
        <v>279</v>
      </c>
      <c r="F3180" t="s">
        <v>381</v>
      </c>
      <c r="G3180" t="s">
        <v>29</v>
      </c>
      <c r="I3180" s="3">
        <v>2.25</v>
      </c>
    </row>
    <row r="3181" spans="1:9" x14ac:dyDescent="0.35">
      <c r="A3181" s="1">
        <v>43576</v>
      </c>
      <c r="B3181">
        <v>4</v>
      </c>
      <c r="C3181">
        <v>2019</v>
      </c>
      <c r="D3181" s="2">
        <v>44670</v>
      </c>
      <c r="E3181" t="s">
        <v>279</v>
      </c>
      <c r="F3181" t="s">
        <v>381</v>
      </c>
      <c r="G3181" t="s">
        <v>29</v>
      </c>
      <c r="I3181" s="3">
        <v>3.96</v>
      </c>
    </row>
    <row r="3182" spans="1:9" x14ac:dyDescent="0.35">
      <c r="A3182" s="1">
        <v>43576</v>
      </c>
      <c r="B3182">
        <v>4</v>
      </c>
      <c r="C3182">
        <v>2019</v>
      </c>
      <c r="D3182" s="2">
        <v>44670</v>
      </c>
      <c r="E3182" t="s">
        <v>279</v>
      </c>
      <c r="F3182" t="s">
        <v>381</v>
      </c>
      <c r="G3182" t="s">
        <v>29</v>
      </c>
      <c r="I3182" s="3">
        <v>5.04</v>
      </c>
    </row>
    <row r="3183" spans="1:9" x14ac:dyDescent="0.35">
      <c r="A3183" s="1">
        <v>43576</v>
      </c>
      <c r="B3183">
        <v>4</v>
      </c>
      <c r="C3183">
        <v>2019</v>
      </c>
      <c r="D3183" s="2">
        <v>44670</v>
      </c>
      <c r="E3183" t="s">
        <v>279</v>
      </c>
      <c r="F3183" t="s">
        <v>381</v>
      </c>
      <c r="G3183" t="s">
        <v>29</v>
      </c>
      <c r="I3183" s="3">
        <v>5.26</v>
      </c>
    </row>
    <row r="3184" spans="1:9" x14ac:dyDescent="0.35">
      <c r="A3184" s="1">
        <v>43576</v>
      </c>
      <c r="B3184">
        <v>4</v>
      </c>
      <c r="C3184">
        <v>2019</v>
      </c>
      <c r="D3184" s="2">
        <v>44670</v>
      </c>
      <c r="E3184" t="s">
        <v>279</v>
      </c>
      <c r="F3184" t="s">
        <v>1375</v>
      </c>
      <c r="G3184" t="s">
        <v>29</v>
      </c>
      <c r="I3184" s="3">
        <v>15.76</v>
      </c>
    </row>
    <row r="3185" spans="1:9" x14ac:dyDescent="0.35">
      <c r="A3185" s="1">
        <v>43576</v>
      </c>
      <c r="B3185">
        <v>4</v>
      </c>
      <c r="C3185">
        <v>2019</v>
      </c>
      <c r="D3185" s="2">
        <v>44670</v>
      </c>
      <c r="E3185" t="s">
        <v>269</v>
      </c>
      <c r="F3185" t="s">
        <v>1372</v>
      </c>
      <c r="G3185" t="s">
        <v>29</v>
      </c>
      <c r="I3185" s="3">
        <v>45.02</v>
      </c>
    </row>
    <row r="3186" spans="1:9" x14ac:dyDescent="0.35">
      <c r="A3186" s="1">
        <v>43577</v>
      </c>
      <c r="B3186">
        <v>4</v>
      </c>
      <c r="C3186">
        <v>2019</v>
      </c>
      <c r="D3186" s="2">
        <v>44670</v>
      </c>
      <c r="E3186" t="s">
        <v>279</v>
      </c>
      <c r="F3186" t="s">
        <v>675</v>
      </c>
      <c r="G3186" t="s">
        <v>17</v>
      </c>
      <c r="I3186" s="3">
        <v>1.03</v>
      </c>
    </row>
    <row r="3187" spans="1:9" x14ac:dyDescent="0.35">
      <c r="A3187" s="1">
        <v>43577</v>
      </c>
      <c r="B3187">
        <v>4</v>
      </c>
      <c r="C3187">
        <v>2019</v>
      </c>
      <c r="D3187" s="2">
        <v>44670</v>
      </c>
      <c r="E3187" t="s">
        <v>279</v>
      </c>
      <c r="F3187" t="s">
        <v>381</v>
      </c>
      <c r="G3187" t="s">
        <v>29</v>
      </c>
      <c r="I3187" s="3">
        <v>2.25</v>
      </c>
    </row>
    <row r="3188" spans="1:9" x14ac:dyDescent="0.35">
      <c r="A3188" s="1">
        <v>43577</v>
      </c>
      <c r="B3188">
        <v>4</v>
      </c>
      <c r="C3188">
        <v>2019</v>
      </c>
      <c r="D3188" s="2">
        <v>44670</v>
      </c>
      <c r="E3188" t="s">
        <v>279</v>
      </c>
      <c r="F3188" t="s">
        <v>381</v>
      </c>
      <c r="G3188" t="s">
        <v>29</v>
      </c>
      <c r="I3188" s="3">
        <v>5.07</v>
      </c>
    </row>
    <row r="3189" spans="1:9" x14ac:dyDescent="0.35">
      <c r="A3189" s="1">
        <v>43577</v>
      </c>
      <c r="B3189">
        <v>4</v>
      </c>
      <c r="C3189">
        <v>2019</v>
      </c>
      <c r="D3189" s="2">
        <v>44670</v>
      </c>
      <c r="E3189" t="s">
        <v>279</v>
      </c>
      <c r="F3189" t="s">
        <v>1239</v>
      </c>
      <c r="G3189" t="s">
        <v>28</v>
      </c>
      <c r="I3189" s="3">
        <v>6.5</v>
      </c>
    </row>
    <row r="3190" spans="1:9" x14ac:dyDescent="0.35">
      <c r="A3190" s="1">
        <v>43577</v>
      </c>
      <c r="B3190">
        <v>4</v>
      </c>
      <c r="C3190">
        <v>2019</v>
      </c>
      <c r="D3190" s="2">
        <v>44670</v>
      </c>
      <c r="E3190" t="s">
        <v>279</v>
      </c>
      <c r="F3190" t="s">
        <v>1376</v>
      </c>
      <c r="G3190" t="s">
        <v>29</v>
      </c>
      <c r="I3190" s="3">
        <v>7.04</v>
      </c>
    </row>
    <row r="3191" spans="1:9" x14ac:dyDescent="0.35">
      <c r="A3191" s="1">
        <v>43577</v>
      </c>
      <c r="B3191">
        <v>4</v>
      </c>
      <c r="C3191">
        <v>2019</v>
      </c>
      <c r="D3191" s="2">
        <v>44670</v>
      </c>
      <c r="E3191" t="s">
        <v>279</v>
      </c>
      <c r="F3191" t="s">
        <v>381</v>
      </c>
      <c r="G3191" t="s">
        <v>29</v>
      </c>
      <c r="I3191" s="3">
        <v>10.61</v>
      </c>
    </row>
    <row r="3192" spans="1:9" x14ac:dyDescent="0.35">
      <c r="A3192" s="1">
        <v>43578</v>
      </c>
      <c r="B3192">
        <v>4</v>
      </c>
      <c r="C3192">
        <v>2019</v>
      </c>
      <c r="D3192" s="2">
        <v>44670</v>
      </c>
      <c r="E3192" t="s">
        <v>276</v>
      </c>
      <c r="F3192" t="s">
        <v>359</v>
      </c>
      <c r="G3192" t="s">
        <v>36</v>
      </c>
      <c r="I3192" s="3">
        <v>1.99</v>
      </c>
    </row>
    <row r="3193" spans="1:9" x14ac:dyDescent="0.35">
      <c r="A3193" s="1">
        <v>43578</v>
      </c>
      <c r="B3193">
        <v>4</v>
      </c>
      <c r="C3193">
        <v>2019</v>
      </c>
      <c r="D3193" s="2">
        <v>44670</v>
      </c>
      <c r="E3193" t="s">
        <v>269</v>
      </c>
      <c r="F3193" t="s">
        <v>754</v>
      </c>
      <c r="G3193" t="s">
        <v>16</v>
      </c>
      <c r="I3193" s="3">
        <v>159.16999999999999</v>
      </c>
    </row>
    <row r="3194" spans="1:9" x14ac:dyDescent="0.35">
      <c r="A3194" s="1">
        <v>43579</v>
      </c>
      <c r="B3194">
        <v>4</v>
      </c>
      <c r="C3194">
        <v>2019</v>
      </c>
      <c r="D3194" s="2">
        <v>44670</v>
      </c>
      <c r="E3194" t="s">
        <v>279</v>
      </c>
      <c r="F3194" t="s">
        <v>1239</v>
      </c>
      <c r="G3194" t="s">
        <v>28</v>
      </c>
      <c r="I3194" s="3">
        <v>6.47</v>
      </c>
    </row>
    <row r="3195" spans="1:9" x14ac:dyDescent="0.35">
      <c r="A3195" s="1">
        <v>43579</v>
      </c>
      <c r="B3195">
        <v>4</v>
      </c>
      <c r="C3195">
        <v>2019</v>
      </c>
      <c r="D3195" s="2">
        <v>44670</v>
      </c>
      <c r="E3195" t="s">
        <v>268</v>
      </c>
      <c r="F3195" t="s">
        <v>751</v>
      </c>
      <c r="G3195" t="s">
        <v>14</v>
      </c>
      <c r="I3195" s="3">
        <v>13.47</v>
      </c>
    </row>
    <row r="3196" spans="1:9" x14ac:dyDescent="0.35">
      <c r="A3196" s="1">
        <v>43580</v>
      </c>
      <c r="B3196">
        <v>4</v>
      </c>
      <c r="C3196">
        <v>2019</v>
      </c>
      <c r="D3196" s="2">
        <v>44670</v>
      </c>
      <c r="E3196" t="s">
        <v>279</v>
      </c>
      <c r="F3196" t="s">
        <v>1377</v>
      </c>
      <c r="G3196" t="s">
        <v>10</v>
      </c>
      <c r="I3196" s="3">
        <v>51.73</v>
      </c>
    </row>
    <row r="3197" spans="1:9" x14ac:dyDescent="0.35">
      <c r="A3197" s="1">
        <v>43581</v>
      </c>
      <c r="B3197">
        <v>4</v>
      </c>
      <c r="C3197">
        <v>2019</v>
      </c>
      <c r="D3197" s="2">
        <v>44670</v>
      </c>
      <c r="E3197" t="s">
        <v>276</v>
      </c>
      <c r="F3197" t="s">
        <v>369</v>
      </c>
      <c r="G3197" t="s">
        <v>36</v>
      </c>
      <c r="I3197" s="3">
        <v>0.99</v>
      </c>
    </row>
    <row r="3198" spans="1:9" x14ac:dyDescent="0.35">
      <c r="A3198" s="1">
        <v>43581</v>
      </c>
      <c r="B3198">
        <v>4</v>
      </c>
      <c r="C3198">
        <v>2019</v>
      </c>
      <c r="D3198" s="2">
        <v>44670</v>
      </c>
      <c r="E3198" t="s">
        <v>279</v>
      </c>
      <c r="F3198" t="s">
        <v>1378</v>
      </c>
      <c r="G3198" t="s">
        <v>19</v>
      </c>
      <c r="I3198" s="3">
        <v>15.53</v>
      </c>
    </row>
    <row r="3199" spans="1:9" x14ac:dyDescent="0.35">
      <c r="A3199" s="1">
        <v>43582</v>
      </c>
      <c r="B3199">
        <v>4</v>
      </c>
      <c r="C3199">
        <v>2019</v>
      </c>
      <c r="D3199" s="2">
        <v>44670</v>
      </c>
      <c r="E3199" t="s">
        <v>279</v>
      </c>
      <c r="F3199" t="s">
        <v>367</v>
      </c>
      <c r="G3199" t="s">
        <v>19</v>
      </c>
      <c r="I3199" s="3">
        <v>8.25</v>
      </c>
    </row>
    <row r="3200" spans="1:9" x14ac:dyDescent="0.35">
      <c r="A3200" s="1">
        <v>43582</v>
      </c>
      <c r="B3200">
        <v>4</v>
      </c>
      <c r="C3200">
        <v>2019</v>
      </c>
      <c r="D3200" s="2">
        <v>44670</v>
      </c>
      <c r="E3200" t="s">
        <v>276</v>
      </c>
      <c r="F3200" t="s">
        <v>1019</v>
      </c>
      <c r="G3200" t="s">
        <v>30</v>
      </c>
      <c r="I3200" s="3">
        <v>65.989999999999995</v>
      </c>
    </row>
    <row r="3201" spans="1:9" x14ac:dyDescent="0.35">
      <c r="A3201" s="1">
        <v>43582</v>
      </c>
      <c r="B3201">
        <v>4</v>
      </c>
      <c r="C3201">
        <v>2019</v>
      </c>
      <c r="D3201" s="2">
        <v>44670</v>
      </c>
      <c r="E3201" t="s">
        <v>279</v>
      </c>
      <c r="F3201" t="s">
        <v>434</v>
      </c>
      <c r="G3201" t="s">
        <v>36</v>
      </c>
      <c r="I3201" s="3">
        <v>99.99</v>
      </c>
    </row>
    <row r="3202" spans="1:9" x14ac:dyDescent="0.35">
      <c r="A3202" s="1">
        <v>43583</v>
      </c>
      <c r="B3202">
        <v>4</v>
      </c>
      <c r="C3202">
        <v>2019</v>
      </c>
      <c r="D3202" s="2">
        <v>44670</v>
      </c>
      <c r="E3202" t="s">
        <v>279</v>
      </c>
      <c r="F3202" t="s">
        <v>1029</v>
      </c>
      <c r="G3202" t="s">
        <v>20</v>
      </c>
      <c r="I3202" s="3">
        <v>36.96</v>
      </c>
    </row>
    <row r="3203" spans="1:9" x14ac:dyDescent="0.35">
      <c r="A3203" s="1">
        <v>43584</v>
      </c>
      <c r="B3203">
        <v>4</v>
      </c>
      <c r="C3203">
        <v>2019</v>
      </c>
      <c r="D3203" s="2">
        <v>44670</v>
      </c>
      <c r="E3203" t="s">
        <v>269</v>
      </c>
      <c r="F3203" t="s">
        <v>359</v>
      </c>
      <c r="G3203" t="s">
        <v>36</v>
      </c>
      <c r="I3203" s="3">
        <v>33.630000000000003</v>
      </c>
    </row>
    <row r="3204" spans="1:9" x14ac:dyDescent="0.35">
      <c r="A3204" s="1">
        <v>43586</v>
      </c>
      <c r="B3204">
        <v>5</v>
      </c>
      <c r="C3204">
        <v>2019</v>
      </c>
      <c r="D3204" s="2">
        <v>44700</v>
      </c>
      <c r="E3204" t="s">
        <v>279</v>
      </c>
      <c r="F3204" t="s">
        <v>541</v>
      </c>
      <c r="G3204" t="s">
        <v>17</v>
      </c>
      <c r="I3204" s="3">
        <v>1.05</v>
      </c>
    </row>
    <row r="3205" spans="1:9" x14ac:dyDescent="0.35">
      <c r="A3205" s="1">
        <v>43586</v>
      </c>
      <c r="B3205">
        <v>5</v>
      </c>
      <c r="C3205">
        <v>2019</v>
      </c>
      <c r="D3205" s="2">
        <v>44700</v>
      </c>
      <c r="E3205" t="s">
        <v>279</v>
      </c>
      <c r="F3205" t="s">
        <v>541</v>
      </c>
      <c r="G3205" t="s">
        <v>17</v>
      </c>
      <c r="I3205" s="3">
        <v>6.44</v>
      </c>
    </row>
    <row r="3206" spans="1:9" x14ac:dyDescent="0.35">
      <c r="A3206" s="1">
        <v>43586</v>
      </c>
      <c r="B3206">
        <v>5</v>
      </c>
      <c r="C3206">
        <v>2019</v>
      </c>
      <c r="D3206" s="2">
        <v>44700</v>
      </c>
      <c r="E3206" t="s">
        <v>269</v>
      </c>
      <c r="F3206" t="s">
        <v>919</v>
      </c>
      <c r="G3206" t="s">
        <v>34</v>
      </c>
      <c r="I3206" s="3">
        <v>55</v>
      </c>
    </row>
    <row r="3207" spans="1:9" x14ac:dyDescent="0.35">
      <c r="A3207" s="1">
        <v>43586</v>
      </c>
      <c r="B3207">
        <v>5</v>
      </c>
      <c r="C3207">
        <v>2019</v>
      </c>
      <c r="D3207" s="2">
        <v>44700</v>
      </c>
      <c r="E3207" t="s">
        <v>279</v>
      </c>
      <c r="F3207" t="s">
        <v>1002</v>
      </c>
      <c r="G3207" t="s">
        <v>25</v>
      </c>
      <c r="I3207" s="3">
        <v>59.99</v>
      </c>
    </row>
    <row r="3208" spans="1:9" x14ac:dyDescent="0.35">
      <c r="A3208" s="1">
        <v>43587</v>
      </c>
      <c r="B3208">
        <v>5</v>
      </c>
      <c r="C3208">
        <v>2019</v>
      </c>
      <c r="D3208" s="2">
        <v>44700</v>
      </c>
      <c r="E3208" t="s">
        <v>279</v>
      </c>
      <c r="F3208" t="s">
        <v>1002</v>
      </c>
      <c r="G3208" t="s">
        <v>25</v>
      </c>
      <c r="I3208" s="3">
        <v>-59.99</v>
      </c>
    </row>
    <row r="3209" spans="1:9" x14ac:dyDescent="0.35">
      <c r="A3209" s="1">
        <v>43587</v>
      </c>
      <c r="B3209">
        <v>5</v>
      </c>
      <c r="C3209">
        <v>2019</v>
      </c>
      <c r="D3209" s="2">
        <v>44700</v>
      </c>
      <c r="E3209" t="s">
        <v>279</v>
      </c>
      <c r="F3209" t="s">
        <v>1379</v>
      </c>
      <c r="G3209" t="s">
        <v>10</v>
      </c>
      <c r="I3209" s="3">
        <v>7.49</v>
      </c>
    </row>
    <row r="3210" spans="1:9" x14ac:dyDescent="0.35">
      <c r="A3210" s="1">
        <v>43587</v>
      </c>
      <c r="B3210">
        <v>5</v>
      </c>
      <c r="C3210">
        <v>2019</v>
      </c>
      <c r="D3210" s="2">
        <v>44700</v>
      </c>
      <c r="E3210" t="s">
        <v>279</v>
      </c>
      <c r="F3210" t="s">
        <v>541</v>
      </c>
      <c r="G3210" t="s">
        <v>17</v>
      </c>
      <c r="I3210" s="3">
        <v>7.67</v>
      </c>
    </row>
    <row r="3211" spans="1:9" x14ac:dyDescent="0.35">
      <c r="A3211" s="1">
        <v>43587</v>
      </c>
      <c r="B3211">
        <v>5</v>
      </c>
      <c r="C3211">
        <v>2019</v>
      </c>
      <c r="D3211" s="2">
        <v>44700</v>
      </c>
      <c r="E3211" t="s">
        <v>279</v>
      </c>
      <c r="F3211" t="s">
        <v>1029</v>
      </c>
      <c r="G3211" t="s">
        <v>20</v>
      </c>
      <c r="I3211" s="3">
        <v>15.36</v>
      </c>
    </row>
    <row r="3212" spans="1:9" x14ac:dyDescent="0.35">
      <c r="A3212" s="1">
        <v>43587</v>
      </c>
      <c r="B3212">
        <v>5</v>
      </c>
      <c r="C3212">
        <v>2019</v>
      </c>
      <c r="D3212" s="2">
        <v>44700</v>
      </c>
      <c r="E3212" t="s">
        <v>279</v>
      </c>
      <c r="F3212" t="s">
        <v>1380</v>
      </c>
      <c r="G3212" t="s">
        <v>54</v>
      </c>
      <c r="I3212" s="3">
        <v>20</v>
      </c>
    </row>
    <row r="3213" spans="1:9" x14ac:dyDescent="0.35">
      <c r="A3213" s="1">
        <v>43587</v>
      </c>
      <c r="B3213">
        <v>5</v>
      </c>
      <c r="C3213">
        <v>2019</v>
      </c>
      <c r="D3213" s="2">
        <v>44700</v>
      </c>
      <c r="E3213" t="s">
        <v>279</v>
      </c>
      <c r="F3213" t="s">
        <v>856</v>
      </c>
      <c r="G3213" t="s">
        <v>20</v>
      </c>
      <c r="I3213" s="3">
        <v>21.45</v>
      </c>
    </row>
    <row r="3214" spans="1:9" x14ac:dyDescent="0.35">
      <c r="A3214" s="1">
        <v>43587</v>
      </c>
      <c r="B3214">
        <v>5</v>
      </c>
      <c r="C3214">
        <v>2019</v>
      </c>
      <c r="D3214" s="2">
        <v>44700</v>
      </c>
      <c r="E3214" t="s">
        <v>279</v>
      </c>
      <c r="F3214" t="s">
        <v>1381</v>
      </c>
      <c r="G3214" t="s">
        <v>23</v>
      </c>
      <c r="I3214" s="3">
        <v>40</v>
      </c>
    </row>
    <row r="3215" spans="1:9" x14ac:dyDescent="0.35">
      <c r="A3215" s="1">
        <v>43587</v>
      </c>
      <c r="B3215">
        <v>5</v>
      </c>
      <c r="C3215">
        <v>2019</v>
      </c>
      <c r="D3215" s="2">
        <v>44700</v>
      </c>
      <c r="E3215" t="s">
        <v>269</v>
      </c>
      <c r="F3215" t="s">
        <v>1233</v>
      </c>
      <c r="G3215" t="s">
        <v>34</v>
      </c>
      <c r="I3215" s="3">
        <v>100</v>
      </c>
    </row>
    <row r="3216" spans="1:9" x14ac:dyDescent="0.35">
      <c r="A3216" s="1">
        <v>43587</v>
      </c>
      <c r="B3216">
        <v>5</v>
      </c>
      <c r="C3216">
        <v>2019</v>
      </c>
      <c r="D3216" s="2">
        <v>44700</v>
      </c>
      <c r="E3216" t="s">
        <v>268</v>
      </c>
      <c r="F3216" t="s">
        <v>1064</v>
      </c>
      <c r="G3216" t="s">
        <v>13</v>
      </c>
      <c r="I3216" s="3">
        <v>4021.96</v>
      </c>
    </row>
    <row r="3217" spans="1:9" x14ac:dyDescent="0.35">
      <c r="A3217" s="1">
        <v>43588</v>
      </c>
      <c r="B3217">
        <v>5</v>
      </c>
      <c r="C3217">
        <v>2019</v>
      </c>
      <c r="D3217" s="2">
        <v>44700</v>
      </c>
      <c r="E3217" t="s">
        <v>268</v>
      </c>
      <c r="F3217" t="s">
        <v>1059</v>
      </c>
      <c r="G3217" t="s">
        <v>14</v>
      </c>
      <c r="I3217" s="3">
        <v>188.33</v>
      </c>
    </row>
    <row r="3218" spans="1:9" x14ac:dyDescent="0.35">
      <c r="A3218" s="1">
        <v>43589</v>
      </c>
      <c r="B3218">
        <v>5</v>
      </c>
      <c r="C3218">
        <v>2019</v>
      </c>
      <c r="D3218" s="2">
        <v>44700</v>
      </c>
      <c r="E3218" t="s">
        <v>279</v>
      </c>
      <c r="F3218" t="s">
        <v>1029</v>
      </c>
      <c r="G3218" t="s">
        <v>20</v>
      </c>
      <c r="I3218" s="3">
        <v>30.07</v>
      </c>
    </row>
    <row r="3219" spans="1:9" x14ac:dyDescent="0.35">
      <c r="A3219" s="1">
        <v>43589</v>
      </c>
      <c r="B3219">
        <v>5</v>
      </c>
      <c r="C3219">
        <v>2019</v>
      </c>
      <c r="D3219" s="2">
        <v>44700</v>
      </c>
      <c r="E3219" t="s">
        <v>276</v>
      </c>
      <c r="F3219" t="s">
        <v>368</v>
      </c>
      <c r="G3219" t="s">
        <v>27</v>
      </c>
      <c r="I3219" s="3">
        <v>168</v>
      </c>
    </row>
    <row r="3220" spans="1:9" x14ac:dyDescent="0.35">
      <c r="A3220" s="1">
        <v>43590</v>
      </c>
      <c r="B3220">
        <v>5</v>
      </c>
      <c r="C3220">
        <v>2019</v>
      </c>
      <c r="D3220" s="2">
        <v>44700</v>
      </c>
      <c r="E3220" t="s">
        <v>279</v>
      </c>
      <c r="F3220" t="s">
        <v>676</v>
      </c>
      <c r="G3220" t="s">
        <v>19</v>
      </c>
      <c r="I3220" s="3">
        <v>6.45</v>
      </c>
    </row>
    <row r="3221" spans="1:9" x14ac:dyDescent="0.35">
      <c r="A3221" s="1">
        <v>43590</v>
      </c>
      <c r="B3221">
        <v>5</v>
      </c>
      <c r="C3221">
        <v>2019</v>
      </c>
      <c r="D3221" s="2">
        <v>44700</v>
      </c>
      <c r="E3221" t="s">
        <v>279</v>
      </c>
      <c r="F3221" t="s">
        <v>419</v>
      </c>
      <c r="G3221" t="s">
        <v>20</v>
      </c>
      <c r="I3221" s="3">
        <v>25.84</v>
      </c>
    </row>
    <row r="3222" spans="1:9" x14ac:dyDescent="0.35">
      <c r="A3222" s="1">
        <v>43592</v>
      </c>
      <c r="B3222">
        <v>5</v>
      </c>
      <c r="C3222">
        <v>2019</v>
      </c>
      <c r="D3222" s="2">
        <v>44700</v>
      </c>
      <c r="E3222" t="s">
        <v>269</v>
      </c>
      <c r="F3222" t="s">
        <v>651</v>
      </c>
      <c r="G3222" t="s">
        <v>34</v>
      </c>
      <c r="I3222" s="3">
        <v>74.5</v>
      </c>
    </row>
    <row r="3223" spans="1:9" x14ac:dyDescent="0.35">
      <c r="A3223" s="1">
        <v>43592</v>
      </c>
      <c r="B3223">
        <v>5</v>
      </c>
      <c r="C3223">
        <v>2019</v>
      </c>
      <c r="D3223" s="2">
        <v>44700</v>
      </c>
      <c r="E3223" t="s">
        <v>279</v>
      </c>
      <c r="F3223" t="s">
        <v>1382</v>
      </c>
      <c r="G3223" t="s">
        <v>25</v>
      </c>
      <c r="I3223" s="3">
        <v>225.47</v>
      </c>
    </row>
    <row r="3224" spans="1:9" x14ac:dyDescent="0.35">
      <c r="A3224" s="1">
        <v>43592</v>
      </c>
      <c r="B3224">
        <v>5</v>
      </c>
      <c r="C3224">
        <v>2019</v>
      </c>
      <c r="D3224" s="2">
        <v>44700</v>
      </c>
      <c r="E3224" t="s">
        <v>268</v>
      </c>
      <c r="F3224" t="s">
        <v>1383</v>
      </c>
      <c r="G3224" t="s">
        <v>21</v>
      </c>
      <c r="I3224" s="3">
        <v>10000</v>
      </c>
    </row>
    <row r="3225" spans="1:9" x14ac:dyDescent="0.35">
      <c r="A3225" s="1">
        <v>43593</v>
      </c>
      <c r="B3225">
        <v>5</v>
      </c>
      <c r="C3225">
        <v>2019</v>
      </c>
      <c r="D3225" s="2">
        <v>44700</v>
      </c>
      <c r="E3225" t="s">
        <v>279</v>
      </c>
      <c r="F3225" t="s">
        <v>1029</v>
      </c>
      <c r="G3225" t="s">
        <v>20</v>
      </c>
      <c r="I3225" s="3">
        <v>14.52</v>
      </c>
    </row>
    <row r="3226" spans="1:9" x14ac:dyDescent="0.35">
      <c r="A3226" s="1">
        <v>43593</v>
      </c>
      <c r="B3226">
        <v>5</v>
      </c>
      <c r="C3226">
        <v>2019</v>
      </c>
      <c r="D3226" s="2">
        <v>44700</v>
      </c>
      <c r="E3226" t="s">
        <v>279</v>
      </c>
      <c r="F3226" t="s">
        <v>1384</v>
      </c>
      <c r="G3226" t="s">
        <v>17</v>
      </c>
      <c r="I3226" s="3">
        <v>26.55</v>
      </c>
    </row>
    <row r="3227" spans="1:9" x14ac:dyDescent="0.35">
      <c r="A3227" s="1">
        <v>43593</v>
      </c>
      <c r="B3227">
        <v>5</v>
      </c>
      <c r="C3227">
        <v>2019</v>
      </c>
      <c r="D3227" s="2">
        <v>44700</v>
      </c>
      <c r="E3227" t="s">
        <v>279</v>
      </c>
      <c r="F3227" t="s">
        <v>1385</v>
      </c>
      <c r="G3227" t="s">
        <v>56</v>
      </c>
      <c r="I3227" s="3">
        <v>30.75</v>
      </c>
    </row>
    <row r="3228" spans="1:9" x14ac:dyDescent="0.35">
      <c r="A3228" s="1">
        <v>43593</v>
      </c>
      <c r="B3228">
        <v>5</v>
      </c>
      <c r="C3228">
        <v>2019</v>
      </c>
      <c r="D3228" s="2">
        <v>44700</v>
      </c>
      <c r="E3228" t="s">
        <v>279</v>
      </c>
      <c r="F3228" t="s">
        <v>1386</v>
      </c>
      <c r="G3228" t="s">
        <v>56</v>
      </c>
      <c r="I3228" s="3">
        <v>937.37</v>
      </c>
    </row>
    <row r="3229" spans="1:9" x14ac:dyDescent="0.35">
      <c r="A3229" s="1">
        <v>43594</v>
      </c>
      <c r="B3229">
        <v>5</v>
      </c>
      <c r="C3229">
        <v>2019</v>
      </c>
      <c r="D3229" s="2">
        <v>44700</v>
      </c>
      <c r="E3229" t="s">
        <v>279</v>
      </c>
      <c r="F3229" t="s">
        <v>1005</v>
      </c>
      <c r="G3229" t="s">
        <v>34</v>
      </c>
      <c r="I3229" s="3">
        <v>-38.96</v>
      </c>
    </row>
    <row r="3230" spans="1:9" x14ac:dyDescent="0.35">
      <c r="A3230" s="1">
        <v>43594</v>
      </c>
      <c r="B3230">
        <v>5</v>
      </c>
      <c r="C3230">
        <v>2019</v>
      </c>
      <c r="D3230" s="2">
        <v>44700</v>
      </c>
      <c r="E3230" t="s">
        <v>276</v>
      </c>
      <c r="F3230" t="s">
        <v>369</v>
      </c>
      <c r="G3230" t="s">
        <v>36</v>
      </c>
      <c r="I3230" s="3">
        <v>9.99</v>
      </c>
    </row>
    <row r="3231" spans="1:9" x14ac:dyDescent="0.35">
      <c r="A3231" s="1">
        <v>43594</v>
      </c>
      <c r="B3231">
        <v>5</v>
      </c>
      <c r="C3231">
        <v>2019</v>
      </c>
      <c r="D3231" s="2">
        <v>44700</v>
      </c>
      <c r="E3231" t="s">
        <v>279</v>
      </c>
      <c r="F3231" t="s">
        <v>1296</v>
      </c>
      <c r="G3231" t="s">
        <v>23</v>
      </c>
      <c r="I3231" s="3">
        <v>10</v>
      </c>
    </row>
    <row r="3232" spans="1:9" x14ac:dyDescent="0.35">
      <c r="A3232" s="1">
        <v>43594</v>
      </c>
      <c r="B3232">
        <v>5</v>
      </c>
      <c r="C3232">
        <v>2019</v>
      </c>
      <c r="D3232" s="2">
        <v>44700</v>
      </c>
      <c r="E3232" t="s">
        <v>279</v>
      </c>
      <c r="F3232" t="s">
        <v>1387</v>
      </c>
      <c r="G3232" t="s">
        <v>56</v>
      </c>
      <c r="I3232" s="3">
        <v>48.75</v>
      </c>
    </row>
    <row r="3233" spans="1:9" x14ac:dyDescent="0.35">
      <c r="A3233" s="1">
        <v>43594</v>
      </c>
      <c r="B3233">
        <v>5</v>
      </c>
      <c r="C3233">
        <v>2019</v>
      </c>
      <c r="D3233" s="2">
        <v>44700</v>
      </c>
      <c r="E3233" t="s">
        <v>279</v>
      </c>
      <c r="F3233" t="s">
        <v>550</v>
      </c>
      <c r="G3233" t="s">
        <v>56</v>
      </c>
      <c r="I3233" s="3">
        <v>58.65</v>
      </c>
    </row>
    <row r="3234" spans="1:9" x14ac:dyDescent="0.35">
      <c r="A3234" s="1">
        <v>43594</v>
      </c>
      <c r="B3234">
        <v>5</v>
      </c>
      <c r="C3234">
        <v>2019</v>
      </c>
      <c r="D3234" s="2">
        <v>44700</v>
      </c>
      <c r="E3234" t="s">
        <v>279</v>
      </c>
      <c r="F3234" t="s">
        <v>1181</v>
      </c>
      <c r="G3234" t="s">
        <v>56</v>
      </c>
      <c r="I3234" s="3">
        <v>68</v>
      </c>
    </row>
    <row r="3235" spans="1:9" x14ac:dyDescent="0.35">
      <c r="A3235" s="1">
        <v>43594</v>
      </c>
      <c r="B3235">
        <v>5</v>
      </c>
      <c r="C3235">
        <v>2019</v>
      </c>
      <c r="D3235" s="2">
        <v>44700</v>
      </c>
      <c r="E3235" t="s">
        <v>279</v>
      </c>
      <c r="F3235" t="s">
        <v>550</v>
      </c>
      <c r="G3235" t="s">
        <v>56</v>
      </c>
      <c r="I3235" s="3">
        <v>69.73</v>
      </c>
    </row>
    <row r="3236" spans="1:9" x14ac:dyDescent="0.35">
      <c r="A3236" s="1">
        <v>43594</v>
      </c>
      <c r="B3236">
        <v>5</v>
      </c>
      <c r="C3236">
        <v>2019</v>
      </c>
      <c r="D3236" s="2">
        <v>44700</v>
      </c>
      <c r="E3236" t="s">
        <v>279</v>
      </c>
      <c r="F3236" t="s">
        <v>677</v>
      </c>
      <c r="G3236" t="s">
        <v>34</v>
      </c>
      <c r="I3236" s="3">
        <v>134.28</v>
      </c>
    </row>
    <row r="3237" spans="1:9" x14ac:dyDescent="0.35">
      <c r="A3237" s="1">
        <v>43594</v>
      </c>
      <c r="B3237">
        <v>5</v>
      </c>
      <c r="C3237">
        <v>2019</v>
      </c>
      <c r="D3237" s="2">
        <v>44700</v>
      </c>
      <c r="E3237" t="s">
        <v>268</v>
      </c>
      <c r="F3237" t="s">
        <v>752</v>
      </c>
      <c r="G3237" t="s">
        <v>16</v>
      </c>
      <c r="I3237" s="3">
        <v>349.87</v>
      </c>
    </row>
    <row r="3238" spans="1:9" x14ac:dyDescent="0.35">
      <c r="A3238" s="1">
        <v>43595</v>
      </c>
      <c r="B3238">
        <v>5</v>
      </c>
      <c r="C3238">
        <v>2019</v>
      </c>
      <c r="D3238" s="2">
        <v>44700</v>
      </c>
      <c r="E3238" t="s">
        <v>279</v>
      </c>
      <c r="F3238" t="s">
        <v>550</v>
      </c>
      <c r="G3238" t="s">
        <v>56</v>
      </c>
      <c r="I3238" s="3">
        <v>23.07</v>
      </c>
    </row>
    <row r="3239" spans="1:9" x14ac:dyDescent="0.35">
      <c r="A3239" s="1">
        <v>43595</v>
      </c>
      <c r="B3239">
        <v>5</v>
      </c>
      <c r="C3239">
        <v>2019</v>
      </c>
      <c r="D3239" s="2">
        <v>44700</v>
      </c>
      <c r="E3239" t="s">
        <v>279</v>
      </c>
      <c r="F3239" t="s">
        <v>1388</v>
      </c>
      <c r="G3239" t="s">
        <v>56</v>
      </c>
      <c r="I3239" s="3">
        <v>100</v>
      </c>
    </row>
    <row r="3240" spans="1:9" x14ac:dyDescent="0.35">
      <c r="A3240" s="1">
        <v>43595</v>
      </c>
      <c r="B3240">
        <v>5</v>
      </c>
      <c r="C3240">
        <v>2019</v>
      </c>
      <c r="D3240" s="2">
        <v>44700</v>
      </c>
      <c r="E3240" t="s">
        <v>279</v>
      </c>
      <c r="F3240" t="s">
        <v>1389</v>
      </c>
      <c r="G3240" t="s">
        <v>56</v>
      </c>
      <c r="I3240" s="3">
        <v>142.83000000000001</v>
      </c>
    </row>
    <row r="3241" spans="1:9" x14ac:dyDescent="0.35">
      <c r="A3241" s="1">
        <v>43595</v>
      </c>
      <c r="B3241">
        <v>5</v>
      </c>
      <c r="C3241">
        <v>2019</v>
      </c>
      <c r="D3241" s="2">
        <v>44700</v>
      </c>
      <c r="E3241" t="s">
        <v>279</v>
      </c>
      <c r="F3241" t="s">
        <v>1390</v>
      </c>
      <c r="G3241" t="s">
        <v>56</v>
      </c>
      <c r="I3241" s="3">
        <v>676.63</v>
      </c>
    </row>
    <row r="3242" spans="1:9" x14ac:dyDescent="0.35">
      <c r="A3242" s="1">
        <v>43595</v>
      </c>
      <c r="B3242">
        <v>5</v>
      </c>
      <c r="C3242">
        <v>2019</v>
      </c>
      <c r="D3242" s="2">
        <v>44700</v>
      </c>
      <c r="E3242" t="s">
        <v>279</v>
      </c>
      <c r="F3242" t="s">
        <v>420</v>
      </c>
      <c r="G3242" t="s">
        <v>26</v>
      </c>
      <c r="I3242" s="3">
        <v>56.56</v>
      </c>
    </row>
    <row r="3243" spans="1:9" x14ac:dyDescent="0.35">
      <c r="A3243" s="1">
        <v>43596</v>
      </c>
      <c r="B3243">
        <v>5</v>
      </c>
      <c r="C3243">
        <v>2019</v>
      </c>
      <c r="D3243" s="2">
        <v>44700</v>
      </c>
      <c r="E3243" t="s">
        <v>279</v>
      </c>
      <c r="F3243" t="s">
        <v>1127</v>
      </c>
      <c r="G3243" t="s">
        <v>38</v>
      </c>
      <c r="I3243" s="3">
        <v>45.5</v>
      </c>
    </row>
    <row r="3244" spans="1:9" x14ac:dyDescent="0.35">
      <c r="A3244" s="1">
        <v>43596</v>
      </c>
      <c r="B3244">
        <v>5</v>
      </c>
      <c r="C3244">
        <v>2019</v>
      </c>
      <c r="D3244" s="2">
        <v>44700</v>
      </c>
      <c r="E3244" t="s">
        <v>279</v>
      </c>
      <c r="F3244" t="s">
        <v>1391</v>
      </c>
      <c r="G3244" t="s">
        <v>56</v>
      </c>
      <c r="I3244" s="3">
        <v>3.74</v>
      </c>
    </row>
    <row r="3245" spans="1:9" x14ac:dyDescent="0.35">
      <c r="A3245" s="1">
        <v>43596</v>
      </c>
      <c r="B3245">
        <v>5</v>
      </c>
      <c r="C3245">
        <v>2019</v>
      </c>
      <c r="D3245" s="2">
        <v>44700</v>
      </c>
      <c r="E3245" t="s">
        <v>279</v>
      </c>
      <c r="F3245" t="s">
        <v>1029</v>
      </c>
      <c r="G3245" t="s">
        <v>20</v>
      </c>
      <c r="I3245" s="3">
        <v>5.04</v>
      </c>
    </row>
    <row r="3246" spans="1:9" x14ac:dyDescent="0.35">
      <c r="A3246" s="1">
        <v>43596</v>
      </c>
      <c r="B3246">
        <v>5</v>
      </c>
      <c r="C3246">
        <v>2019</v>
      </c>
      <c r="D3246" s="2">
        <v>44700</v>
      </c>
      <c r="E3246" t="s">
        <v>279</v>
      </c>
      <c r="F3246" t="s">
        <v>1392</v>
      </c>
      <c r="G3246" t="s">
        <v>25</v>
      </c>
      <c r="I3246" s="3">
        <v>21.78</v>
      </c>
    </row>
    <row r="3247" spans="1:9" x14ac:dyDescent="0.35">
      <c r="A3247" s="1">
        <v>43596</v>
      </c>
      <c r="B3247">
        <v>5</v>
      </c>
      <c r="C3247">
        <v>2019</v>
      </c>
      <c r="D3247" s="2">
        <v>44700</v>
      </c>
      <c r="E3247" t="s">
        <v>279</v>
      </c>
      <c r="F3247" t="s">
        <v>1393</v>
      </c>
      <c r="G3247" t="s">
        <v>56</v>
      </c>
      <c r="I3247" s="3">
        <v>364.64</v>
      </c>
    </row>
    <row r="3248" spans="1:9" x14ac:dyDescent="0.35">
      <c r="A3248" s="1">
        <v>43597</v>
      </c>
      <c r="B3248">
        <v>5</v>
      </c>
      <c r="C3248">
        <v>2019</v>
      </c>
      <c r="D3248" s="2">
        <v>44700</v>
      </c>
      <c r="E3248" t="s">
        <v>279</v>
      </c>
      <c r="F3248" t="s">
        <v>1394</v>
      </c>
      <c r="G3248" t="s">
        <v>56</v>
      </c>
      <c r="I3248" s="3">
        <v>24.78</v>
      </c>
    </row>
    <row r="3249" spans="1:9" x14ac:dyDescent="0.35">
      <c r="A3249" s="1">
        <v>43598</v>
      </c>
      <c r="B3249">
        <v>5</v>
      </c>
      <c r="C3249">
        <v>2019</v>
      </c>
      <c r="D3249" s="2">
        <v>44700</v>
      </c>
      <c r="E3249" t="s">
        <v>279</v>
      </c>
      <c r="F3249" t="s">
        <v>1395</v>
      </c>
      <c r="G3249" t="s">
        <v>25</v>
      </c>
      <c r="I3249" s="3">
        <v>-21.78</v>
      </c>
    </row>
    <row r="3250" spans="1:9" x14ac:dyDescent="0.35">
      <c r="A3250" s="1">
        <v>43598</v>
      </c>
      <c r="B3250">
        <v>5</v>
      </c>
      <c r="C3250">
        <v>2019</v>
      </c>
      <c r="D3250" s="2">
        <v>44700</v>
      </c>
      <c r="E3250" t="s">
        <v>271</v>
      </c>
      <c r="F3250" t="s">
        <v>1095</v>
      </c>
      <c r="G3250" t="s">
        <v>12</v>
      </c>
      <c r="I3250" s="3">
        <v>3.43</v>
      </c>
    </row>
    <row r="3251" spans="1:9" x14ac:dyDescent="0.35">
      <c r="A3251" s="1">
        <v>43598</v>
      </c>
      <c r="B3251">
        <v>5</v>
      </c>
      <c r="C3251">
        <v>2019</v>
      </c>
      <c r="D3251" s="2">
        <v>44700</v>
      </c>
      <c r="E3251" t="s">
        <v>279</v>
      </c>
      <c r="F3251" t="s">
        <v>1396</v>
      </c>
      <c r="G3251" t="s">
        <v>56</v>
      </c>
      <c r="I3251" s="3">
        <v>8.98</v>
      </c>
    </row>
    <row r="3252" spans="1:9" x14ac:dyDescent="0.35">
      <c r="A3252" s="1">
        <v>43598</v>
      </c>
      <c r="B3252">
        <v>5</v>
      </c>
      <c r="C3252">
        <v>2019</v>
      </c>
      <c r="D3252" s="2">
        <v>44700</v>
      </c>
      <c r="E3252" t="s">
        <v>279</v>
      </c>
      <c r="F3252" t="s">
        <v>550</v>
      </c>
      <c r="G3252" t="s">
        <v>56</v>
      </c>
      <c r="I3252" s="3">
        <v>62.53</v>
      </c>
    </row>
    <row r="3253" spans="1:9" x14ac:dyDescent="0.35">
      <c r="A3253" s="1">
        <v>43598</v>
      </c>
      <c r="B3253">
        <v>5</v>
      </c>
      <c r="C3253">
        <v>2019</v>
      </c>
      <c r="D3253" s="2">
        <v>44700</v>
      </c>
      <c r="E3253" t="s">
        <v>279</v>
      </c>
      <c r="F3253" t="s">
        <v>1397</v>
      </c>
      <c r="G3253" t="s">
        <v>56</v>
      </c>
      <c r="I3253" s="3">
        <v>74.760000000000005</v>
      </c>
    </row>
    <row r="3254" spans="1:9" x14ac:dyDescent="0.35">
      <c r="A3254" s="1">
        <v>43599</v>
      </c>
      <c r="B3254">
        <v>5</v>
      </c>
      <c r="C3254">
        <v>2019</v>
      </c>
      <c r="D3254" s="2">
        <v>44700</v>
      </c>
      <c r="E3254" t="s">
        <v>279</v>
      </c>
      <c r="F3254" t="s">
        <v>419</v>
      </c>
      <c r="G3254" t="s">
        <v>20</v>
      </c>
      <c r="I3254" s="3">
        <v>19.14</v>
      </c>
    </row>
    <row r="3255" spans="1:9" x14ac:dyDescent="0.35">
      <c r="A3255" s="1">
        <v>43600</v>
      </c>
      <c r="B3255">
        <v>5</v>
      </c>
      <c r="C3255">
        <v>2019</v>
      </c>
      <c r="D3255" s="2">
        <v>44700</v>
      </c>
      <c r="E3255" t="s">
        <v>279</v>
      </c>
      <c r="F3255" t="s">
        <v>623</v>
      </c>
      <c r="G3255" t="s">
        <v>19</v>
      </c>
      <c r="I3255" s="3">
        <v>4.7300000000000004</v>
      </c>
    </row>
    <row r="3256" spans="1:9" x14ac:dyDescent="0.35">
      <c r="A3256" s="1">
        <v>43600</v>
      </c>
      <c r="B3256">
        <v>5</v>
      </c>
      <c r="C3256">
        <v>2019</v>
      </c>
      <c r="D3256" s="2">
        <v>44700</v>
      </c>
      <c r="E3256" t="s">
        <v>279</v>
      </c>
      <c r="F3256" t="s">
        <v>1398</v>
      </c>
      <c r="G3256" t="s">
        <v>56</v>
      </c>
      <c r="I3256" s="3">
        <v>8.81</v>
      </c>
    </row>
    <row r="3257" spans="1:9" x14ac:dyDescent="0.35">
      <c r="A3257" s="1">
        <v>43600</v>
      </c>
      <c r="B3257">
        <v>5</v>
      </c>
      <c r="C3257">
        <v>2019</v>
      </c>
      <c r="D3257" s="2">
        <v>44700</v>
      </c>
      <c r="E3257" t="s">
        <v>279</v>
      </c>
      <c r="F3257" t="s">
        <v>1399</v>
      </c>
      <c r="G3257" t="s">
        <v>17</v>
      </c>
      <c r="I3257" s="3">
        <v>13.99</v>
      </c>
    </row>
    <row r="3258" spans="1:9" x14ac:dyDescent="0.35">
      <c r="A3258" s="1">
        <v>43600</v>
      </c>
      <c r="B3258">
        <v>5</v>
      </c>
      <c r="C3258">
        <v>2019</v>
      </c>
      <c r="D3258" s="2">
        <v>44700</v>
      </c>
      <c r="E3258" t="s">
        <v>279</v>
      </c>
      <c r="F3258" t="s">
        <v>1400</v>
      </c>
      <c r="G3258" t="s">
        <v>56</v>
      </c>
      <c r="I3258" s="3">
        <v>21.54</v>
      </c>
    </row>
    <row r="3259" spans="1:9" x14ac:dyDescent="0.35">
      <c r="A3259" s="1">
        <v>43600</v>
      </c>
      <c r="B3259">
        <v>5</v>
      </c>
      <c r="C3259">
        <v>2019</v>
      </c>
      <c r="D3259" s="2">
        <v>44700</v>
      </c>
      <c r="E3259" t="s">
        <v>279</v>
      </c>
      <c r="F3259" t="s">
        <v>1401</v>
      </c>
      <c r="G3259" t="s">
        <v>52</v>
      </c>
      <c r="I3259" s="3">
        <v>321.57</v>
      </c>
    </row>
    <row r="3260" spans="1:9" x14ac:dyDescent="0.35">
      <c r="A3260" s="1">
        <v>43600</v>
      </c>
      <c r="B3260">
        <v>5</v>
      </c>
      <c r="C3260">
        <v>2019</v>
      </c>
      <c r="D3260" s="2">
        <v>44700</v>
      </c>
      <c r="E3260" t="s">
        <v>279</v>
      </c>
      <c r="F3260" t="s">
        <v>1402</v>
      </c>
      <c r="G3260" t="s">
        <v>56</v>
      </c>
      <c r="I3260" s="3">
        <v>433</v>
      </c>
    </row>
    <row r="3261" spans="1:9" x14ac:dyDescent="0.35">
      <c r="A3261" s="1">
        <v>43601</v>
      </c>
      <c r="B3261">
        <v>5</v>
      </c>
      <c r="C3261">
        <v>2019</v>
      </c>
      <c r="D3261" s="2">
        <v>44700</v>
      </c>
      <c r="E3261" t="s">
        <v>279</v>
      </c>
      <c r="F3261" t="s">
        <v>1403</v>
      </c>
      <c r="G3261" t="s">
        <v>17</v>
      </c>
      <c r="I3261" s="3">
        <v>34.450000000000003</v>
      </c>
    </row>
    <row r="3262" spans="1:9" x14ac:dyDescent="0.35">
      <c r="A3262" s="1">
        <v>43602</v>
      </c>
      <c r="B3262">
        <v>5</v>
      </c>
      <c r="C3262">
        <v>2019</v>
      </c>
      <c r="D3262" s="2">
        <v>44700</v>
      </c>
      <c r="E3262" t="s">
        <v>279</v>
      </c>
      <c r="F3262" t="s">
        <v>1029</v>
      </c>
      <c r="G3262" t="s">
        <v>20</v>
      </c>
      <c r="I3262" s="3">
        <v>5.51</v>
      </c>
    </row>
    <row r="3263" spans="1:9" x14ac:dyDescent="0.35">
      <c r="A3263" s="1">
        <v>43602</v>
      </c>
      <c r="B3263">
        <v>5</v>
      </c>
      <c r="C3263">
        <v>2019</v>
      </c>
      <c r="D3263" s="2">
        <v>44700</v>
      </c>
      <c r="E3263" t="s">
        <v>279</v>
      </c>
      <c r="F3263" t="s">
        <v>1404</v>
      </c>
      <c r="G3263" t="s">
        <v>19</v>
      </c>
      <c r="I3263" s="3">
        <v>18.309999999999999</v>
      </c>
    </row>
    <row r="3264" spans="1:9" x14ac:dyDescent="0.35">
      <c r="A3264" s="1">
        <v>43602</v>
      </c>
      <c r="B3264">
        <v>5</v>
      </c>
      <c r="C3264">
        <v>2019</v>
      </c>
      <c r="D3264" s="2">
        <v>44700</v>
      </c>
      <c r="E3264" t="s">
        <v>279</v>
      </c>
      <c r="F3264" t="s">
        <v>420</v>
      </c>
      <c r="G3264" t="s">
        <v>56</v>
      </c>
      <c r="I3264" s="3">
        <v>91.68</v>
      </c>
    </row>
    <row r="3265" spans="1:9" x14ac:dyDescent="0.35">
      <c r="A3265" s="1">
        <v>43604</v>
      </c>
      <c r="B3265">
        <v>5</v>
      </c>
      <c r="C3265">
        <v>2019</v>
      </c>
      <c r="D3265" s="2">
        <v>44700</v>
      </c>
      <c r="E3265" t="s">
        <v>279</v>
      </c>
      <c r="F3265" t="s">
        <v>386</v>
      </c>
      <c r="G3265" t="s">
        <v>19</v>
      </c>
      <c r="I3265" s="3">
        <v>6.26</v>
      </c>
    </row>
    <row r="3266" spans="1:9" x14ac:dyDescent="0.35">
      <c r="A3266" s="1">
        <v>43604</v>
      </c>
      <c r="B3266">
        <v>5</v>
      </c>
      <c r="C3266">
        <v>2019</v>
      </c>
      <c r="D3266" s="2">
        <v>44700</v>
      </c>
      <c r="E3266" t="s">
        <v>279</v>
      </c>
      <c r="F3266" t="s">
        <v>617</v>
      </c>
      <c r="G3266" t="s">
        <v>20</v>
      </c>
      <c r="I3266" s="3">
        <v>9.2200000000000006</v>
      </c>
    </row>
    <row r="3267" spans="1:9" x14ac:dyDescent="0.35">
      <c r="A3267" s="1">
        <v>43604</v>
      </c>
      <c r="B3267">
        <v>5</v>
      </c>
      <c r="C3267">
        <v>2019</v>
      </c>
      <c r="D3267" s="2">
        <v>44700</v>
      </c>
      <c r="E3267" t="s">
        <v>279</v>
      </c>
      <c r="F3267" t="s">
        <v>1405</v>
      </c>
      <c r="G3267" t="s">
        <v>29</v>
      </c>
      <c r="I3267" s="3">
        <v>13.07</v>
      </c>
    </row>
    <row r="3268" spans="1:9" x14ac:dyDescent="0.35">
      <c r="A3268" s="1">
        <v>43605</v>
      </c>
      <c r="B3268">
        <v>5</v>
      </c>
      <c r="C3268">
        <v>2019</v>
      </c>
      <c r="D3268" s="2">
        <v>44700</v>
      </c>
      <c r="E3268" t="s">
        <v>276</v>
      </c>
      <c r="F3268" t="s">
        <v>369</v>
      </c>
      <c r="G3268" t="s">
        <v>36</v>
      </c>
      <c r="I3268" s="3">
        <v>9.99</v>
      </c>
    </row>
    <row r="3269" spans="1:9" x14ac:dyDescent="0.35">
      <c r="A3269" s="1">
        <v>43605</v>
      </c>
      <c r="B3269">
        <v>5</v>
      </c>
      <c r="C3269">
        <v>2019</v>
      </c>
      <c r="D3269" s="2">
        <v>44700</v>
      </c>
      <c r="E3269" t="s">
        <v>268</v>
      </c>
      <c r="F3269" t="s">
        <v>1406</v>
      </c>
      <c r="G3269" t="s">
        <v>56</v>
      </c>
      <c r="I3269" s="3">
        <v>217.9</v>
      </c>
    </row>
    <row r="3270" spans="1:9" x14ac:dyDescent="0.35">
      <c r="A3270" s="1">
        <v>43605</v>
      </c>
      <c r="B3270">
        <v>5</v>
      </c>
      <c r="C3270">
        <v>2019</v>
      </c>
      <c r="D3270" s="2">
        <v>44700</v>
      </c>
      <c r="E3270" t="s">
        <v>268</v>
      </c>
      <c r="F3270" t="s">
        <v>472</v>
      </c>
      <c r="G3270" t="s">
        <v>56</v>
      </c>
      <c r="I3270" s="3">
        <v>220</v>
      </c>
    </row>
    <row r="3271" spans="1:9" x14ac:dyDescent="0.35">
      <c r="A3271" s="1">
        <v>43605</v>
      </c>
      <c r="B3271">
        <v>5</v>
      </c>
      <c r="C3271">
        <v>2019</v>
      </c>
      <c r="D3271" s="2">
        <v>44700</v>
      </c>
      <c r="E3271" t="s">
        <v>268</v>
      </c>
      <c r="F3271" t="s">
        <v>1407</v>
      </c>
      <c r="G3271" t="s">
        <v>56</v>
      </c>
      <c r="I3271" s="3">
        <v>790</v>
      </c>
    </row>
    <row r="3272" spans="1:9" x14ac:dyDescent="0.35">
      <c r="A3272" s="1">
        <v>43606</v>
      </c>
      <c r="B3272">
        <v>5</v>
      </c>
      <c r="C3272">
        <v>2019</v>
      </c>
      <c r="D3272" s="2">
        <v>44700</v>
      </c>
      <c r="E3272" t="s">
        <v>279</v>
      </c>
      <c r="F3272" t="s">
        <v>1408</v>
      </c>
      <c r="G3272" t="s">
        <v>52</v>
      </c>
      <c r="I3272" s="3">
        <v>81.22</v>
      </c>
    </row>
    <row r="3273" spans="1:9" x14ac:dyDescent="0.35">
      <c r="A3273" s="1">
        <v>43607</v>
      </c>
      <c r="B3273">
        <v>5</v>
      </c>
      <c r="C3273">
        <v>2019</v>
      </c>
      <c r="D3273" s="2">
        <v>44700</v>
      </c>
      <c r="E3273" t="s">
        <v>279</v>
      </c>
      <c r="F3273" t="s">
        <v>1104</v>
      </c>
      <c r="G3273" t="s">
        <v>10</v>
      </c>
      <c r="I3273" s="3">
        <v>-267.05</v>
      </c>
    </row>
    <row r="3274" spans="1:9" x14ac:dyDescent="0.35">
      <c r="A3274" s="1">
        <v>43607</v>
      </c>
      <c r="B3274">
        <v>5</v>
      </c>
      <c r="C3274">
        <v>2019</v>
      </c>
      <c r="D3274" s="2">
        <v>44700</v>
      </c>
      <c r="E3274" t="s">
        <v>276</v>
      </c>
      <c r="F3274" t="s">
        <v>359</v>
      </c>
      <c r="G3274" t="s">
        <v>36</v>
      </c>
      <c r="I3274" s="3">
        <v>1.99</v>
      </c>
    </row>
    <row r="3275" spans="1:9" x14ac:dyDescent="0.35">
      <c r="A3275" s="1">
        <v>43607</v>
      </c>
      <c r="B3275">
        <v>5</v>
      </c>
      <c r="C3275">
        <v>2019</v>
      </c>
      <c r="D3275" s="2">
        <v>44700</v>
      </c>
      <c r="E3275" t="s">
        <v>269</v>
      </c>
      <c r="F3275" t="s">
        <v>754</v>
      </c>
      <c r="G3275" t="s">
        <v>16</v>
      </c>
      <c r="I3275" s="3">
        <v>159.16999999999999</v>
      </c>
    </row>
    <row r="3276" spans="1:9" x14ac:dyDescent="0.35">
      <c r="A3276" s="1">
        <v>43608</v>
      </c>
      <c r="B3276">
        <v>5</v>
      </c>
      <c r="C3276">
        <v>2019</v>
      </c>
      <c r="D3276" s="2">
        <v>44700</v>
      </c>
      <c r="E3276" t="s">
        <v>276</v>
      </c>
      <c r="F3276" t="s">
        <v>369</v>
      </c>
      <c r="G3276" t="s">
        <v>36</v>
      </c>
      <c r="I3276" s="3">
        <v>2.99</v>
      </c>
    </row>
    <row r="3277" spans="1:9" x14ac:dyDescent="0.35">
      <c r="A3277" s="1">
        <v>43608</v>
      </c>
      <c r="B3277">
        <v>5</v>
      </c>
      <c r="C3277">
        <v>2019</v>
      </c>
      <c r="D3277" s="2">
        <v>44700</v>
      </c>
      <c r="E3277" t="s">
        <v>269</v>
      </c>
      <c r="F3277" t="s">
        <v>1409</v>
      </c>
      <c r="G3277" t="s">
        <v>25</v>
      </c>
      <c r="I3277" s="3">
        <v>523</v>
      </c>
    </row>
    <row r="3278" spans="1:9" x14ac:dyDescent="0.35">
      <c r="A3278" s="1">
        <v>43609</v>
      </c>
      <c r="B3278">
        <v>5</v>
      </c>
      <c r="C3278">
        <v>2019</v>
      </c>
      <c r="D3278" s="2">
        <v>44700</v>
      </c>
      <c r="E3278" t="s">
        <v>279</v>
      </c>
      <c r="F3278" t="s">
        <v>551</v>
      </c>
      <c r="G3278" t="s">
        <v>56</v>
      </c>
      <c r="I3278" s="3">
        <v>3</v>
      </c>
    </row>
    <row r="3279" spans="1:9" x14ac:dyDescent="0.35">
      <c r="A3279" s="1">
        <v>43609</v>
      </c>
      <c r="B3279">
        <v>5</v>
      </c>
      <c r="C3279">
        <v>2019</v>
      </c>
      <c r="D3279" s="2">
        <v>44700</v>
      </c>
      <c r="E3279" t="s">
        <v>279</v>
      </c>
      <c r="F3279" t="s">
        <v>387</v>
      </c>
      <c r="G3279" t="s">
        <v>19</v>
      </c>
      <c r="I3279" s="3">
        <v>3.76</v>
      </c>
    </row>
    <row r="3280" spans="1:9" x14ac:dyDescent="0.35">
      <c r="A3280" s="1">
        <v>43609</v>
      </c>
      <c r="B3280">
        <v>5</v>
      </c>
      <c r="C3280">
        <v>2019</v>
      </c>
      <c r="D3280" s="2">
        <v>44700</v>
      </c>
      <c r="E3280" t="s">
        <v>279</v>
      </c>
      <c r="F3280" t="s">
        <v>1410</v>
      </c>
      <c r="G3280" t="s">
        <v>25</v>
      </c>
      <c r="I3280" s="3">
        <v>19.989999999999998</v>
      </c>
    </row>
    <row r="3281" spans="1:9" x14ac:dyDescent="0.35">
      <c r="A3281" s="1">
        <v>43609</v>
      </c>
      <c r="B3281">
        <v>5</v>
      </c>
      <c r="C3281">
        <v>2019</v>
      </c>
      <c r="D3281" s="2">
        <v>44700</v>
      </c>
      <c r="E3281" t="s">
        <v>279</v>
      </c>
      <c r="F3281" t="s">
        <v>1029</v>
      </c>
      <c r="G3281" t="s">
        <v>20</v>
      </c>
      <c r="I3281" s="3">
        <v>30.15</v>
      </c>
    </row>
    <row r="3282" spans="1:9" x14ac:dyDescent="0.35">
      <c r="A3282" s="1">
        <v>43609</v>
      </c>
      <c r="B3282">
        <v>5</v>
      </c>
      <c r="C3282">
        <v>2019</v>
      </c>
      <c r="D3282" s="2">
        <v>44700</v>
      </c>
      <c r="E3282" t="s">
        <v>279</v>
      </c>
      <c r="F3282" t="s">
        <v>1411</v>
      </c>
      <c r="G3282" t="s">
        <v>56</v>
      </c>
      <c r="I3282" s="3">
        <v>181.94</v>
      </c>
    </row>
    <row r="3283" spans="1:9" x14ac:dyDescent="0.35">
      <c r="A3283" s="1">
        <v>43610</v>
      </c>
      <c r="B3283">
        <v>5</v>
      </c>
      <c r="C3283">
        <v>2019</v>
      </c>
      <c r="D3283" s="2">
        <v>44700</v>
      </c>
      <c r="E3283" t="s">
        <v>279</v>
      </c>
      <c r="F3283" t="s">
        <v>1412</v>
      </c>
      <c r="G3283" t="s">
        <v>56</v>
      </c>
      <c r="I3283" s="3">
        <v>0.81</v>
      </c>
    </row>
    <row r="3284" spans="1:9" x14ac:dyDescent="0.35">
      <c r="A3284" s="1">
        <v>43610</v>
      </c>
      <c r="B3284">
        <v>5</v>
      </c>
      <c r="C3284">
        <v>2019</v>
      </c>
      <c r="D3284" s="2">
        <v>44700</v>
      </c>
      <c r="E3284" t="s">
        <v>279</v>
      </c>
      <c r="F3284" t="s">
        <v>1413</v>
      </c>
      <c r="G3284" t="s">
        <v>19</v>
      </c>
      <c r="I3284" s="3">
        <v>8.58</v>
      </c>
    </row>
    <row r="3285" spans="1:9" x14ac:dyDescent="0.35">
      <c r="A3285" s="1">
        <v>43610</v>
      </c>
      <c r="B3285">
        <v>5</v>
      </c>
      <c r="C3285">
        <v>2019</v>
      </c>
      <c r="D3285" s="2">
        <v>44700</v>
      </c>
      <c r="E3285" t="s">
        <v>279</v>
      </c>
      <c r="F3285" t="s">
        <v>678</v>
      </c>
      <c r="G3285" t="s">
        <v>20</v>
      </c>
      <c r="I3285" s="3">
        <v>12.69</v>
      </c>
    </row>
    <row r="3286" spans="1:9" x14ac:dyDescent="0.35">
      <c r="A3286" s="1">
        <v>43610</v>
      </c>
      <c r="B3286">
        <v>5</v>
      </c>
      <c r="C3286">
        <v>2019</v>
      </c>
      <c r="D3286" s="2">
        <v>44700</v>
      </c>
      <c r="E3286" t="s">
        <v>279</v>
      </c>
      <c r="F3286" t="s">
        <v>1414</v>
      </c>
      <c r="G3286" t="s">
        <v>29</v>
      </c>
      <c r="I3286" s="3">
        <v>80</v>
      </c>
    </row>
    <row r="3287" spans="1:9" x14ac:dyDescent="0.35">
      <c r="A3287" s="1">
        <v>43610</v>
      </c>
      <c r="B3287">
        <v>5</v>
      </c>
      <c r="C3287">
        <v>2019</v>
      </c>
      <c r="D3287" s="2">
        <v>44700</v>
      </c>
      <c r="E3287" t="s">
        <v>279</v>
      </c>
      <c r="F3287" t="s">
        <v>420</v>
      </c>
      <c r="G3287" t="s">
        <v>56</v>
      </c>
      <c r="I3287" s="3">
        <v>99.7</v>
      </c>
    </row>
    <row r="3288" spans="1:9" x14ac:dyDescent="0.35">
      <c r="A3288" s="1">
        <v>43611</v>
      </c>
      <c r="B3288">
        <v>5</v>
      </c>
      <c r="C3288">
        <v>2019</v>
      </c>
      <c r="D3288" s="2">
        <v>44700</v>
      </c>
      <c r="E3288" t="s">
        <v>276</v>
      </c>
      <c r="F3288" t="s">
        <v>369</v>
      </c>
      <c r="G3288" t="s">
        <v>36</v>
      </c>
      <c r="I3288" s="3">
        <v>0.99</v>
      </c>
    </row>
    <row r="3289" spans="1:9" x14ac:dyDescent="0.35">
      <c r="A3289" s="1">
        <v>43611</v>
      </c>
      <c r="B3289">
        <v>5</v>
      </c>
      <c r="C3289">
        <v>2019</v>
      </c>
      <c r="D3289" s="2">
        <v>44700</v>
      </c>
      <c r="E3289" t="s">
        <v>279</v>
      </c>
      <c r="F3289" t="s">
        <v>856</v>
      </c>
      <c r="G3289" t="s">
        <v>20</v>
      </c>
      <c r="I3289" s="3">
        <v>16.57</v>
      </c>
    </row>
    <row r="3290" spans="1:9" x14ac:dyDescent="0.35">
      <c r="A3290" s="1">
        <v>43611</v>
      </c>
      <c r="B3290">
        <v>5</v>
      </c>
      <c r="C3290">
        <v>2019</v>
      </c>
      <c r="D3290" s="2">
        <v>44700</v>
      </c>
      <c r="E3290" t="s">
        <v>279</v>
      </c>
      <c r="F3290" t="s">
        <v>1029</v>
      </c>
      <c r="G3290" t="s">
        <v>20</v>
      </c>
      <c r="I3290" s="3">
        <v>42.87</v>
      </c>
    </row>
    <row r="3291" spans="1:9" x14ac:dyDescent="0.35">
      <c r="A3291" s="1">
        <v>43612</v>
      </c>
      <c r="B3291">
        <v>5</v>
      </c>
      <c r="C3291">
        <v>2019</v>
      </c>
      <c r="D3291" s="2">
        <v>44700</v>
      </c>
      <c r="E3291" t="s">
        <v>279</v>
      </c>
      <c r="F3291" t="s">
        <v>1415</v>
      </c>
      <c r="G3291" t="s">
        <v>52</v>
      </c>
      <c r="I3291" s="3">
        <v>139</v>
      </c>
    </row>
    <row r="3292" spans="1:9" x14ac:dyDescent="0.35">
      <c r="A3292" s="1">
        <v>43614</v>
      </c>
      <c r="B3292">
        <v>5</v>
      </c>
      <c r="C3292">
        <v>2019</v>
      </c>
      <c r="D3292" s="2">
        <v>44700</v>
      </c>
      <c r="E3292" t="s">
        <v>279</v>
      </c>
      <c r="F3292" t="s">
        <v>1029</v>
      </c>
      <c r="G3292" t="s">
        <v>20</v>
      </c>
      <c r="I3292" s="3">
        <v>27.67</v>
      </c>
    </row>
    <row r="3293" spans="1:9" x14ac:dyDescent="0.35">
      <c r="A3293" s="1">
        <v>43614</v>
      </c>
      <c r="B3293">
        <v>5</v>
      </c>
      <c r="C3293">
        <v>2019</v>
      </c>
      <c r="D3293" s="2">
        <v>44700</v>
      </c>
      <c r="E3293" t="s">
        <v>269</v>
      </c>
      <c r="F3293" t="s">
        <v>359</v>
      </c>
      <c r="G3293" t="s">
        <v>36</v>
      </c>
      <c r="I3293" s="3">
        <v>33.630000000000003</v>
      </c>
    </row>
    <row r="3294" spans="1:9" x14ac:dyDescent="0.35">
      <c r="A3294" s="1">
        <v>43615</v>
      </c>
      <c r="B3294">
        <v>5</v>
      </c>
      <c r="C3294">
        <v>2019</v>
      </c>
      <c r="D3294" s="2">
        <v>44700</v>
      </c>
      <c r="E3294" t="s">
        <v>279</v>
      </c>
      <c r="F3294" t="s">
        <v>1416</v>
      </c>
      <c r="G3294" t="s">
        <v>56</v>
      </c>
      <c r="I3294" s="3">
        <v>34.67</v>
      </c>
    </row>
    <row r="3295" spans="1:9" x14ac:dyDescent="0.35">
      <c r="A3295" s="1">
        <v>43615</v>
      </c>
      <c r="B3295">
        <v>5</v>
      </c>
      <c r="C3295">
        <v>2019</v>
      </c>
      <c r="D3295" s="2">
        <v>44700</v>
      </c>
      <c r="E3295" t="s">
        <v>279</v>
      </c>
      <c r="F3295" t="s">
        <v>1417</v>
      </c>
      <c r="G3295" t="s">
        <v>56</v>
      </c>
      <c r="I3295" s="3">
        <v>39.200000000000003</v>
      </c>
    </row>
    <row r="3296" spans="1:9" x14ac:dyDescent="0.35">
      <c r="A3296" s="1">
        <v>43616</v>
      </c>
      <c r="B3296">
        <v>5</v>
      </c>
      <c r="C3296">
        <v>2019</v>
      </c>
      <c r="D3296" s="2">
        <v>44700</v>
      </c>
      <c r="E3296" t="s">
        <v>269</v>
      </c>
      <c r="F3296" t="s">
        <v>406</v>
      </c>
      <c r="G3296" t="s">
        <v>12</v>
      </c>
      <c r="I3296" s="3">
        <v>-3</v>
      </c>
    </row>
    <row r="3297" spans="1:9" x14ac:dyDescent="0.35">
      <c r="A3297" s="1">
        <v>43616</v>
      </c>
      <c r="B3297">
        <v>5</v>
      </c>
      <c r="C3297">
        <v>2019</v>
      </c>
      <c r="D3297" s="2">
        <v>44700</v>
      </c>
      <c r="E3297" t="s">
        <v>269</v>
      </c>
      <c r="F3297" t="s">
        <v>919</v>
      </c>
      <c r="G3297" t="s">
        <v>34</v>
      </c>
      <c r="I3297" s="3">
        <v>55</v>
      </c>
    </row>
    <row r="3298" spans="1:9" x14ac:dyDescent="0.35">
      <c r="A3298" s="1">
        <v>43617</v>
      </c>
      <c r="B3298">
        <v>6</v>
      </c>
      <c r="C3298">
        <v>2019</v>
      </c>
      <c r="D3298" s="2">
        <v>44731</v>
      </c>
      <c r="E3298" t="s">
        <v>279</v>
      </c>
      <c r="F3298" t="s">
        <v>672</v>
      </c>
      <c r="G3298" t="s">
        <v>23</v>
      </c>
      <c r="I3298" s="3">
        <v>7</v>
      </c>
    </row>
    <row r="3299" spans="1:9" x14ac:dyDescent="0.35">
      <c r="A3299" s="1">
        <v>43617</v>
      </c>
      <c r="B3299">
        <v>6</v>
      </c>
      <c r="C3299">
        <v>2019</v>
      </c>
      <c r="D3299" s="2">
        <v>44731</v>
      </c>
      <c r="E3299" t="s">
        <v>279</v>
      </c>
      <c r="F3299" t="s">
        <v>1029</v>
      </c>
      <c r="G3299" t="s">
        <v>20</v>
      </c>
      <c r="I3299" s="3">
        <v>7.98</v>
      </c>
    </row>
    <row r="3300" spans="1:9" x14ac:dyDescent="0.35">
      <c r="A3300" s="1">
        <v>43617</v>
      </c>
      <c r="B3300">
        <v>6</v>
      </c>
      <c r="C3300">
        <v>2019</v>
      </c>
      <c r="D3300" s="2">
        <v>44731</v>
      </c>
      <c r="E3300" t="s">
        <v>279</v>
      </c>
      <c r="F3300" t="s">
        <v>1418</v>
      </c>
      <c r="G3300" t="s">
        <v>56</v>
      </c>
      <c r="I3300" s="3">
        <v>10.75</v>
      </c>
    </row>
    <row r="3301" spans="1:9" x14ac:dyDescent="0.35">
      <c r="A3301" s="1">
        <v>43619</v>
      </c>
      <c r="B3301">
        <v>6</v>
      </c>
      <c r="C3301">
        <v>2019</v>
      </c>
      <c r="D3301" s="2">
        <v>44731</v>
      </c>
      <c r="E3301" t="s">
        <v>279</v>
      </c>
      <c r="F3301" t="s">
        <v>856</v>
      </c>
      <c r="G3301" t="s">
        <v>20</v>
      </c>
      <c r="I3301" s="3">
        <v>16.440000000000001</v>
      </c>
    </row>
    <row r="3302" spans="1:9" x14ac:dyDescent="0.35">
      <c r="A3302" s="1">
        <v>43619</v>
      </c>
      <c r="B3302">
        <v>6</v>
      </c>
      <c r="C3302">
        <v>2019</v>
      </c>
      <c r="D3302" s="2">
        <v>44731</v>
      </c>
      <c r="E3302" t="s">
        <v>279</v>
      </c>
      <c r="F3302" t="s">
        <v>1029</v>
      </c>
      <c r="G3302" t="s">
        <v>20</v>
      </c>
      <c r="I3302" s="3">
        <v>45.66</v>
      </c>
    </row>
    <row r="3303" spans="1:9" x14ac:dyDescent="0.35">
      <c r="A3303" s="1">
        <v>43619</v>
      </c>
      <c r="B3303">
        <v>6</v>
      </c>
      <c r="C3303">
        <v>2019</v>
      </c>
      <c r="D3303" s="2">
        <v>44731</v>
      </c>
      <c r="E3303" t="s">
        <v>269</v>
      </c>
      <c r="F3303" t="s">
        <v>1233</v>
      </c>
      <c r="G3303" t="s">
        <v>34</v>
      </c>
      <c r="I3303" s="3">
        <v>100</v>
      </c>
    </row>
    <row r="3304" spans="1:9" x14ac:dyDescent="0.35">
      <c r="A3304" s="1">
        <v>43619</v>
      </c>
      <c r="B3304">
        <v>6</v>
      </c>
      <c r="C3304">
        <v>2019</v>
      </c>
      <c r="D3304" s="2">
        <v>44731</v>
      </c>
      <c r="E3304" t="s">
        <v>268</v>
      </c>
      <c r="F3304" t="s">
        <v>1064</v>
      </c>
      <c r="G3304" t="s">
        <v>13</v>
      </c>
      <c r="I3304" s="3">
        <v>4021.96</v>
      </c>
    </row>
    <row r="3305" spans="1:9" x14ac:dyDescent="0.35">
      <c r="A3305" s="1">
        <v>43620</v>
      </c>
      <c r="B3305">
        <v>6</v>
      </c>
      <c r="C3305">
        <v>2019</v>
      </c>
      <c r="D3305" s="2">
        <v>44731</v>
      </c>
      <c r="E3305" t="s">
        <v>279</v>
      </c>
      <c r="F3305" t="s">
        <v>1029</v>
      </c>
      <c r="G3305" t="s">
        <v>20</v>
      </c>
      <c r="I3305" s="3">
        <v>4.7</v>
      </c>
    </row>
    <row r="3306" spans="1:9" x14ac:dyDescent="0.35">
      <c r="A3306" s="1">
        <v>43620</v>
      </c>
      <c r="B3306">
        <v>6</v>
      </c>
      <c r="C3306">
        <v>2019</v>
      </c>
      <c r="D3306" s="2">
        <v>44731</v>
      </c>
      <c r="E3306" t="s">
        <v>279</v>
      </c>
      <c r="F3306" t="s">
        <v>1419</v>
      </c>
      <c r="G3306" t="s">
        <v>19</v>
      </c>
      <c r="I3306" s="3">
        <v>17.809999999999999</v>
      </c>
    </row>
    <row r="3307" spans="1:9" x14ac:dyDescent="0.35">
      <c r="A3307" s="1">
        <v>43620</v>
      </c>
      <c r="B3307">
        <v>6</v>
      </c>
      <c r="C3307">
        <v>2019</v>
      </c>
      <c r="D3307" s="2">
        <v>44731</v>
      </c>
      <c r="E3307" t="s">
        <v>269</v>
      </c>
      <c r="F3307" t="s">
        <v>651</v>
      </c>
      <c r="G3307" t="s">
        <v>34</v>
      </c>
      <c r="I3307" s="3">
        <v>74.5</v>
      </c>
    </row>
    <row r="3308" spans="1:9" x14ac:dyDescent="0.35">
      <c r="A3308" s="1">
        <v>43620</v>
      </c>
      <c r="B3308">
        <v>6</v>
      </c>
      <c r="C3308">
        <v>2019</v>
      </c>
      <c r="D3308" s="2">
        <v>44731</v>
      </c>
      <c r="E3308" t="s">
        <v>276</v>
      </c>
      <c r="F3308" t="s">
        <v>368</v>
      </c>
      <c r="G3308" t="s">
        <v>27</v>
      </c>
      <c r="I3308" s="3">
        <v>170</v>
      </c>
    </row>
    <row r="3309" spans="1:9" x14ac:dyDescent="0.35">
      <c r="A3309" s="1">
        <v>43620</v>
      </c>
      <c r="B3309">
        <v>6</v>
      </c>
      <c r="C3309">
        <v>2019</v>
      </c>
      <c r="D3309" s="2">
        <v>44731</v>
      </c>
      <c r="E3309" t="s">
        <v>279</v>
      </c>
      <c r="F3309" t="s">
        <v>420</v>
      </c>
      <c r="G3309" t="s">
        <v>26</v>
      </c>
      <c r="I3309" s="3">
        <v>50.5</v>
      </c>
    </row>
    <row r="3310" spans="1:9" x14ac:dyDescent="0.35">
      <c r="A3310" s="1">
        <v>43622</v>
      </c>
      <c r="B3310">
        <v>6</v>
      </c>
      <c r="C3310">
        <v>2019</v>
      </c>
      <c r="D3310" s="2">
        <v>44731</v>
      </c>
      <c r="E3310" t="s">
        <v>279</v>
      </c>
      <c r="F3310" t="s">
        <v>1029</v>
      </c>
      <c r="G3310" t="s">
        <v>20</v>
      </c>
      <c r="I3310" s="3">
        <v>4.6500000000000004</v>
      </c>
    </row>
    <row r="3311" spans="1:9" x14ac:dyDescent="0.35">
      <c r="A3311" s="1">
        <v>43622</v>
      </c>
      <c r="B3311">
        <v>6</v>
      </c>
      <c r="C3311">
        <v>2019</v>
      </c>
      <c r="D3311" s="2">
        <v>44731</v>
      </c>
      <c r="E3311" t="s">
        <v>279</v>
      </c>
      <c r="F3311" t="s">
        <v>541</v>
      </c>
      <c r="G3311" t="s">
        <v>17</v>
      </c>
      <c r="I3311" s="3">
        <v>7.01</v>
      </c>
    </row>
    <row r="3312" spans="1:9" x14ac:dyDescent="0.35">
      <c r="A3312" s="1">
        <v>43622</v>
      </c>
      <c r="B3312">
        <v>6</v>
      </c>
      <c r="C3312">
        <v>2019</v>
      </c>
      <c r="D3312" s="2">
        <v>44731</v>
      </c>
      <c r="E3312" t="s">
        <v>279</v>
      </c>
      <c r="F3312" t="s">
        <v>1420</v>
      </c>
      <c r="G3312" t="s">
        <v>17</v>
      </c>
      <c r="I3312" s="3">
        <v>25.99</v>
      </c>
    </row>
    <row r="3313" spans="1:9" x14ac:dyDescent="0.35">
      <c r="A3313" s="1">
        <v>43622</v>
      </c>
      <c r="B3313">
        <v>6</v>
      </c>
      <c r="C3313">
        <v>2019</v>
      </c>
      <c r="D3313" s="2">
        <v>44731</v>
      </c>
      <c r="E3313" t="s">
        <v>276</v>
      </c>
      <c r="F3313" t="s">
        <v>1019</v>
      </c>
      <c r="G3313" t="s">
        <v>30</v>
      </c>
      <c r="I3313" s="3">
        <v>65.989999999999995</v>
      </c>
    </row>
    <row r="3314" spans="1:9" x14ac:dyDescent="0.35">
      <c r="A3314" s="1">
        <v>43623</v>
      </c>
      <c r="B3314">
        <v>6</v>
      </c>
      <c r="C3314">
        <v>2019</v>
      </c>
      <c r="D3314" s="2">
        <v>44731</v>
      </c>
      <c r="E3314" t="s">
        <v>279</v>
      </c>
      <c r="F3314" t="s">
        <v>419</v>
      </c>
      <c r="G3314" t="s">
        <v>20</v>
      </c>
      <c r="I3314" s="3">
        <v>-4.59</v>
      </c>
    </row>
    <row r="3315" spans="1:9" x14ac:dyDescent="0.35">
      <c r="A3315" s="1">
        <v>43623</v>
      </c>
      <c r="B3315">
        <v>6</v>
      </c>
      <c r="C3315">
        <v>2019</v>
      </c>
      <c r="D3315" s="2">
        <v>44731</v>
      </c>
      <c r="E3315" t="s">
        <v>279</v>
      </c>
      <c r="F3315" t="s">
        <v>419</v>
      </c>
      <c r="G3315" t="s">
        <v>20</v>
      </c>
      <c r="I3315" s="3">
        <v>13.77</v>
      </c>
    </row>
    <row r="3316" spans="1:9" x14ac:dyDescent="0.35">
      <c r="A3316" s="1">
        <v>43623</v>
      </c>
      <c r="B3316">
        <v>6</v>
      </c>
      <c r="C3316">
        <v>2019</v>
      </c>
      <c r="D3316" s="2">
        <v>44731</v>
      </c>
      <c r="E3316" t="s">
        <v>279</v>
      </c>
      <c r="F3316" t="s">
        <v>753</v>
      </c>
      <c r="G3316" t="s">
        <v>19</v>
      </c>
      <c r="I3316" s="3">
        <v>14.71</v>
      </c>
    </row>
    <row r="3317" spans="1:9" x14ac:dyDescent="0.35">
      <c r="A3317" s="1">
        <v>43623</v>
      </c>
      <c r="B3317">
        <v>6</v>
      </c>
      <c r="C3317">
        <v>2019</v>
      </c>
      <c r="D3317" s="2">
        <v>44731</v>
      </c>
      <c r="E3317" t="s">
        <v>269</v>
      </c>
      <c r="F3317" t="s">
        <v>679</v>
      </c>
      <c r="G3317" t="s">
        <v>34</v>
      </c>
      <c r="I3317" s="3">
        <v>25</v>
      </c>
    </row>
    <row r="3318" spans="1:9" x14ac:dyDescent="0.35">
      <c r="A3318" s="1">
        <v>43623</v>
      </c>
      <c r="B3318">
        <v>6</v>
      </c>
      <c r="C3318">
        <v>2019</v>
      </c>
      <c r="D3318" s="2">
        <v>44731</v>
      </c>
      <c r="E3318" t="s">
        <v>279</v>
      </c>
      <c r="F3318" t="s">
        <v>1421</v>
      </c>
      <c r="G3318" t="s">
        <v>56</v>
      </c>
      <c r="I3318" s="3">
        <v>30.99</v>
      </c>
    </row>
    <row r="3319" spans="1:9" x14ac:dyDescent="0.35">
      <c r="A3319" s="1">
        <v>43625</v>
      </c>
      <c r="B3319">
        <v>6</v>
      </c>
      <c r="C3319">
        <v>2019</v>
      </c>
      <c r="D3319" s="2">
        <v>44731</v>
      </c>
      <c r="E3319" t="s">
        <v>275</v>
      </c>
      <c r="F3319" t="s">
        <v>1422</v>
      </c>
      <c r="G3319" t="s">
        <v>38</v>
      </c>
      <c r="I3319" s="3">
        <v>24.28</v>
      </c>
    </row>
    <row r="3320" spans="1:9" x14ac:dyDescent="0.35">
      <c r="A3320" s="1">
        <v>43625</v>
      </c>
      <c r="B3320">
        <v>6</v>
      </c>
      <c r="C3320">
        <v>2019</v>
      </c>
      <c r="D3320" s="2">
        <v>44731</v>
      </c>
      <c r="E3320" t="s">
        <v>279</v>
      </c>
      <c r="F3320" t="s">
        <v>1423</v>
      </c>
      <c r="G3320" t="s">
        <v>38</v>
      </c>
      <c r="I3320" s="3">
        <v>24.28</v>
      </c>
    </row>
    <row r="3321" spans="1:9" x14ac:dyDescent="0.35">
      <c r="A3321" s="1">
        <v>43625</v>
      </c>
      <c r="B3321">
        <v>6</v>
      </c>
      <c r="C3321">
        <v>2019</v>
      </c>
      <c r="D3321" s="2">
        <v>44731</v>
      </c>
      <c r="E3321" t="s">
        <v>275</v>
      </c>
      <c r="F3321" t="s">
        <v>891</v>
      </c>
      <c r="G3321" t="s">
        <v>38</v>
      </c>
      <c r="I3321" s="3">
        <v>129</v>
      </c>
    </row>
    <row r="3322" spans="1:9" x14ac:dyDescent="0.35">
      <c r="A3322" s="1">
        <v>43625</v>
      </c>
      <c r="B3322">
        <v>6</v>
      </c>
      <c r="C3322">
        <v>2019</v>
      </c>
      <c r="D3322" s="2">
        <v>44731</v>
      </c>
      <c r="E3322" t="s">
        <v>279</v>
      </c>
      <c r="F3322" t="s">
        <v>1424</v>
      </c>
      <c r="G3322" t="s">
        <v>38</v>
      </c>
      <c r="I3322" s="3">
        <v>129</v>
      </c>
    </row>
    <row r="3323" spans="1:9" x14ac:dyDescent="0.35">
      <c r="A3323" s="1">
        <v>43625</v>
      </c>
      <c r="B3323">
        <v>6</v>
      </c>
      <c r="C3323">
        <v>2019</v>
      </c>
      <c r="D3323" s="2">
        <v>44731</v>
      </c>
      <c r="E3323" t="s">
        <v>275</v>
      </c>
      <c r="F3323" t="s">
        <v>856</v>
      </c>
      <c r="G3323" t="s">
        <v>20</v>
      </c>
      <c r="I3323" s="3">
        <v>29.55</v>
      </c>
    </row>
    <row r="3324" spans="1:9" x14ac:dyDescent="0.35">
      <c r="A3324" s="1">
        <v>43625</v>
      </c>
      <c r="B3324">
        <v>6</v>
      </c>
      <c r="C3324">
        <v>2019</v>
      </c>
      <c r="D3324" s="2">
        <v>44731</v>
      </c>
      <c r="E3324" t="s">
        <v>279</v>
      </c>
      <c r="F3324" t="s">
        <v>856</v>
      </c>
      <c r="G3324" t="s">
        <v>20</v>
      </c>
      <c r="I3324" s="3">
        <v>29.55</v>
      </c>
    </row>
    <row r="3325" spans="1:9" x14ac:dyDescent="0.35">
      <c r="A3325" s="1">
        <v>43626</v>
      </c>
      <c r="B3325">
        <v>6</v>
      </c>
      <c r="C3325">
        <v>2019</v>
      </c>
      <c r="D3325" s="2">
        <v>44731</v>
      </c>
      <c r="E3325" t="s">
        <v>275</v>
      </c>
      <c r="F3325" t="s">
        <v>40</v>
      </c>
      <c r="G3325" t="s">
        <v>41</v>
      </c>
      <c r="I3325" s="3">
        <v>5.5</v>
      </c>
    </row>
    <row r="3326" spans="1:9" x14ac:dyDescent="0.35">
      <c r="A3326" s="1">
        <v>43626</v>
      </c>
      <c r="B3326">
        <v>6</v>
      </c>
      <c r="C3326">
        <v>2019</v>
      </c>
      <c r="D3326" s="2">
        <v>44731</v>
      </c>
      <c r="E3326" t="s">
        <v>279</v>
      </c>
      <c r="F3326" t="s">
        <v>40</v>
      </c>
      <c r="G3326" t="s">
        <v>41</v>
      </c>
      <c r="I3326" s="3">
        <v>5.5</v>
      </c>
    </row>
    <row r="3327" spans="1:9" x14ac:dyDescent="0.35">
      <c r="A3327" s="1">
        <v>43626</v>
      </c>
      <c r="B3327">
        <v>6</v>
      </c>
      <c r="C3327">
        <v>2019</v>
      </c>
      <c r="D3327" s="2">
        <v>44731</v>
      </c>
      <c r="E3327" t="s">
        <v>275</v>
      </c>
      <c r="F3327" t="s">
        <v>1315</v>
      </c>
      <c r="G3327" t="s">
        <v>31</v>
      </c>
      <c r="I3327" s="3">
        <v>38</v>
      </c>
    </row>
    <row r="3328" spans="1:9" x14ac:dyDescent="0.35">
      <c r="A3328" s="1">
        <v>43626</v>
      </c>
      <c r="B3328">
        <v>6</v>
      </c>
      <c r="C3328">
        <v>2019</v>
      </c>
      <c r="D3328" s="2">
        <v>44731</v>
      </c>
      <c r="E3328" t="s">
        <v>279</v>
      </c>
      <c r="F3328" t="s">
        <v>1425</v>
      </c>
      <c r="G3328" t="s">
        <v>31</v>
      </c>
      <c r="H3328" t="s">
        <v>57</v>
      </c>
      <c r="I3328" s="3">
        <v>38</v>
      </c>
    </row>
    <row r="3329" spans="1:9" x14ac:dyDescent="0.35">
      <c r="A3329" s="1">
        <v>43626</v>
      </c>
      <c r="B3329">
        <v>6</v>
      </c>
      <c r="C3329">
        <v>2019</v>
      </c>
      <c r="D3329" s="2">
        <v>44731</v>
      </c>
      <c r="E3329" t="s">
        <v>268</v>
      </c>
      <c r="F3329" t="s">
        <v>752</v>
      </c>
      <c r="G3329" t="s">
        <v>16</v>
      </c>
      <c r="I3329" s="3">
        <v>349.87</v>
      </c>
    </row>
    <row r="3330" spans="1:9" x14ac:dyDescent="0.35">
      <c r="A3330" s="1">
        <v>43627</v>
      </c>
      <c r="B3330">
        <v>6</v>
      </c>
      <c r="C3330">
        <v>2019</v>
      </c>
      <c r="D3330" s="2">
        <v>44731</v>
      </c>
      <c r="E3330" t="s">
        <v>275</v>
      </c>
      <c r="F3330" t="s">
        <v>1029</v>
      </c>
      <c r="G3330" t="s">
        <v>20</v>
      </c>
      <c r="I3330" s="3">
        <v>23.22</v>
      </c>
    </row>
    <row r="3331" spans="1:9" x14ac:dyDescent="0.35">
      <c r="A3331" s="1">
        <v>43627</v>
      </c>
      <c r="B3331">
        <v>6</v>
      </c>
      <c r="C3331">
        <v>2019</v>
      </c>
      <c r="D3331" s="2">
        <v>44731</v>
      </c>
      <c r="E3331" t="s">
        <v>279</v>
      </c>
      <c r="F3331" t="s">
        <v>1029</v>
      </c>
      <c r="G3331" t="s">
        <v>20</v>
      </c>
      <c r="I3331" s="3">
        <v>23.22</v>
      </c>
    </row>
    <row r="3332" spans="1:9" x14ac:dyDescent="0.35">
      <c r="A3332" s="1">
        <v>43627</v>
      </c>
      <c r="B3332">
        <v>6</v>
      </c>
      <c r="C3332">
        <v>2019</v>
      </c>
      <c r="D3332" s="2">
        <v>44731</v>
      </c>
      <c r="E3332" t="s">
        <v>275</v>
      </c>
      <c r="F3332" t="s">
        <v>323</v>
      </c>
      <c r="G3332" t="s">
        <v>19</v>
      </c>
      <c r="I3332" s="3">
        <v>48.55</v>
      </c>
    </row>
    <row r="3333" spans="1:9" x14ac:dyDescent="0.35">
      <c r="A3333" s="1">
        <v>43627</v>
      </c>
      <c r="B3333">
        <v>6</v>
      </c>
      <c r="C3333">
        <v>2019</v>
      </c>
      <c r="D3333" s="2">
        <v>44731</v>
      </c>
      <c r="E3333" t="s">
        <v>279</v>
      </c>
      <c r="F3333" t="s">
        <v>323</v>
      </c>
      <c r="G3333" t="s">
        <v>19</v>
      </c>
      <c r="I3333" s="3">
        <v>48.55</v>
      </c>
    </row>
    <row r="3334" spans="1:9" x14ac:dyDescent="0.35">
      <c r="A3334" s="1">
        <v>43630</v>
      </c>
      <c r="B3334">
        <v>6</v>
      </c>
      <c r="C3334">
        <v>2019</v>
      </c>
      <c r="D3334" s="2">
        <v>44731</v>
      </c>
      <c r="E3334" t="s">
        <v>275</v>
      </c>
      <c r="F3334" t="s">
        <v>1426</v>
      </c>
      <c r="G3334" t="s">
        <v>19</v>
      </c>
      <c r="I3334" s="3">
        <v>16.649999999999999</v>
      </c>
    </row>
    <row r="3335" spans="1:9" x14ac:dyDescent="0.35">
      <c r="A3335" s="1">
        <v>43630</v>
      </c>
      <c r="B3335">
        <v>6</v>
      </c>
      <c r="C3335">
        <v>2019</v>
      </c>
      <c r="D3335" s="2">
        <v>44731</v>
      </c>
      <c r="E3335" t="s">
        <v>279</v>
      </c>
      <c r="F3335" t="s">
        <v>1426</v>
      </c>
      <c r="G3335" t="s">
        <v>19</v>
      </c>
      <c r="I3335" s="3">
        <v>16.649999999999999</v>
      </c>
    </row>
    <row r="3336" spans="1:9" x14ac:dyDescent="0.35">
      <c r="A3336" s="1">
        <v>43630</v>
      </c>
      <c r="B3336">
        <v>6</v>
      </c>
      <c r="C3336">
        <v>2019</v>
      </c>
      <c r="D3336" s="2">
        <v>44731</v>
      </c>
      <c r="E3336" t="s">
        <v>275</v>
      </c>
      <c r="F3336" t="s">
        <v>635</v>
      </c>
      <c r="G3336" t="s">
        <v>20</v>
      </c>
      <c r="I3336" s="3">
        <v>17.03</v>
      </c>
    </row>
    <row r="3337" spans="1:9" x14ac:dyDescent="0.35">
      <c r="A3337" s="1">
        <v>43630</v>
      </c>
      <c r="B3337">
        <v>6</v>
      </c>
      <c r="C3337">
        <v>2019</v>
      </c>
      <c r="D3337" s="2">
        <v>44731</v>
      </c>
      <c r="E3337" t="s">
        <v>279</v>
      </c>
      <c r="F3337" t="s">
        <v>635</v>
      </c>
      <c r="G3337" t="s">
        <v>20</v>
      </c>
      <c r="I3337" s="3">
        <v>17.03</v>
      </c>
    </row>
    <row r="3338" spans="1:9" x14ac:dyDescent="0.35">
      <c r="A3338" s="1">
        <v>43630</v>
      </c>
      <c r="B3338">
        <v>6</v>
      </c>
      <c r="C3338">
        <v>2019</v>
      </c>
      <c r="D3338" s="2">
        <v>44731</v>
      </c>
      <c r="E3338" t="s">
        <v>275</v>
      </c>
      <c r="F3338" t="s">
        <v>541</v>
      </c>
      <c r="G3338" t="s">
        <v>17</v>
      </c>
      <c r="I3338" s="3">
        <v>44.46</v>
      </c>
    </row>
    <row r="3339" spans="1:9" x14ac:dyDescent="0.35">
      <c r="A3339" s="1">
        <v>43630</v>
      </c>
      <c r="B3339">
        <v>6</v>
      </c>
      <c r="C3339">
        <v>2019</v>
      </c>
      <c r="D3339" s="2">
        <v>44731</v>
      </c>
      <c r="E3339" t="s">
        <v>279</v>
      </c>
      <c r="F3339" t="s">
        <v>541</v>
      </c>
      <c r="G3339" t="s">
        <v>17</v>
      </c>
      <c r="I3339" s="3">
        <v>44.46</v>
      </c>
    </row>
    <row r="3340" spans="1:9" x14ac:dyDescent="0.35">
      <c r="A3340" s="1">
        <v>43631</v>
      </c>
      <c r="B3340">
        <v>6</v>
      </c>
      <c r="C3340">
        <v>2019</v>
      </c>
      <c r="D3340" s="2">
        <v>44731</v>
      </c>
      <c r="E3340" t="s">
        <v>275</v>
      </c>
      <c r="F3340" t="s">
        <v>1427</v>
      </c>
      <c r="G3340" t="s">
        <v>17</v>
      </c>
      <c r="I3340" s="3">
        <v>7.52</v>
      </c>
    </row>
    <row r="3341" spans="1:9" x14ac:dyDescent="0.35">
      <c r="A3341" s="1">
        <v>43631</v>
      </c>
      <c r="B3341">
        <v>6</v>
      </c>
      <c r="C3341">
        <v>2019</v>
      </c>
      <c r="D3341" s="2">
        <v>44731</v>
      </c>
      <c r="E3341" t="s">
        <v>279</v>
      </c>
      <c r="F3341" t="s">
        <v>680</v>
      </c>
      <c r="G3341" t="s">
        <v>17</v>
      </c>
      <c r="I3341" s="3">
        <v>7.52</v>
      </c>
    </row>
    <row r="3342" spans="1:9" x14ac:dyDescent="0.35">
      <c r="A3342" s="1">
        <v>43631</v>
      </c>
      <c r="B3342">
        <v>6</v>
      </c>
      <c r="C3342">
        <v>2019</v>
      </c>
      <c r="D3342" s="2">
        <v>44731</v>
      </c>
      <c r="E3342" t="s">
        <v>279</v>
      </c>
      <c r="F3342" t="s">
        <v>420</v>
      </c>
      <c r="G3342" t="s">
        <v>56</v>
      </c>
      <c r="I3342" s="3">
        <v>88.56</v>
      </c>
    </row>
    <row r="3343" spans="1:9" x14ac:dyDescent="0.35">
      <c r="A3343" s="1">
        <v>43631</v>
      </c>
      <c r="B3343">
        <v>6</v>
      </c>
      <c r="C3343">
        <v>2019</v>
      </c>
      <c r="D3343" s="2">
        <v>44731</v>
      </c>
      <c r="E3343" t="s">
        <v>275</v>
      </c>
      <c r="F3343" t="s">
        <v>420</v>
      </c>
      <c r="G3343" t="s">
        <v>26</v>
      </c>
      <c r="I3343" s="3">
        <v>88.56</v>
      </c>
    </row>
    <row r="3344" spans="1:9" x14ac:dyDescent="0.35">
      <c r="A3344" s="1">
        <v>43632</v>
      </c>
      <c r="B3344">
        <v>6</v>
      </c>
      <c r="C3344">
        <v>2019</v>
      </c>
      <c r="D3344" s="2">
        <v>44731</v>
      </c>
      <c r="E3344" t="s">
        <v>275</v>
      </c>
      <c r="F3344" t="s">
        <v>1210</v>
      </c>
      <c r="G3344" t="s">
        <v>19</v>
      </c>
      <c r="I3344" s="3">
        <v>8.35</v>
      </c>
    </row>
    <row r="3345" spans="1:9" x14ac:dyDescent="0.35">
      <c r="A3345" s="1">
        <v>43632</v>
      </c>
      <c r="B3345">
        <v>6</v>
      </c>
      <c r="C3345">
        <v>2019</v>
      </c>
      <c r="D3345" s="2">
        <v>44731</v>
      </c>
      <c r="E3345" t="s">
        <v>279</v>
      </c>
      <c r="F3345" t="s">
        <v>1210</v>
      </c>
      <c r="G3345" t="s">
        <v>19</v>
      </c>
      <c r="I3345" s="3">
        <v>8.35</v>
      </c>
    </row>
    <row r="3346" spans="1:9" x14ac:dyDescent="0.35">
      <c r="A3346" s="1">
        <v>43632</v>
      </c>
      <c r="B3346">
        <v>6</v>
      </c>
      <c r="C3346">
        <v>2019</v>
      </c>
      <c r="D3346" s="2">
        <v>44731</v>
      </c>
      <c r="E3346" t="s">
        <v>275</v>
      </c>
      <c r="F3346" t="s">
        <v>1029</v>
      </c>
      <c r="G3346" t="s">
        <v>20</v>
      </c>
      <c r="I3346" s="3">
        <v>21.65</v>
      </c>
    </row>
    <row r="3347" spans="1:9" x14ac:dyDescent="0.35">
      <c r="A3347" s="1">
        <v>43632</v>
      </c>
      <c r="B3347">
        <v>6</v>
      </c>
      <c r="C3347">
        <v>2019</v>
      </c>
      <c r="D3347" s="2">
        <v>44731</v>
      </c>
      <c r="E3347" t="s">
        <v>279</v>
      </c>
      <c r="F3347" t="s">
        <v>1029</v>
      </c>
      <c r="G3347" t="s">
        <v>20</v>
      </c>
      <c r="I3347" s="3">
        <v>21.65</v>
      </c>
    </row>
    <row r="3348" spans="1:9" x14ac:dyDescent="0.35">
      <c r="A3348" s="1">
        <v>43634</v>
      </c>
      <c r="B3348">
        <v>6</v>
      </c>
      <c r="C3348">
        <v>2019</v>
      </c>
      <c r="D3348" s="2">
        <v>44731</v>
      </c>
      <c r="E3348" t="s">
        <v>275</v>
      </c>
      <c r="F3348" t="s">
        <v>1029</v>
      </c>
      <c r="G3348" t="s">
        <v>20</v>
      </c>
      <c r="I3348" s="3">
        <v>26.48</v>
      </c>
    </row>
    <row r="3349" spans="1:9" x14ac:dyDescent="0.35">
      <c r="A3349" s="1">
        <v>43634</v>
      </c>
      <c r="B3349">
        <v>6</v>
      </c>
      <c r="C3349">
        <v>2019</v>
      </c>
      <c r="D3349" s="2">
        <v>44731</v>
      </c>
      <c r="E3349" t="s">
        <v>279</v>
      </c>
      <c r="F3349" t="s">
        <v>1029</v>
      </c>
      <c r="G3349" t="s">
        <v>20</v>
      </c>
      <c r="I3349" s="3">
        <v>26.48</v>
      </c>
    </row>
    <row r="3350" spans="1:9" x14ac:dyDescent="0.35">
      <c r="A3350" s="1">
        <v>43634</v>
      </c>
      <c r="B3350">
        <v>6</v>
      </c>
      <c r="C3350">
        <v>2019</v>
      </c>
      <c r="D3350" s="2">
        <v>44731</v>
      </c>
      <c r="E3350" t="s">
        <v>275</v>
      </c>
      <c r="F3350" t="s">
        <v>420</v>
      </c>
      <c r="G3350" t="s">
        <v>26</v>
      </c>
      <c r="I3350" s="3">
        <v>50.34</v>
      </c>
    </row>
    <row r="3351" spans="1:9" x14ac:dyDescent="0.35">
      <c r="A3351" s="1">
        <v>43634</v>
      </c>
      <c r="B3351">
        <v>6</v>
      </c>
      <c r="C3351">
        <v>2019</v>
      </c>
      <c r="D3351" s="2">
        <v>44731</v>
      </c>
      <c r="E3351" t="s">
        <v>279</v>
      </c>
      <c r="F3351" t="s">
        <v>420</v>
      </c>
      <c r="G3351" t="s">
        <v>26</v>
      </c>
      <c r="I3351" s="3">
        <v>50.34</v>
      </c>
    </row>
    <row r="3352" spans="1:9" x14ac:dyDescent="0.35">
      <c r="A3352" s="1">
        <v>43637</v>
      </c>
      <c r="B3352">
        <v>6</v>
      </c>
      <c r="C3352">
        <v>2019</v>
      </c>
      <c r="D3352" s="2">
        <v>44731</v>
      </c>
      <c r="E3352" t="s">
        <v>275</v>
      </c>
      <c r="F3352" t="s">
        <v>1164</v>
      </c>
      <c r="G3352" t="s">
        <v>19</v>
      </c>
      <c r="I3352" s="3">
        <v>7.38</v>
      </c>
    </row>
    <row r="3353" spans="1:9" x14ac:dyDescent="0.35">
      <c r="A3353" s="1">
        <v>43637</v>
      </c>
      <c r="B3353">
        <v>6</v>
      </c>
      <c r="C3353">
        <v>2019</v>
      </c>
      <c r="D3353" s="2">
        <v>44731</v>
      </c>
      <c r="E3353" t="s">
        <v>279</v>
      </c>
      <c r="F3353" t="s">
        <v>1164</v>
      </c>
      <c r="G3353" t="s">
        <v>19</v>
      </c>
      <c r="I3353" s="3">
        <v>7.38</v>
      </c>
    </row>
    <row r="3354" spans="1:9" x14ac:dyDescent="0.35">
      <c r="A3354" s="1">
        <v>43639</v>
      </c>
      <c r="B3354">
        <v>6</v>
      </c>
      <c r="C3354">
        <v>2019</v>
      </c>
      <c r="D3354" s="2">
        <v>44731</v>
      </c>
      <c r="E3354" t="s">
        <v>276</v>
      </c>
      <c r="F3354" t="s">
        <v>359</v>
      </c>
      <c r="G3354" t="s">
        <v>36</v>
      </c>
      <c r="I3354" s="3">
        <v>1.99</v>
      </c>
    </row>
    <row r="3355" spans="1:9" x14ac:dyDescent="0.35">
      <c r="A3355" s="1">
        <v>43639</v>
      </c>
      <c r="B3355">
        <v>6</v>
      </c>
      <c r="C3355">
        <v>2019</v>
      </c>
      <c r="D3355" s="2">
        <v>44731</v>
      </c>
      <c r="E3355" t="s">
        <v>275</v>
      </c>
      <c r="F3355" t="s">
        <v>635</v>
      </c>
      <c r="G3355" t="s">
        <v>20</v>
      </c>
      <c r="I3355" s="3">
        <v>25.96</v>
      </c>
    </row>
    <row r="3356" spans="1:9" x14ac:dyDescent="0.35">
      <c r="A3356" s="1">
        <v>43639</v>
      </c>
      <c r="B3356">
        <v>6</v>
      </c>
      <c r="C3356">
        <v>2019</v>
      </c>
      <c r="D3356" s="2">
        <v>44731</v>
      </c>
      <c r="E3356" t="s">
        <v>279</v>
      </c>
      <c r="F3356" t="s">
        <v>635</v>
      </c>
      <c r="G3356" t="s">
        <v>20</v>
      </c>
      <c r="I3356" s="3">
        <v>25.96</v>
      </c>
    </row>
    <row r="3357" spans="1:9" x14ac:dyDescent="0.35">
      <c r="A3357" s="1">
        <v>43640</v>
      </c>
      <c r="B3357">
        <v>6</v>
      </c>
      <c r="C3357">
        <v>2019</v>
      </c>
      <c r="D3357" s="2">
        <v>44731</v>
      </c>
      <c r="E3357" t="s">
        <v>275</v>
      </c>
      <c r="F3357" t="s">
        <v>473</v>
      </c>
      <c r="G3357" t="s">
        <v>19</v>
      </c>
      <c r="I3357" s="3">
        <v>9.36</v>
      </c>
    </row>
    <row r="3358" spans="1:9" x14ac:dyDescent="0.35">
      <c r="A3358" s="1">
        <v>43640</v>
      </c>
      <c r="B3358">
        <v>6</v>
      </c>
      <c r="C3358">
        <v>2019</v>
      </c>
      <c r="D3358" s="2">
        <v>44731</v>
      </c>
      <c r="E3358" t="s">
        <v>279</v>
      </c>
      <c r="F3358" t="s">
        <v>473</v>
      </c>
      <c r="G3358" t="s">
        <v>19</v>
      </c>
      <c r="I3358" s="3">
        <v>9.36</v>
      </c>
    </row>
    <row r="3359" spans="1:9" x14ac:dyDescent="0.35">
      <c r="A3359" s="1">
        <v>43640</v>
      </c>
      <c r="B3359">
        <v>6</v>
      </c>
      <c r="C3359">
        <v>2019</v>
      </c>
      <c r="D3359" s="2">
        <v>44731</v>
      </c>
      <c r="E3359" t="s">
        <v>275</v>
      </c>
      <c r="F3359" t="s">
        <v>419</v>
      </c>
      <c r="G3359" t="s">
        <v>20</v>
      </c>
      <c r="I3359" s="3">
        <v>41.92</v>
      </c>
    </row>
    <row r="3360" spans="1:9" x14ac:dyDescent="0.35">
      <c r="A3360" s="1">
        <v>43640</v>
      </c>
      <c r="B3360">
        <v>6</v>
      </c>
      <c r="C3360">
        <v>2019</v>
      </c>
      <c r="D3360" s="2">
        <v>44731</v>
      </c>
      <c r="E3360" t="s">
        <v>279</v>
      </c>
      <c r="F3360" t="s">
        <v>419</v>
      </c>
      <c r="G3360" t="s">
        <v>20</v>
      </c>
      <c r="I3360" s="3">
        <v>41.92</v>
      </c>
    </row>
    <row r="3361" spans="1:9" x14ac:dyDescent="0.35">
      <c r="A3361" s="1">
        <v>43640</v>
      </c>
      <c r="B3361">
        <v>6</v>
      </c>
      <c r="C3361">
        <v>2019</v>
      </c>
      <c r="D3361" s="2">
        <v>44731</v>
      </c>
      <c r="E3361" t="s">
        <v>269</v>
      </c>
      <c r="F3361" t="s">
        <v>754</v>
      </c>
      <c r="G3361" t="s">
        <v>16</v>
      </c>
      <c r="I3361" s="3">
        <v>159.16999999999999</v>
      </c>
    </row>
    <row r="3362" spans="1:9" x14ac:dyDescent="0.35">
      <c r="A3362" s="1">
        <v>43642</v>
      </c>
      <c r="B3362">
        <v>6</v>
      </c>
      <c r="C3362">
        <v>2019</v>
      </c>
      <c r="D3362" s="2">
        <v>44731</v>
      </c>
      <c r="E3362" t="s">
        <v>276</v>
      </c>
      <c r="F3362" t="s">
        <v>369</v>
      </c>
      <c r="G3362" t="s">
        <v>36</v>
      </c>
      <c r="I3362" s="3">
        <v>0.99</v>
      </c>
    </row>
    <row r="3363" spans="1:9" x14ac:dyDescent="0.35">
      <c r="A3363" s="1">
        <v>43643</v>
      </c>
      <c r="B3363">
        <v>6</v>
      </c>
      <c r="C3363">
        <v>2019</v>
      </c>
      <c r="D3363" s="2">
        <v>44731</v>
      </c>
      <c r="E3363" t="s">
        <v>275</v>
      </c>
      <c r="F3363" t="s">
        <v>291</v>
      </c>
      <c r="G3363" t="s">
        <v>29</v>
      </c>
      <c r="I3363" s="3">
        <v>4</v>
      </c>
    </row>
    <row r="3364" spans="1:9" x14ac:dyDescent="0.35">
      <c r="A3364" s="1">
        <v>43643</v>
      </c>
      <c r="B3364">
        <v>6</v>
      </c>
      <c r="C3364">
        <v>2019</v>
      </c>
      <c r="D3364" s="2">
        <v>44731</v>
      </c>
      <c r="E3364" t="s">
        <v>279</v>
      </c>
      <c r="F3364" t="s">
        <v>291</v>
      </c>
      <c r="G3364" t="s">
        <v>29</v>
      </c>
      <c r="I3364" s="3">
        <v>4</v>
      </c>
    </row>
    <row r="3365" spans="1:9" x14ac:dyDescent="0.35">
      <c r="A3365" s="1">
        <v>43643</v>
      </c>
      <c r="B3365">
        <v>6</v>
      </c>
      <c r="C3365">
        <v>2019</v>
      </c>
      <c r="D3365" s="2">
        <v>44731</v>
      </c>
      <c r="E3365" t="s">
        <v>275</v>
      </c>
      <c r="F3365" t="s">
        <v>1428</v>
      </c>
      <c r="G3365" t="s">
        <v>39</v>
      </c>
      <c r="I3365" s="3">
        <v>27.32</v>
      </c>
    </row>
    <row r="3366" spans="1:9" x14ac:dyDescent="0.35">
      <c r="A3366" s="1">
        <v>43643</v>
      </c>
      <c r="B3366">
        <v>6</v>
      </c>
      <c r="C3366">
        <v>2019</v>
      </c>
      <c r="D3366" s="2">
        <v>44731</v>
      </c>
      <c r="E3366" t="s">
        <v>279</v>
      </c>
      <c r="F3366" t="s">
        <v>1428</v>
      </c>
      <c r="G3366" t="s">
        <v>39</v>
      </c>
      <c r="I3366" s="3">
        <v>27.32</v>
      </c>
    </row>
    <row r="3367" spans="1:9" x14ac:dyDescent="0.35">
      <c r="A3367" s="1">
        <v>43644</v>
      </c>
      <c r="B3367">
        <v>6</v>
      </c>
      <c r="C3367">
        <v>2019</v>
      </c>
      <c r="D3367" s="2">
        <v>44731</v>
      </c>
      <c r="E3367" t="s">
        <v>275</v>
      </c>
      <c r="F3367" t="s">
        <v>1429</v>
      </c>
      <c r="G3367" t="s">
        <v>39</v>
      </c>
      <c r="I3367" s="3">
        <v>4.25</v>
      </c>
    </row>
    <row r="3368" spans="1:9" x14ac:dyDescent="0.35">
      <c r="A3368" s="1">
        <v>43644</v>
      </c>
      <c r="B3368">
        <v>6</v>
      </c>
      <c r="C3368">
        <v>2019</v>
      </c>
      <c r="D3368" s="2">
        <v>44731</v>
      </c>
      <c r="E3368" t="s">
        <v>279</v>
      </c>
      <c r="F3368" t="s">
        <v>1429</v>
      </c>
      <c r="G3368" t="s">
        <v>39</v>
      </c>
      <c r="I3368" s="3">
        <v>4.25</v>
      </c>
    </row>
    <row r="3369" spans="1:9" x14ac:dyDescent="0.35">
      <c r="A3369" s="1">
        <v>43646</v>
      </c>
      <c r="B3369">
        <v>6</v>
      </c>
      <c r="C3369">
        <v>2019</v>
      </c>
      <c r="D3369" s="2">
        <v>44731</v>
      </c>
      <c r="E3369" t="s">
        <v>275</v>
      </c>
      <c r="F3369" t="s">
        <v>541</v>
      </c>
      <c r="G3369" t="s">
        <v>17</v>
      </c>
      <c r="I3369" s="3">
        <v>9.6</v>
      </c>
    </row>
    <row r="3370" spans="1:9" x14ac:dyDescent="0.35">
      <c r="A3370" s="1">
        <v>43646</v>
      </c>
      <c r="B3370">
        <v>6</v>
      </c>
      <c r="C3370">
        <v>2019</v>
      </c>
      <c r="D3370" s="2">
        <v>44731</v>
      </c>
      <c r="E3370" t="s">
        <v>279</v>
      </c>
      <c r="F3370" t="s">
        <v>541</v>
      </c>
      <c r="G3370" t="s">
        <v>17</v>
      </c>
      <c r="I3370" s="3">
        <v>9.6</v>
      </c>
    </row>
    <row r="3371" spans="1:9" x14ac:dyDescent="0.35">
      <c r="A3371" s="1">
        <v>43646</v>
      </c>
      <c r="B3371">
        <v>6</v>
      </c>
      <c r="C3371">
        <v>2019</v>
      </c>
      <c r="D3371" s="2">
        <v>44731</v>
      </c>
      <c r="E3371" t="s">
        <v>275</v>
      </c>
      <c r="F3371" t="s">
        <v>1029</v>
      </c>
      <c r="G3371" t="s">
        <v>20</v>
      </c>
      <c r="I3371" s="3">
        <v>28.01</v>
      </c>
    </row>
    <row r="3372" spans="1:9" x14ac:dyDescent="0.35">
      <c r="A3372" s="1">
        <v>43646</v>
      </c>
      <c r="B3372">
        <v>6</v>
      </c>
      <c r="C3372">
        <v>2019</v>
      </c>
      <c r="D3372" s="2">
        <v>44731</v>
      </c>
      <c r="E3372" t="s">
        <v>279</v>
      </c>
      <c r="F3372" t="s">
        <v>1029</v>
      </c>
      <c r="G3372" t="s">
        <v>20</v>
      </c>
      <c r="I3372" s="3">
        <v>28.01</v>
      </c>
    </row>
    <row r="3373" spans="1:9" x14ac:dyDescent="0.35">
      <c r="A3373" s="1">
        <v>43647</v>
      </c>
      <c r="B3373">
        <v>7</v>
      </c>
      <c r="C3373">
        <v>2019</v>
      </c>
      <c r="D3373" s="2">
        <v>44761</v>
      </c>
      <c r="E3373" t="s">
        <v>275</v>
      </c>
      <c r="F3373" t="s">
        <v>856</v>
      </c>
      <c r="G3373" t="s">
        <v>20</v>
      </c>
      <c r="I3373" s="3">
        <v>1.39</v>
      </c>
    </row>
    <row r="3374" spans="1:9" x14ac:dyDescent="0.35">
      <c r="A3374" s="1">
        <v>43647</v>
      </c>
      <c r="B3374">
        <v>7</v>
      </c>
      <c r="C3374">
        <v>2019</v>
      </c>
      <c r="D3374" s="2">
        <v>44761</v>
      </c>
      <c r="E3374" t="s">
        <v>279</v>
      </c>
      <c r="F3374" t="s">
        <v>856</v>
      </c>
      <c r="G3374" t="s">
        <v>20</v>
      </c>
      <c r="I3374" s="3">
        <v>1.39</v>
      </c>
    </row>
    <row r="3375" spans="1:9" x14ac:dyDescent="0.35">
      <c r="A3375" s="1">
        <v>43647</v>
      </c>
      <c r="B3375">
        <v>7</v>
      </c>
      <c r="C3375">
        <v>2019</v>
      </c>
      <c r="D3375" s="2">
        <v>44761</v>
      </c>
      <c r="E3375" t="s">
        <v>275</v>
      </c>
      <c r="F3375" t="s">
        <v>408</v>
      </c>
      <c r="G3375" t="s">
        <v>18</v>
      </c>
      <c r="I3375" s="3">
        <v>7.01</v>
      </c>
    </row>
    <row r="3376" spans="1:9" x14ac:dyDescent="0.35">
      <c r="A3376" s="1">
        <v>43647</v>
      </c>
      <c r="B3376">
        <v>7</v>
      </c>
      <c r="C3376">
        <v>2019</v>
      </c>
      <c r="D3376" s="2">
        <v>44761</v>
      </c>
      <c r="E3376" t="s">
        <v>269</v>
      </c>
      <c r="F3376" t="s">
        <v>359</v>
      </c>
      <c r="G3376" t="s">
        <v>36</v>
      </c>
      <c r="I3376" s="3">
        <v>33.630000000000003</v>
      </c>
    </row>
    <row r="3377" spans="1:9" x14ac:dyDescent="0.35">
      <c r="A3377" s="1">
        <v>43647</v>
      </c>
      <c r="B3377">
        <v>7</v>
      </c>
      <c r="C3377">
        <v>2019</v>
      </c>
      <c r="D3377" s="2">
        <v>44761</v>
      </c>
      <c r="E3377" t="s">
        <v>269</v>
      </c>
      <c r="F3377" t="s">
        <v>919</v>
      </c>
      <c r="G3377" t="s">
        <v>34</v>
      </c>
      <c r="I3377" s="3">
        <v>55</v>
      </c>
    </row>
    <row r="3378" spans="1:9" x14ac:dyDescent="0.35">
      <c r="A3378" s="1">
        <v>43648</v>
      </c>
      <c r="B3378">
        <v>7</v>
      </c>
      <c r="C3378">
        <v>2019</v>
      </c>
      <c r="D3378" s="2">
        <v>44761</v>
      </c>
      <c r="E3378" t="s">
        <v>268</v>
      </c>
      <c r="F3378" t="s">
        <v>1064</v>
      </c>
      <c r="G3378" t="s">
        <v>13</v>
      </c>
      <c r="I3378" s="3">
        <v>4021.96</v>
      </c>
    </row>
    <row r="3379" spans="1:9" x14ac:dyDescent="0.35">
      <c r="A3379" s="1">
        <v>43649</v>
      </c>
      <c r="B3379">
        <v>7</v>
      </c>
      <c r="C3379">
        <v>2019</v>
      </c>
      <c r="D3379" s="2">
        <v>44761</v>
      </c>
      <c r="E3379" t="s">
        <v>279</v>
      </c>
      <c r="F3379" t="s">
        <v>298</v>
      </c>
      <c r="G3379" t="s">
        <v>19</v>
      </c>
      <c r="I3379" s="3">
        <v>7.53</v>
      </c>
    </row>
    <row r="3380" spans="1:9" x14ac:dyDescent="0.35">
      <c r="A3380" s="1">
        <v>43649</v>
      </c>
      <c r="B3380">
        <v>7</v>
      </c>
      <c r="C3380">
        <v>2019</v>
      </c>
      <c r="D3380" s="2">
        <v>44761</v>
      </c>
      <c r="E3380" t="s">
        <v>279</v>
      </c>
      <c r="F3380" t="s">
        <v>419</v>
      </c>
      <c r="G3380" t="s">
        <v>20</v>
      </c>
      <c r="I3380" s="3">
        <v>35.82</v>
      </c>
    </row>
    <row r="3381" spans="1:9" x14ac:dyDescent="0.35">
      <c r="A3381" s="1">
        <v>43649</v>
      </c>
      <c r="B3381">
        <v>7</v>
      </c>
      <c r="C3381">
        <v>2019</v>
      </c>
      <c r="D3381" s="2">
        <v>44761</v>
      </c>
      <c r="E3381" t="s">
        <v>269</v>
      </c>
      <c r="F3381" t="s">
        <v>681</v>
      </c>
      <c r="G3381" t="s">
        <v>34</v>
      </c>
      <c r="I3381" s="3">
        <v>74.5</v>
      </c>
    </row>
    <row r="3382" spans="1:9" x14ac:dyDescent="0.35">
      <c r="A3382" s="1">
        <v>43650</v>
      </c>
      <c r="B3382">
        <v>7</v>
      </c>
      <c r="C3382">
        <v>2019</v>
      </c>
      <c r="D3382" s="2">
        <v>44761</v>
      </c>
      <c r="E3382" t="s">
        <v>276</v>
      </c>
      <c r="F3382" t="s">
        <v>368</v>
      </c>
      <c r="G3382" t="s">
        <v>27</v>
      </c>
      <c r="I3382" s="3">
        <v>170</v>
      </c>
    </row>
    <row r="3383" spans="1:9" x14ac:dyDescent="0.35">
      <c r="A3383" s="1">
        <v>43650</v>
      </c>
      <c r="B3383">
        <v>7</v>
      </c>
      <c r="C3383">
        <v>2019</v>
      </c>
      <c r="D3383" s="2">
        <v>44761</v>
      </c>
      <c r="E3383" t="s">
        <v>279</v>
      </c>
      <c r="F3383" t="s">
        <v>335</v>
      </c>
      <c r="G3383" t="s">
        <v>18</v>
      </c>
      <c r="I3383" s="3">
        <v>189.46</v>
      </c>
    </row>
    <row r="3384" spans="1:9" x14ac:dyDescent="0.35">
      <c r="A3384" s="1">
        <v>43651</v>
      </c>
      <c r="B3384">
        <v>7</v>
      </c>
      <c r="C3384">
        <v>2019</v>
      </c>
      <c r="D3384" s="2">
        <v>44761</v>
      </c>
      <c r="E3384" t="s">
        <v>279</v>
      </c>
      <c r="F3384" t="s">
        <v>473</v>
      </c>
      <c r="G3384" t="s">
        <v>19</v>
      </c>
      <c r="I3384" s="3">
        <v>4.3</v>
      </c>
    </row>
    <row r="3385" spans="1:9" x14ac:dyDescent="0.35">
      <c r="A3385" s="1">
        <v>43651</v>
      </c>
      <c r="B3385">
        <v>7</v>
      </c>
      <c r="C3385">
        <v>2019</v>
      </c>
      <c r="D3385" s="2">
        <v>44761</v>
      </c>
      <c r="E3385" t="s">
        <v>268</v>
      </c>
      <c r="F3385" t="s">
        <v>1059</v>
      </c>
      <c r="G3385" t="s">
        <v>14</v>
      </c>
      <c r="I3385" s="3">
        <v>275.77999999999997</v>
      </c>
    </row>
    <row r="3386" spans="1:9" x14ac:dyDescent="0.35">
      <c r="A3386" s="1">
        <v>43652</v>
      </c>
      <c r="B3386">
        <v>7</v>
      </c>
      <c r="C3386">
        <v>2019</v>
      </c>
      <c r="D3386" s="2">
        <v>44761</v>
      </c>
      <c r="E3386" t="s">
        <v>279</v>
      </c>
      <c r="F3386" t="s">
        <v>1430</v>
      </c>
      <c r="G3386" t="s">
        <v>29</v>
      </c>
      <c r="I3386" s="3">
        <v>3.5</v>
      </c>
    </row>
    <row r="3387" spans="1:9" x14ac:dyDescent="0.35">
      <c r="A3387" s="1">
        <v>43652</v>
      </c>
      <c r="B3387">
        <v>7</v>
      </c>
      <c r="C3387">
        <v>2019</v>
      </c>
      <c r="D3387" s="2">
        <v>44761</v>
      </c>
      <c r="E3387" t="s">
        <v>279</v>
      </c>
      <c r="F3387" t="s">
        <v>1431</v>
      </c>
      <c r="G3387" t="s">
        <v>28</v>
      </c>
      <c r="I3387" s="3">
        <v>6.99</v>
      </c>
    </row>
    <row r="3388" spans="1:9" x14ac:dyDescent="0.35">
      <c r="A3388" s="1">
        <v>43653</v>
      </c>
      <c r="B3388">
        <v>7</v>
      </c>
      <c r="C3388">
        <v>2019</v>
      </c>
      <c r="D3388" s="2">
        <v>44761</v>
      </c>
      <c r="E3388" t="s">
        <v>279</v>
      </c>
      <c r="F3388" t="s">
        <v>541</v>
      </c>
      <c r="G3388" t="s">
        <v>20</v>
      </c>
      <c r="I3388" s="3">
        <v>4.68</v>
      </c>
    </row>
    <row r="3389" spans="1:9" x14ac:dyDescent="0.35">
      <c r="A3389" s="1">
        <v>43653</v>
      </c>
      <c r="B3389">
        <v>7</v>
      </c>
      <c r="C3389">
        <v>2019</v>
      </c>
      <c r="D3389" s="2">
        <v>44761</v>
      </c>
      <c r="E3389" t="s">
        <v>279</v>
      </c>
      <c r="F3389" t="s">
        <v>1029</v>
      </c>
      <c r="G3389" t="s">
        <v>20</v>
      </c>
      <c r="I3389" s="3">
        <v>49.37</v>
      </c>
    </row>
    <row r="3390" spans="1:9" x14ac:dyDescent="0.35">
      <c r="A3390" s="1">
        <v>43653</v>
      </c>
      <c r="B3390">
        <v>7</v>
      </c>
      <c r="C3390">
        <v>2019</v>
      </c>
      <c r="D3390" s="2">
        <v>44761</v>
      </c>
      <c r="E3390" t="s">
        <v>276</v>
      </c>
      <c r="F3390" t="s">
        <v>1019</v>
      </c>
      <c r="G3390" t="s">
        <v>30</v>
      </c>
      <c r="I3390" s="3">
        <v>65.989999999999995</v>
      </c>
    </row>
    <row r="3391" spans="1:9" x14ac:dyDescent="0.35">
      <c r="A3391" s="1">
        <v>43653</v>
      </c>
      <c r="B3391">
        <v>7</v>
      </c>
      <c r="C3391">
        <v>2019</v>
      </c>
      <c r="D3391" s="2">
        <v>44761</v>
      </c>
      <c r="E3391" t="s">
        <v>279</v>
      </c>
      <c r="F3391" t="s">
        <v>1432</v>
      </c>
      <c r="G3391" t="s">
        <v>34</v>
      </c>
      <c r="I3391" s="3">
        <v>75</v>
      </c>
    </row>
    <row r="3392" spans="1:9" x14ac:dyDescent="0.35">
      <c r="A3392" s="1">
        <v>43655</v>
      </c>
      <c r="B3392">
        <v>7</v>
      </c>
      <c r="C3392">
        <v>2019</v>
      </c>
      <c r="D3392" s="2">
        <v>44761</v>
      </c>
      <c r="E3392" t="s">
        <v>279</v>
      </c>
      <c r="F3392" t="s">
        <v>623</v>
      </c>
      <c r="G3392" t="s">
        <v>19</v>
      </c>
      <c r="I3392" s="3">
        <v>4.7300000000000004</v>
      </c>
    </row>
    <row r="3393" spans="1:9" x14ac:dyDescent="0.35">
      <c r="A3393" s="1">
        <v>43655</v>
      </c>
      <c r="B3393">
        <v>7</v>
      </c>
      <c r="C3393">
        <v>2019</v>
      </c>
      <c r="D3393" s="2">
        <v>44761</v>
      </c>
      <c r="E3393" t="s">
        <v>279</v>
      </c>
      <c r="F3393" t="s">
        <v>1029</v>
      </c>
      <c r="G3393" t="s">
        <v>20</v>
      </c>
      <c r="I3393" s="3">
        <v>17.98</v>
      </c>
    </row>
    <row r="3394" spans="1:9" x14ac:dyDescent="0.35">
      <c r="A3394" s="1">
        <v>43655</v>
      </c>
      <c r="B3394">
        <v>7</v>
      </c>
      <c r="C3394">
        <v>2019</v>
      </c>
      <c r="D3394" s="2">
        <v>44761</v>
      </c>
      <c r="E3394" t="s">
        <v>279</v>
      </c>
      <c r="F3394" t="s">
        <v>1433</v>
      </c>
      <c r="G3394" t="s">
        <v>17</v>
      </c>
      <c r="I3394" s="3">
        <v>19.29</v>
      </c>
    </row>
    <row r="3395" spans="1:9" x14ac:dyDescent="0.35">
      <c r="A3395" s="1">
        <v>43656</v>
      </c>
      <c r="B3395">
        <v>7</v>
      </c>
      <c r="C3395">
        <v>2019</v>
      </c>
      <c r="D3395" s="2">
        <v>44761</v>
      </c>
      <c r="E3395" t="s">
        <v>268</v>
      </c>
      <c r="F3395" t="s">
        <v>752</v>
      </c>
      <c r="G3395" t="s">
        <v>16</v>
      </c>
      <c r="I3395" s="3">
        <v>349.87</v>
      </c>
    </row>
    <row r="3396" spans="1:9" x14ac:dyDescent="0.35">
      <c r="A3396" s="1">
        <v>43657</v>
      </c>
      <c r="B3396">
        <v>7</v>
      </c>
      <c r="C3396">
        <v>2019</v>
      </c>
      <c r="D3396" s="2">
        <v>44761</v>
      </c>
      <c r="E3396" t="s">
        <v>271</v>
      </c>
      <c r="F3396" t="s">
        <v>995</v>
      </c>
      <c r="G3396" t="s">
        <v>12</v>
      </c>
      <c r="I3396" s="3">
        <v>4.97</v>
      </c>
    </row>
    <row r="3397" spans="1:9" x14ac:dyDescent="0.35">
      <c r="A3397" s="1">
        <v>43658</v>
      </c>
      <c r="B3397">
        <v>7</v>
      </c>
      <c r="C3397">
        <v>2019</v>
      </c>
      <c r="D3397" s="2">
        <v>44761</v>
      </c>
      <c r="E3397" t="s">
        <v>279</v>
      </c>
      <c r="F3397" t="s">
        <v>1434</v>
      </c>
      <c r="G3397" t="s">
        <v>17</v>
      </c>
      <c r="I3397" s="3">
        <v>96.96</v>
      </c>
    </row>
    <row r="3398" spans="1:9" x14ac:dyDescent="0.35">
      <c r="A3398" s="1">
        <v>43659</v>
      </c>
      <c r="B3398">
        <v>7</v>
      </c>
      <c r="C3398">
        <v>2019</v>
      </c>
      <c r="D3398" s="2">
        <v>44761</v>
      </c>
      <c r="E3398" t="s">
        <v>279</v>
      </c>
      <c r="F3398" t="s">
        <v>623</v>
      </c>
      <c r="G3398" t="s">
        <v>19</v>
      </c>
      <c r="I3398" s="3">
        <v>4.7300000000000004</v>
      </c>
    </row>
    <row r="3399" spans="1:9" x14ac:dyDescent="0.35">
      <c r="A3399" s="1">
        <v>43660</v>
      </c>
      <c r="B3399">
        <v>7</v>
      </c>
      <c r="C3399">
        <v>2019</v>
      </c>
      <c r="D3399" s="2">
        <v>44761</v>
      </c>
      <c r="E3399" t="s">
        <v>279</v>
      </c>
      <c r="F3399" t="s">
        <v>419</v>
      </c>
      <c r="G3399" t="s">
        <v>20</v>
      </c>
      <c r="I3399" s="3">
        <v>38.630000000000003</v>
      </c>
    </row>
    <row r="3400" spans="1:9" x14ac:dyDescent="0.35">
      <c r="A3400" s="1">
        <v>43661</v>
      </c>
      <c r="B3400">
        <v>7</v>
      </c>
      <c r="C3400">
        <v>2019</v>
      </c>
      <c r="D3400" s="2">
        <v>44761</v>
      </c>
      <c r="E3400" t="s">
        <v>279</v>
      </c>
      <c r="F3400" t="s">
        <v>1418</v>
      </c>
      <c r="G3400" t="s">
        <v>56</v>
      </c>
      <c r="I3400" s="3">
        <v>10.75</v>
      </c>
    </row>
    <row r="3401" spans="1:9" x14ac:dyDescent="0.35">
      <c r="A3401" s="1">
        <v>43661</v>
      </c>
      <c r="B3401">
        <v>7</v>
      </c>
      <c r="C3401">
        <v>2019</v>
      </c>
      <c r="D3401" s="2">
        <v>44761</v>
      </c>
      <c r="E3401" t="s">
        <v>276</v>
      </c>
      <c r="F3401" t="s">
        <v>58</v>
      </c>
      <c r="G3401" t="s">
        <v>36</v>
      </c>
      <c r="I3401" s="3">
        <v>71.88</v>
      </c>
    </row>
    <row r="3402" spans="1:9" x14ac:dyDescent="0.35">
      <c r="A3402" s="1">
        <v>43661</v>
      </c>
      <c r="B3402">
        <v>7</v>
      </c>
      <c r="C3402">
        <v>2019</v>
      </c>
      <c r="D3402" s="2">
        <v>44761</v>
      </c>
      <c r="E3402" t="s">
        <v>279</v>
      </c>
      <c r="F3402" t="s">
        <v>420</v>
      </c>
      <c r="G3402" t="s">
        <v>26</v>
      </c>
      <c r="I3402" s="3">
        <v>50.46</v>
      </c>
    </row>
    <row r="3403" spans="1:9" x14ac:dyDescent="0.35">
      <c r="A3403" s="1">
        <v>43663</v>
      </c>
      <c r="B3403">
        <v>7</v>
      </c>
      <c r="C3403">
        <v>2019</v>
      </c>
      <c r="D3403" s="2">
        <v>44761</v>
      </c>
      <c r="E3403" t="s">
        <v>275</v>
      </c>
      <c r="F3403" t="s">
        <v>1435</v>
      </c>
      <c r="G3403" t="s">
        <v>19</v>
      </c>
      <c r="I3403" s="3">
        <v>49.26</v>
      </c>
    </row>
    <row r="3404" spans="1:9" x14ac:dyDescent="0.35">
      <c r="A3404" s="1">
        <v>43665</v>
      </c>
      <c r="B3404">
        <v>7</v>
      </c>
      <c r="C3404">
        <v>2019</v>
      </c>
      <c r="D3404" s="2">
        <v>44761</v>
      </c>
      <c r="E3404" t="s">
        <v>275</v>
      </c>
      <c r="F3404" t="s">
        <v>1436</v>
      </c>
      <c r="G3404" t="s">
        <v>19</v>
      </c>
      <c r="I3404" s="3">
        <v>15.9</v>
      </c>
    </row>
    <row r="3405" spans="1:9" x14ac:dyDescent="0.35">
      <c r="A3405" s="1">
        <v>43666</v>
      </c>
      <c r="B3405">
        <v>7</v>
      </c>
      <c r="C3405">
        <v>2019</v>
      </c>
      <c r="D3405" s="2">
        <v>44761</v>
      </c>
      <c r="E3405" t="s">
        <v>275</v>
      </c>
      <c r="F3405" t="s">
        <v>1419</v>
      </c>
      <c r="G3405" t="s">
        <v>19</v>
      </c>
      <c r="I3405" s="3">
        <v>6.44</v>
      </c>
    </row>
    <row r="3406" spans="1:9" x14ac:dyDescent="0.35">
      <c r="A3406" s="1">
        <v>43666</v>
      </c>
      <c r="B3406">
        <v>7</v>
      </c>
      <c r="C3406">
        <v>2019</v>
      </c>
      <c r="D3406" s="2">
        <v>44761</v>
      </c>
      <c r="E3406" t="s">
        <v>275</v>
      </c>
      <c r="F3406" t="s">
        <v>1437</v>
      </c>
      <c r="G3406" t="s">
        <v>17</v>
      </c>
      <c r="I3406" s="3">
        <v>19.989999999999998</v>
      </c>
    </row>
    <row r="3407" spans="1:9" x14ac:dyDescent="0.35">
      <c r="A3407" s="1">
        <v>43667</v>
      </c>
      <c r="B3407">
        <v>7</v>
      </c>
      <c r="C3407">
        <v>2019</v>
      </c>
      <c r="D3407" s="2">
        <v>44761</v>
      </c>
      <c r="E3407" t="s">
        <v>275</v>
      </c>
      <c r="F3407" t="s">
        <v>1438</v>
      </c>
      <c r="G3407" t="s">
        <v>28</v>
      </c>
      <c r="I3407" s="3">
        <v>150.99</v>
      </c>
    </row>
    <row r="3408" spans="1:9" x14ac:dyDescent="0.35">
      <c r="A3408" s="1">
        <v>43667</v>
      </c>
      <c r="B3408">
        <v>7</v>
      </c>
      <c r="C3408">
        <v>2019</v>
      </c>
      <c r="D3408" s="2">
        <v>44761</v>
      </c>
      <c r="E3408" t="s">
        <v>275</v>
      </c>
      <c r="F3408" t="s">
        <v>1439</v>
      </c>
      <c r="G3408" t="s">
        <v>29</v>
      </c>
      <c r="I3408" s="3">
        <v>467.92</v>
      </c>
    </row>
    <row r="3409" spans="1:9" x14ac:dyDescent="0.35">
      <c r="A3409" s="1">
        <v>43668</v>
      </c>
      <c r="B3409">
        <v>7</v>
      </c>
      <c r="C3409">
        <v>2019</v>
      </c>
      <c r="D3409" s="2">
        <v>44761</v>
      </c>
      <c r="E3409" t="s">
        <v>276</v>
      </c>
      <c r="F3409" t="s">
        <v>359</v>
      </c>
      <c r="G3409" t="s">
        <v>36</v>
      </c>
      <c r="I3409" s="3">
        <v>1.99</v>
      </c>
    </row>
    <row r="3410" spans="1:9" x14ac:dyDescent="0.35">
      <c r="A3410" s="1">
        <v>43669</v>
      </c>
      <c r="B3410">
        <v>7</v>
      </c>
      <c r="C3410">
        <v>2019</v>
      </c>
      <c r="D3410" s="2">
        <v>44761</v>
      </c>
      <c r="E3410" t="s">
        <v>269</v>
      </c>
      <c r="F3410" t="s">
        <v>754</v>
      </c>
      <c r="G3410" t="s">
        <v>16</v>
      </c>
      <c r="I3410" s="3">
        <v>183.08</v>
      </c>
    </row>
    <row r="3411" spans="1:9" x14ac:dyDescent="0.35">
      <c r="A3411" s="1">
        <v>43670</v>
      </c>
      <c r="B3411">
        <v>7</v>
      </c>
      <c r="C3411">
        <v>2019</v>
      </c>
      <c r="D3411" s="2">
        <v>44761</v>
      </c>
      <c r="E3411" t="s">
        <v>275</v>
      </c>
      <c r="F3411" t="s">
        <v>1440</v>
      </c>
      <c r="G3411" t="s">
        <v>19</v>
      </c>
      <c r="I3411" s="3">
        <v>31.47</v>
      </c>
    </row>
    <row r="3412" spans="1:9" x14ac:dyDescent="0.35">
      <c r="A3412" s="1">
        <v>43672</v>
      </c>
      <c r="B3412">
        <v>7</v>
      </c>
      <c r="C3412">
        <v>2019</v>
      </c>
      <c r="D3412" s="2">
        <v>44761</v>
      </c>
      <c r="E3412" t="s">
        <v>276</v>
      </c>
      <c r="F3412" t="s">
        <v>369</v>
      </c>
      <c r="G3412" t="s">
        <v>36</v>
      </c>
      <c r="I3412" s="3">
        <v>0.99</v>
      </c>
    </row>
    <row r="3413" spans="1:9" x14ac:dyDescent="0.35">
      <c r="A3413" s="1">
        <v>43672</v>
      </c>
      <c r="B3413">
        <v>7</v>
      </c>
      <c r="C3413">
        <v>2019</v>
      </c>
      <c r="D3413" s="2">
        <v>44761</v>
      </c>
      <c r="E3413" t="s">
        <v>275</v>
      </c>
      <c r="F3413" t="s">
        <v>419</v>
      </c>
      <c r="G3413" t="s">
        <v>20</v>
      </c>
      <c r="I3413" s="3">
        <v>20.260000000000002</v>
      </c>
    </row>
    <row r="3414" spans="1:9" x14ac:dyDescent="0.35">
      <c r="A3414" s="1">
        <v>43672</v>
      </c>
      <c r="B3414">
        <v>7</v>
      </c>
      <c r="C3414">
        <v>2019</v>
      </c>
      <c r="D3414" s="2">
        <v>44761</v>
      </c>
      <c r="E3414" t="s">
        <v>275</v>
      </c>
      <c r="F3414" t="s">
        <v>1029</v>
      </c>
      <c r="G3414" t="s">
        <v>20</v>
      </c>
      <c r="I3414" s="3">
        <v>31.68</v>
      </c>
    </row>
    <row r="3415" spans="1:9" x14ac:dyDescent="0.35">
      <c r="A3415" s="1">
        <v>43673</v>
      </c>
      <c r="B3415">
        <v>7</v>
      </c>
      <c r="C3415">
        <v>2019</v>
      </c>
      <c r="D3415" s="2">
        <v>44761</v>
      </c>
      <c r="E3415" t="s">
        <v>275</v>
      </c>
      <c r="F3415" t="s">
        <v>1029</v>
      </c>
      <c r="G3415" t="s">
        <v>20</v>
      </c>
      <c r="I3415" s="3">
        <v>28.01</v>
      </c>
    </row>
    <row r="3416" spans="1:9" x14ac:dyDescent="0.35">
      <c r="A3416" s="1">
        <v>43675</v>
      </c>
      <c r="B3416">
        <v>7</v>
      </c>
      <c r="C3416">
        <v>2019</v>
      </c>
      <c r="D3416" s="2">
        <v>44761</v>
      </c>
      <c r="E3416" t="s">
        <v>269</v>
      </c>
      <c r="F3416" t="s">
        <v>359</v>
      </c>
      <c r="G3416" t="s">
        <v>36</v>
      </c>
      <c r="I3416" s="3">
        <v>33.630000000000003</v>
      </c>
    </row>
    <row r="3417" spans="1:9" x14ac:dyDescent="0.35">
      <c r="A3417" s="1">
        <v>43678</v>
      </c>
      <c r="B3417">
        <v>8</v>
      </c>
      <c r="C3417">
        <v>2019</v>
      </c>
      <c r="D3417" s="2">
        <v>44792</v>
      </c>
      <c r="E3417" t="s">
        <v>269</v>
      </c>
      <c r="F3417" t="s">
        <v>919</v>
      </c>
      <c r="G3417" t="s">
        <v>34</v>
      </c>
      <c r="I3417" s="3">
        <v>55</v>
      </c>
    </row>
    <row r="3418" spans="1:9" x14ac:dyDescent="0.35">
      <c r="A3418" s="1">
        <v>43678</v>
      </c>
      <c r="B3418">
        <v>8</v>
      </c>
      <c r="C3418">
        <v>2019</v>
      </c>
      <c r="D3418" s="2">
        <v>44792</v>
      </c>
      <c r="E3418" t="s">
        <v>275</v>
      </c>
      <c r="F3418" t="s">
        <v>420</v>
      </c>
      <c r="G3418" t="s">
        <v>26</v>
      </c>
      <c r="I3418" s="3">
        <v>50.85</v>
      </c>
    </row>
    <row r="3419" spans="1:9" x14ac:dyDescent="0.35">
      <c r="A3419" s="1">
        <v>43679</v>
      </c>
      <c r="B3419">
        <v>8</v>
      </c>
      <c r="C3419">
        <v>2019</v>
      </c>
      <c r="D3419" s="2">
        <v>44792</v>
      </c>
      <c r="E3419" t="s">
        <v>269</v>
      </c>
      <c r="F3419" t="s">
        <v>1233</v>
      </c>
      <c r="G3419" t="s">
        <v>34</v>
      </c>
      <c r="I3419" s="3">
        <v>100</v>
      </c>
    </row>
    <row r="3420" spans="1:9" x14ac:dyDescent="0.35">
      <c r="A3420" s="1">
        <v>43679</v>
      </c>
      <c r="B3420">
        <v>8</v>
      </c>
      <c r="C3420">
        <v>2019</v>
      </c>
      <c r="D3420" s="2">
        <v>44792</v>
      </c>
      <c r="E3420" t="s">
        <v>268</v>
      </c>
      <c r="F3420" t="s">
        <v>1064</v>
      </c>
      <c r="G3420" t="s">
        <v>13</v>
      </c>
      <c r="I3420" s="3">
        <v>4021.96</v>
      </c>
    </row>
    <row r="3421" spans="1:9" x14ac:dyDescent="0.35">
      <c r="A3421" s="1">
        <v>43680</v>
      </c>
      <c r="B3421">
        <v>8</v>
      </c>
      <c r="C3421">
        <v>2019</v>
      </c>
      <c r="D3421" s="2">
        <v>44792</v>
      </c>
      <c r="E3421" t="s">
        <v>275</v>
      </c>
      <c r="F3421" t="s">
        <v>408</v>
      </c>
      <c r="G3421" t="s">
        <v>18</v>
      </c>
      <c r="I3421" s="3">
        <v>16</v>
      </c>
    </row>
    <row r="3422" spans="1:9" x14ac:dyDescent="0.35">
      <c r="A3422" s="1">
        <v>43680</v>
      </c>
      <c r="B3422">
        <v>8</v>
      </c>
      <c r="C3422">
        <v>2019</v>
      </c>
      <c r="D3422" s="2">
        <v>44792</v>
      </c>
      <c r="E3422" t="s">
        <v>275</v>
      </c>
      <c r="F3422" t="s">
        <v>1029</v>
      </c>
      <c r="G3422" t="s">
        <v>20</v>
      </c>
      <c r="I3422" s="3">
        <v>46.21</v>
      </c>
    </row>
    <row r="3423" spans="1:9" x14ac:dyDescent="0.35">
      <c r="A3423" s="1">
        <v>43680</v>
      </c>
      <c r="B3423">
        <v>8</v>
      </c>
      <c r="C3423">
        <v>2019</v>
      </c>
      <c r="D3423" s="2">
        <v>44792</v>
      </c>
      <c r="E3423" t="s">
        <v>275</v>
      </c>
      <c r="F3423" t="s">
        <v>917</v>
      </c>
      <c r="G3423" t="s">
        <v>36</v>
      </c>
      <c r="I3423" s="3">
        <v>90.85</v>
      </c>
    </row>
    <row r="3424" spans="1:9" x14ac:dyDescent="0.35">
      <c r="A3424" s="1">
        <v>43681</v>
      </c>
      <c r="B3424">
        <v>8</v>
      </c>
      <c r="C3424">
        <v>2019</v>
      </c>
      <c r="D3424" s="2">
        <v>44792</v>
      </c>
      <c r="E3424" t="s">
        <v>276</v>
      </c>
      <c r="F3424" t="s">
        <v>368</v>
      </c>
      <c r="G3424" t="s">
        <v>27</v>
      </c>
      <c r="I3424" s="3">
        <v>172</v>
      </c>
    </row>
    <row r="3425" spans="1:9" x14ac:dyDescent="0.35">
      <c r="A3425" s="1">
        <v>43682</v>
      </c>
      <c r="B3425">
        <v>8</v>
      </c>
      <c r="C3425">
        <v>2019</v>
      </c>
      <c r="D3425" s="2">
        <v>44792</v>
      </c>
      <c r="E3425" t="s">
        <v>275</v>
      </c>
      <c r="F3425" t="s">
        <v>1296</v>
      </c>
      <c r="G3425" t="s">
        <v>23</v>
      </c>
      <c r="I3425" s="3">
        <v>10</v>
      </c>
    </row>
    <row r="3426" spans="1:9" x14ac:dyDescent="0.35">
      <c r="A3426" s="1">
        <v>43682</v>
      </c>
      <c r="B3426">
        <v>8</v>
      </c>
      <c r="C3426">
        <v>2019</v>
      </c>
      <c r="D3426" s="2">
        <v>44792</v>
      </c>
      <c r="E3426" t="s">
        <v>275</v>
      </c>
      <c r="F3426" t="s">
        <v>856</v>
      </c>
      <c r="G3426" t="s">
        <v>20</v>
      </c>
      <c r="I3426" s="3">
        <v>18.73</v>
      </c>
    </row>
    <row r="3427" spans="1:9" x14ac:dyDescent="0.35">
      <c r="A3427" s="1">
        <v>43682</v>
      </c>
      <c r="B3427">
        <v>8</v>
      </c>
      <c r="C3427">
        <v>2019</v>
      </c>
      <c r="D3427" s="2">
        <v>44792</v>
      </c>
      <c r="E3427" t="s">
        <v>269</v>
      </c>
      <c r="F3427" t="s">
        <v>651</v>
      </c>
      <c r="G3427" t="s">
        <v>34</v>
      </c>
      <c r="I3427" s="3">
        <v>74.5</v>
      </c>
    </row>
    <row r="3428" spans="1:9" x14ac:dyDescent="0.35">
      <c r="A3428" s="1">
        <v>43683</v>
      </c>
      <c r="B3428">
        <v>8</v>
      </c>
      <c r="C3428">
        <v>2019</v>
      </c>
      <c r="D3428" s="2">
        <v>44792</v>
      </c>
      <c r="E3428" t="s">
        <v>276</v>
      </c>
      <c r="F3428" t="s">
        <v>1019</v>
      </c>
      <c r="G3428" t="s">
        <v>30</v>
      </c>
      <c r="I3428" s="3">
        <v>65.989999999999995</v>
      </c>
    </row>
    <row r="3429" spans="1:9" x14ac:dyDescent="0.35">
      <c r="A3429" s="1">
        <v>43684</v>
      </c>
      <c r="B3429">
        <v>8</v>
      </c>
      <c r="C3429">
        <v>2019</v>
      </c>
      <c r="D3429" s="2">
        <v>44792</v>
      </c>
      <c r="E3429" t="s">
        <v>275</v>
      </c>
      <c r="F3429" t="s">
        <v>1441</v>
      </c>
      <c r="G3429" t="s">
        <v>17</v>
      </c>
      <c r="I3429" s="3">
        <v>10.199999999999999</v>
      </c>
    </row>
    <row r="3430" spans="1:9" x14ac:dyDescent="0.35">
      <c r="A3430" s="1">
        <v>43685</v>
      </c>
      <c r="B3430">
        <v>8</v>
      </c>
      <c r="C3430">
        <v>2019</v>
      </c>
      <c r="D3430" s="2">
        <v>44792</v>
      </c>
      <c r="E3430" t="s">
        <v>275</v>
      </c>
      <c r="F3430" t="s">
        <v>1442</v>
      </c>
      <c r="G3430" t="s">
        <v>19</v>
      </c>
      <c r="I3430" s="3">
        <v>12.16</v>
      </c>
    </row>
    <row r="3431" spans="1:9" x14ac:dyDescent="0.35">
      <c r="A3431" s="1">
        <v>43686</v>
      </c>
      <c r="B3431">
        <v>8</v>
      </c>
      <c r="C3431">
        <v>2019</v>
      </c>
      <c r="D3431" s="2">
        <v>44792</v>
      </c>
      <c r="E3431" t="s">
        <v>271</v>
      </c>
      <c r="F3431" t="s">
        <v>1443</v>
      </c>
      <c r="G3431" t="s">
        <v>59</v>
      </c>
      <c r="I3431" s="3">
        <v>12.49</v>
      </c>
    </row>
    <row r="3432" spans="1:9" x14ac:dyDescent="0.35">
      <c r="A3432" s="1">
        <v>43686</v>
      </c>
      <c r="B3432">
        <v>8</v>
      </c>
      <c r="C3432">
        <v>2019</v>
      </c>
      <c r="D3432" s="2">
        <v>44792</v>
      </c>
      <c r="E3432" t="s">
        <v>268</v>
      </c>
      <c r="F3432" t="s">
        <v>752</v>
      </c>
      <c r="G3432" t="s">
        <v>16</v>
      </c>
      <c r="I3432" s="3">
        <v>349.87</v>
      </c>
    </row>
    <row r="3433" spans="1:9" x14ac:dyDescent="0.35">
      <c r="A3433" s="1">
        <v>43687</v>
      </c>
      <c r="B3433">
        <v>8</v>
      </c>
      <c r="C3433">
        <v>2019</v>
      </c>
      <c r="D3433" s="2">
        <v>44792</v>
      </c>
      <c r="E3433" t="s">
        <v>275</v>
      </c>
      <c r="F3433" t="s">
        <v>1444</v>
      </c>
      <c r="G3433" t="s">
        <v>18</v>
      </c>
      <c r="I3433" s="3">
        <v>18</v>
      </c>
    </row>
    <row r="3434" spans="1:9" x14ac:dyDescent="0.35">
      <c r="A3434" s="1">
        <v>43688</v>
      </c>
      <c r="B3434">
        <v>8</v>
      </c>
      <c r="C3434">
        <v>2019</v>
      </c>
      <c r="D3434" s="2">
        <v>44792</v>
      </c>
      <c r="E3434" t="s">
        <v>275</v>
      </c>
      <c r="F3434" t="s">
        <v>1445</v>
      </c>
      <c r="G3434" t="s">
        <v>19</v>
      </c>
      <c r="I3434" s="3">
        <v>5.9</v>
      </c>
    </row>
    <row r="3435" spans="1:9" x14ac:dyDescent="0.35">
      <c r="A3435" s="1">
        <v>43688</v>
      </c>
      <c r="B3435">
        <v>8</v>
      </c>
      <c r="C3435">
        <v>2019</v>
      </c>
      <c r="D3435" s="2">
        <v>44792</v>
      </c>
      <c r="E3435" t="s">
        <v>275</v>
      </c>
      <c r="F3435" t="s">
        <v>541</v>
      </c>
      <c r="G3435" t="s">
        <v>17</v>
      </c>
      <c r="I3435" s="3">
        <v>7.96</v>
      </c>
    </row>
    <row r="3436" spans="1:9" x14ac:dyDescent="0.35">
      <c r="A3436" s="1">
        <v>43688</v>
      </c>
      <c r="B3436">
        <v>8</v>
      </c>
      <c r="C3436">
        <v>2019</v>
      </c>
      <c r="D3436" s="2">
        <v>44792</v>
      </c>
      <c r="E3436" t="s">
        <v>275</v>
      </c>
      <c r="F3436" t="s">
        <v>541</v>
      </c>
      <c r="G3436" t="s">
        <v>17</v>
      </c>
      <c r="I3436" s="3">
        <v>17.32</v>
      </c>
    </row>
    <row r="3437" spans="1:9" x14ac:dyDescent="0.35">
      <c r="A3437" s="1">
        <v>43688</v>
      </c>
      <c r="B3437">
        <v>8</v>
      </c>
      <c r="C3437">
        <v>2019</v>
      </c>
      <c r="D3437" s="2">
        <v>44792</v>
      </c>
      <c r="E3437" t="s">
        <v>275</v>
      </c>
      <c r="F3437" t="s">
        <v>427</v>
      </c>
      <c r="G3437" t="s">
        <v>20</v>
      </c>
      <c r="I3437" s="3">
        <v>18.34</v>
      </c>
    </row>
    <row r="3438" spans="1:9" x14ac:dyDescent="0.35">
      <c r="A3438" s="1">
        <v>43690</v>
      </c>
      <c r="B3438">
        <v>8</v>
      </c>
      <c r="C3438">
        <v>2019</v>
      </c>
      <c r="D3438" s="2">
        <v>44792</v>
      </c>
      <c r="E3438" t="s">
        <v>271</v>
      </c>
      <c r="F3438" t="s">
        <v>1095</v>
      </c>
      <c r="G3438" t="s">
        <v>59</v>
      </c>
      <c r="I3438" s="3">
        <v>3.43</v>
      </c>
    </row>
    <row r="3439" spans="1:9" x14ac:dyDescent="0.35">
      <c r="A3439" s="1">
        <v>43690</v>
      </c>
      <c r="B3439">
        <v>8</v>
      </c>
      <c r="C3439">
        <v>2019</v>
      </c>
      <c r="D3439" s="2">
        <v>44792</v>
      </c>
      <c r="E3439" t="s">
        <v>275</v>
      </c>
      <c r="F3439" t="s">
        <v>1029</v>
      </c>
      <c r="G3439" t="s">
        <v>20</v>
      </c>
      <c r="I3439" s="3">
        <v>16.53</v>
      </c>
    </row>
    <row r="3440" spans="1:9" x14ac:dyDescent="0.35">
      <c r="A3440" s="1">
        <v>43692</v>
      </c>
      <c r="B3440">
        <v>8</v>
      </c>
      <c r="C3440">
        <v>2019</v>
      </c>
      <c r="D3440" s="2">
        <v>44792</v>
      </c>
      <c r="E3440" t="s">
        <v>275</v>
      </c>
      <c r="F3440" t="s">
        <v>419</v>
      </c>
      <c r="G3440" t="s">
        <v>20</v>
      </c>
      <c r="I3440" s="3">
        <v>17.579999999999998</v>
      </c>
    </row>
    <row r="3441" spans="1:9" x14ac:dyDescent="0.35">
      <c r="A3441" s="1">
        <v>43693</v>
      </c>
      <c r="B3441">
        <v>8</v>
      </c>
      <c r="C3441">
        <v>2019</v>
      </c>
      <c r="D3441" s="2">
        <v>44792</v>
      </c>
      <c r="E3441" t="s">
        <v>275</v>
      </c>
      <c r="F3441" t="s">
        <v>1432</v>
      </c>
      <c r="G3441" t="s">
        <v>34</v>
      </c>
      <c r="I3441" s="3">
        <v>79</v>
      </c>
    </row>
    <row r="3442" spans="1:9" x14ac:dyDescent="0.35">
      <c r="A3442" s="1">
        <v>43694</v>
      </c>
      <c r="B3442">
        <v>8</v>
      </c>
      <c r="C3442">
        <v>2019</v>
      </c>
      <c r="D3442" s="2">
        <v>44792</v>
      </c>
      <c r="E3442" t="s">
        <v>275</v>
      </c>
      <c r="F3442" t="s">
        <v>356</v>
      </c>
      <c r="G3442" t="s">
        <v>17</v>
      </c>
      <c r="I3442" s="3">
        <v>4.3</v>
      </c>
    </row>
    <row r="3443" spans="1:9" x14ac:dyDescent="0.35">
      <c r="A3443" s="1">
        <v>43694</v>
      </c>
      <c r="B3443">
        <v>8</v>
      </c>
      <c r="C3443">
        <v>2019</v>
      </c>
      <c r="D3443" s="2">
        <v>44792</v>
      </c>
      <c r="E3443" t="s">
        <v>275</v>
      </c>
      <c r="F3443" t="s">
        <v>1353</v>
      </c>
      <c r="G3443" t="s">
        <v>20</v>
      </c>
      <c r="I3443" s="3">
        <v>28.27</v>
      </c>
    </row>
    <row r="3444" spans="1:9" x14ac:dyDescent="0.35">
      <c r="A3444" s="1">
        <v>43696</v>
      </c>
      <c r="B3444">
        <v>8</v>
      </c>
      <c r="C3444">
        <v>2019</v>
      </c>
      <c r="D3444" s="2">
        <v>44792</v>
      </c>
      <c r="E3444" t="s">
        <v>275</v>
      </c>
      <c r="F3444" t="s">
        <v>1446</v>
      </c>
      <c r="G3444" t="s">
        <v>19</v>
      </c>
      <c r="I3444" s="3">
        <v>12.99</v>
      </c>
    </row>
    <row r="3445" spans="1:9" x14ac:dyDescent="0.35">
      <c r="A3445" s="1">
        <v>43697</v>
      </c>
      <c r="B3445">
        <v>8</v>
      </c>
      <c r="C3445">
        <v>2019</v>
      </c>
      <c r="D3445" s="2">
        <v>44792</v>
      </c>
      <c r="E3445" t="s">
        <v>275</v>
      </c>
      <c r="F3445" t="s">
        <v>420</v>
      </c>
      <c r="G3445" t="s">
        <v>26</v>
      </c>
      <c r="I3445" s="3">
        <v>47.81</v>
      </c>
    </row>
    <row r="3446" spans="1:9" x14ac:dyDescent="0.35">
      <c r="A3446" s="1">
        <v>43698</v>
      </c>
      <c r="B3446">
        <v>8</v>
      </c>
      <c r="C3446">
        <v>2019</v>
      </c>
      <c r="D3446" s="2">
        <v>44792</v>
      </c>
      <c r="E3446" t="s">
        <v>268</v>
      </c>
      <c r="F3446" t="s">
        <v>751</v>
      </c>
      <c r="G3446" t="s">
        <v>14</v>
      </c>
      <c r="I3446" s="3">
        <v>9.14</v>
      </c>
    </row>
    <row r="3447" spans="1:9" x14ac:dyDescent="0.35">
      <c r="A3447" s="1">
        <v>43699</v>
      </c>
      <c r="B3447">
        <v>8</v>
      </c>
      <c r="C3447">
        <v>2019</v>
      </c>
      <c r="D3447" s="2">
        <v>44792</v>
      </c>
      <c r="E3447" t="s">
        <v>269</v>
      </c>
      <c r="F3447" t="s">
        <v>754</v>
      </c>
      <c r="G3447" t="s">
        <v>16</v>
      </c>
      <c r="I3447" s="3">
        <v>183.08</v>
      </c>
    </row>
    <row r="3448" spans="1:9" x14ac:dyDescent="0.35">
      <c r="A3448" s="1">
        <v>43700</v>
      </c>
      <c r="B3448">
        <v>8</v>
      </c>
      <c r="C3448">
        <v>2019</v>
      </c>
      <c r="D3448" s="2">
        <v>44792</v>
      </c>
      <c r="E3448" t="s">
        <v>276</v>
      </c>
      <c r="F3448" t="s">
        <v>388</v>
      </c>
      <c r="G3448" t="s">
        <v>36</v>
      </c>
      <c r="I3448" s="3">
        <v>1.99</v>
      </c>
    </row>
    <row r="3449" spans="1:9" x14ac:dyDescent="0.35">
      <c r="A3449" s="1">
        <v>43700</v>
      </c>
      <c r="B3449">
        <v>8</v>
      </c>
      <c r="C3449">
        <v>2019</v>
      </c>
      <c r="D3449" s="2">
        <v>44792</v>
      </c>
      <c r="E3449" t="s">
        <v>275</v>
      </c>
      <c r="F3449" t="s">
        <v>1029</v>
      </c>
      <c r="G3449" t="s">
        <v>20</v>
      </c>
      <c r="I3449" s="3">
        <v>14.6</v>
      </c>
    </row>
    <row r="3450" spans="1:9" x14ac:dyDescent="0.35">
      <c r="A3450" s="1">
        <v>43700</v>
      </c>
      <c r="B3450">
        <v>8</v>
      </c>
      <c r="C3450">
        <v>2019</v>
      </c>
      <c r="D3450" s="2">
        <v>44792</v>
      </c>
      <c r="E3450" t="s">
        <v>275</v>
      </c>
      <c r="F3450" t="s">
        <v>1180</v>
      </c>
      <c r="G3450" t="s">
        <v>20</v>
      </c>
      <c r="I3450" s="3">
        <v>23.89</v>
      </c>
    </row>
    <row r="3451" spans="1:9" x14ac:dyDescent="0.35">
      <c r="A3451" s="1">
        <v>43701</v>
      </c>
      <c r="B3451">
        <v>8</v>
      </c>
      <c r="C3451">
        <v>2019</v>
      </c>
      <c r="D3451" s="2">
        <v>44792</v>
      </c>
      <c r="E3451" t="s">
        <v>275</v>
      </c>
      <c r="F3451" t="s">
        <v>541</v>
      </c>
      <c r="G3451" t="s">
        <v>23</v>
      </c>
      <c r="I3451" s="3">
        <v>11.25</v>
      </c>
    </row>
    <row r="3452" spans="1:9" x14ac:dyDescent="0.35">
      <c r="A3452" s="1">
        <v>43701</v>
      </c>
      <c r="B3452">
        <v>8</v>
      </c>
      <c r="C3452">
        <v>2019</v>
      </c>
      <c r="D3452" s="2">
        <v>44792</v>
      </c>
      <c r="E3452" t="s">
        <v>275</v>
      </c>
      <c r="F3452" t="s">
        <v>1447</v>
      </c>
      <c r="G3452" t="s">
        <v>19</v>
      </c>
      <c r="I3452" s="3">
        <v>27.99</v>
      </c>
    </row>
    <row r="3453" spans="1:9" x14ac:dyDescent="0.35">
      <c r="A3453" s="1">
        <v>43703</v>
      </c>
      <c r="B3453">
        <v>8</v>
      </c>
      <c r="C3453">
        <v>2019</v>
      </c>
      <c r="D3453" s="2">
        <v>44792</v>
      </c>
      <c r="E3453" t="s">
        <v>276</v>
      </c>
      <c r="F3453" t="s">
        <v>369</v>
      </c>
      <c r="G3453" t="s">
        <v>36</v>
      </c>
      <c r="I3453" s="3">
        <v>0.99</v>
      </c>
    </row>
    <row r="3454" spans="1:9" x14ac:dyDescent="0.35">
      <c r="A3454" s="1">
        <v>43703</v>
      </c>
      <c r="B3454">
        <v>8</v>
      </c>
      <c r="C3454">
        <v>2019</v>
      </c>
      <c r="D3454" s="2">
        <v>44792</v>
      </c>
      <c r="E3454" t="s">
        <v>275</v>
      </c>
      <c r="F3454" t="s">
        <v>416</v>
      </c>
      <c r="G3454" t="s">
        <v>56</v>
      </c>
      <c r="I3454" s="3">
        <v>4.95</v>
      </c>
    </row>
    <row r="3455" spans="1:9" x14ac:dyDescent="0.35">
      <c r="A3455" s="1">
        <v>43703</v>
      </c>
      <c r="B3455">
        <v>8</v>
      </c>
      <c r="C3455">
        <v>2019</v>
      </c>
      <c r="D3455" s="2">
        <v>44792</v>
      </c>
      <c r="E3455" t="s">
        <v>275</v>
      </c>
      <c r="F3455" t="s">
        <v>682</v>
      </c>
      <c r="G3455" t="s">
        <v>56</v>
      </c>
      <c r="I3455" s="3">
        <v>9.68</v>
      </c>
    </row>
    <row r="3456" spans="1:9" x14ac:dyDescent="0.35">
      <c r="A3456" s="1">
        <v>43703</v>
      </c>
      <c r="B3456">
        <v>8</v>
      </c>
      <c r="C3456">
        <v>2019</v>
      </c>
      <c r="D3456" s="2">
        <v>44792</v>
      </c>
      <c r="E3456" t="s">
        <v>275</v>
      </c>
      <c r="F3456" t="s">
        <v>1029</v>
      </c>
      <c r="G3456" t="s">
        <v>56</v>
      </c>
      <c r="I3456" s="3">
        <v>13.95</v>
      </c>
    </row>
    <row r="3457" spans="1:9" x14ac:dyDescent="0.35">
      <c r="A3457" s="1">
        <v>43703</v>
      </c>
      <c r="B3457">
        <v>8</v>
      </c>
      <c r="C3457">
        <v>2019</v>
      </c>
      <c r="D3457" s="2">
        <v>44792</v>
      </c>
      <c r="E3457" t="s">
        <v>275</v>
      </c>
      <c r="F3457" t="s">
        <v>420</v>
      </c>
      <c r="G3457" t="s">
        <v>56</v>
      </c>
      <c r="I3457" s="3">
        <v>75.86</v>
      </c>
    </row>
    <row r="3458" spans="1:9" x14ac:dyDescent="0.35">
      <c r="A3458" s="1">
        <v>43704</v>
      </c>
      <c r="B3458">
        <v>8</v>
      </c>
      <c r="C3458">
        <v>2019</v>
      </c>
      <c r="D3458" s="2">
        <v>44792</v>
      </c>
      <c r="E3458" t="s">
        <v>275</v>
      </c>
      <c r="F3458" t="s">
        <v>770</v>
      </c>
      <c r="G3458" t="s">
        <v>19</v>
      </c>
      <c r="I3458" s="3">
        <v>5.86</v>
      </c>
    </row>
    <row r="3459" spans="1:9" x14ac:dyDescent="0.35">
      <c r="A3459" s="1">
        <v>43704</v>
      </c>
      <c r="B3459">
        <v>8</v>
      </c>
      <c r="C3459">
        <v>2019</v>
      </c>
      <c r="D3459" s="2">
        <v>44792</v>
      </c>
      <c r="E3459" t="s">
        <v>275</v>
      </c>
      <c r="F3459" t="s">
        <v>541</v>
      </c>
      <c r="G3459" t="s">
        <v>56</v>
      </c>
      <c r="I3459" s="3">
        <v>19.93</v>
      </c>
    </row>
    <row r="3460" spans="1:9" x14ac:dyDescent="0.35">
      <c r="A3460" s="1">
        <v>43704</v>
      </c>
      <c r="B3460">
        <v>8</v>
      </c>
      <c r="C3460">
        <v>2019</v>
      </c>
      <c r="D3460" s="2">
        <v>44792</v>
      </c>
      <c r="E3460" t="s">
        <v>275</v>
      </c>
      <c r="F3460" t="s">
        <v>541</v>
      </c>
      <c r="G3460" t="s">
        <v>56</v>
      </c>
      <c r="I3460" s="3">
        <v>31.39</v>
      </c>
    </row>
    <row r="3461" spans="1:9" x14ac:dyDescent="0.35">
      <c r="A3461" s="1">
        <v>43704</v>
      </c>
      <c r="B3461">
        <v>8</v>
      </c>
      <c r="C3461">
        <v>2019</v>
      </c>
      <c r="D3461" s="2">
        <v>44792</v>
      </c>
      <c r="E3461" t="s">
        <v>275</v>
      </c>
      <c r="F3461" t="s">
        <v>541</v>
      </c>
      <c r="G3461" t="s">
        <v>56</v>
      </c>
      <c r="I3461" s="3">
        <v>36.020000000000003</v>
      </c>
    </row>
    <row r="3462" spans="1:9" x14ac:dyDescent="0.35">
      <c r="A3462" s="1">
        <v>43704</v>
      </c>
      <c r="B3462">
        <v>8</v>
      </c>
      <c r="C3462">
        <v>2019</v>
      </c>
      <c r="D3462" s="2">
        <v>44792</v>
      </c>
      <c r="E3462" t="s">
        <v>275</v>
      </c>
      <c r="F3462" t="s">
        <v>1125</v>
      </c>
      <c r="G3462" t="s">
        <v>56</v>
      </c>
      <c r="I3462" s="3">
        <v>80.989999999999995</v>
      </c>
    </row>
    <row r="3463" spans="1:9" x14ac:dyDescent="0.35">
      <c r="A3463" s="1">
        <v>43705</v>
      </c>
      <c r="B3463">
        <v>8</v>
      </c>
      <c r="C3463">
        <v>2019</v>
      </c>
      <c r="D3463" s="2">
        <v>44792</v>
      </c>
      <c r="E3463" t="s">
        <v>275</v>
      </c>
      <c r="F3463" t="s">
        <v>1448</v>
      </c>
      <c r="G3463" t="s">
        <v>56</v>
      </c>
      <c r="I3463" s="3">
        <v>3.8</v>
      </c>
    </row>
    <row r="3464" spans="1:9" x14ac:dyDescent="0.35">
      <c r="A3464" s="1">
        <v>43705</v>
      </c>
      <c r="B3464">
        <v>8</v>
      </c>
      <c r="C3464">
        <v>2019</v>
      </c>
      <c r="D3464" s="2">
        <v>44792</v>
      </c>
      <c r="E3464" t="s">
        <v>275</v>
      </c>
      <c r="F3464" t="s">
        <v>420</v>
      </c>
      <c r="G3464" t="s">
        <v>56</v>
      </c>
      <c r="I3464" s="3">
        <v>91.96</v>
      </c>
    </row>
    <row r="3465" spans="1:9" x14ac:dyDescent="0.35">
      <c r="A3465" s="1">
        <v>43706</v>
      </c>
      <c r="B3465">
        <v>8</v>
      </c>
      <c r="C3465">
        <v>2019</v>
      </c>
      <c r="D3465" s="2">
        <v>44792</v>
      </c>
      <c r="E3465" t="s">
        <v>275</v>
      </c>
      <c r="F3465" t="s">
        <v>1449</v>
      </c>
      <c r="G3465" t="s">
        <v>25</v>
      </c>
      <c r="I3465" s="3">
        <v>22.89</v>
      </c>
    </row>
    <row r="3466" spans="1:9" x14ac:dyDescent="0.35">
      <c r="A3466" s="1">
        <v>43706</v>
      </c>
      <c r="B3466">
        <v>8</v>
      </c>
      <c r="C3466">
        <v>2019</v>
      </c>
      <c r="D3466" s="2">
        <v>44792</v>
      </c>
      <c r="E3466" t="s">
        <v>269</v>
      </c>
      <c r="F3466" t="s">
        <v>1450</v>
      </c>
      <c r="G3466" t="s">
        <v>36</v>
      </c>
      <c r="I3466" s="3">
        <v>33.630000000000003</v>
      </c>
    </row>
    <row r="3467" spans="1:9" x14ac:dyDescent="0.35">
      <c r="A3467" s="1">
        <v>43707</v>
      </c>
      <c r="B3467">
        <v>8</v>
      </c>
      <c r="C3467">
        <v>2019</v>
      </c>
      <c r="D3467" s="2">
        <v>44792</v>
      </c>
      <c r="E3467" t="s">
        <v>275</v>
      </c>
      <c r="F3467" t="s">
        <v>408</v>
      </c>
      <c r="G3467" t="s">
        <v>18</v>
      </c>
      <c r="I3467" s="3">
        <v>16</v>
      </c>
    </row>
    <row r="3468" spans="1:9" x14ac:dyDescent="0.35">
      <c r="A3468" s="1">
        <v>43707</v>
      </c>
      <c r="B3468">
        <v>8</v>
      </c>
      <c r="C3468">
        <v>2019</v>
      </c>
      <c r="D3468" s="2">
        <v>44792</v>
      </c>
      <c r="E3468" t="s">
        <v>275</v>
      </c>
      <c r="F3468" t="s">
        <v>1451</v>
      </c>
      <c r="G3468" t="s">
        <v>25</v>
      </c>
      <c r="I3468" s="3">
        <v>16.11</v>
      </c>
    </row>
    <row r="3469" spans="1:9" x14ac:dyDescent="0.35">
      <c r="A3469" s="1">
        <v>43707</v>
      </c>
      <c r="B3469">
        <v>8</v>
      </c>
      <c r="C3469">
        <v>2019</v>
      </c>
      <c r="D3469" s="2">
        <v>44792</v>
      </c>
      <c r="E3469" t="s">
        <v>269</v>
      </c>
      <c r="F3469" t="s">
        <v>919</v>
      </c>
      <c r="G3469" t="s">
        <v>34</v>
      </c>
      <c r="I3469" s="3">
        <v>55</v>
      </c>
    </row>
    <row r="3470" spans="1:9" x14ac:dyDescent="0.35">
      <c r="A3470" s="1">
        <v>43707</v>
      </c>
      <c r="B3470">
        <v>8</v>
      </c>
      <c r="C3470">
        <v>2019</v>
      </c>
      <c r="D3470" s="2">
        <v>44792</v>
      </c>
      <c r="E3470" t="s">
        <v>275</v>
      </c>
      <c r="F3470" t="s">
        <v>1452</v>
      </c>
      <c r="G3470" t="s">
        <v>47</v>
      </c>
      <c r="I3470" s="3">
        <v>82.96</v>
      </c>
    </row>
    <row r="3471" spans="1:9" x14ac:dyDescent="0.35">
      <c r="A3471" s="1">
        <v>43709</v>
      </c>
      <c r="B3471">
        <v>9</v>
      </c>
      <c r="C3471">
        <v>2019</v>
      </c>
      <c r="D3471" s="2">
        <v>44823</v>
      </c>
      <c r="E3471" t="s">
        <v>275</v>
      </c>
      <c r="F3471" t="s">
        <v>1441</v>
      </c>
      <c r="G3471" t="s">
        <v>17</v>
      </c>
      <c r="I3471" s="3">
        <v>8.61</v>
      </c>
    </row>
    <row r="3472" spans="1:9" x14ac:dyDescent="0.35">
      <c r="A3472" s="1">
        <v>43709</v>
      </c>
      <c r="B3472">
        <v>9</v>
      </c>
      <c r="C3472">
        <v>2019</v>
      </c>
      <c r="D3472" s="2">
        <v>44823</v>
      </c>
      <c r="E3472" t="s">
        <v>275</v>
      </c>
      <c r="F3472" t="s">
        <v>1029</v>
      </c>
      <c r="G3472" t="s">
        <v>20</v>
      </c>
      <c r="I3472" s="3">
        <v>21.53</v>
      </c>
    </row>
    <row r="3473" spans="1:9" x14ac:dyDescent="0.35">
      <c r="A3473" s="1">
        <v>43709</v>
      </c>
      <c r="B3473">
        <v>9</v>
      </c>
      <c r="C3473">
        <v>2019</v>
      </c>
      <c r="D3473" s="2">
        <v>44823</v>
      </c>
      <c r="E3473" t="s">
        <v>275</v>
      </c>
      <c r="F3473" t="s">
        <v>917</v>
      </c>
      <c r="G3473" t="s">
        <v>36</v>
      </c>
      <c r="I3473" s="3">
        <v>95.88</v>
      </c>
    </row>
    <row r="3474" spans="1:9" x14ac:dyDescent="0.35">
      <c r="A3474" s="1">
        <v>43710</v>
      </c>
      <c r="B3474">
        <v>9</v>
      </c>
      <c r="C3474">
        <v>2019</v>
      </c>
      <c r="D3474" s="2">
        <v>44823</v>
      </c>
      <c r="E3474" t="s">
        <v>275</v>
      </c>
      <c r="F3474" t="s">
        <v>1445</v>
      </c>
      <c r="G3474" t="s">
        <v>19</v>
      </c>
      <c r="I3474" s="3">
        <v>4.28</v>
      </c>
    </row>
    <row r="3475" spans="1:9" x14ac:dyDescent="0.35">
      <c r="A3475" s="1">
        <v>43710</v>
      </c>
      <c r="B3475">
        <v>9</v>
      </c>
      <c r="C3475">
        <v>2019</v>
      </c>
      <c r="D3475" s="2">
        <v>44823</v>
      </c>
      <c r="E3475" t="s">
        <v>275</v>
      </c>
      <c r="F3475" t="s">
        <v>552</v>
      </c>
      <c r="G3475" t="s">
        <v>20</v>
      </c>
      <c r="I3475" s="3">
        <v>15.94</v>
      </c>
    </row>
    <row r="3476" spans="1:9" x14ac:dyDescent="0.35">
      <c r="A3476" s="1">
        <v>43710</v>
      </c>
      <c r="B3476">
        <v>9</v>
      </c>
      <c r="C3476">
        <v>2019</v>
      </c>
      <c r="D3476" s="2">
        <v>44823</v>
      </c>
      <c r="E3476" t="s">
        <v>275</v>
      </c>
      <c r="F3476" t="s">
        <v>541</v>
      </c>
      <c r="G3476" t="s">
        <v>17</v>
      </c>
      <c r="I3476" s="3">
        <v>55.94</v>
      </c>
    </row>
    <row r="3477" spans="1:9" x14ac:dyDescent="0.35">
      <c r="A3477" s="1">
        <v>43711</v>
      </c>
      <c r="B3477">
        <v>9</v>
      </c>
      <c r="C3477">
        <v>2019</v>
      </c>
      <c r="D3477" s="2">
        <v>44823</v>
      </c>
      <c r="E3477" t="s">
        <v>268</v>
      </c>
      <c r="F3477" t="s">
        <v>1064</v>
      </c>
      <c r="G3477" t="s">
        <v>13</v>
      </c>
      <c r="I3477" s="3">
        <v>4021.96</v>
      </c>
    </row>
    <row r="3478" spans="1:9" x14ac:dyDescent="0.35">
      <c r="A3478" s="1">
        <v>43712</v>
      </c>
      <c r="B3478">
        <v>9</v>
      </c>
      <c r="C3478">
        <v>2019</v>
      </c>
      <c r="D3478" s="2">
        <v>44823</v>
      </c>
      <c r="E3478" t="s">
        <v>275</v>
      </c>
      <c r="F3478" t="s">
        <v>541</v>
      </c>
      <c r="G3478" t="s">
        <v>20</v>
      </c>
      <c r="I3478" s="3">
        <v>5.39</v>
      </c>
    </row>
    <row r="3479" spans="1:9" x14ac:dyDescent="0.35">
      <c r="A3479" s="1">
        <v>43712</v>
      </c>
      <c r="B3479">
        <v>9</v>
      </c>
      <c r="C3479">
        <v>2019</v>
      </c>
      <c r="D3479" s="2">
        <v>44823</v>
      </c>
      <c r="E3479" t="s">
        <v>269</v>
      </c>
      <c r="F3479" t="s">
        <v>1233</v>
      </c>
      <c r="G3479" t="s">
        <v>34</v>
      </c>
      <c r="I3479" s="3">
        <v>100</v>
      </c>
    </row>
    <row r="3480" spans="1:9" x14ac:dyDescent="0.35">
      <c r="A3480" s="1">
        <v>43712</v>
      </c>
      <c r="B3480">
        <v>9</v>
      </c>
      <c r="C3480">
        <v>2019</v>
      </c>
      <c r="D3480" s="2">
        <v>44823</v>
      </c>
      <c r="E3480" t="s">
        <v>276</v>
      </c>
      <c r="F3480" t="s">
        <v>368</v>
      </c>
      <c r="G3480" t="s">
        <v>27</v>
      </c>
      <c r="I3480" s="3">
        <v>172.26</v>
      </c>
    </row>
    <row r="3481" spans="1:9" x14ac:dyDescent="0.35">
      <c r="A3481" s="1">
        <v>43712</v>
      </c>
      <c r="B3481">
        <v>9</v>
      </c>
      <c r="C3481">
        <v>2019</v>
      </c>
      <c r="D3481" s="2">
        <v>44823</v>
      </c>
      <c r="E3481" t="s">
        <v>268</v>
      </c>
      <c r="F3481" t="s">
        <v>1059</v>
      </c>
      <c r="G3481" t="s">
        <v>14</v>
      </c>
      <c r="I3481" s="3">
        <v>251.41</v>
      </c>
    </row>
    <row r="3482" spans="1:9" x14ac:dyDescent="0.35">
      <c r="A3482" s="1">
        <v>43713</v>
      </c>
      <c r="B3482">
        <v>9</v>
      </c>
      <c r="C3482">
        <v>2019</v>
      </c>
      <c r="D3482" s="2">
        <v>44823</v>
      </c>
      <c r="E3482" t="s">
        <v>269</v>
      </c>
      <c r="F3482" t="s">
        <v>651</v>
      </c>
      <c r="G3482" t="s">
        <v>34</v>
      </c>
      <c r="I3482" s="3">
        <v>74.5</v>
      </c>
    </row>
    <row r="3483" spans="1:9" x14ac:dyDescent="0.35">
      <c r="A3483" s="1">
        <v>43714</v>
      </c>
      <c r="B3483">
        <v>9</v>
      </c>
      <c r="C3483">
        <v>2019</v>
      </c>
      <c r="D3483" s="2">
        <v>44823</v>
      </c>
      <c r="E3483" t="s">
        <v>276</v>
      </c>
      <c r="F3483" t="s">
        <v>389</v>
      </c>
      <c r="G3483" t="s">
        <v>30</v>
      </c>
      <c r="I3483" s="3">
        <v>65.989999999999995</v>
      </c>
    </row>
    <row r="3484" spans="1:9" x14ac:dyDescent="0.35">
      <c r="A3484" s="1">
        <v>43715</v>
      </c>
      <c r="B3484">
        <v>9</v>
      </c>
      <c r="C3484">
        <v>2019</v>
      </c>
      <c r="D3484" s="2">
        <v>44823</v>
      </c>
      <c r="E3484" t="s">
        <v>275</v>
      </c>
      <c r="F3484" t="s">
        <v>1453</v>
      </c>
      <c r="G3484" t="s">
        <v>25</v>
      </c>
      <c r="I3484" s="3">
        <v>6.99</v>
      </c>
    </row>
    <row r="3485" spans="1:9" x14ac:dyDescent="0.35">
      <c r="A3485" s="1">
        <v>43715</v>
      </c>
      <c r="B3485">
        <v>9</v>
      </c>
      <c r="C3485">
        <v>2019</v>
      </c>
      <c r="D3485" s="2">
        <v>44823</v>
      </c>
      <c r="E3485" t="s">
        <v>275</v>
      </c>
      <c r="F3485" t="s">
        <v>1454</v>
      </c>
      <c r="G3485" t="s">
        <v>34</v>
      </c>
      <c r="I3485" s="3">
        <v>53.86</v>
      </c>
    </row>
    <row r="3486" spans="1:9" x14ac:dyDescent="0.35">
      <c r="A3486" s="1">
        <v>43716</v>
      </c>
      <c r="B3486">
        <v>9</v>
      </c>
      <c r="C3486">
        <v>2019</v>
      </c>
      <c r="D3486" s="2">
        <v>44823</v>
      </c>
      <c r="E3486" t="s">
        <v>275</v>
      </c>
      <c r="F3486" t="s">
        <v>541</v>
      </c>
      <c r="G3486" t="s">
        <v>17</v>
      </c>
      <c r="I3486" s="3">
        <v>15.3</v>
      </c>
    </row>
    <row r="3487" spans="1:9" x14ac:dyDescent="0.35">
      <c r="A3487" s="1">
        <v>43717</v>
      </c>
      <c r="B3487">
        <v>9</v>
      </c>
      <c r="C3487">
        <v>2019</v>
      </c>
      <c r="D3487" s="2">
        <v>44823</v>
      </c>
      <c r="E3487" t="s">
        <v>275</v>
      </c>
      <c r="F3487" t="s">
        <v>1455</v>
      </c>
      <c r="G3487" t="s">
        <v>47</v>
      </c>
      <c r="I3487" s="3">
        <v>43.29</v>
      </c>
    </row>
    <row r="3488" spans="1:9" x14ac:dyDescent="0.35">
      <c r="A3488" s="1">
        <v>43717</v>
      </c>
      <c r="B3488">
        <v>9</v>
      </c>
      <c r="C3488">
        <v>2019</v>
      </c>
      <c r="D3488" s="2">
        <v>44823</v>
      </c>
      <c r="E3488" t="s">
        <v>268</v>
      </c>
      <c r="F3488" t="s">
        <v>1456</v>
      </c>
      <c r="G3488" t="s">
        <v>9</v>
      </c>
      <c r="I3488" s="3">
        <v>120</v>
      </c>
    </row>
    <row r="3489" spans="1:9" x14ac:dyDescent="0.35">
      <c r="A3489" s="1">
        <v>43718</v>
      </c>
      <c r="B3489">
        <v>9</v>
      </c>
      <c r="C3489">
        <v>2019</v>
      </c>
      <c r="D3489" s="2">
        <v>44823</v>
      </c>
      <c r="E3489" t="s">
        <v>275</v>
      </c>
      <c r="F3489" t="s">
        <v>1180</v>
      </c>
      <c r="G3489" t="s">
        <v>20</v>
      </c>
      <c r="I3489" s="3">
        <v>17.989999999999998</v>
      </c>
    </row>
    <row r="3490" spans="1:9" x14ac:dyDescent="0.35">
      <c r="A3490" s="1">
        <v>43718</v>
      </c>
      <c r="B3490">
        <v>9</v>
      </c>
      <c r="C3490">
        <v>2019</v>
      </c>
      <c r="D3490" s="2">
        <v>44823</v>
      </c>
      <c r="E3490" t="s">
        <v>275</v>
      </c>
      <c r="F3490" t="s">
        <v>420</v>
      </c>
      <c r="G3490" t="s">
        <v>26</v>
      </c>
      <c r="I3490" s="3">
        <v>48.78</v>
      </c>
    </row>
    <row r="3491" spans="1:9" x14ac:dyDescent="0.35">
      <c r="A3491" s="1">
        <v>43719</v>
      </c>
      <c r="B3491">
        <v>9</v>
      </c>
      <c r="C3491">
        <v>2019</v>
      </c>
      <c r="D3491" s="2">
        <v>44823</v>
      </c>
      <c r="E3491" t="s">
        <v>275</v>
      </c>
      <c r="F3491" t="s">
        <v>1029</v>
      </c>
      <c r="G3491" t="s">
        <v>20</v>
      </c>
      <c r="I3491" s="3">
        <v>31.46</v>
      </c>
    </row>
    <row r="3492" spans="1:9" x14ac:dyDescent="0.35">
      <c r="A3492" s="1">
        <v>43719</v>
      </c>
      <c r="B3492">
        <v>9</v>
      </c>
      <c r="C3492">
        <v>2019</v>
      </c>
      <c r="D3492" s="2">
        <v>44823</v>
      </c>
      <c r="E3492" t="s">
        <v>268</v>
      </c>
      <c r="F3492" t="s">
        <v>752</v>
      </c>
      <c r="G3492" t="s">
        <v>16</v>
      </c>
      <c r="I3492" s="3">
        <v>349.87</v>
      </c>
    </row>
    <row r="3493" spans="1:9" x14ac:dyDescent="0.35">
      <c r="A3493" s="1">
        <v>43721</v>
      </c>
      <c r="B3493">
        <v>9</v>
      </c>
      <c r="C3493">
        <v>2019</v>
      </c>
      <c r="D3493" s="2">
        <v>44823</v>
      </c>
      <c r="E3493" t="s">
        <v>275</v>
      </c>
      <c r="F3493" t="s">
        <v>1039</v>
      </c>
      <c r="G3493" t="s">
        <v>38</v>
      </c>
      <c r="I3493" s="3">
        <v>70.459999999999994</v>
      </c>
    </row>
    <row r="3494" spans="1:9" x14ac:dyDescent="0.35">
      <c r="A3494" s="1">
        <v>43721</v>
      </c>
      <c r="B3494">
        <v>9</v>
      </c>
      <c r="C3494">
        <v>2019</v>
      </c>
      <c r="D3494" s="2">
        <v>44823</v>
      </c>
      <c r="E3494" t="s">
        <v>275</v>
      </c>
      <c r="F3494" t="s">
        <v>1029</v>
      </c>
      <c r="G3494" t="s">
        <v>20</v>
      </c>
      <c r="I3494" s="3">
        <v>12.97</v>
      </c>
    </row>
    <row r="3495" spans="1:9" x14ac:dyDescent="0.35">
      <c r="A3495" s="1">
        <v>43723</v>
      </c>
      <c r="B3495">
        <v>9</v>
      </c>
      <c r="C3495">
        <v>2019</v>
      </c>
      <c r="D3495" s="2">
        <v>44823</v>
      </c>
      <c r="E3495" t="s">
        <v>275</v>
      </c>
      <c r="F3495" t="s">
        <v>1029</v>
      </c>
      <c r="G3495" t="s">
        <v>20</v>
      </c>
      <c r="I3495" s="3">
        <v>14.4</v>
      </c>
    </row>
    <row r="3496" spans="1:9" x14ac:dyDescent="0.35">
      <c r="A3496" s="1">
        <v>43724</v>
      </c>
      <c r="B3496">
        <v>9</v>
      </c>
      <c r="C3496">
        <v>2019</v>
      </c>
      <c r="D3496" s="2">
        <v>44823</v>
      </c>
      <c r="E3496" t="s">
        <v>275</v>
      </c>
      <c r="F3496" t="s">
        <v>1457</v>
      </c>
      <c r="G3496" t="s">
        <v>28</v>
      </c>
      <c r="I3496" s="3">
        <v>20</v>
      </c>
    </row>
    <row r="3497" spans="1:9" x14ac:dyDescent="0.35">
      <c r="A3497" s="1">
        <v>43724</v>
      </c>
      <c r="B3497">
        <v>9</v>
      </c>
      <c r="C3497">
        <v>2019</v>
      </c>
      <c r="D3497" s="2">
        <v>44823</v>
      </c>
      <c r="E3497" t="s">
        <v>275</v>
      </c>
      <c r="F3497" t="s">
        <v>541</v>
      </c>
      <c r="G3497" t="s">
        <v>17</v>
      </c>
      <c r="I3497" s="3">
        <v>32.36</v>
      </c>
    </row>
    <row r="3498" spans="1:9" x14ac:dyDescent="0.35">
      <c r="A3498" s="1">
        <v>43725</v>
      </c>
      <c r="B3498">
        <v>9</v>
      </c>
      <c r="C3498">
        <v>2019</v>
      </c>
      <c r="D3498" s="2">
        <v>44823</v>
      </c>
      <c r="E3498" t="s">
        <v>275</v>
      </c>
      <c r="F3498" t="s">
        <v>1457</v>
      </c>
      <c r="G3498" t="s">
        <v>28</v>
      </c>
      <c r="I3498" s="3">
        <v>10</v>
      </c>
    </row>
    <row r="3499" spans="1:9" x14ac:dyDescent="0.35">
      <c r="A3499" s="1">
        <v>43726</v>
      </c>
      <c r="B3499">
        <v>9</v>
      </c>
      <c r="C3499">
        <v>2019</v>
      </c>
      <c r="D3499" s="2">
        <v>44823</v>
      </c>
      <c r="E3499" t="s">
        <v>275</v>
      </c>
      <c r="F3499" t="s">
        <v>1457</v>
      </c>
      <c r="G3499" t="s">
        <v>28</v>
      </c>
      <c r="I3499" s="3">
        <v>20</v>
      </c>
    </row>
    <row r="3500" spans="1:9" x14ac:dyDescent="0.35">
      <c r="A3500" s="1">
        <v>43727</v>
      </c>
      <c r="B3500">
        <v>9</v>
      </c>
      <c r="C3500">
        <v>2019</v>
      </c>
      <c r="D3500" s="2">
        <v>44823</v>
      </c>
      <c r="E3500" t="s">
        <v>268</v>
      </c>
      <c r="F3500" t="s">
        <v>751</v>
      </c>
      <c r="G3500" t="s">
        <v>14</v>
      </c>
      <c r="I3500" s="3">
        <v>9.86</v>
      </c>
    </row>
    <row r="3501" spans="1:9" x14ac:dyDescent="0.35">
      <c r="A3501" s="1">
        <v>43727</v>
      </c>
      <c r="B3501">
        <v>9</v>
      </c>
      <c r="C3501">
        <v>2019</v>
      </c>
      <c r="D3501" s="2">
        <v>44823</v>
      </c>
      <c r="E3501" t="s">
        <v>269</v>
      </c>
      <c r="F3501" t="s">
        <v>683</v>
      </c>
      <c r="G3501" t="s">
        <v>34</v>
      </c>
      <c r="I3501" s="3">
        <v>15</v>
      </c>
    </row>
    <row r="3502" spans="1:9" x14ac:dyDescent="0.35">
      <c r="A3502" s="1">
        <v>43727</v>
      </c>
      <c r="B3502">
        <v>9</v>
      </c>
      <c r="C3502">
        <v>2019</v>
      </c>
      <c r="D3502" s="2">
        <v>44823</v>
      </c>
      <c r="E3502" t="s">
        <v>275</v>
      </c>
      <c r="F3502" t="s">
        <v>684</v>
      </c>
      <c r="G3502" t="s">
        <v>52</v>
      </c>
      <c r="I3502" s="3">
        <v>50.57</v>
      </c>
    </row>
    <row r="3503" spans="1:9" x14ac:dyDescent="0.35">
      <c r="A3503" s="1">
        <v>43728</v>
      </c>
      <c r="B3503">
        <v>9</v>
      </c>
      <c r="C3503">
        <v>2019</v>
      </c>
      <c r="D3503" s="2">
        <v>44823</v>
      </c>
      <c r="E3503" t="s">
        <v>275</v>
      </c>
      <c r="F3503" t="s">
        <v>856</v>
      </c>
      <c r="G3503" t="s">
        <v>20</v>
      </c>
      <c r="I3503" s="3">
        <v>35.880000000000003</v>
      </c>
    </row>
    <row r="3504" spans="1:9" x14ac:dyDescent="0.35">
      <c r="A3504" s="1">
        <v>43729</v>
      </c>
      <c r="B3504">
        <v>9</v>
      </c>
      <c r="C3504">
        <v>2019</v>
      </c>
      <c r="D3504" s="2">
        <v>44823</v>
      </c>
      <c r="E3504" t="s">
        <v>275</v>
      </c>
      <c r="F3504" t="s">
        <v>1029</v>
      </c>
      <c r="G3504" t="s">
        <v>20</v>
      </c>
      <c r="I3504" s="3">
        <v>15.4</v>
      </c>
    </row>
    <row r="3505" spans="1:9" x14ac:dyDescent="0.35">
      <c r="A3505" s="1">
        <v>43729</v>
      </c>
      <c r="B3505">
        <v>9</v>
      </c>
      <c r="C3505">
        <v>2019</v>
      </c>
      <c r="D3505" s="2">
        <v>44823</v>
      </c>
      <c r="E3505" t="s">
        <v>275</v>
      </c>
      <c r="F3505" t="s">
        <v>419</v>
      </c>
      <c r="G3505" t="s">
        <v>20</v>
      </c>
      <c r="I3505" s="3">
        <v>30.13</v>
      </c>
    </row>
    <row r="3506" spans="1:9" x14ac:dyDescent="0.35">
      <c r="A3506" s="1">
        <v>43729</v>
      </c>
      <c r="B3506">
        <v>9</v>
      </c>
      <c r="C3506">
        <v>2019</v>
      </c>
      <c r="D3506" s="2">
        <v>44823</v>
      </c>
      <c r="E3506" t="s">
        <v>275</v>
      </c>
      <c r="F3506" t="s">
        <v>1029</v>
      </c>
      <c r="G3506" t="s">
        <v>20</v>
      </c>
      <c r="I3506" s="3">
        <v>33.56</v>
      </c>
    </row>
    <row r="3507" spans="1:9" x14ac:dyDescent="0.35">
      <c r="A3507" s="1">
        <v>43730</v>
      </c>
      <c r="B3507">
        <v>9</v>
      </c>
      <c r="C3507">
        <v>2019</v>
      </c>
      <c r="D3507" s="2">
        <v>44823</v>
      </c>
      <c r="E3507" t="s">
        <v>276</v>
      </c>
      <c r="F3507" t="s">
        <v>388</v>
      </c>
      <c r="G3507" t="s">
        <v>36</v>
      </c>
      <c r="I3507" s="3">
        <v>1.99</v>
      </c>
    </row>
    <row r="3508" spans="1:9" x14ac:dyDescent="0.35">
      <c r="A3508" s="1">
        <v>43730</v>
      </c>
      <c r="B3508">
        <v>9</v>
      </c>
      <c r="C3508">
        <v>2019</v>
      </c>
      <c r="D3508" s="2">
        <v>44823</v>
      </c>
      <c r="E3508" t="s">
        <v>275</v>
      </c>
      <c r="F3508" t="s">
        <v>1029</v>
      </c>
      <c r="G3508" t="s">
        <v>20</v>
      </c>
      <c r="I3508" s="3">
        <v>22.82</v>
      </c>
    </row>
    <row r="3509" spans="1:9" x14ac:dyDescent="0.35">
      <c r="A3509" s="1">
        <v>43731</v>
      </c>
      <c r="B3509">
        <v>9</v>
      </c>
      <c r="C3509">
        <v>2019</v>
      </c>
      <c r="D3509" s="2">
        <v>44823</v>
      </c>
      <c r="E3509" t="s">
        <v>275</v>
      </c>
      <c r="F3509" t="s">
        <v>1458</v>
      </c>
      <c r="G3509" t="s">
        <v>23</v>
      </c>
      <c r="I3509" s="3">
        <v>7</v>
      </c>
    </row>
    <row r="3510" spans="1:9" x14ac:dyDescent="0.35">
      <c r="A3510" s="1">
        <v>43732</v>
      </c>
      <c r="B3510">
        <v>9</v>
      </c>
      <c r="C3510">
        <v>2019</v>
      </c>
      <c r="D3510" s="2">
        <v>44823</v>
      </c>
      <c r="E3510" t="s">
        <v>275</v>
      </c>
      <c r="F3510" t="s">
        <v>1457</v>
      </c>
      <c r="G3510" t="s">
        <v>28</v>
      </c>
      <c r="I3510" s="3">
        <v>20</v>
      </c>
    </row>
    <row r="3511" spans="1:9" x14ac:dyDescent="0.35">
      <c r="A3511" s="1">
        <v>43732</v>
      </c>
      <c r="B3511">
        <v>9</v>
      </c>
      <c r="C3511">
        <v>2019</v>
      </c>
      <c r="D3511" s="2">
        <v>44823</v>
      </c>
      <c r="E3511" t="s">
        <v>275</v>
      </c>
      <c r="F3511" t="s">
        <v>1457</v>
      </c>
      <c r="G3511" t="s">
        <v>28</v>
      </c>
      <c r="I3511" s="3">
        <v>20</v>
      </c>
    </row>
    <row r="3512" spans="1:9" x14ac:dyDescent="0.35">
      <c r="A3512" s="1">
        <v>43732</v>
      </c>
      <c r="B3512">
        <v>9</v>
      </c>
      <c r="C3512">
        <v>2019</v>
      </c>
      <c r="D3512" s="2">
        <v>44823</v>
      </c>
      <c r="E3512" t="s">
        <v>269</v>
      </c>
      <c r="F3512" t="s">
        <v>754</v>
      </c>
      <c r="G3512" t="s">
        <v>16</v>
      </c>
      <c r="I3512" s="3">
        <v>183.08</v>
      </c>
    </row>
    <row r="3513" spans="1:9" x14ac:dyDescent="0.35">
      <c r="A3513" s="1">
        <v>43733</v>
      </c>
      <c r="B3513">
        <v>9</v>
      </c>
      <c r="C3513">
        <v>2019</v>
      </c>
      <c r="D3513" s="2">
        <v>44823</v>
      </c>
      <c r="E3513" t="s">
        <v>275</v>
      </c>
      <c r="F3513" t="s">
        <v>1457</v>
      </c>
      <c r="G3513" t="s">
        <v>28</v>
      </c>
      <c r="I3513" s="3">
        <v>50</v>
      </c>
    </row>
    <row r="3514" spans="1:9" x14ac:dyDescent="0.35">
      <c r="A3514" s="1">
        <v>43734</v>
      </c>
      <c r="B3514">
        <v>9</v>
      </c>
      <c r="C3514">
        <v>2019</v>
      </c>
      <c r="D3514" s="2">
        <v>44823</v>
      </c>
      <c r="E3514" t="s">
        <v>276</v>
      </c>
      <c r="F3514" t="s">
        <v>369</v>
      </c>
      <c r="G3514" t="s">
        <v>36</v>
      </c>
      <c r="I3514" s="3">
        <v>0.99</v>
      </c>
    </row>
    <row r="3515" spans="1:9" x14ac:dyDescent="0.35">
      <c r="A3515" s="1">
        <v>43735</v>
      </c>
      <c r="B3515">
        <v>9</v>
      </c>
      <c r="C3515">
        <v>2019</v>
      </c>
      <c r="D3515" s="2">
        <v>44823</v>
      </c>
      <c r="E3515" t="s">
        <v>275</v>
      </c>
      <c r="F3515" t="s">
        <v>1459</v>
      </c>
      <c r="G3515" t="s">
        <v>17</v>
      </c>
      <c r="I3515" s="3">
        <v>29.99</v>
      </c>
    </row>
    <row r="3516" spans="1:9" x14ac:dyDescent="0.35">
      <c r="A3516" s="1">
        <v>43735</v>
      </c>
      <c r="B3516">
        <v>9</v>
      </c>
      <c r="C3516">
        <v>2019</v>
      </c>
      <c r="D3516" s="2">
        <v>44823</v>
      </c>
      <c r="E3516" t="s">
        <v>275</v>
      </c>
      <c r="F3516" t="s">
        <v>1460</v>
      </c>
      <c r="G3516" t="s">
        <v>52</v>
      </c>
      <c r="I3516" s="3">
        <v>59</v>
      </c>
    </row>
    <row r="3517" spans="1:9" x14ac:dyDescent="0.35">
      <c r="A3517" s="1">
        <v>43737</v>
      </c>
      <c r="B3517">
        <v>9</v>
      </c>
      <c r="C3517">
        <v>2019</v>
      </c>
      <c r="D3517" s="2">
        <v>44823</v>
      </c>
      <c r="E3517" t="s">
        <v>275</v>
      </c>
      <c r="F3517" t="s">
        <v>541</v>
      </c>
      <c r="G3517" t="s">
        <v>20</v>
      </c>
      <c r="I3517" s="3">
        <v>5.14</v>
      </c>
    </row>
    <row r="3518" spans="1:9" x14ac:dyDescent="0.35">
      <c r="A3518" s="1">
        <v>43737</v>
      </c>
      <c r="B3518">
        <v>9</v>
      </c>
      <c r="C3518">
        <v>2019</v>
      </c>
      <c r="D3518" s="2">
        <v>44823</v>
      </c>
      <c r="E3518" t="s">
        <v>275</v>
      </c>
      <c r="F3518" t="s">
        <v>856</v>
      </c>
      <c r="G3518" t="s">
        <v>20</v>
      </c>
      <c r="I3518" s="3">
        <v>9.7200000000000006</v>
      </c>
    </row>
    <row r="3519" spans="1:9" x14ac:dyDescent="0.35">
      <c r="A3519" s="1">
        <v>43738</v>
      </c>
      <c r="B3519">
        <v>9</v>
      </c>
      <c r="C3519">
        <v>2019</v>
      </c>
      <c r="D3519" s="2">
        <v>44823</v>
      </c>
      <c r="E3519" t="s">
        <v>275</v>
      </c>
      <c r="F3519" t="s">
        <v>1461</v>
      </c>
      <c r="G3519" t="s">
        <v>25</v>
      </c>
      <c r="I3519" s="3">
        <v>24.99</v>
      </c>
    </row>
    <row r="3520" spans="1:9" x14ac:dyDescent="0.35">
      <c r="A3520" s="1">
        <v>43738</v>
      </c>
      <c r="B3520">
        <v>9</v>
      </c>
      <c r="C3520">
        <v>2019</v>
      </c>
      <c r="D3520" s="2">
        <v>44823</v>
      </c>
      <c r="E3520" t="s">
        <v>275</v>
      </c>
      <c r="F3520" t="s">
        <v>1462</v>
      </c>
      <c r="G3520" t="s">
        <v>10</v>
      </c>
      <c r="I3520" s="3">
        <v>32.159999999999997</v>
      </c>
    </row>
    <row r="3521" spans="1:9" x14ac:dyDescent="0.35">
      <c r="A3521" s="1">
        <v>43738</v>
      </c>
      <c r="B3521">
        <v>9</v>
      </c>
      <c r="C3521">
        <v>2019</v>
      </c>
      <c r="D3521" s="2">
        <v>44823</v>
      </c>
      <c r="E3521" t="s">
        <v>269</v>
      </c>
      <c r="F3521" t="s">
        <v>1463</v>
      </c>
      <c r="G3521" t="s">
        <v>36</v>
      </c>
      <c r="I3521" s="3">
        <v>33.630000000000003</v>
      </c>
    </row>
    <row r="3522" spans="1:9" x14ac:dyDescent="0.35">
      <c r="A3522" s="1">
        <v>43738</v>
      </c>
      <c r="B3522">
        <v>9</v>
      </c>
      <c r="C3522">
        <v>2019</v>
      </c>
      <c r="D3522" s="2">
        <v>44823</v>
      </c>
      <c r="E3522" t="s">
        <v>275</v>
      </c>
      <c r="F3522" t="s">
        <v>420</v>
      </c>
      <c r="G3522" t="s">
        <v>26</v>
      </c>
      <c r="I3522" s="3">
        <v>52.38</v>
      </c>
    </row>
    <row r="3523" spans="1:9" x14ac:dyDescent="0.35">
      <c r="A3523" s="1">
        <v>43739</v>
      </c>
      <c r="B3523">
        <v>10</v>
      </c>
      <c r="C3523">
        <v>2019</v>
      </c>
      <c r="D3523" s="2">
        <v>44853</v>
      </c>
      <c r="E3523" t="s">
        <v>275</v>
      </c>
      <c r="F3523" t="s">
        <v>1029</v>
      </c>
      <c r="G3523" t="s">
        <v>20</v>
      </c>
      <c r="I3523" s="3">
        <v>1.99</v>
      </c>
    </row>
    <row r="3524" spans="1:9" x14ac:dyDescent="0.35">
      <c r="A3524" s="1">
        <v>43739</v>
      </c>
      <c r="B3524">
        <v>10</v>
      </c>
      <c r="C3524">
        <v>2019</v>
      </c>
      <c r="D3524" s="2">
        <v>44853</v>
      </c>
      <c r="E3524" t="s">
        <v>275</v>
      </c>
      <c r="F3524" t="s">
        <v>408</v>
      </c>
      <c r="G3524" t="s">
        <v>18</v>
      </c>
      <c r="I3524" s="3">
        <v>16</v>
      </c>
    </row>
    <row r="3525" spans="1:9" x14ac:dyDescent="0.35">
      <c r="A3525" s="1">
        <v>43739</v>
      </c>
      <c r="B3525">
        <v>10</v>
      </c>
      <c r="C3525">
        <v>2019</v>
      </c>
      <c r="D3525" s="2">
        <v>44853</v>
      </c>
      <c r="E3525" t="s">
        <v>275</v>
      </c>
      <c r="F3525" t="s">
        <v>553</v>
      </c>
      <c r="G3525" t="s">
        <v>28</v>
      </c>
      <c r="I3525" s="3">
        <v>35</v>
      </c>
    </row>
    <row r="3526" spans="1:9" x14ac:dyDescent="0.35">
      <c r="A3526" s="1">
        <v>43739</v>
      </c>
      <c r="B3526">
        <v>10</v>
      </c>
      <c r="C3526">
        <v>2019</v>
      </c>
      <c r="D3526" s="2">
        <v>44853</v>
      </c>
      <c r="E3526" t="s">
        <v>269</v>
      </c>
      <c r="F3526" t="s">
        <v>919</v>
      </c>
      <c r="G3526" t="s">
        <v>34</v>
      </c>
      <c r="I3526" s="3">
        <v>55</v>
      </c>
    </row>
    <row r="3527" spans="1:9" x14ac:dyDescent="0.35">
      <c r="A3527" s="1">
        <v>43739</v>
      </c>
      <c r="B3527">
        <v>10</v>
      </c>
      <c r="C3527">
        <v>2019</v>
      </c>
      <c r="D3527" s="2">
        <v>44853</v>
      </c>
      <c r="E3527" t="s">
        <v>275</v>
      </c>
      <c r="F3527" t="s">
        <v>408</v>
      </c>
      <c r="G3527" t="s">
        <v>18</v>
      </c>
      <c r="I3527" s="3">
        <v>129.9</v>
      </c>
    </row>
    <row r="3528" spans="1:9" x14ac:dyDescent="0.35">
      <c r="A3528" s="1">
        <v>43740</v>
      </c>
      <c r="B3528">
        <v>10</v>
      </c>
      <c r="C3528">
        <v>2019</v>
      </c>
      <c r="D3528" s="2">
        <v>44853</v>
      </c>
      <c r="E3528" t="s">
        <v>275</v>
      </c>
      <c r="F3528" t="s">
        <v>553</v>
      </c>
      <c r="G3528" t="s">
        <v>28</v>
      </c>
      <c r="I3528" s="3">
        <v>10</v>
      </c>
    </row>
    <row r="3529" spans="1:9" x14ac:dyDescent="0.35">
      <c r="A3529" s="1">
        <v>43740</v>
      </c>
      <c r="B3529">
        <v>10</v>
      </c>
      <c r="C3529">
        <v>2019</v>
      </c>
      <c r="D3529" s="2">
        <v>44853</v>
      </c>
      <c r="E3529" t="s">
        <v>268</v>
      </c>
      <c r="F3529" t="s">
        <v>1064</v>
      </c>
      <c r="G3529" t="s">
        <v>13</v>
      </c>
      <c r="I3529" s="3">
        <v>4021.96</v>
      </c>
    </row>
    <row r="3530" spans="1:9" x14ac:dyDescent="0.35">
      <c r="A3530" s="1">
        <v>43741</v>
      </c>
      <c r="B3530">
        <v>10</v>
      </c>
      <c r="C3530">
        <v>2019</v>
      </c>
      <c r="D3530" s="2">
        <v>44853</v>
      </c>
      <c r="E3530" t="s">
        <v>275</v>
      </c>
      <c r="F3530" t="s">
        <v>474</v>
      </c>
      <c r="G3530" t="s">
        <v>19</v>
      </c>
      <c r="I3530" s="3">
        <v>10.23</v>
      </c>
    </row>
    <row r="3531" spans="1:9" x14ac:dyDescent="0.35">
      <c r="A3531" s="1">
        <v>43742</v>
      </c>
      <c r="B3531">
        <v>10</v>
      </c>
      <c r="C3531">
        <v>2019</v>
      </c>
      <c r="D3531" s="2">
        <v>44853</v>
      </c>
      <c r="E3531" t="s">
        <v>269</v>
      </c>
      <c r="F3531" t="s">
        <v>1233</v>
      </c>
      <c r="G3531" t="s">
        <v>34</v>
      </c>
      <c r="I3531" s="3">
        <v>100</v>
      </c>
    </row>
    <row r="3532" spans="1:9" x14ac:dyDescent="0.35">
      <c r="A3532" s="1">
        <v>43742</v>
      </c>
      <c r="B3532">
        <v>10</v>
      </c>
      <c r="C3532">
        <v>2019</v>
      </c>
      <c r="D3532" s="2">
        <v>44853</v>
      </c>
      <c r="E3532" t="s">
        <v>276</v>
      </c>
      <c r="F3532" t="s">
        <v>368</v>
      </c>
      <c r="G3532" t="s">
        <v>27</v>
      </c>
      <c r="I3532" s="3">
        <v>172</v>
      </c>
    </row>
    <row r="3533" spans="1:9" x14ac:dyDescent="0.35">
      <c r="A3533" s="1">
        <v>43743</v>
      </c>
      <c r="B3533">
        <v>10</v>
      </c>
      <c r="C3533">
        <v>2019</v>
      </c>
      <c r="D3533" s="2">
        <v>44853</v>
      </c>
      <c r="E3533" t="s">
        <v>275</v>
      </c>
      <c r="F3533" t="s">
        <v>474</v>
      </c>
      <c r="G3533" t="s">
        <v>19</v>
      </c>
      <c r="I3533" s="3">
        <v>11.28</v>
      </c>
    </row>
    <row r="3534" spans="1:9" x14ac:dyDescent="0.35">
      <c r="A3534" s="1">
        <v>43744</v>
      </c>
      <c r="B3534">
        <v>10</v>
      </c>
      <c r="C3534">
        <v>2019</v>
      </c>
      <c r="D3534" s="2">
        <v>44853</v>
      </c>
      <c r="E3534" t="s">
        <v>275</v>
      </c>
      <c r="F3534" t="s">
        <v>419</v>
      </c>
      <c r="G3534" t="s">
        <v>20</v>
      </c>
      <c r="I3534" s="3">
        <v>19.72</v>
      </c>
    </row>
    <row r="3535" spans="1:9" x14ac:dyDescent="0.35">
      <c r="A3535" s="1">
        <v>43744</v>
      </c>
      <c r="B3535">
        <v>10</v>
      </c>
      <c r="C3535">
        <v>2019</v>
      </c>
      <c r="D3535" s="2">
        <v>44853</v>
      </c>
      <c r="E3535" t="s">
        <v>275</v>
      </c>
      <c r="F3535" t="s">
        <v>553</v>
      </c>
      <c r="G3535" t="s">
        <v>28</v>
      </c>
      <c r="I3535" s="3">
        <v>20</v>
      </c>
    </row>
    <row r="3536" spans="1:9" x14ac:dyDescent="0.35">
      <c r="A3536" s="1">
        <v>43744</v>
      </c>
      <c r="B3536">
        <v>10</v>
      </c>
      <c r="C3536">
        <v>2019</v>
      </c>
      <c r="D3536" s="2">
        <v>44853</v>
      </c>
      <c r="E3536" t="s">
        <v>275</v>
      </c>
      <c r="F3536" t="s">
        <v>553</v>
      </c>
      <c r="G3536" t="s">
        <v>28</v>
      </c>
      <c r="I3536" s="3">
        <v>20</v>
      </c>
    </row>
    <row r="3537" spans="1:9" x14ac:dyDescent="0.35">
      <c r="A3537" s="1">
        <v>43745</v>
      </c>
      <c r="B3537">
        <v>10</v>
      </c>
      <c r="C3537">
        <v>2019</v>
      </c>
      <c r="D3537" s="2">
        <v>44853</v>
      </c>
      <c r="E3537" t="s">
        <v>276</v>
      </c>
      <c r="F3537" t="s">
        <v>1464</v>
      </c>
      <c r="G3537" t="s">
        <v>36</v>
      </c>
      <c r="I3537" s="3">
        <v>65.989999999999995</v>
      </c>
    </row>
    <row r="3538" spans="1:9" x14ac:dyDescent="0.35">
      <c r="A3538" s="1">
        <v>43745</v>
      </c>
      <c r="B3538">
        <v>10</v>
      </c>
      <c r="C3538">
        <v>2019</v>
      </c>
      <c r="D3538" s="2">
        <v>44853</v>
      </c>
      <c r="E3538" t="s">
        <v>269</v>
      </c>
      <c r="F3538" t="s">
        <v>651</v>
      </c>
      <c r="G3538" t="s">
        <v>34</v>
      </c>
      <c r="I3538" s="3">
        <v>79.5</v>
      </c>
    </row>
    <row r="3539" spans="1:9" x14ac:dyDescent="0.35">
      <c r="A3539" s="1">
        <v>43747</v>
      </c>
      <c r="B3539">
        <v>10</v>
      </c>
      <c r="C3539">
        <v>2019</v>
      </c>
      <c r="D3539" s="2">
        <v>44853</v>
      </c>
      <c r="E3539" t="s">
        <v>275</v>
      </c>
      <c r="F3539" t="s">
        <v>770</v>
      </c>
      <c r="G3539" t="s">
        <v>19</v>
      </c>
      <c r="I3539" s="3">
        <v>6.46</v>
      </c>
    </row>
    <row r="3540" spans="1:9" x14ac:dyDescent="0.35">
      <c r="A3540" s="1">
        <v>43747</v>
      </c>
      <c r="B3540">
        <v>10</v>
      </c>
      <c r="C3540">
        <v>2019</v>
      </c>
      <c r="D3540" s="2">
        <v>44853</v>
      </c>
      <c r="E3540" t="s">
        <v>275</v>
      </c>
      <c r="F3540" t="s">
        <v>541</v>
      </c>
      <c r="G3540" t="s">
        <v>17</v>
      </c>
      <c r="I3540" s="3">
        <v>7.66</v>
      </c>
    </row>
    <row r="3541" spans="1:9" x14ac:dyDescent="0.35">
      <c r="A3541" s="1">
        <v>43747</v>
      </c>
      <c r="B3541">
        <v>10</v>
      </c>
      <c r="C3541">
        <v>2019</v>
      </c>
      <c r="D3541" s="2">
        <v>44853</v>
      </c>
      <c r="E3541" t="s">
        <v>275</v>
      </c>
      <c r="F3541" t="s">
        <v>1029</v>
      </c>
      <c r="G3541" t="s">
        <v>20</v>
      </c>
      <c r="I3541" s="3">
        <v>57.19</v>
      </c>
    </row>
    <row r="3542" spans="1:9" x14ac:dyDescent="0.35">
      <c r="A3542" s="1">
        <v>43748</v>
      </c>
      <c r="B3542">
        <v>10</v>
      </c>
      <c r="C3542">
        <v>2019</v>
      </c>
      <c r="D3542" s="2">
        <v>44853</v>
      </c>
      <c r="E3542" t="s">
        <v>271</v>
      </c>
      <c r="F3542" t="s">
        <v>1465</v>
      </c>
      <c r="G3542" t="s">
        <v>59</v>
      </c>
      <c r="I3542" s="3">
        <v>5.03</v>
      </c>
    </row>
    <row r="3543" spans="1:9" x14ac:dyDescent="0.35">
      <c r="A3543" s="1">
        <v>43750</v>
      </c>
      <c r="B3543">
        <v>10</v>
      </c>
      <c r="C3543">
        <v>2019</v>
      </c>
      <c r="D3543" s="2">
        <v>44853</v>
      </c>
      <c r="E3543" t="s">
        <v>275</v>
      </c>
      <c r="F3543" t="s">
        <v>1466</v>
      </c>
      <c r="G3543" t="s">
        <v>19</v>
      </c>
      <c r="I3543" s="3">
        <v>30.63</v>
      </c>
    </row>
    <row r="3544" spans="1:9" x14ac:dyDescent="0.35">
      <c r="A3544" s="1">
        <v>43751</v>
      </c>
      <c r="B3544">
        <v>10</v>
      </c>
      <c r="C3544">
        <v>2019</v>
      </c>
      <c r="D3544" s="2">
        <v>44853</v>
      </c>
      <c r="E3544" t="s">
        <v>275</v>
      </c>
      <c r="F3544" t="s">
        <v>1467</v>
      </c>
      <c r="G3544" t="s">
        <v>17</v>
      </c>
      <c r="I3544" s="3">
        <v>6.4</v>
      </c>
    </row>
    <row r="3545" spans="1:9" x14ac:dyDescent="0.35">
      <c r="A3545" s="1">
        <v>43751</v>
      </c>
      <c r="B3545">
        <v>10</v>
      </c>
      <c r="C3545">
        <v>2019</v>
      </c>
      <c r="D3545" s="2">
        <v>44853</v>
      </c>
      <c r="E3545" t="s">
        <v>275</v>
      </c>
      <c r="F3545" t="s">
        <v>1029</v>
      </c>
      <c r="G3545" t="s">
        <v>20</v>
      </c>
      <c r="I3545" s="3">
        <v>19.989999999999998</v>
      </c>
    </row>
    <row r="3546" spans="1:9" x14ac:dyDescent="0.35">
      <c r="A3546" s="1">
        <v>43751</v>
      </c>
      <c r="B3546">
        <v>10</v>
      </c>
      <c r="C3546">
        <v>2019</v>
      </c>
      <c r="D3546" s="2">
        <v>44853</v>
      </c>
      <c r="E3546" t="s">
        <v>275</v>
      </c>
      <c r="F3546" t="s">
        <v>856</v>
      </c>
      <c r="G3546" t="s">
        <v>20</v>
      </c>
      <c r="I3546" s="3">
        <v>22.63</v>
      </c>
    </row>
    <row r="3547" spans="1:9" x14ac:dyDescent="0.35">
      <c r="A3547" s="1">
        <v>43752</v>
      </c>
      <c r="B3547">
        <v>10</v>
      </c>
      <c r="C3547">
        <v>2019</v>
      </c>
      <c r="D3547" s="2">
        <v>44853</v>
      </c>
      <c r="E3547" t="s">
        <v>275</v>
      </c>
      <c r="F3547" t="s">
        <v>323</v>
      </c>
      <c r="G3547" t="s">
        <v>19</v>
      </c>
      <c r="I3547" s="3">
        <v>52.87</v>
      </c>
    </row>
    <row r="3548" spans="1:9" x14ac:dyDescent="0.35">
      <c r="A3548" s="1">
        <v>43753</v>
      </c>
      <c r="B3548">
        <v>10</v>
      </c>
      <c r="C3548">
        <v>2019</v>
      </c>
      <c r="D3548" s="2">
        <v>44853</v>
      </c>
      <c r="E3548" t="s">
        <v>275</v>
      </c>
      <c r="F3548" t="s">
        <v>1468</v>
      </c>
      <c r="G3548" t="s">
        <v>54</v>
      </c>
      <c r="I3548" s="3">
        <v>40</v>
      </c>
    </row>
    <row r="3549" spans="1:9" x14ac:dyDescent="0.35">
      <c r="A3549" s="1">
        <v>43754</v>
      </c>
      <c r="B3549">
        <v>10</v>
      </c>
      <c r="C3549">
        <v>2019</v>
      </c>
      <c r="D3549" s="2">
        <v>44853</v>
      </c>
      <c r="E3549" t="s">
        <v>275</v>
      </c>
      <c r="F3549" t="s">
        <v>1469</v>
      </c>
      <c r="G3549" t="s">
        <v>28</v>
      </c>
      <c r="I3549" s="3">
        <v>35</v>
      </c>
    </row>
    <row r="3550" spans="1:9" x14ac:dyDescent="0.35">
      <c r="A3550" s="1">
        <v>43755</v>
      </c>
      <c r="B3550">
        <v>10</v>
      </c>
      <c r="C3550">
        <v>2019</v>
      </c>
      <c r="D3550" s="2">
        <v>44853</v>
      </c>
      <c r="E3550" t="s">
        <v>275</v>
      </c>
      <c r="F3550" t="s">
        <v>1029</v>
      </c>
      <c r="G3550" t="s">
        <v>20</v>
      </c>
      <c r="I3550" s="3">
        <v>6.51</v>
      </c>
    </row>
    <row r="3551" spans="1:9" x14ac:dyDescent="0.35">
      <c r="A3551" s="1">
        <v>43756</v>
      </c>
      <c r="B3551">
        <v>10</v>
      </c>
      <c r="C3551">
        <v>2019</v>
      </c>
      <c r="D3551" s="2">
        <v>44853</v>
      </c>
      <c r="E3551" t="s">
        <v>275</v>
      </c>
      <c r="F3551" t="s">
        <v>541</v>
      </c>
      <c r="G3551" t="s">
        <v>17</v>
      </c>
      <c r="I3551" s="3">
        <v>9.1199999999999992</v>
      </c>
    </row>
    <row r="3552" spans="1:9" x14ac:dyDescent="0.35">
      <c r="A3552" s="1">
        <v>43757</v>
      </c>
      <c r="B3552">
        <v>10</v>
      </c>
      <c r="C3552">
        <v>2019</v>
      </c>
      <c r="D3552" s="2">
        <v>44853</v>
      </c>
      <c r="E3552" t="s">
        <v>275</v>
      </c>
      <c r="F3552" t="s">
        <v>1470</v>
      </c>
      <c r="G3552" t="s">
        <v>21</v>
      </c>
      <c r="I3552" s="3">
        <v>634.71</v>
      </c>
    </row>
    <row r="3553" spans="1:9" x14ac:dyDescent="0.35">
      <c r="A3553" s="1">
        <v>43758</v>
      </c>
      <c r="B3553">
        <v>10</v>
      </c>
      <c r="C3553">
        <v>2019</v>
      </c>
      <c r="D3553" s="2">
        <v>44853</v>
      </c>
      <c r="E3553" t="s">
        <v>275</v>
      </c>
      <c r="F3553" t="s">
        <v>1471</v>
      </c>
      <c r="G3553" t="s">
        <v>21</v>
      </c>
      <c r="I3553" s="3">
        <v>18.28</v>
      </c>
    </row>
    <row r="3554" spans="1:9" x14ac:dyDescent="0.35">
      <c r="A3554" s="1">
        <v>43758</v>
      </c>
      <c r="B3554">
        <v>10</v>
      </c>
      <c r="C3554">
        <v>2019</v>
      </c>
      <c r="D3554" s="2">
        <v>44853</v>
      </c>
      <c r="E3554" t="s">
        <v>275</v>
      </c>
      <c r="F3554" t="s">
        <v>1472</v>
      </c>
      <c r="G3554" t="s">
        <v>21</v>
      </c>
      <c r="I3554" s="3">
        <v>51.28</v>
      </c>
    </row>
    <row r="3555" spans="1:9" x14ac:dyDescent="0.35">
      <c r="A3555" s="1">
        <v>43759</v>
      </c>
      <c r="B3555">
        <v>10</v>
      </c>
      <c r="C3555">
        <v>2019</v>
      </c>
      <c r="D3555" s="2">
        <v>44853</v>
      </c>
      <c r="E3555" t="s">
        <v>269</v>
      </c>
      <c r="F3555" t="s">
        <v>359</v>
      </c>
      <c r="G3555" t="s">
        <v>36</v>
      </c>
      <c r="I3555" s="3">
        <v>-115.97</v>
      </c>
    </row>
    <row r="3556" spans="1:9" x14ac:dyDescent="0.35">
      <c r="A3556" s="1">
        <v>43759</v>
      </c>
      <c r="B3556">
        <v>10</v>
      </c>
      <c r="C3556">
        <v>2019</v>
      </c>
      <c r="D3556" s="2">
        <v>44853</v>
      </c>
      <c r="E3556" t="s">
        <v>275</v>
      </c>
      <c r="F3556" t="s">
        <v>1432</v>
      </c>
      <c r="G3556" t="s">
        <v>34</v>
      </c>
      <c r="I3556" s="3">
        <v>109</v>
      </c>
    </row>
    <row r="3557" spans="1:9" x14ac:dyDescent="0.35">
      <c r="A3557" s="1">
        <v>43759</v>
      </c>
      <c r="B3557">
        <v>10</v>
      </c>
      <c r="C3557">
        <v>2019</v>
      </c>
      <c r="D3557" s="2">
        <v>44853</v>
      </c>
      <c r="E3557" t="s">
        <v>275</v>
      </c>
      <c r="F3557" t="s">
        <v>420</v>
      </c>
      <c r="G3557" t="s">
        <v>26</v>
      </c>
      <c r="I3557" s="3">
        <v>57.15</v>
      </c>
    </row>
    <row r="3558" spans="1:9" x14ac:dyDescent="0.35">
      <c r="A3558" s="1">
        <v>43760</v>
      </c>
      <c r="B3558">
        <v>10</v>
      </c>
      <c r="C3558">
        <v>2019</v>
      </c>
      <c r="D3558" s="2">
        <v>44853</v>
      </c>
      <c r="E3558" t="s">
        <v>275</v>
      </c>
      <c r="F3558" t="s">
        <v>1473</v>
      </c>
      <c r="G3558" t="s">
        <v>29</v>
      </c>
      <c r="I3558" s="3">
        <v>1.75</v>
      </c>
    </row>
    <row r="3559" spans="1:9" x14ac:dyDescent="0.35">
      <c r="A3559" s="1">
        <v>43760</v>
      </c>
      <c r="B3559">
        <v>10</v>
      </c>
      <c r="C3559">
        <v>2019</v>
      </c>
      <c r="D3559" s="2">
        <v>44853</v>
      </c>
      <c r="E3559" t="s">
        <v>268</v>
      </c>
      <c r="F3559" t="s">
        <v>751</v>
      </c>
      <c r="G3559" t="s">
        <v>14</v>
      </c>
      <c r="I3559" s="3">
        <v>9.7899999999999991</v>
      </c>
    </row>
    <row r="3560" spans="1:9" x14ac:dyDescent="0.35">
      <c r="A3560" s="1">
        <v>43760</v>
      </c>
      <c r="B3560">
        <v>10</v>
      </c>
      <c r="C3560">
        <v>2019</v>
      </c>
      <c r="D3560" s="2">
        <v>44853</v>
      </c>
      <c r="E3560" t="s">
        <v>269</v>
      </c>
      <c r="F3560" t="s">
        <v>754</v>
      </c>
      <c r="G3560" t="s">
        <v>16</v>
      </c>
      <c r="I3560" s="3">
        <v>183.08</v>
      </c>
    </row>
    <row r="3561" spans="1:9" x14ac:dyDescent="0.35">
      <c r="A3561" s="1">
        <v>43761</v>
      </c>
      <c r="B3561">
        <v>10</v>
      </c>
      <c r="C3561">
        <v>2019</v>
      </c>
      <c r="D3561" s="2">
        <v>44853</v>
      </c>
      <c r="E3561" t="s">
        <v>276</v>
      </c>
      <c r="F3561" t="s">
        <v>388</v>
      </c>
      <c r="G3561" t="s">
        <v>36</v>
      </c>
      <c r="I3561" s="3">
        <v>1.99</v>
      </c>
    </row>
    <row r="3562" spans="1:9" x14ac:dyDescent="0.35">
      <c r="A3562" s="1">
        <v>43762</v>
      </c>
      <c r="B3562">
        <v>10</v>
      </c>
      <c r="C3562">
        <v>2019</v>
      </c>
      <c r="D3562" s="2">
        <v>44853</v>
      </c>
      <c r="E3562" t="s">
        <v>275</v>
      </c>
      <c r="F3562" t="s">
        <v>419</v>
      </c>
      <c r="G3562" t="s">
        <v>20</v>
      </c>
      <c r="I3562" s="3">
        <v>8.93</v>
      </c>
    </row>
    <row r="3563" spans="1:9" x14ac:dyDescent="0.35">
      <c r="A3563" s="1">
        <v>43763</v>
      </c>
      <c r="B3563">
        <v>10</v>
      </c>
      <c r="C3563">
        <v>2019</v>
      </c>
      <c r="D3563" s="2">
        <v>44853</v>
      </c>
      <c r="E3563" t="s">
        <v>275</v>
      </c>
      <c r="F3563" t="s">
        <v>685</v>
      </c>
      <c r="G3563" t="s">
        <v>19</v>
      </c>
      <c r="I3563" s="3">
        <v>12.8</v>
      </c>
    </row>
    <row r="3564" spans="1:9" x14ac:dyDescent="0.35">
      <c r="A3564" s="1">
        <v>43764</v>
      </c>
      <c r="B3564">
        <v>10</v>
      </c>
      <c r="C3564">
        <v>2019</v>
      </c>
      <c r="D3564" s="2">
        <v>44853</v>
      </c>
      <c r="E3564" t="s">
        <v>276</v>
      </c>
      <c r="F3564" t="s">
        <v>369</v>
      </c>
      <c r="G3564" t="s">
        <v>36</v>
      </c>
      <c r="I3564" s="3">
        <v>0.99</v>
      </c>
    </row>
    <row r="3565" spans="1:9" x14ac:dyDescent="0.35">
      <c r="A3565" s="1">
        <v>43764</v>
      </c>
      <c r="B3565">
        <v>10</v>
      </c>
      <c r="C3565">
        <v>2019</v>
      </c>
      <c r="D3565" s="2">
        <v>44853</v>
      </c>
      <c r="E3565" t="s">
        <v>275</v>
      </c>
      <c r="F3565" t="s">
        <v>541</v>
      </c>
      <c r="G3565" t="s">
        <v>20</v>
      </c>
      <c r="I3565" s="3">
        <v>17.95</v>
      </c>
    </row>
    <row r="3566" spans="1:9" x14ac:dyDescent="0.35">
      <c r="A3566" s="1">
        <v>43766</v>
      </c>
      <c r="B3566">
        <v>10</v>
      </c>
      <c r="C3566">
        <v>2019</v>
      </c>
      <c r="D3566" s="2">
        <v>44853</v>
      </c>
      <c r="E3566" t="s">
        <v>275</v>
      </c>
      <c r="F3566" t="s">
        <v>1474</v>
      </c>
      <c r="G3566" t="s">
        <v>17</v>
      </c>
      <c r="I3566" s="3">
        <v>5.22</v>
      </c>
    </row>
    <row r="3567" spans="1:9" x14ac:dyDescent="0.35">
      <c r="A3567" s="1">
        <v>43766</v>
      </c>
      <c r="B3567">
        <v>10</v>
      </c>
      <c r="C3567">
        <v>2019</v>
      </c>
      <c r="D3567" s="2">
        <v>44853</v>
      </c>
      <c r="E3567" t="s">
        <v>275</v>
      </c>
      <c r="F3567" t="s">
        <v>856</v>
      </c>
      <c r="G3567" t="s">
        <v>20</v>
      </c>
      <c r="I3567" s="3">
        <v>14.66</v>
      </c>
    </row>
    <row r="3568" spans="1:9" x14ac:dyDescent="0.35">
      <c r="A3568" s="1">
        <v>43766</v>
      </c>
      <c r="B3568">
        <v>10</v>
      </c>
      <c r="C3568">
        <v>2019</v>
      </c>
      <c r="D3568" s="2">
        <v>44853</v>
      </c>
      <c r="E3568" t="s">
        <v>275</v>
      </c>
      <c r="F3568" t="s">
        <v>1475</v>
      </c>
      <c r="G3568" t="s">
        <v>17</v>
      </c>
      <c r="I3568" s="3">
        <v>24.75</v>
      </c>
    </row>
    <row r="3569" spans="1:9" x14ac:dyDescent="0.35">
      <c r="A3569" s="1">
        <v>43766</v>
      </c>
      <c r="B3569">
        <v>10</v>
      </c>
      <c r="C3569">
        <v>2019</v>
      </c>
      <c r="D3569" s="2">
        <v>44853</v>
      </c>
      <c r="E3569" t="s">
        <v>269</v>
      </c>
      <c r="F3569" t="s">
        <v>1476</v>
      </c>
      <c r="G3569" t="s">
        <v>36</v>
      </c>
      <c r="I3569" s="3">
        <v>33.549999999999997</v>
      </c>
    </row>
    <row r="3570" spans="1:9" x14ac:dyDescent="0.35">
      <c r="A3570" s="1">
        <v>43767</v>
      </c>
      <c r="B3570">
        <v>10</v>
      </c>
      <c r="C3570">
        <v>2019</v>
      </c>
      <c r="D3570" s="2">
        <v>44853</v>
      </c>
      <c r="E3570" t="s">
        <v>275</v>
      </c>
      <c r="F3570" t="s">
        <v>1029</v>
      </c>
      <c r="G3570" t="s">
        <v>20</v>
      </c>
      <c r="I3570" s="3">
        <v>19.54</v>
      </c>
    </row>
    <row r="3571" spans="1:9" x14ac:dyDescent="0.35">
      <c r="A3571" s="1">
        <v>43767</v>
      </c>
      <c r="B3571">
        <v>10</v>
      </c>
      <c r="C3571">
        <v>2019</v>
      </c>
      <c r="D3571" s="2">
        <v>44853</v>
      </c>
      <c r="E3571" t="s">
        <v>269</v>
      </c>
      <c r="F3571" t="s">
        <v>1476</v>
      </c>
      <c r="G3571" t="s">
        <v>36</v>
      </c>
      <c r="I3571" s="3">
        <v>33.549999999999997</v>
      </c>
    </row>
    <row r="3572" spans="1:9" x14ac:dyDescent="0.35">
      <c r="A3572" s="1">
        <v>43769</v>
      </c>
      <c r="B3572">
        <v>10</v>
      </c>
      <c r="C3572">
        <v>2019</v>
      </c>
      <c r="D3572" s="2">
        <v>44853</v>
      </c>
      <c r="E3572" t="s">
        <v>275</v>
      </c>
      <c r="F3572" t="s">
        <v>682</v>
      </c>
      <c r="G3572" t="s">
        <v>19</v>
      </c>
      <c r="I3572" s="3">
        <v>4.7300000000000004</v>
      </c>
    </row>
    <row r="3573" spans="1:9" x14ac:dyDescent="0.35">
      <c r="A3573" s="1">
        <v>43770</v>
      </c>
      <c r="B3573">
        <v>11</v>
      </c>
      <c r="C3573">
        <v>2019</v>
      </c>
      <c r="D3573" s="2">
        <v>44884</v>
      </c>
      <c r="E3573" t="s">
        <v>275</v>
      </c>
      <c r="F3573" t="s">
        <v>1029</v>
      </c>
      <c r="G3573" t="s">
        <v>20</v>
      </c>
      <c r="I3573" s="3">
        <v>15.49</v>
      </c>
    </row>
    <row r="3574" spans="1:9" x14ac:dyDescent="0.35">
      <c r="A3574" s="1">
        <v>43770</v>
      </c>
      <c r="B3574">
        <v>11</v>
      </c>
      <c r="C3574">
        <v>2019</v>
      </c>
      <c r="D3574" s="2">
        <v>44884</v>
      </c>
      <c r="E3574" t="s">
        <v>269</v>
      </c>
      <c r="F3574" t="s">
        <v>919</v>
      </c>
      <c r="G3574" t="s">
        <v>34</v>
      </c>
      <c r="I3574" s="3">
        <v>55</v>
      </c>
    </row>
    <row r="3575" spans="1:9" x14ac:dyDescent="0.35">
      <c r="A3575" s="1">
        <v>43770</v>
      </c>
      <c r="B3575">
        <v>11</v>
      </c>
      <c r="C3575">
        <v>2019</v>
      </c>
      <c r="D3575" s="2">
        <v>44884</v>
      </c>
      <c r="E3575" t="s">
        <v>268</v>
      </c>
      <c r="F3575" t="s">
        <v>1059</v>
      </c>
      <c r="G3575" t="s">
        <v>14</v>
      </c>
      <c r="I3575" s="3">
        <v>253.15</v>
      </c>
    </row>
    <row r="3576" spans="1:9" x14ac:dyDescent="0.35">
      <c r="A3576" s="1">
        <v>43771</v>
      </c>
      <c r="B3576">
        <v>11</v>
      </c>
      <c r="C3576">
        <v>2019</v>
      </c>
      <c r="D3576" s="2">
        <v>44884</v>
      </c>
      <c r="E3576" t="s">
        <v>275</v>
      </c>
      <c r="F3576" t="s">
        <v>856</v>
      </c>
      <c r="G3576" t="s">
        <v>20</v>
      </c>
      <c r="I3576" s="3">
        <v>3.99</v>
      </c>
    </row>
    <row r="3577" spans="1:9" x14ac:dyDescent="0.35">
      <c r="A3577" s="1">
        <v>43771</v>
      </c>
      <c r="B3577">
        <v>11</v>
      </c>
      <c r="C3577">
        <v>2019</v>
      </c>
      <c r="D3577" s="2">
        <v>44884</v>
      </c>
      <c r="E3577" t="s">
        <v>276</v>
      </c>
      <c r="F3577" t="s">
        <v>1477</v>
      </c>
      <c r="G3577" t="s">
        <v>17</v>
      </c>
      <c r="I3577" s="3">
        <v>60</v>
      </c>
    </row>
    <row r="3578" spans="1:9" x14ac:dyDescent="0.35">
      <c r="A3578" s="1">
        <v>43773</v>
      </c>
      <c r="B3578">
        <v>11</v>
      </c>
      <c r="C3578">
        <v>2019</v>
      </c>
      <c r="D3578" s="2">
        <v>44884</v>
      </c>
      <c r="E3578" t="s">
        <v>275</v>
      </c>
      <c r="F3578" t="s">
        <v>553</v>
      </c>
      <c r="G3578" t="s">
        <v>28</v>
      </c>
      <c r="I3578" s="3">
        <v>10</v>
      </c>
    </row>
    <row r="3579" spans="1:9" x14ac:dyDescent="0.35">
      <c r="A3579" s="1">
        <v>43773</v>
      </c>
      <c r="B3579">
        <v>11</v>
      </c>
      <c r="C3579">
        <v>2019</v>
      </c>
      <c r="D3579" s="2">
        <v>44884</v>
      </c>
      <c r="E3579" t="s">
        <v>275</v>
      </c>
      <c r="F3579" t="s">
        <v>1216</v>
      </c>
      <c r="G3579" t="s">
        <v>17</v>
      </c>
      <c r="I3579" s="3">
        <v>10.199999999999999</v>
      </c>
    </row>
    <row r="3580" spans="1:9" x14ac:dyDescent="0.35">
      <c r="A3580" s="1">
        <v>43773</v>
      </c>
      <c r="B3580">
        <v>11</v>
      </c>
      <c r="C3580">
        <v>2019</v>
      </c>
      <c r="D3580" s="2">
        <v>44884</v>
      </c>
      <c r="E3580" t="s">
        <v>277</v>
      </c>
      <c r="F3580" t="s">
        <v>1478</v>
      </c>
      <c r="G3580" t="s">
        <v>17</v>
      </c>
      <c r="I3580" s="3">
        <v>17.2</v>
      </c>
    </row>
    <row r="3581" spans="1:9" x14ac:dyDescent="0.35">
      <c r="A3581" s="1">
        <v>43773</v>
      </c>
      <c r="B3581">
        <v>11</v>
      </c>
      <c r="C3581">
        <v>2019</v>
      </c>
      <c r="D3581" s="2">
        <v>44884</v>
      </c>
      <c r="E3581" t="s">
        <v>277</v>
      </c>
      <c r="F3581" t="s">
        <v>1479</v>
      </c>
      <c r="G3581" t="s">
        <v>17</v>
      </c>
      <c r="I3581" s="3">
        <v>18.309999999999999</v>
      </c>
    </row>
    <row r="3582" spans="1:9" x14ac:dyDescent="0.35">
      <c r="A3582" s="1">
        <v>43773</v>
      </c>
      <c r="B3582">
        <v>11</v>
      </c>
      <c r="C3582">
        <v>2019</v>
      </c>
      <c r="D3582" s="2">
        <v>44884</v>
      </c>
      <c r="E3582" t="s">
        <v>277</v>
      </c>
      <c r="F3582" t="s">
        <v>1480</v>
      </c>
      <c r="G3582" t="s">
        <v>17</v>
      </c>
      <c r="I3582" s="3">
        <v>135.74</v>
      </c>
    </row>
    <row r="3583" spans="1:9" x14ac:dyDescent="0.35">
      <c r="A3583" s="1">
        <v>43773</v>
      </c>
      <c r="B3583">
        <v>11</v>
      </c>
      <c r="C3583">
        <v>2019</v>
      </c>
      <c r="D3583" s="2">
        <v>44884</v>
      </c>
      <c r="E3583" t="s">
        <v>276</v>
      </c>
      <c r="F3583" t="s">
        <v>368</v>
      </c>
      <c r="G3583" t="s">
        <v>27</v>
      </c>
      <c r="I3583" s="3">
        <v>172</v>
      </c>
    </row>
    <row r="3584" spans="1:9" x14ac:dyDescent="0.35">
      <c r="A3584" s="1">
        <v>43773</v>
      </c>
      <c r="B3584">
        <v>11</v>
      </c>
      <c r="C3584">
        <v>2019</v>
      </c>
      <c r="D3584" s="2">
        <v>44884</v>
      </c>
      <c r="E3584" t="s">
        <v>268</v>
      </c>
      <c r="F3584" t="s">
        <v>1481</v>
      </c>
      <c r="G3584" t="s">
        <v>34</v>
      </c>
      <c r="I3584" s="3">
        <v>1600</v>
      </c>
    </row>
    <row r="3585" spans="1:9" x14ac:dyDescent="0.35">
      <c r="A3585" s="1">
        <v>43773</v>
      </c>
      <c r="B3585">
        <v>11</v>
      </c>
      <c r="C3585">
        <v>2019</v>
      </c>
      <c r="D3585" s="2">
        <v>44884</v>
      </c>
      <c r="E3585" t="s">
        <v>268</v>
      </c>
      <c r="F3585" t="s">
        <v>1064</v>
      </c>
      <c r="G3585" t="s">
        <v>13</v>
      </c>
      <c r="I3585" s="3">
        <v>4021.96</v>
      </c>
    </row>
    <row r="3586" spans="1:9" x14ac:dyDescent="0.35">
      <c r="A3586" s="1">
        <v>43774</v>
      </c>
      <c r="B3586">
        <v>11</v>
      </c>
      <c r="C3586">
        <v>2019</v>
      </c>
      <c r="D3586" s="2">
        <v>44884</v>
      </c>
      <c r="E3586" t="s">
        <v>269</v>
      </c>
      <c r="F3586" t="s">
        <v>651</v>
      </c>
      <c r="G3586" t="s">
        <v>34</v>
      </c>
      <c r="I3586" s="3">
        <v>79.5</v>
      </c>
    </row>
    <row r="3587" spans="1:9" x14ac:dyDescent="0.35">
      <c r="A3587" s="1">
        <v>43774</v>
      </c>
      <c r="B3587">
        <v>11</v>
      </c>
      <c r="C3587">
        <v>2019</v>
      </c>
      <c r="D3587" s="2">
        <v>44884</v>
      </c>
      <c r="E3587" t="s">
        <v>269</v>
      </c>
      <c r="F3587" t="s">
        <v>1233</v>
      </c>
      <c r="G3587" t="s">
        <v>34</v>
      </c>
      <c r="I3587" s="3">
        <v>100</v>
      </c>
    </row>
    <row r="3588" spans="1:9" x14ac:dyDescent="0.35">
      <c r="A3588" s="1">
        <v>43774</v>
      </c>
      <c r="B3588">
        <v>11</v>
      </c>
      <c r="C3588">
        <v>2019</v>
      </c>
      <c r="D3588" s="2">
        <v>44884</v>
      </c>
      <c r="E3588" t="s">
        <v>275</v>
      </c>
      <c r="F3588" t="s">
        <v>475</v>
      </c>
      <c r="G3588" t="s">
        <v>25</v>
      </c>
      <c r="I3588" s="3">
        <v>1192.24</v>
      </c>
    </row>
    <row r="3589" spans="1:9" x14ac:dyDescent="0.35">
      <c r="A3589" s="1">
        <v>43775</v>
      </c>
      <c r="B3589">
        <v>11</v>
      </c>
      <c r="C3589">
        <v>2019</v>
      </c>
      <c r="D3589" s="2">
        <v>44884</v>
      </c>
      <c r="E3589" t="s">
        <v>275</v>
      </c>
      <c r="F3589" t="s">
        <v>1482</v>
      </c>
      <c r="G3589" t="s">
        <v>56</v>
      </c>
      <c r="I3589" s="3">
        <v>22</v>
      </c>
    </row>
    <row r="3590" spans="1:9" x14ac:dyDescent="0.35">
      <c r="A3590" s="1">
        <v>43775</v>
      </c>
      <c r="B3590">
        <v>11</v>
      </c>
      <c r="C3590">
        <v>2019</v>
      </c>
      <c r="D3590" s="2">
        <v>44884</v>
      </c>
      <c r="E3590" t="s">
        <v>276</v>
      </c>
      <c r="F3590" t="s">
        <v>1464</v>
      </c>
      <c r="G3590" t="s">
        <v>36</v>
      </c>
      <c r="I3590" s="3">
        <v>69.989999999999995</v>
      </c>
    </row>
    <row r="3591" spans="1:9" x14ac:dyDescent="0.35">
      <c r="A3591" s="1">
        <v>43776</v>
      </c>
      <c r="B3591">
        <v>11</v>
      </c>
      <c r="C3591">
        <v>2019</v>
      </c>
      <c r="D3591" s="2">
        <v>44884</v>
      </c>
      <c r="E3591" t="s">
        <v>275</v>
      </c>
      <c r="F3591" t="s">
        <v>661</v>
      </c>
      <c r="G3591" t="s">
        <v>38</v>
      </c>
      <c r="I3591" s="3">
        <v>171</v>
      </c>
    </row>
    <row r="3592" spans="1:9" x14ac:dyDescent="0.35">
      <c r="A3592" s="1">
        <v>43777</v>
      </c>
      <c r="B3592">
        <v>11</v>
      </c>
      <c r="C3592">
        <v>2019</v>
      </c>
      <c r="D3592" s="2">
        <v>44884</v>
      </c>
      <c r="E3592" t="s">
        <v>275</v>
      </c>
      <c r="F3592" t="s">
        <v>420</v>
      </c>
      <c r="G3592" t="s">
        <v>26</v>
      </c>
      <c r="I3592" s="3">
        <v>55.28</v>
      </c>
    </row>
    <row r="3593" spans="1:9" x14ac:dyDescent="0.35">
      <c r="A3593" s="1">
        <v>43778</v>
      </c>
      <c r="B3593">
        <v>11</v>
      </c>
      <c r="C3593">
        <v>2019</v>
      </c>
      <c r="D3593" s="2">
        <v>44884</v>
      </c>
      <c r="E3593" t="s">
        <v>275</v>
      </c>
      <c r="F3593" t="s">
        <v>770</v>
      </c>
      <c r="G3593" t="s">
        <v>19</v>
      </c>
      <c r="I3593" s="3">
        <v>3.23</v>
      </c>
    </row>
    <row r="3594" spans="1:9" x14ac:dyDescent="0.35">
      <c r="A3594" s="1">
        <v>43778</v>
      </c>
      <c r="B3594">
        <v>11</v>
      </c>
      <c r="C3594">
        <v>2019</v>
      </c>
      <c r="D3594" s="2">
        <v>44884</v>
      </c>
      <c r="E3594" t="s">
        <v>275</v>
      </c>
      <c r="F3594" t="s">
        <v>1029</v>
      </c>
      <c r="G3594" t="s">
        <v>20</v>
      </c>
      <c r="I3594" s="3">
        <v>3.61</v>
      </c>
    </row>
    <row r="3595" spans="1:9" x14ac:dyDescent="0.35">
      <c r="A3595" s="1">
        <v>43778</v>
      </c>
      <c r="B3595">
        <v>11</v>
      </c>
      <c r="C3595">
        <v>2019</v>
      </c>
      <c r="D3595" s="2">
        <v>44884</v>
      </c>
      <c r="E3595" t="s">
        <v>275</v>
      </c>
      <c r="F3595" t="s">
        <v>856</v>
      </c>
      <c r="G3595" t="s">
        <v>20</v>
      </c>
      <c r="I3595" s="3">
        <v>21.54</v>
      </c>
    </row>
    <row r="3596" spans="1:9" x14ac:dyDescent="0.35">
      <c r="A3596" s="1">
        <v>43780</v>
      </c>
      <c r="B3596">
        <v>11</v>
      </c>
      <c r="C3596">
        <v>2019</v>
      </c>
      <c r="D3596" s="2">
        <v>44884</v>
      </c>
      <c r="E3596" t="s">
        <v>275</v>
      </c>
      <c r="F3596" t="s">
        <v>1445</v>
      </c>
      <c r="G3596" t="s">
        <v>19</v>
      </c>
      <c r="I3596" s="3">
        <v>8.17</v>
      </c>
    </row>
    <row r="3597" spans="1:9" x14ac:dyDescent="0.35">
      <c r="A3597" s="1">
        <v>43781</v>
      </c>
      <c r="B3597">
        <v>11</v>
      </c>
      <c r="C3597">
        <v>2019</v>
      </c>
      <c r="D3597" s="2">
        <v>44884</v>
      </c>
      <c r="E3597" t="s">
        <v>268</v>
      </c>
      <c r="F3597" t="s">
        <v>752</v>
      </c>
      <c r="G3597" t="s">
        <v>16</v>
      </c>
      <c r="I3597" s="3">
        <v>325.27</v>
      </c>
    </row>
    <row r="3598" spans="1:9" x14ac:dyDescent="0.35">
      <c r="A3598" s="1">
        <v>43782</v>
      </c>
      <c r="B3598">
        <v>11</v>
      </c>
      <c r="C3598">
        <v>2019</v>
      </c>
      <c r="D3598" s="2">
        <v>44884</v>
      </c>
      <c r="E3598" t="s">
        <v>275</v>
      </c>
      <c r="F3598" t="s">
        <v>426</v>
      </c>
      <c r="G3598" t="s">
        <v>19</v>
      </c>
      <c r="I3598" s="3">
        <v>8.7799999999999994</v>
      </c>
    </row>
    <row r="3599" spans="1:9" x14ac:dyDescent="0.35">
      <c r="A3599" s="1">
        <v>43783</v>
      </c>
      <c r="B3599">
        <v>11</v>
      </c>
      <c r="C3599">
        <v>2019</v>
      </c>
      <c r="D3599" s="2">
        <v>44884</v>
      </c>
      <c r="E3599" t="s">
        <v>275</v>
      </c>
      <c r="F3599" t="s">
        <v>1483</v>
      </c>
      <c r="G3599" t="s">
        <v>25</v>
      </c>
      <c r="I3599" s="3">
        <v>-183.18</v>
      </c>
    </row>
    <row r="3600" spans="1:9" x14ac:dyDescent="0.35">
      <c r="A3600" s="1">
        <v>43783</v>
      </c>
      <c r="B3600">
        <v>11</v>
      </c>
      <c r="C3600">
        <v>2019</v>
      </c>
      <c r="D3600" s="2">
        <v>44884</v>
      </c>
      <c r="E3600" t="s">
        <v>275</v>
      </c>
      <c r="F3600" t="s">
        <v>1029</v>
      </c>
      <c r="G3600" t="s">
        <v>20</v>
      </c>
      <c r="I3600" s="3">
        <v>48.2</v>
      </c>
    </row>
    <row r="3601" spans="1:9" x14ac:dyDescent="0.35">
      <c r="A3601" s="1">
        <v>43784</v>
      </c>
      <c r="B3601">
        <v>11</v>
      </c>
      <c r="C3601">
        <v>2019</v>
      </c>
      <c r="D3601" s="2">
        <v>44884</v>
      </c>
      <c r="E3601" t="s">
        <v>275</v>
      </c>
      <c r="F3601" t="s">
        <v>1029</v>
      </c>
      <c r="G3601" t="s">
        <v>20</v>
      </c>
      <c r="I3601" s="3">
        <v>23.48</v>
      </c>
    </row>
    <row r="3602" spans="1:9" x14ac:dyDescent="0.35">
      <c r="A3602" s="1">
        <v>43784</v>
      </c>
      <c r="B3602">
        <v>11</v>
      </c>
      <c r="C3602">
        <v>2019</v>
      </c>
      <c r="D3602" s="2">
        <v>44884</v>
      </c>
      <c r="E3602" t="s">
        <v>268</v>
      </c>
      <c r="F3602" t="s">
        <v>1484</v>
      </c>
      <c r="G3602" t="s">
        <v>34</v>
      </c>
      <c r="I3602" s="3">
        <v>240</v>
      </c>
    </row>
    <row r="3603" spans="1:9" x14ac:dyDescent="0.35">
      <c r="A3603" s="1">
        <v>43785</v>
      </c>
      <c r="B3603">
        <v>11</v>
      </c>
      <c r="C3603">
        <v>2019</v>
      </c>
      <c r="D3603" s="2">
        <v>44884</v>
      </c>
      <c r="E3603" t="s">
        <v>275</v>
      </c>
      <c r="F3603" t="s">
        <v>476</v>
      </c>
      <c r="G3603" t="s">
        <v>19</v>
      </c>
      <c r="I3603" s="3">
        <v>4.75</v>
      </c>
    </row>
    <row r="3604" spans="1:9" x14ac:dyDescent="0.35">
      <c r="A3604" s="1">
        <v>43785</v>
      </c>
      <c r="B3604">
        <v>11</v>
      </c>
      <c r="C3604">
        <v>2019</v>
      </c>
      <c r="D3604" s="2">
        <v>44884</v>
      </c>
      <c r="E3604" t="s">
        <v>275</v>
      </c>
      <c r="F3604" t="s">
        <v>541</v>
      </c>
      <c r="G3604" t="s">
        <v>20</v>
      </c>
      <c r="I3604" s="3">
        <v>8.5299999999999994</v>
      </c>
    </row>
    <row r="3605" spans="1:9" x14ac:dyDescent="0.35">
      <c r="A3605" s="1">
        <v>43785</v>
      </c>
      <c r="B3605">
        <v>11</v>
      </c>
      <c r="C3605">
        <v>2019</v>
      </c>
      <c r="D3605" s="2">
        <v>44884</v>
      </c>
      <c r="E3605" t="s">
        <v>275</v>
      </c>
      <c r="F3605" t="s">
        <v>1336</v>
      </c>
      <c r="G3605" t="s">
        <v>23</v>
      </c>
      <c r="I3605" s="3">
        <v>10</v>
      </c>
    </row>
    <row r="3606" spans="1:9" x14ac:dyDescent="0.35">
      <c r="A3606" s="1">
        <v>43788</v>
      </c>
      <c r="B3606">
        <v>11</v>
      </c>
      <c r="C3606">
        <v>2019</v>
      </c>
      <c r="D3606" s="2">
        <v>44884</v>
      </c>
      <c r="E3606" t="s">
        <v>271</v>
      </c>
      <c r="F3606" t="s">
        <v>1095</v>
      </c>
      <c r="G3606" t="s">
        <v>59</v>
      </c>
      <c r="I3606" s="3">
        <v>3.43</v>
      </c>
    </row>
    <row r="3607" spans="1:9" x14ac:dyDescent="0.35">
      <c r="A3607" s="1">
        <v>43788</v>
      </c>
      <c r="B3607">
        <v>11</v>
      </c>
      <c r="C3607">
        <v>2019</v>
      </c>
      <c r="D3607" s="2">
        <v>44884</v>
      </c>
      <c r="E3607" t="s">
        <v>275</v>
      </c>
      <c r="F3607" t="s">
        <v>553</v>
      </c>
      <c r="G3607" t="s">
        <v>28</v>
      </c>
      <c r="I3607" s="3">
        <v>10</v>
      </c>
    </row>
    <row r="3608" spans="1:9" x14ac:dyDescent="0.35">
      <c r="A3608" s="1">
        <v>43788</v>
      </c>
      <c r="B3608">
        <v>11</v>
      </c>
      <c r="C3608">
        <v>2019</v>
      </c>
      <c r="D3608" s="2">
        <v>44884</v>
      </c>
      <c r="E3608" t="s">
        <v>268</v>
      </c>
      <c r="F3608" t="s">
        <v>751</v>
      </c>
      <c r="G3608" t="s">
        <v>14</v>
      </c>
      <c r="I3608" s="3">
        <v>10.039999999999999</v>
      </c>
    </row>
    <row r="3609" spans="1:9" x14ac:dyDescent="0.35">
      <c r="A3609" s="1">
        <v>43788</v>
      </c>
      <c r="B3609">
        <v>11</v>
      </c>
      <c r="C3609">
        <v>2019</v>
      </c>
      <c r="D3609" s="2">
        <v>44884</v>
      </c>
      <c r="E3609" t="s">
        <v>275</v>
      </c>
      <c r="F3609" t="s">
        <v>1029</v>
      </c>
      <c r="G3609" t="s">
        <v>20</v>
      </c>
      <c r="I3609" s="3">
        <v>25.79</v>
      </c>
    </row>
    <row r="3610" spans="1:9" x14ac:dyDescent="0.35">
      <c r="A3610" s="1">
        <v>43789</v>
      </c>
      <c r="B3610">
        <v>11</v>
      </c>
      <c r="C3610">
        <v>2019</v>
      </c>
      <c r="D3610" s="2">
        <v>44884</v>
      </c>
      <c r="E3610" t="s">
        <v>277</v>
      </c>
      <c r="F3610" t="s">
        <v>1485</v>
      </c>
      <c r="G3610" t="s">
        <v>17</v>
      </c>
      <c r="I3610" s="3">
        <v>10.74</v>
      </c>
    </row>
    <row r="3611" spans="1:9" x14ac:dyDescent="0.35">
      <c r="A3611" s="1">
        <v>43789</v>
      </c>
      <c r="B3611">
        <v>11</v>
      </c>
      <c r="C3611">
        <v>2019</v>
      </c>
      <c r="D3611" s="2">
        <v>44884</v>
      </c>
      <c r="E3611" t="s">
        <v>275</v>
      </c>
      <c r="F3611" t="s">
        <v>553</v>
      </c>
      <c r="G3611" t="s">
        <v>28</v>
      </c>
      <c r="I3611" s="3">
        <v>50</v>
      </c>
    </row>
    <row r="3612" spans="1:9" x14ac:dyDescent="0.35">
      <c r="A3612" s="1">
        <v>43789</v>
      </c>
      <c r="B3612">
        <v>11</v>
      </c>
      <c r="C3612">
        <v>2019</v>
      </c>
      <c r="D3612" s="2">
        <v>44884</v>
      </c>
      <c r="E3612" t="s">
        <v>277</v>
      </c>
      <c r="F3612" t="s">
        <v>1486</v>
      </c>
      <c r="G3612" t="s">
        <v>47</v>
      </c>
      <c r="I3612" s="3">
        <v>242.72</v>
      </c>
    </row>
    <row r="3613" spans="1:9" x14ac:dyDescent="0.35">
      <c r="A3613" s="1">
        <v>43791</v>
      </c>
      <c r="B3613">
        <v>11</v>
      </c>
      <c r="C3613">
        <v>2019</v>
      </c>
      <c r="D3613" s="2">
        <v>44884</v>
      </c>
      <c r="E3613" t="s">
        <v>275</v>
      </c>
      <c r="F3613" t="s">
        <v>1487</v>
      </c>
      <c r="G3613" t="s">
        <v>23</v>
      </c>
      <c r="I3613" s="3">
        <v>7</v>
      </c>
    </row>
    <row r="3614" spans="1:9" x14ac:dyDescent="0.35">
      <c r="A3614" s="1">
        <v>43791</v>
      </c>
      <c r="B3614">
        <v>11</v>
      </c>
      <c r="C3614">
        <v>2019</v>
      </c>
      <c r="D3614" s="2">
        <v>44884</v>
      </c>
      <c r="E3614" t="s">
        <v>275</v>
      </c>
      <c r="F3614" t="s">
        <v>856</v>
      </c>
      <c r="G3614" t="s">
        <v>20</v>
      </c>
      <c r="I3614" s="3">
        <v>11.8</v>
      </c>
    </row>
    <row r="3615" spans="1:9" x14ac:dyDescent="0.35">
      <c r="A3615" s="1">
        <v>43791</v>
      </c>
      <c r="B3615">
        <v>11</v>
      </c>
      <c r="C3615">
        <v>2019</v>
      </c>
      <c r="D3615" s="2">
        <v>44884</v>
      </c>
      <c r="E3615" t="s">
        <v>277</v>
      </c>
      <c r="F3615" t="s">
        <v>1488</v>
      </c>
      <c r="G3615" t="s">
        <v>17</v>
      </c>
      <c r="I3615" s="3">
        <v>21.52</v>
      </c>
    </row>
    <row r="3616" spans="1:9" x14ac:dyDescent="0.35">
      <c r="A3616" s="1">
        <v>43791</v>
      </c>
      <c r="B3616">
        <v>11</v>
      </c>
      <c r="C3616">
        <v>2019</v>
      </c>
      <c r="D3616" s="2">
        <v>44884</v>
      </c>
      <c r="E3616" t="s">
        <v>275</v>
      </c>
      <c r="F3616" t="s">
        <v>1029</v>
      </c>
      <c r="G3616" t="s">
        <v>20</v>
      </c>
      <c r="I3616" s="3">
        <v>25.64</v>
      </c>
    </row>
    <row r="3617" spans="1:9" x14ac:dyDescent="0.35">
      <c r="A3617" s="1">
        <v>43791</v>
      </c>
      <c r="B3617">
        <v>11</v>
      </c>
      <c r="C3617">
        <v>2019</v>
      </c>
      <c r="D3617" s="2">
        <v>44884</v>
      </c>
      <c r="E3617" t="s">
        <v>277</v>
      </c>
      <c r="F3617" t="s">
        <v>1489</v>
      </c>
      <c r="G3617" t="s">
        <v>17</v>
      </c>
      <c r="I3617" s="3">
        <v>64.64</v>
      </c>
    </row>
    <row r="3618" spans="1:9" x14ac:dyDescent="0.35">
      <c r="A3618" s="1">
        <v>43791</v>
      </c>
      <c r="B3618">
        <v>11</v>
      </c>
      <c r="C3618">
        <v>2019</v>
      </c>
      <c r="D3618" s="2">
        <v>44884</v>
      </c>
      <c r="E3618" t="s">
        <v>269</v>
      </c>
      <c r="F3618" t="s">
        <v>754</v>
      </c>
      <c r="G3618" t="s">
        <v>16</v>
      </c>
      <c r="I3618" s="3">
        <v>183.08</v>
      </c>
    </row>
    <row r="3619" spans="1:9" x14ac:dyDescent="0.35">
      <c r="A3619" s="1">
        <v>43792</v>
      </c>
      <c r="B3619">
        <v>11</v>
      </c>
      <c r="C3619">
        <v>2019</v>
      </c>
      <c r="D3619" s="2">
        <v>44884</v>
      </c>
      <c r="E3619" t="s">
        <v>276</v>
      </c>
      <c r="F3619" t="s">
        <v>388</v>
      </c>
      <c r="G3619" t="s">
        <v>36</v>
      </c>
      <c r="I3619" s="3">
        <v>1.99</v>
      </c>
    </row>
    <row r="3620" spans="1:9" x14ac:dyDescent="0.35">
      <c r="A3620" s="1">
        <v>43792</v>
      </c>
      <c r="B3620">
        <v>11</v>
      </c>
      <c r="C3620">
        <v>2019</v>
      </c>
      <c r="D3620" s="2">
        <v>44884</v>
      </c>
      <c r="E3620" t="s">
        <v>277</v>
      </c>
      <c r="F3620" t="s">
        <v>1490</v>
      </c>
      <c r="G3620" t="s">
        <v>17</v>
      </c>
      <c r="I3620" s="3">
        <v>37.700000000000003</v>
      </c>
    </row>
    <row r="3621" spans="1:9" x14ac:dyDescent="0.35">
      <c r="A3621" s="1">
        <v>43794</v>
      </c>
      <c r="B3621">
        <v>11</v>
      </c>
      <c r="C3621">
        <v>2019</v>
      </c>
      <c r="D3621" s="2">
        <v>44884</v>
      </c>
      <c r="E3621" t="s">
        <v>268</v>
      </c>
      <c r="F3621" t="s">
        <v>1491</v>
      </c>
      <c r="G3621" t="s">
        <v>22</v>
      </c>
      <c r="I3621" s="3">
        <v>100</v>
      </c>
    </row>
    <row r="3622" spans="1:9" x14ac:dyDescent="0.35">
      <c r="A3622" s="1">
        <v>43795</v>
      </c>
      <c r="B3622">
        <v>11</v>
      </c>
      <c r="C3622">
        <v>2019</v>
      </c>
      <c r="D3622" s="2">
        <v>44884</v>
      </c>
      <c r="E3622" t="s">
        <v>276</v>
      </c>
      <c r="F3622" t="s">
        <v>390</v>
      </c>
      <c r="G3622" t="s">
        <v>25</v>
      </c>
      <c r="I3622" s="3">
        <v>0.99</v>
      </c>
    </row>
    <row r="3623" spans="1:9" x14ac:dyDescent="0.35">
      <c r="A3623" s="1">
        <v>43795</v>
      </c>
      <c r="B3623">
        <v>11</v>
      </c>
      <c r="C3623">
        <v>2019</v>
      </c>
      <c r="D3623" s="2">
        <v>44884</v>
      </c>
      <c r="E3623" t="s">
        <v>275</v>
      </c>
      <c r="F3623" t="s">
        <v>1180</v>
      </c>
      <c r="G3623" t="s">
        <v>20</v>
      </c>
      <c r="I3623" s="3">
        <v>5.99</v>
      </c>
    </row>
    <row r="3624" spans="1:9" x14ac:dyDescent="0.35">
      <c r="A3624" s="1">
        <v>43795</v>
      </c>
      <c r="B3624">
        <v>11</v>
      </c>
      <c r="C3624">
        <v>2019</v>
      </c>
      <c r="D3624" s="2">
        <v>44884</v>
      </c>
      <c r="E3624" t="s">
        <v>275</v>
      </c>
      <c r="F3624" t="s">
        <v>1029</v>
      </c>
      <c r="G3624" t="s">
        <v>20</v>
      </c>
      <c r="I3624" s="3">
        <v>39.159999999999997</v>
      </c>
    </row>
    <row r="3625" spans="1:9" x14ac:dyDescent="0.35">
      <c r="A3625" s="1">
        <v>43796</v>
      </c>
      <c r="B3625">
        <v>11</v>
      </c>
      <c r="C3625">
        <v>2019</v>
      </c>
      <c r="D3625" s="2">
        <v>44884</v>
      </c>
      <c r="E3625" t="s">
        <v>275</v>
      </c>
      <c r="F3625" t="s">
        <v>1029</v>
      </c>
      <c r="G3625" t="s">
        <v>20</v>
      </c>
      <c r="I3625" s="3">
        <v>9.3699999999999992</v>
      </c>
    </row>
    <row r="3626" spans="1:9" x14ac:dyDescent="0.35">
      <c r="A3626" s="1">
        <v>43796</v>
      </c>
      <c r="B3626">
        <v>11</v>
      </c>
      <c r="C3626">
        <v>2019</v>
      </c>
      <c r="D3626" s="2">
        <v>44884</v>
      </c>
      <c r="E3626" t="s">
        <v>275</v>
      </c>
      <c r="F3626" t="s">
        <v>553</v>
      </c>
      <c r="G3626" t="s">
        <v>28</v>
      </c>
      <c r="I3626" s="3">
        <v>10</v>
      </c>
    </row>
    <row r="3627" spans="1:9" x14ac:dyDescent="0.35">
      <c r="A3627" s="1">
        <v>43796</v>
      </c>
      <c r="B3627">
        <v>11</v>
      </c>
      <c r="C3627">
        <v>2019</v>
      </c>
      <c r="D3627" s="2">
        <v>44884</v>
      </c>
      <c r="E3627" t="s">
        <v>275</v>
      </c>
      <c r="F3627" t="s">
        <v>856</v>
      </c>
      <c r="G3627" t="s">
        <v>20</v>
      </c>
      <c r="I3627" s="3">
        <v>12.64</v>
      </c>
    </row>
    <row r="3628" spans="1:9" x14ac:dyDescent="0.35">
      <c r="A3628" s="1">
        <v>43796</v>
      </c>
      <c r="B3628">
        <v>11</v>
      </c>
      <c r="C3628">
        <v>2019</v>
      </c>
      <c r="D3628" s="2">
        <v>44884</v>
      </c>
      <c r="E3628" t="s">
        <v>275</v>
      </c>
      <c r="F3628" t="s">
        <v>1492</v>
      </c>
      <c r="G3628" t="s">
        <v>25</v>
      </c>
      <c r="I3628" s="3">
        <v>32.450000000000003</v>
      </c>
    </row>
    <row r="3629" spans="1:9" x14ac:dyDescent="0.35">
      <c r="A3629" s="1">
        <v>43797</v>
      </c>
      <c r="B3629">
        <v>11</v>
      </c>
      <c r="C3629">
        <v>2019</v>
      </c>
      <c r="D3629" s="2">
        <v>44884</v>
      </c>
      <c r="E3629" t="s">
        <v>275</v>
      </c>
      <c r="F3629" t="s">
        <v>1029</v>
      </c>
      <c r="G3629" t="s">
        <v>20</v>
      </c>
      <c r="I3629" s="3">
        <v>23.93</v>
      </c>
    </row>
    <row r="3630" spans="1:9" x14ac:dyDescent="0.35">
      <c r="A3630" s="1">
        <v>43798</v>
      </c>
      <c r="B3630">
        <v>11</v>
      </c>
      <c r="C3630">
        <v>2019</v>
      </c>
      <c r="D3630" s="2">
        <v>44884</v>
      </c>
      <c r="E3630" t="s">
        <v>275</v>
      </c>
      <c r="F3630" t="s">
        <v>1029</v>
      </c>
      <c r="G3630" t="s">
        <v>20</v>
      </c>
      <c r="I3630" s="3">
        <v>7.79</v>
      </c>
    </row>
    <row r="3631" spans="1:9" x14ac:dyDescent="0.35">
      <c r="A3631" s="1">
        <v>43798</v>
      </c>
      <c r="B3631">
        <v>11</v>
      </c>
      <c r="C3631">
        <v>2019</v>
      </c>
      <c r="D3631" s="2">
        <v>44884</v>
      </c>
      <c r="E3631" t="s">
        <v>275</v>
      </c>
      <c r="F3631" t="s">
        <v>1493</v>
      </c>
      <c r="G3631" t="s">
        <v>52</v>
      </c>
      <c r="I3631" s="3">
        <v>25</v>
      </c>
    </row>
    <row r="3632" spans="1:9" x14ac:dyDescent="0.35">
      <c r="A3632" s="1">
        <v>43798</v>
      </c>
      <c r="B3632">
        <v>11</v>
      </c>
      <c r="C3632">
        <v>2019</v>
      </c>
      <c r="D3632" s="2">
        <v>44884</v>
      </c>
      <c r="E3632" t="s">
        <v>275</v>
      </c>
      <c r="F3632" t="s">
        <v>1494</v>
      </c>
      <c r="G3632" t="s">
        <v>52</v>
      </c>
      <c r="I3632" s="3">
        <v>25</v>
      </c>
    </row>
    <row r="3633" spans="1:9" x14ac:dyDescent="0.35">
      <c r="A3633" s="1">
        <v>43798</v>
      </c>
      <c r="B3633">
        <v>11</v>
      </c>
      <c r="C3633">
        <v>2019</v>
      </c>
      <c r="D3633" s="2">
        <v>44884</v>
      </c>
      <c r="E3633" t="s">
        <v>275</v>
      </c>
      <c r="F3633" t="s">
        <v>1495</v>
      </c>
      <c r="G3633" t="s">
        <v>52</v>
      </c>
      <c r="I3633" s="3">
        <v>25</v>
      </c>
    </row>
    <row r="3634" spans="1:9" x14ac:dyDescent="0.35">
      <c r="A3634" s="1">
        <v>43798</v>
      </c>
      <c r="B3634">
        <v>11</v>
      </c>
      <c r="C3634">
        <v>2019</v>
      </c>
      <c r="D3634" s="2">
        <v>44884</v>
      </c>
      <c r="E3634" t="s">
        <v>275</v>
      </c>
      <c r="F3634" t="s">
        <v>686</v>
      </c>
      <c r="G3634" t="s">
        <v>20</v>
      </c>
      <c r="I3634" s="3">
        <v>25.98</v>
      </c>
    </row>
    <row r="3635" spans="1:9" x14ac:dyDescent="0.35">
      <c r="A3635" s="1">
        <v>43798</v>
      </c>
      <c r="B3635">
        <v>11</v>
      </c>
      <c r="C3635">
        <v>2019</v>
      </c>
      <c r="D3635" s="2">
        <v>44884</v>
      </c>
      <c r="E3635" t="s">
        <v>275</v>
      </c>
      <c r="F3635" t="s">
        <v>1496</v>
      </c>
      <c r="G3635" t="s">
        <v>52</v>
      </c>
      <c r="I3635" s="3">
        <v>29</v>
      </c>
    </row>
    <row r="3636" spans="1:9" x14ac:dyDescent="0.35">
      <c r="A3636" s="1">
        <v>43798</v>
      </c>
      <c r="B3636">
        <v>11</v>
      </c>
      <c r="C3636">
        <v>2019</v>
      </c>
      <c r="D3636" s="2">
        <v>44884</v>
      </c>
      <c r="E3636" t="s">
        <v>269</v>
      </c>
      <c r="F3636" t="s">
        <v>919</v>
      </c>
      <c r="G3636" t="s">
        <v>34</v>
      </c>
      <c r="I3636" s="3">
        <v>55</v>
      </c>
    </row>
    <row r="3637" spans="1:9" x14ac:dyDescent="0.35">
      <c r="A3637" s="1">
        <v>43798</v>
      </c>
      <c r="B3637">
        <v>11</v>
      </c>
      <c r="C3637">
        <v>2019</v>
      </c>
      <c r="D3637" s="2">
        <v>44884</v>
      </c>
      <c r="E3637" t="s">
        <v>268</v>
      </c>
      <c r="F3637" t="s">
        <v>687</v>
      </c>
      <c r="G3637" t="s">
        <v>25</v>
      </c>
      <c r="I3637" s="3">
        <v>100</v>
      </c>
    </row>
    <row r="3638" spans="1:9" x14ac:dyDescent="0.35">
      <c r="A3638" s="1">
        <v>43798</v>
      </c>
      <c r="B3638">
        <v>11</v>
      </c>
      <c r="C3638">
        <v>2019</v>
      </c>
      <c r="D3638" s="2">
        <v>44884</v>
      </c>
      <c r="E3638" t="s">
        <v>275</v>
      </c>
      <c r="F3638" t="s">
        <v>1497</v>
      </c>
      <c r="G3638" t="s">
        <v>25</v>
      </c>
      <c r="I3638" s="3">
        <v>334.75</v>
      </c>
    </row>
    <row r="3639" spans="1:9" x14ac:dyDescent="0.35">
      <c r="A3639" s="1">
        <v>43801</v>
      </c>
      <c r="B3639">
        <v>12</v>
      </c>
      <c r="C3639">
        <v>2019</v>
      </c>
      <c r="D3639" s="2">
        <v>44914</v>
      </c>
      <c r="E3639" t="s">
        <v>275</v>
      </c>
      <c r="F3639" t="s">
        <v>1029</v>
      </c>
      <c r="G3639" t="s">
        <v>20</v>
      </c>
      <c r="I3639" s="3">
        <v>8.07</v>
      </c>
    </row>
    <row r="3640" spans="1:9" x14ac:dyDescent="0.35">
      <c r="A3640" s="1">
        <v>43801</v>
      </c>
      <c r="B3640">
        <v>12</v>
      </c>
      <c r="C3640">
        <v>2019</v>
      </c>
      <c r="D3640" s="2">
        <v>44914</v>
      </c>
      <c r="E3640" t="s">
        <v>275</v>
      </c>
      <c r="F3640" t="s">
        <v>552</v>
      </c>
      <c r="G3640" t="s">
        <v>20</v>
      </c>
      <c r="I3640" s="3">
        <v>12.34</v>
      </c>
    </row>
    <row r="3641" spans="1:9" x14ac:dyDescent="0.35">
      <c r="A3641" s="1">
        <v>43801</v>
      </c>
      <c r="B3641">
        <v>12</v>
      </c>
      <c r="C3641">
        <v>2019</v>
      </c>
      <c r="D3641" s="2">
        <v>44914</v>
      </c>
      <c r="E3641" t="s">
        <v>275</v>
      </c>
      <c r="F3641" t="s">
        <v>1498</v>
      </c>
      <c r="G3641" t="s">
        <v>46</v>
      </c>
      <c r="I3641" s="3">
        <v>37</v>
      </c>
    </row>
    <row r="3642" spans="1:9" x14ac:dyDescent="0.35">
      <c r="A3642" s="1">
        <v>43801</v>
      </c>
      <c r="B3642">
        <v>12</v>
      </c>
      <c r="C3642">
        <v>2019</v>
      </c>
      <c r="D3642" s="2">
        <v>44914</v>
      </c>
      <c r="E3642" t="s">
        <v>275</v>
      </c>
      <c r="F3642" t="s">
        <v>1499</v>
      </c>
      <c r="G3642" t="s">
        <v>47</v>
      </c>
      <c r="I3642" s="3">
        <v>54.91</v>
      </c>
    </row>
    <row r="3643" spans="1:9" x14ac:dyDescent="0.35">
      <c r="A3643" s="1">
        <v>43801</v>
      </c>
      <c r="B3643">
        <v>12</v>
      </c>
      <c r="C3643">
        <v>2019</v>
      </c>
      <c r="D3643" s="2">
        <v>44914</v>
      </c>
      <c r="E3643" t="s">
        <v>275</v>
      </c>
      <c r="F3643" t="s">
        <v>1500</v>
      </c>
      <c r="G3643" t="s">
        <v>46</v>
      </c>
      <c r="I3643" s="3">
        <v>63.36</v>
      </c>
    </row>
    <row r="3644" spans="1:9" x14ac:dyDescent="0.35">
      <c r="A3644" s="1">
        <v>43801</v>
      </c>
      <c r="B3644">
        <v>12</v>
      </c>
      <c r="C3644">
        <v>2019</v>
      </c>
      <c r="D3644" s="2">
        <v>44914</v>
      </c>
      <c r="E3644" t="s">
        <v>275</v>
      </c>
      <c r="F3644" t="s">
        <v>1501</v>
      </c>
      <c r="G3644" t="s">
        <v>17</v>
      </c>
      <c r="I3644" s="3">
        <v>78.28</v>
      </c>
    </row>
    <row r="3645" spans="1:9" x14ac:dyDescent="0.35">
      <c r="A3645" s="1">
        <v>43801</v>
      </c>
      <c r="B3645">
        <v>12</v>
      </c>
      <c r="C3645">
        <v>2019</v>
      </c>
      <c r="D3645" s="2">
        <v>44914</v>
      </c>
      <c r="E3645" t="s">
        <v>268</v>
      </c>
      <c r="F3645" t="s">
        <v>1064</v>
      </c>
      <c r="G3645" t="s">
        <v>13</v>
      </c>
      <c r="I3645" s="3">
        <v>4021.96</v>
      </c>
    </row>
    <row r="3646" spans="1:9" x14ac:dyDescent="0.35">
      <c r="A3646" s="1">
        <v>43801</v>
      </c>
      <c r="B3646">
        <v>12</v>
      </c>
      <c r="C3646">
        <v>2019</v>
      </c>
      <c r="D3646" s="2">
        <v>44914</v>
      </c>
      <c r="E3646" t="s">
        <v>275</v>
      </c>
      <c r="F3646" t="s">
        <v>420</v>
      </c>
      <c r="G3646" t="s">
        <v>26</v>
      </c>
      <c r="I3646" s="3">
        <v>53.65</v>
      </c>
    </row>
    <row r="3647" spans="1:9" x14ac:dyDescent="0.35">
      <c r="A3647" s="1">
        <v>43803</v>
      </c>
      <c r="B3647">
        <v>12</v>
      </c>
      <c r="C3647">
        <v>2019</v>
      </c>
      <c r="D3647" s="2">
        <v>44914</v>
      </c>
      <c r="E3647" t="s">
        <v>275</v>
      </c>
      <c r="F3647" t="s">
        <v>688</v>
      </c>
      <c r="G3647" t="s">
        <v>10</v>
      </c>
      <c r="I3647" s="3">
        <v>49.75</v>
      </c>
    </row>
    <row r="3648" spans="1:9" x14ac:dyDescent="0.35">
      <c r="A3648" s="1">
        <v>43803</v>
      </c>
      <c r="B3648">
        <v>12</v>
      </c>
      <c r="C3648">
        <v>2019</v>
      </c>
      <c r="D3648" s="2">
        <v>44914</v>
      </c>
      <c r="E3648" t="s">
        <v>269</v>
      </c>
      <c r="F3648" t="s">
        <v>1233</v>
      </c>
      <c r="G3648" t="s">
        <v>34</v>
      </c>
      <c r="I3648" s="3">
        <v>100</v>
      </c>
    </row>
    <row r="3649" spans="1:9" x14ac:dyDescent="0.35">
      <c r="A3649" s="1">
        <v>43803</v>
      </c>
      <c r="B3649">
        <v>12</v>
      </c>
      <c r="C3649">
        <v>2019</v>
      </c>
      <c r="D3649" s="2">
        <v>44914</v>
      </c>
      <c r="E3649" t="s">
        <v>276</v>
      </c>
      <c r="F3649" t="s">
        <v>368</v>
      </c>
      <c r="G3649" t="s">
        <v>27</v>
      </c>
      <c r="I3649" s="3">
        <v>172</v>
      </c>
    </row>
    <row r="3650" spans="1:9" x14ac:dyDescent="0.35">
      <c r="A3650" s="1">
        <v>43805</v>
      </c>
      <c r="B3650">
        <v>12</v>
      </c>
      <c r="C3650">
        <v>2019</v>
      </c>
      <c r="D3650" s="2">
        <v>44914</v>
      </c>
      <c r="E3650" t="s">
        <v>275</v>
      </c>
      <c r="F3650" t="s">
        <v>1502</v>
      </c>
      <c r="G3650" t="s">
        <v>17</v>
      </c>
      <c r="I3650" s="3">
        <v>72.17</v>
      </c>
    </row>
    <row r="3651" spans="1:9" x14ac:dyDescent="0.35">
      <c r="A3651" s="1">
        <v>43806</v>
      </c>
      <c r="B3651">
        <v>12</v>
      </c>
      <c r="C3651">
        <v>2019</v>
      </c>
      <c r="D3651" s="2">
        <v>44914</v>
      </c>
      <c r="E3651" t="s">
        <v>275</v>
      </c>
      <c r="F3651" t="s">
        <v>856</v>
      </c>
      <c r="G3651" t="s">
        <v>20</v>
      </c>
      <c r="I3651" s="3">
        <v>36.04</v>
      </c>
    </row>
    <row r="3652" spans="1:9" x14ac:dyDescent="0.35">
      <c r="A3652" s="1">
        <v>43806</v>
      </c>
      <c r="B3652">
        <v>12</v>
      </c>
      <c r="C3652">
        <v>2019</v>
      </c>
      <c r="D3652" s="2">
        <v>44914</v>
      </c>
      <c r="E3652" t="s">
        <v>275</v>
      </c>
      <c r="F3652" t="s">
        <v>1503</v>
      </c>
      <c r="G3652" t="s">
        <v>25</v>
      </c>
      <c r="I3652" s="3">
        <v>52.8</v>
      </c>
    </row>
    <row r="3653" spans="1:9" x14ac:dyDescent="0.35">
      <c r="A3653" s="1">
        <v>43806</v>
      </c>
      <c r="B3653">
        <v>12</v>
      </c>
      <c r="C3653">
        <v>2019</v>
      </c>
      <c r="D3653" s="2">
        <v>44914</v>
      </c>
      <c r="E3653" t="s">
        <v>276</v>
      </c>
      <c r="F3653" t="s">
        <v>1464</v>
      </c>
      <c r="G3653" t="s">
        <v>36</v>
      </c>
      <c r="I3653" s="3">
        <v>69.989999999999995</v>
      </c>
    </row>
    <row r="3654" spans="1:9" x14ac:dyDescent="0.35">
      <c r="A3654" s="1">
        <v>43808</v>
      </c>
      <c r="B3654">
        <v>12</v>
      </c>
      <c r="C3654">
        <v>2019</v>
      </c>
      <c r="D3654" s="2">
        <v>44914</v>
      </c>
      <c r="E3654" t="s">
        <v>275</v>
      </c>
      <c r="F3654" t="s">
        <v>477</v>
      </c>
      <c r="G3654" t="s">
        <v>22</v>
      </c>
      <c r="I3654" s="3">
        <v>149.26</v>
      </c>
    </row>
    <row r="3655" spans="1:9" x14ac:dyDescent="0.35">
      <c r="A3655" s="1">
        <v>43810</v>
      </c>
      <c r="B3655">
        <v>12</v>
      </c>
      <c r="C3655">
        <v>2019</v>
      </c>
      <c r="D3655" s="2">
        <v>44914</v>
      </c>
      <c r="E3655" t="s">
        <v>269</v>
      </c>
      <c r="F3655" t="s">
        <v>651</v>
      </c>
      <c r="G3655" t="s">
        <v>34</v>
      </c>
      <c r="I3655" s="3">
        <v>79.5</v>
      </c>
    </row>
    <row r="3656" spans="1:9" x14ac:dyDescent="0.35">
      <c r="A3656" s="1">
        <v>43810</v>
      </c>
      <c r="B3656">
        <v>12</v>
      </c>
      <c r="C3656">
        <v>2019</v>
      </c>
      <c r="D3656" s="2">
        <v>44914</v>
      </c>
      <c r="E3656" t="s">
        <v>268</v>
      </c>
      <c r="F3656" t="s">
        <v>752</v>
      </c>
      <c r="G3656" t="s">
        <v>16</v>
      </c>
      <c r="I3656" s="3">
        <v>253.55</v>
      </c>
    </row>
    <row r="3657" spans="1:9" x14ac:dyDescent="0.35">
      <c r="A3657" s="1">
        <v>43811</v>
      </c>
      <c r="B3657">
        <v>12</v>
      </c>
      <c r="C3657">
        <v>2019</v>
      </c>
      <c r="D3657" s="2">
        <v>44914</v>
      </c>
      <c r="E3657" t="s">
        <v>275</v>
      </c>
      <c r="F3657" t="s">
        <v>1504</v>
      </c>
      <c r="G3657" t="s">
        <v>20</v>
      </c>
      <c r="I3657" s="3">
        <v>3.94</v>
      </c>
    </row>
    <row r="3658" spans="1:9" x14ac:dyDescent="0.35">
      <c r="A3658" s="1">
        <v>43811</v>
      </c>
      <c r="B3658">
        <v>12</v>
      </c>
      <c r="C3658">
        <v>2019</v>
      </c>
      <c r="D3658" s="2">
        <v>44914</v>
      </c>
      <c r="E3658" t="s">
        <v>275</v>
      </c>
      <c r="F3658" t="s">
        <v>478</v>
      </c>
      <c r="G3658" t="s">
        <v>10</v>
      </c>
      <c r="I3658" s="3">
        <v>33.729999999999997</v>
      </c>
    </row>
    <row r="3659" spans="1:9" x14ac:dyDescent="0.35">
      <c r="A3659" s="1">
        <v>43812</v>
      </c>
      <c r="B3659">
        <v>12</v>
      </c>
      <c r="C3659">
        <v>2019</v>
      </c>
      <c r="D3659" s="2">
        <v>44914</v>
      </c>
      <c r="E3659" t="s">
        <v>275</v>
      </c>
      <c r="F3659" t="s">
        <v>1505</v>
      </c>
      <c r="G3659" t="s">
        <v>29</v>
      </c>
      <c r="I3659" s="3">
        <v>125.2</v>
      </c>
    </row>
    <row r="3660" spans="1:9" x14ac:dyDescent="0.35">
      <c r="A3660" s="1">
        <v>43813</v>
      </c>
      <c r="B3660">
        <v>12</v>
      </c>
      <c r="C3660">
        <v>2019</v>
      </c>
      <c r="D3660" s="2">
        <v>44914</v>
      </c>
      <c r="E3660" t="s">
        <v>275</v>
      </c>
      <c r="F3660" t="s">
        <v>1506</v>
      </c>
      <c r="G3660" t="s">
        <v>38</v>
      </c>
      <c r="I3660" s="3">
        <v>46.95</v>
      </c>
    </row>
    <row r="3661" spans="1:9" x14ac:dyDescent="0.35">
      <c r="A3661" s="1">
        <v>43813</v>
      </c>
      <c r="B3661">
        <v>12</v>
      </c>
      <c r="C3661">
        <v>2019</v>
      </c>
      <c r="D3661" s="2">
        <v>44914</v>
      </c>
      <c r="E3661" t="s">
        <v>275</v>
      </c>
      <c r="F3661" t="s">
        <v>1507</v>
      </c>
      <c r="G3661" t="s">
        <v>20</v>
      </c>
      <c r="I3661" s="3">
        <v>0.81</v>
      </c>
    </row>
    <row r="3662" spans="1:9" x14ac:dyDescent="0.35">
      <c r="A3662" s="1">
        <v>43813</v>
      </c>
      <c r="B3662">
        <v>12</v>
      </c>
      <c r="C3662">
        <v>2019</v>
      </c>
      <c r="D3662" s="2">
        <v>44914</v>
      </c>
      <c r="E3662" t="s">
        <v>275</v>
      </c>
      <c r="F3662" t="s">
        <v>1507</v>
      </c>
      <c r="G3662" t="s">
        <v>20</v>
      </c>
      <c r="I3662" s="3">
        <v>3.36</v>
      </c>
    </row>
    <row r="3663" spans="1:9" x14ac:dyDescent="0.35">
      <c r="A3663" s="1">
        <v>43813</v>
      </c>
      <c r="B3663">
        <v>12</v>
      </c>
      <c r="C3663">
        <v>2019</v>
      </c>
      <c r="D3663" s="2">
        <v>44914</v>
      </c>
      <c r="E3663" t="s">
        <v>275</v>
      </c>
      <c r="F3663" t="s">
        <v>1508</v>
      </c>
      <c r="G3663" t="s">
        <v>19</v>
      </c>
      <c r="I3663" s="3">
        <v>4.71</v>
      </c>
    </row>
    <row r="3664" spans="1:9" x14ac:dyDescent="0.35">
      <c r="A3664" s="1">
        <v>43814</v>
      </c>
      <c r="B3664">
        <v>12</v>
      </c>
      <c r="C3664">
        <v>2019</v>
      </c>
      <c r="D3664" s="2">
        <v>44914</v>
      </c>
      <c r="E3664" t="s">
        <v>275</v>
      </c>
      <c r="F3664" t="s">
        <v>1509</v>
      </c>
      <c r="G3664" t="s">
        <v>19</v>
      </c>
      <c r="I3664" s="3">
        <v>4.92</v>
      </c>
    </row>
    <row r="3665" spans="1:9" x14ac:dyDescent="0.35">
      <c r="A3665" s="1">
        <v>43816</v>
      </c>
      <c r="B3665">
        <v>12</v>
      </c>
      <c r="C3665">
        <v>2019</v>
      </c>
      <c r="D3665" s="2">
        <v>44914</v>
      </c>
      <c r="E3665" t="s">
        <v>275</v>
      </c>
      <c r="F3665" t="s">
        <v>442</v>
      </c>
      <c r="G3665" t="s">
        <v>19</v>
      </c>
      <c r="I3665" s="3">
        <v>32.049999999999997</v>
      </c>
    </row>
    <row r="3666" spans="1:9" x14ac:dyDescent="0.35">
      <c r="A3666" s="1">
        <v>43820</v>
      </c>
      <c r="B3666">
        <v>12</v>
      </c>
      <c r="C3666">
        <v>2019</v>
      </c>
      <c r="D3666" s="2">
        <v>44914</v>
      </c>
      <c r="E3666" t="s">
        <v>275</v>
      </c>
      <c r="F3666" t="s">
        <v>1510</v>
      </c>
      <c r="G3666" t="s">
        <v>30</v>
      </c>
      <c r="I3666" s="3">
        <v>15</v>
      </c>
    </row>
    <row r="3667" spans="1:9" x14ac:dyDescent="0.35">
      <c r="A3667" s="1">
        <v>43820</v>
      </c>
      <c r="B3667">
        <v>12</v>
      </c>
      <c r="C3667">
        <v>2019</v>
      </c>
      <c r="D3667" s="2">
        <v>44914</v>
      </c>
      <c r="E3667" t="s">
        <v>275</v>
      </c>
      <c r="F3667" t="s">
        <v>932</v>
      </c>
      <c r="G3667" t="s">
        <v>30</v>
      </c>
      <c r="I3667" s="3">
        <v>34.950000000000003</v>
      </c>
    </row>
    <row r="3668" spans="1:9" x14ac:dyDescent="0.35">
      <c r="A3668" s="1">
        <v>43822</v>
      </c>
      <c r="B3668">
        <v>12</v>
      </c>
      <c r="C3668">
        <v>2019</v>
      </c>
      <c r="D3668" s="2">
        <v>44914</v>
      </c>
      <c r="E3668" t="s">
        <v>275</v>
      </c>
      <c r="F3668" t="s">
        <v>359</v>
      </c>
      <c r="G3668" t="s">
        <v>36</v>
      </c>
      <c r="I3668" s="3">
        <v>1.99</v>
      </c>
    </row>
    <row r="3669" spans="1:9" x14ac:dyDescent="0.35">
      <c r="A3669" s="1">
        <v>43822</v>
      </c>
      <c r="B3669">
        <v>12</v>
      </c>
      <c r="C3669">
        <v>2019</v>
      </c>
      <c r="D3669" s="2">
        <v>44914</v>
      </c>
      <c r="E3669" t="s">
        <v>275</v>
      </c>
      <c r="F3669" t="s">
        <v>856</v>
      </c>
      <c r="G3669" t="s">
        <v>20</v>
      </c>
      <c r="I3669" s="3">
        <v>14.35</v>
      </c>
    </row>
    <row r="3670" spans="1:9" x14ac:dyDescent="0.35">
      <c r="A3670" s="1">
        <v>43822</v>
      </c>
      <c r="B3670">
        <v>12</v>
      </c>
      <c r="C3670">
        <v>2019</v>
      </c>
      <c r="D3670" s="2">
        <v>44914</v>
      </c>
      <c r="E3670" t="s">
        <v>275</v>
      </c>
      <c r="F3670" t="s">
        <v>1497</v>
      </c>
      <c r="G3670" t="s">
        <v>17</v>
      </c>
      <c r="I3670" s="3">
        <v>334.75</v>
      </c>
    </row>
    <row r="3671" spans="1:9" x14ac:dyDescent="0.35">
      <c r="A3671" s="1">
        <v>43823</v>
      </c>
      <c r="B3671">
        <v>12</v>
      </c>
      <c r="C3671">
        <v>2019</v>
      </c>
      <c r="D3671" s="2">
        <v>44914</v>
      </c>
      <c r="E3671" t="s">
        <v>268</v>
      </c>
      <c r="F3671" t="s">
        <v>751</v>
      </c>
      <c r="G3671" t="s">
        <v>14</v>
      </c>
      <c r="I3671" s="3">
        <v>18.36</v>
      </c>
    </row>
    <row r="3672" spans="1:9" x14ac:dyDescent="0.35">
      <c r="A3672" s="1">
        <v>43823</v>
      </c>
      <c r="B3672">
        <v>12</v>
      </c>
      <c r="C3672">
        <v>2019</v>
      </c>
      <c r="D3672" s="2">
        <v>44914</v>
      </c>
      <c r="E3672" t="s">
        <v>269</v>
      </c>
      <c r="F3672" t="s">
        <v>754</v>
      </c>
      <c r="G3672" t="s">
        <v>16</v>
      </c>
      <c r="I3672" s="3">
        <v>183.08</v>
      </c>
    </row>
    <row r="3673" spans="1:9" x14ac:dyDescent="0.35">
      <c r="A3673" s="1">
        <v>43825</v>
      </c>
      <c r="B3673">
        <v>12</v>
      </c>
      <c r="C3673">
        <v>2019</v>
      </c>
      <c r="D3673" s="2">
        <v>44914</v>
      </c>
      <c r="E3673" t="s">
        <v>275</v>
      </c>
      <c r="F3673" t="s">
        <v>1029</v>
      </c>
      <c r="G3673" t="s">
        <v>20</v>
      </c>
      <c r="I3673" s="3">
        <v>10.89</v>
      </c>
    </row>
    <row r="3674" spans="1:9" x14ac:dyDescent="0.35">
      <c r="A3674" s="1">
        <v>43825</v>
      </c>
      <c r="B3674">
        <v>12</v>
      </c>
      <c r="C3674">
        <v>2019</v>
      </c>
      <c r="D3674" s="2">
        <v>44914</v>
      </c>
      <c r="E3674" t="s">
        <v>268</v>
      </c>
      <c r="F3674" t="s">
        <v>1456</v>
      </c>
      <c r="G3674" t="s">
        <v>22</v>
      </c>
      <c r="I3674" s="3">
        <v>400</v>
      </c>
    </row>
    <row r="3675" spans="1:9" x14ac:dyDescent="0.35">
      <c r="A3675" s="1">
        <v>43826</v>
      </c>
      <c r="B3675">
        <v>12</v>
      </c>
      <c r="C3675">
        <v>2019</v>
      </c>
      <c r="D3675" s="2">
        <v>44914</v>
      </c>
      <c r="E3675" t="s">
        <v>268</v>
      </c>
      <c r="F3675" t="s">
        <v>1511</v>
      </c>
      <c r="G3675" t="s">
        <v>38</v>
      </c>
      <c r="I3675" s="3">
        <v>36</v>
      </c>
    </row>
    <row r="3676" spans="1:9" x14ac:dyDescent="0.35">
      <c r="A3676" s="1">
        <v>43826</v>
      </c>
      <c r="B3676">
        <v>12</v>
      </c>
      <c r="C3676">
        <v>2019</v>
      </c>
      <c r="D3676" s="2">
        <v>44914</v>
      </c>
      <c r="E3676" t="s">
        <v>275</v>
      </c>
      <c r="F3676" t="s">
        <v>292</v>
      </c>
      <c r="G3676" t="s">
        <v>22</v>
      </c>
      <c r="I3676" s="3">
        <v>4.95</v>
      </c>
    </row>
    <row r="3677" spans="1:9" x14ac:dyDescent="0.35">
      <c r="A3677" s="1">
        <v>43826</v>
      </c>
      <c r="B3677">
        <v>12</v>
      </c>
      <c r="C3677">
        <v>2019</v>
      </c>
      <c r="D3677" s="2">
        <v>44914</v>
      </c>
      <c r="E3677" t="s">
        <v>275</v>
      </c>
      <c r="F3677" t="s">
        <v>40</v>
      </c>
      <c r="G3677" t="s">
        <v>41</v>
      </c>
      <c r="I3677" s="3">
        <v>11.05</v>
      </c>
    </row>
    <row r="3678" spans="1:9" x14ac:dyDescent="0.35">
      <c r="A3678" s="1">
        <v>43826</v>
      </c>
      <c r="B3678">
        <v>12</v>
      </c>
      <c r="C3678">
        <v>2019</v>
      </c>
      <c r="D3678" s="2">
        <v>44914</v>
      </c>
      <c r="E3678" t="s">
        <v>275</v>
      </c>
      <c r="F3678" t="s">
        <v>917</v>
      </c>
      <c r="G3678" t="s">
        <v>36</v>
      </c>
      <c r="I3678" s="3">
        <v>56.32</v>
      </c>
    </row>
    <row r="3679" spans="1:9" x14ac:dyDescent="0.35">
      <c r="A3679" s="1">
        <v>43826</v>
      </c>
      <c r="B3679">
        <v>12</v>
      </c>
      <c r="C3679">
        <v>2019</v>
      </c>
      <c r="D3679" s="2">
        <v>44914</v>
      </c>
      <c r="E3679" t="s">
        <v>275</v>
      </c>
      <c r="F3679" t="s">
        <v>1180</v>
      </c>
      <c r="G3679" t="s">
        <v>20</v>
      </c>
      <c r="I3679" s="3">
        <v>126.81</v>
      </c>
    </row>
    <row r="3680" spans="1:9" x14ac:dyDescent="0.35">
      <c r="A3680" s="1">
        <v>43827</v>
      </c>
      <c r="B3680">
        <v>12</v>
      </c>
      <c r="C3680">
        <v>2019</v>
      </c>
      <c r="D3680" s="2">
        <v>44914</v>
      </c>
      <c r="E3680" t="s">
        <v>275</v>
      </c>
      <c r="F3680" t="s">
        <v>1029</v>
      </c>
      <c r="G3680" t="s">
        <v>20</v>
      </c>
      <c r="I3680" s="3">
        <v>42.41</v>
      </c>
    </row>
    <row r="3681" spans="1:9" x14ac:dyDescent="0.35">
      <c r="A3681" s="1">
        <v>43828</v>
      </c>
      <c r="B3681">
        <v>12</v>
      </c>
      <c r="C3681">
        <v>2019</v>
      </c>
      <c r="D3681" s="2">
        <v>44914</v>
      </c>
      <c r="E3681" t="s">
        <v>275</v>
      </c>
      <c r="F3681" t="s">
        <v>1512</v>
      </c>
      <c r="G3681" t="s">
        <v>29</v>
      </c>
      <c r="I3681" s="3">
        <v>60</v>
      </c>
    </row>
    <row r="3682" spans="1:9" x14ac:dyDescent="0.35">
      <c r="A3682" s="1">
        <v>43829</v>
      </c>
      <c r="B3682">
        <v>12</v>
      </c>
      <c r="C3682">
        <v>2019</v>
      </c>
      <c r="D3682" s="2">
        <v>44914</v>
      </c>
      <c r="E3682" t="s">
        <v>275</v>
      </c>
      <c r="F3682" t="s">
        <v>1441</v>
      </c>
      <c r="G3682" t="s">
        <v>17</v>
      </c>
      <c r="I3682" s="3">
        <v>36.58</v>
      </c>
    </row>
    <row r="3683" spans="1:9" x14ac:dyDescent="0.35">
      <c r="A3683" s="1">
        <v>43829</v>
      </c>
      <c r="B3683">
        <v>12</v>
      </c>
      <c r="C3683">
        <v>2019</v>
      </c>
      <c r="D3683" s="2">
        <v>44914</v>
      </c>
      <c r="E3683" t="s">
        <v>275</v>
      </c>
      <c r="F3683" t="s">
        <v>1441</v>
      </c>
      <c r="G3683" t="s">
        <v>17</v>
      </c>
      <c r="I3683" s="3">
        <v>53.73</v>
      </c>
    </row>
    <row r="3684" spans="1:9" x14ac:dyDescent="0.35">
      <c r="A3684" s="1">
        <v>43829</v>
      </c>
      <c r="B3684">
        <v>12</v>
      </c>
      <c r="C3684">
        <v>2019</v>
      </c>
      <c r="D3684" s="2">
        <v>44914</v>
      </c>
      <c r="E3684" t="s">
        <v>269</v>
      </c>
      <c r="F3684" t="s">
        <v>919</v>
      </c>
      <c r="G3684" t="s">
        <v>34</v>
      </c>
      <c r="I3684" s="3">
        <v>55</v>
      </c>
    </row>
    <row r="3685" spans="1:9" x14ac:dyDescent="0.35">
      <c r="A3685" s="1">
        <v>43830</v>
      </c>
      <c r="B3685">
        <v>12</v>
      </c>
      <c r="C3685">
        <v>2019</v>
      </c>
      <c r="D3685" s="2">
        <v>44914</v>
      </c>
      <c r="E3685" t="s">
        <v>275</v>
      </c>
      <c r="F3685" t="s">
        <v>40</v>
      </c>
      <c r="G3685" t="s">
        <v>41</v>
      </c>
      <c r="I3685" s="3">
        <v>14.35</v>
      </c>
    </row>
    <row r="3686" spans="1:9" x14ac:dyDescent="0.35">
      <c r="A3686" s="1">
        <v>43830</v>
      </c>
      <c r="B3686">
        <v>12</v>
      </c>
      <c r="C3686">
        <v>2019</v>
      </c>
      <c r="D3686" s="2">
        <v>44914</v>
      </c>
      <c r="E3686" t="s">
        <v>275</v>
      </c>
      <c r="F3686" t="s">
        <v>1441</v>
      </c>
      <c r="G3686" t="s">
        <v>17</v>
      </c>
      <c r="I3686" s="3">
        <v>27.25</v>
      </c>
    </row>
    <row r="3687" spans="1:9" x14ac:dyDescent="0.35">
      <c r="A3687" s="1">
        <v>43830</v>
      </c>
      <c r="B3687">
        <v>12</v>
      </c>
      <c r="C3687">
        <v>2019</v>
      </c>
      <c r="D3687" s="2">
        <v>44914</v>
      </c>
      <c r="E3687" t="s">
        <v>269</v>
      </c>
      <c r="F3687" t="s">
        <v>919</v>
      </c>
      <c r="G3687" t="s">
        <v>34</v>
      </c>
      <c r="I3687" s="3">
        <v>55</v>
      </c>
    </row>
    <row r="3688" spans="1:9" x14ac:dyDescent="0.35">
      <c r="A3688" s="1">
        <v>43830</v>
      </c>
      <c r="B3688">
        <v>12</v>
      </c>
      <c r="C3688">
        <v>2019</v>
      </c>
      <c r="D3688" s="2">
        <v>44914</v>
      </c>
      <c r="E3688" t="s">
        <v>275</v>
      </c>
      <c r="F3688" t="s">
        <v>1513</v>
      </c>
      <c r="G3688" t="s">
        <v>34</v>
      </c>
      <c r="I3688" s="3">
        <v>109</v>
      </c>
    </row>
    <row r="3689" spans="1:9" x14ac:dyDescent="0.35">
      <c r="A3689" s="1">
        <v>43832</v>
      </c>
      <c r="B3689">
        <v>1</v>
      </c>
      <c r="C3689">
        <v>2020</v>
      </c>
      <c r="D3689" s="2">
        <v>44581</v>
      </c>
      <c r="E3689" t="s">
        <v>275</v>
      </c>
      <c r="F3689" t="s">
        <v>1514</v>
      </c>
      <c r="G3689" t="s">
        <v>17</v>
      </c>
      <c r="I3689" s="3">
        <v>13.95</v>
      </c>
    </row>
    <row r="3690" spans="1:9" x14ac:dyDescent="0.35">
      <c r="A3690" s="1">
        <v>43832</v>
      </c>
      <c r="B3690">
        <v>1</v>
      </c>
      <c r="C3690">
        <v>2020</v>
      </c>
      <c r="D3690" s="2">
        <v>44581</v>
      </c>
      <c r="E3690" t="s">
        <v>275</v>
      </c>
      <c r="F3690" t="s">
        <v>1515</v>
      </c>
      <c r="G3690" t="s">
        <v>29</v>
      </c>
      <c r="I3690" s="3">
        <v>140.06</v>
      </c>
    </row>
    <row r="3691" spans="1:9" x14ac:dyDescent="0.35">
      <c r="A3691" s="1">
        <v>43832</v>
      </c>
      <c r="B3691">
        <v>1</v>
      </c>
      <c r="C3691">
        <v>2020</v>
      </c>
      <c r="D3691" s="2">
        <v>44581</v>
      </c>
      <c r="E3691" t="s">
        <v>268</v>
      </c>
      <c r="F3691" t="s">
        <v>1059</v>
      </c>
      <c r="G3691" t="s">
        <v>14</v>
      </c>
      <c r="I3691" s="3">
        <v>191.73</v>
      </c>
    </row>
    <row r="3692" spans="1:9" x14ac:dyDescent="0.35">
      <c r="A3692" s="1">
        <v>43832</v>
      </c>
      <c r="B3692">
        <v>1</v>
      </c>
      <c r="C3692">
        <v>2020</v>
      </c>
      <c r="D3692" s="2">
        <v>44581</v>
      </c>
      <c r="E3692" t="s">
        <v>275</v>
      </c>
      <c r="F3692" t="s">
        <v>1516</v>
      </c>
      <c r="G3692" t="s">
        <v>12</v>
      </c>
      <c r="I3692" s="3">
        <v>315</v>
      </c>
    </row>
    <row r="3693" spans="1:9" x14ac:dyDescent="0.35">
      <c r="A3693" s="1">
        <v>43832</v>
      </c>
      <c r="B3693">
        <v>1</v>
      </c>
      <c r="C3693">
        <v>2020</v>
      </c>
      <c r="D3693" s="2">
        <v>44581</v>
      </c>
      <c r="E3693" t="s">
        <v>268</v>
      </c>
      <c r="F3693" t="s">
        <v>1064</v>
      </c>
      <c r="G3693" t="s">
        <v>13</v>
      </c>
      <c r="I3693" s="3">
        <v>4021.96</v>
      </c>
    </row>
    <row r="3694" spans="1:9" x14ac:dyDescent="0.35">
      <c r="A3694" s="1">
        <v>43834</v>
      </c>
      <c r="B3694">
        <v>1</v>
      </c>
      <c r="C3694">
        <v>2020</v>
      </c>
      <c r="D3694" s="2">
        <v>44581</v>
      </c>
      <c r="E3694" t="s">
        <v>275</v>
      </c>
      <c r="F3694" t="s">
        <v>1029</v>
      </c>
      <c r="G3694" t="s">
        <v>20</v>
      </c>
      <c r="I3694" s="3">
        <v>8.02</v>
      </c>
    </row>
    <row r="3695" spans="1:9" x14ac:dyDescent="0.35">
      <c r="A3695" s="1">
        <v>43834</v>
      </c>
      <c r="B3695">
        <v>1</v>
      </c>
      <c r="C3695">
        <v>2020</v>
      </c>
      <c r="D3695" s="2">
        <v>44581</v>
      </c>
      <c r="E3695" t="s">
        <v>275</v>
      </c>
      <c r="F3695" t="s">
        <v>1363</v>
      </c>
      <c r="G3695" t="s">
        <v>29</v>
      </c>
      <c r="I3695" s="3">
        <v>11.2</v>
      </c>
    </row>
    <row r="3696" spans="1:9" x14ac:dyDescent="0.35">
      <c r="A3696" s="1">
        <v>43834</v>
      </c>
      <c r="B3696">
        <v>1</v>
      </c>
      <c r="C3696">
        <v>2020</v>
      </c>
      <c r="D3696" s="2">
        <v>44581</v>
      </c>
      <c r="E3696" t="s">
        <v>275</v>
      </c>
      <c r="F3696" t="s">
        <v>1363</v>
      </c>
      <c r="G3696" t="s">
        <v>29</v>
      </c>
      <c r="I3696" s="3">
        <v>11.2</v>
      </c>
    </row>
    <row r="3697" spans="1:9" x14ac:dyDescent="0.35">
      <c r="A3697" s="1">
        <v>43834</v>
      </c>
      <c r="B3697">
        <v>1</v>
      </c>
      <c r="C3697">
        <v>2020</v>
      </c>
      <c r="D3697" s="2">
        <v>44581</v>
      </c>
      <c r="E3697" t="s">
        <v>275</v>
      </c>
      <c r="F3697" t="s">
        <v>1363</v>
      </c>
      <c r="G3697" t="s">
        <v>29</v>
      </c>
      <c r="I3697" s="3">
        <v>23</v>
      </c>
    </row>
    <row r="3698" spans="1:9" x14ac:dyDescent="0.35">
      <c r="A3698" s="1">
        <v>43834</v>
      </c>
      <c r="B3698">
        <v>1</v>
      </c>
      <c r="C3698">
        <v>2020</v>
      </c>
      <c r="D3698" s="2">
        <v>44581</v>
      </c>
      <c r="E3698" t="s">
        <v>275</v>
      </c>
      <c r="F3698" t="s">
        <v>1363</v>
      </c>
      <c r="G3698" t="s">
        <v>29</v>
      </c>
      <c r="I3698" s="3">
        <v>33</v>
      </c>
    </row>
    <row r="3699" spans="1:9" x14ac:dyDescent="0.35">
      <c r="A3699" s="1">
        <v>43834</v>
      </c>
      <c r="B3699">
        <v>1</v>
      </c>
      <c r="C3699">
        <v>2020</v>
      </c>
      <c r="D3699" s="2">
        <v>44581</v>
      </c>
      <c r="E3699" t="s">
        <v>276</v>
      </c>
      <c r="F3699" t="s">
        <v>368</v>
      </c>
      <c r="G3699" t="s">
        <v>27</v>
      </c>
      <c r="I3699" s="3">
        <v>172</v>
      </c>
    </row>
    <row r="3700" spans="1:9" x14ac:dyDescent="0.35">
      <c r="A3700" s="1">
        <v>43835</v>
      </c>
      <c r="B3700">
        <v>1</v>
      </c>
      <c r="C3700">
        <v>2020</v>
      </c>
      <c r="D3700" s="2">
        <v>44581</v>
      </c>
      <c r="E3700" t="s">
        <v>275</v>
      </c>
      <c r="F3700" t="s">
        <v>1517</v>
      </c>
      <c r="G3700" t="s">
        <v>38</v>
      </c>
      <c r="I3700" s="3">
        <v>5</v>
      </c>
    </row>
    <row r="3701" spans="1:9" x14ac:dyDescent="0.35">
      <c r="A3701" s="1">
        <v>43836</v>
      </c>
      <c r="B3701">
        <v>1</v>
      </c>
      <c r="C3701">
        <v>2020</v>
      </c>
      <c r="D3701" s="2">
        <v>44581</v>
      </c>
      <c r="E3701" t="s">
        <v>275</v>
      </c>
      <c r="F3701" t="s">
        <v>298</v>
      </c>
      <c r="G3701" t="s">
        <v>19</v>
      </c>
      <c r="I3701" s="3">
        <v>5.39</v>
      </c>
    </row>
    <row r="3702" spans="1:9" x14ac:dyDescent="0.35">
      <c r="A3702" s="1">
        <v>43836</v>
      </c>
      <c r="B3702">
        <v>1</v>
      </c>
      <c r="C3702">
        <v>2020</v>
      </c>
      <c r="D3702" s="2">
        <v>44581</v>
      </c>
      <c r="E3702" t="s">
        <v>275</v>
      </c>
      <c r="F3702" t="s">
        <v>1518</v>
      </c>
      <c r="G3702" t="s">
        <v>19</v>
      </c>
      <c r="I3702" s="3">
        <v>9.65</v>
      </c>
    </row>
    <row r="3703" spans="1:9" x14ac:dyDescent="0.35">
      <c r="A3703" s="1">
        <v>43836</v>
      </c>
      <c r="B3703">
        <v>1</v>
      </c>
      <c r="C3703">
        <v>2020</v>
      </c>
      <c r="D3703" s="2">
        <v>44581</v>
      </c>
      <c r="E3703" t="s">
        <v>275</v>
      </c>
      <c r="F3703" t="s">
        <v>917</v>
      </c>
      <c r="G3703" t="s">
        <v>36</v>
      </c>
      <c r="I3703" s="3">
        <v>28.16</v>
      </c>
    </row>
    <row r="3704" spans="1:9" x14ac:dyDescent="0.35">
      <c r="A3704" s="1">
        <v>43836</v>
      </c>
      <c r="B3704">
        <v>1</v>
      </c>
      <c r="C3704">
        <v>2020</v>
      </c>
      <c r="D3704" s="2">
        <v>44581</v>
      </c>
      <c r="E3704" t="s">
        <v>276</v>
      </c>
      <c r="F3704" t="s">
        <v>1464</v>
      </c>
      <c r="G3704" t="s">
        <v>36</v>
      </c>
      <c r="I3704" s="3">
        <v>69.989999999999995</v>
      </c>
    </row>
    <row r="3705" spans="1:9" x14ac:dyDescent="0.35">
      <c r="A3705" s="1">
        <v>43836</v>
      </c>
      <c r="B3705">
        <v>1</v>
      </c>
      <c r="C3705">
        <v>2020</v>
      </c>
      <c r="D3705" s="2">
        <v>44581</v>
      </c>
      <c r="E3705" t="s">
        <v>268</v>
      </c>
      <c r="F3705" t="s">
        <v>651</v>
      </c>
      <c r="G3705" t="s">
        <v>34</v>
      </c>
      <c r="I3705" s="3">
        <v>79.5</v>
      </c>
    </row>
    <row r="3706" spans="1:9" x14ac:dyDescent="0.35">
      <c r="A3706" s="1">
        <v>43836</v>
      </c>
      <c r="B3706">
        <v>1</v>
      </c>
      <c r="C3706">
        <v>2020</v>
      </c>
      <c r="D3706" s="2">
        <v>44581</v>
      </c>
      <c r="E3706" t="s">
        <v>268</v>
      </c>
      <c r="F3706" t="s">
        <v>1233</v>
      </c>
      <c r="G3706" t="s">
        <v>34</v>
      </c>
      <c r="I3706" s="3">
        <v>100</v>
      </c>
    </row>
    <row r="3707" spans="1:9" x14ac:dyDescent="0.35">
      <c r="A3707" s="1">
        <v>43837</v>
      </c>
      <c r="B3707">
        <v>1</v>
      </c>
      <c r="C3707">
        <v>2020</v>
      </c>
      <c r="D3707" s="2">
        <v>44581</v>
      </c>
      <c r="E3707" t="s">
        <v>275</v>
      </c>
      <c r="F3707" t="s">
        <v>479</v>
      </c>
      <c r="G3707" t="s">
        <v>20</v>
      </c>
      <c r="I3707" s="3">
        <v>5.38</v>
      </c>
    </row>
    <row r="3708" spans="1:9" x14ac:dyDescent="0.35">
      <c r="A3708" s="1">
        <v>43837</v>
      </c>
      <c r="B3708">
        <v>1</v>
      </c>
      <c r="C3708">
        <v>2020</v>
      </c>
      <c r="D3708" s="2">
        <v>44581</v>
      </c>
      <c r="E3708" t="s">
        <v>275</v>
      </c>
      <c r="F3708" t="s">
        <v>420</v>
      </c>
      <c r="G3708" t="s">
        <v>26</v>
      </c>
      <c r="I3708" s="3">
        <v>47.1</v>
      </c>
    </row>
    <row r="3709" spans="1:9" x14ac:dyDescent="0.35">
      <c r="A3709" s="1">
        <v>43838</v>
      </c>
      <c r="B3709">
        <v>1</v>
      </c>
      <c r="C3709">
        <v>2020</v>
      </c>
      <c r="D3709" s="2">
        <v>44581</v>
      </c>
      <c r="E3709" t="s">
        <v>275</v>
      </c>
      <c r="F3709" t="s">
        <v>1519</v>
      </c>
      <c r="G3709" t="s">
        <v>29</v>
      </c>
      <c r="I3709" s="3">
        <v>151.35</v>
      </c>
    </row>
    <row r="3710" spans="1:9" x14ac:dyDescent="0.35">
      <c r="A3710" s="1">
        <v>43838</v>
      </c>
      <c r="B3710">
        <v>1</v>
      </c>
      <c r="C3710">
        <v>2020</v>
      </c>
      <c r="D3710" s="2">
        <v>44581</v>
      </c>
      <c r="E3710" t="s">
        <v>268</v>
      </c>
      <c r="F3710" t="s">
        <v>1520</v>
      </c>
      <c r="G3710" t="s">
        <v>56</v>
      </c>
      <c r="I3710" s="3">
        <v>209</v>
      </c>
    </row>
    <row r="3711" spans="1:9" x14ac:dyDescent="0.35">
      <c r="A3711" s="1">
        <v>43839</v>
      </c>
      <c r="B3711">
        <v>1</v>
      </c>
      <c r="C3711">
        <v>2020</v>
      </c>
      <c r="D3711" s="2">
        <v>44581</v>
      </c>
      <c r="E3711" t="s">
        <v>275</v>
      </c>
      <c r="F3711" t="s">
        <v>1521</v>
      </c>
      <c r="G3711" t="s">
        <v>10</v>
      </c>
      <c r="I3711" s="3">
        <v>23.33</v>
      </c>
    </row>
    <row r="3712" spans="1:9" x14ac:dyDescent="0.35">
      <c r="A3712" s="1">
        <v>43839</v>
      </c>
      <c r="B3712">
        <v>1</v>
      </c>
      <c r="C3712">
        <v>2020</v>
      </c>
      <c r="D3712" s="2">
        <v>44581</v>
      </c>
      <c r="E3712" t="s">
        <v>275</v>
      </c>
      <c r="F3712" t="s">
        <v>1522</v>
      </c>
      <c r="G3712" t="s">
        <v>10</v>
      </c>
      <c r="I3712" s="3">
        <v>34.479999999999997</v>
      </c>
    </row>
    <row r="3713" spans="1:9" x14ac:dyDescent="0.35">
      <c r="A3713" s="1">
        <v>43839</v>
      </c>
      <c r="B3713">
        <v>1</v>
      </c>
      <c r="C3713">
        <v>2020</v>
      </c>
      <c r="D3713" s="2">
        <v>44581</v>
      </c>
      <c r="E3713" t="s">
        <v>268</v>
      </c>
      <c r="F3713" t="s">
        <v>752</v>
      </c>
      <c r="G3713" t="s">
        <v>16</v>
      </c>
      <c r="I3713" s="3">
        <v>253.55</v>
      </c>
    </row>
    <row r="3714" spans="1:9" x14ac:dyDescent="0.35">
      <c r="A3714" s="1">
        <v>43840</v>
      </c>
      <c r="B3714">
        <v>1</v>
      </c>
      <c r="C3714">
        <v>2020</v>
      </c>
      <c r="D3714" s="2">
        <v>44581</v>
      </c>
      <c r="E3714" t="s">
        <v>275</v>
      </c>
      <c r="F3714" t="s">
        <v>365</v>
      </c>
      <c r="G3714" t="s">
        <v>19</v>
      </c>
      <c r="I3714" s="3">
        <v>3.21</v>
      </c>
    </row>
    <row r="3715" spans="1:9" x14ac:dyDescent="0.35">
      <c r="A3715" s="1">
        <v>43842</v>
      </c>
      <c r="B3715">
        <v>1</v>
      </c>
      <c r="C3715">
        <v>2020</v>
      </c>
      <c r="D3715" s="2">
        <v>44581</v>
      </c>
      <c r="E3715" t="s">
        <v>275</v>
      </c>
      <c r="F3715" t="s">
        <v>420</v>
      </c>
      <c r="G3715" t="s">
        <v>56</v>
      </c>
      <c r="I3715" s="3">
        <v>88.01</v>
      </c>
    </row>
    <row r="3716" spans="1:9" x14ac:dyDescent="0.35">
      <c r="A3716" s="1">
        <v>43844</v>
      </c>
      <c r="B3716">
        <v>1</v>
      </c>
      <c r="C3716">
        <v>2020</v>
      </c>
      <c r="D3716" s="2">
        <v>44581</v>
      </c>
      <c r="E3716" t="s">
        <v>275</v>
      </c>
      <c r="F3716" t="s">
        <v>682</v>
      </c>
      <c r="G3716" t="s">
        <v>19</v>
      </c>
      <c r="I3716" s="3">
        <v>5.01</v>
      </c>
    </row>
    <row r="3717" spans="1:9" x14ac:dyDescent="0.35">
      <c r="A3717" s="1">
        <v>43847</v>
      </c>
      <c r="B3717">
        <v>1</v>
      </c>
      <c r="C3717">
        <v>2020</v>
      </c>
      <c r="D3717" s="2">
        <v>44581</v>
      </c>
      <c r="E3717" t="s">
        <v>275</v>
      </c>
      <c r="F3717" t="s">
        <v>1523</v>
      </c>
      <c r="G3717" t="s">
        <v>31</v>
      </c>
      <c r="I3717" s="3">
        <v>93.51</v>
      </c>
    </row>
    <row r="3718" spans="1:9" x14ac:dyDescent="0.35">
      <c r="A3718" s="1">
        <v>43847</v>
      </c>
      <c r="B3718">
        <v>1</v>
      </c>
      <c r="C3718">
        <v>2020</v>
      </c>
      <c r="D3718" s="2">
        <v>44581</v>
      </c>
      <c r="E3718" t="s">
        <v>268</v>
      </c>
      <c r="F3718" t="s">
        <v>1524</v>
      </c>
      <c r="G3718" t="s">
        <v>11</v>
      </c>
      <c r="I3718" s="3">
        <v>250</v>
      </c>
    </row>
    <row r="3719" spans="1:9" x14ac:dyDescent="0.35">
      <c r="A3719" s="1">
        <v>43848</v>
      </c>
      <c r="B3719">
        <v>1</v>
      </c>
      <c r="C3719">
        <v>2020</v>
      </c>
      <c r="D3719" s="2">
        <v>44581</v>
      </c>
      <c r="E3719" t="s">
        <v>275</v>
      </c>
      <c r="F3719" t="s">
        <v>1525</v>
      </c>
      <c r="G3719" t="s">
        <v>10</v>
      </c>
      <c r="I3719" s="3">
        <v>-34.479999999999997</v>
      </c>
    </row>
    <row r="3720" spans="1:9" x14ac:dyDescent="0.35">
      <c r="A3720" s="1">
        <v>43851</v>
      </c>
      <c r="B3720">
        <v>1</v>
      </c>
      <c r="C3720">
        <v>2020</v>
      </c>
      <c r="D3720" s="2">
        <v>44581</v>
      </c>
      <c r="E3720" t="s">
        <v>275</v>
      </c>
      <c r="F3720" t="s">
        <v>1510</v>
      </c>
      <c r="G3720" t="s">
        <v>30</v>
      </c>
      <c r="I3720" s="3">
        <v>24.99</v>
      </c>
    </row>
    <row r="3721" spans="1:9" x14ac:dyDescent="0.35">
      <c r="A3721" s="1">
        <v>43851</v>
      </c>
      <c r="B3721">
        <v>1</v>
      </c>
      <c r="C3721">
        <v>2020</v>
      </c>
      <c r="D3721" s="2">
        <v>44581</v>
      </c>
      <c r="E3721" t="s">
        <v>268</v>
      </c>
      <c r="F3721" t="s">
        <v>754</v>
      </c>
      <c r="G3721" t="s">
        <v>16</v>
      </c>
      <c r="I3721" s="3">
        <v>183.08</v>
      </c>
    </row>
    <row r="3722" spans="1:9" x14ac:dyDescent="0.35">
      <c r="A3722" s="1">
        <v>43852</v>
      </c>
      <c r="B3722">
        <v>1</v>
      </c>
      <c r="C3722">
        <v>2020</v>
      </c>
      <c r="D3722" s="2">
        <v>44581</v>
      </c>
      <c r="E3722" t="s">
        <v>275</v>
      </c>
      <c r="F3722" t="s">
        <v>388</v>
      </c>
      <c r="G3722" t="s">
        <v>36</v>
      </c>
      <c r="I3722" s="3">
        <v>1.99</v>
      </c>
    </row>
    <row r="3723" spans="1:9" x14ac:dyDescent="0.35">
      <c r="A3723" s="1">
        <v>43852</v>
      </c>
      <c r="B3723">
        <v>1</v>
      </c>
      <c r="C3723">
        <v>2020</v>
      </c>
      <c r="D3723" s="2">
        <v>44581</v>
      </c>
      <c r="E3723" t="s">
        <v>273</v>
      </c>
      <c r="F3723" t="s">
        <v>1526</v>
      </c>
      <c r="G3723" t="s">
        <v>12</v>
      </c>
      <c r="I3723" s="3">
        <v>5.41</v>
      </c>
    </row>
    <row r="3724" spans="1:9" x14ac:dyDescent="0.35">
      <c r="A3724" s="1">
        <v>43852</v>
      </c>
      <c r="B3724">
        <v>1</v>
      </c>
      <c r="C3724">
        <v>2020</v>
      </c>
      <c r="D3724" s="2">
        <v>44581</v>
      </c>
      <c r="E3724" t="s">
        <v>268</v>
      </c>
      <c r="F3724" t="s">
        <v>751</v>
      </c>
      <c r="G3724" t="s">
        <v>14</v>
      </c>
      <c r="I3724" s="3">
        <v>63.41</v>
      </c>
    </row>
    <row r="3725" spans="1:9" x14ac:dyDescent="0.35">
      <c r="A3725" s="1">
        <v>43855</v>
      </c>
      <c r="B3725">
        <v>1</v>
      </c>
      <c r="C3725">
        <v>2020</v>
      </c>
      <c r="D3725" s="2">
        <v>44581</v>
      </c>
      <c r="E3725" t="s">
        <v>276</v>
      </c>
      <c r="F3725" t="s">
        <v>480</v>
      </c>
      <c r="G3725" t="s">
        <v>10</v>
      </c>
      <c r="I3725" s="3">
        <v>112.32</v>
      </c>
    </row>
    <row r="3726" spans="1:9" x14ac:dyDescent="0.35">
      <c r="A3726" s="1">
        <v>43856</v>
      </c>
      <c r="B3726">
        <v>1</v>
      </c>
      <c r="C3726">
        <v>2020</v>
      </c>
      <c r="D3726" s="2">
        <v>44581</v>
      </c>
      <c r="E3726" t="s">
        <v>275</v>
      </c>
      <c r="F3726" t="s">
        <v>481</v>
      </c>
      <c r="G3726" t="s">
        <v>26</v>
      </c>
      <c r="I3726" s="3">
        <v>48.03</v>
      </c>
    </row>
    <row r="3727" spans="1:9" x14ac:dyDescent="0.35">
      <c r="A3727" s="1">
        <v>43858</v>
      </c>
      <c r="B3727">
        <v>1</v>
      </c>
      <c r="C3727">
        <v>2020</v>
      </c>
      <c r="D3727" s="2">
        <v>44581</v>
      </c>
      <c r="E3727" t="s">
        <v>268</v>
      </c>
      <c r="F3727" t="s">
        <v>1527</v>
      </c>
      <c r="G3727" t="s">
        <v>38</v>
      </c>
      <c r="I3727" s="3">
        <v>273</v>
      </c>
    </row>
    <row r="3728" spans="1:9" x14ac:dyDescent="0.35">
      <c r="A3728" s="1">
        <v>43859</v>
      </c>
      <c r="B3728">
        <v>1</v>
      </c>
      <c r="C3728">
        <v>2020</v>
      </c>
      <c r="D3728" s="2">
        <v>44581</v>
      </c>
      <c r="E3728" t="s">
        <v>268</v>
      </c>
      <c r="F3728" t="s">
        <v>856</v>
      </c>
      <c r="G3728" t="s">
        <v>20</v>
      </c>
      <c r="I3728" s="3">
        <v>41.05</v>
      </c>
    </row>
    <row r="3729" spans="1:9" x14ac:dyDescent="0.35">
      <c r="A3729" s="1">
        <v>43861</v>
      </c>
      <c r="B3729">
        <v>1</v>
      </c>
      <c r="C3729">
        <v>2020</v>
      </c>
      <c r="D3729" s="2">
        <v>44581</v>
      </c>
      <c r="E3729" t="s">
        <v>276</v>
      </c>
      <c r="F3729" t="s">
        <v>1528</v>
      </c>
      <c r="G3729" t="s">
        <v>10</v>
      </c>
      <c r="I3729" s="3">
        <v>8.82</v>
      </c>
    </row>
    <row r="3730" spans="1:9" x14ac:dyDescent="0.35">
      <c r="A3730" s="1">
        <v>43861</v>
      </c>
      <c r="B3730">
        <v>1</v>
      </c>
      <c r="C3730">
        <v>2020</v>
      </c>
      <c r="D3730" s="2">
        <v>44581</v>
      </c>
      <c r="E3730" t="s">
        <v>276</v>
      </c>
      <c r="F3730" t="s">
        <v>1529</v>
      </c>
      <c r="G3730" t="s">
        <v>10</v>
      </c>
      <c r="I3730" s="3">
        <v>9.65</v>
      </c>
    </row>
    <row r="3731" spans="1:9" x14ac:dyDescent="0.35">
      <c r="A3731" s="1">
        <v>43861</v>
      </c>
      <c r="B3731">
        <v>1</v>
      </c>
      <c r="C3731">
        <v>2020</v>
      </c>
      <c r="D3731" s="2">
        <v>44581</v>
      </c>
      <c r="E3731" t="s">
        <v>275</v>
      </c>
      <c r="F3731" t="s">
        <v>482</v>
      </c>
      <c r="G3731" t="s">
        <v>19</v>
      </c>
      <c r="I3731" s="3">
        <v>10.32</v>
      </c>
    </row>
    <row r="3732" spans="1:9" x14ac:dyDescent="0.35">
      <c r="A3732" s="1">
        <v>43861</v>
      </c>
      <c r="B3732">
        <v>1</v>
      </c>
      <c r="C3732">
        <v>2020</v>
      </c>
      <c r="D3732" s="2">
        <v>44581</v>
      </c>
      <c r="E3732" t="s">
        <v>276</v>
      </c>
      <c r="F3732" t="s">
        <v>1530</v>
      </c>
      <c r="G3732" t="s">
        <v>10</v>
      </c>
      <c r="I3732" s="3">
        <v>16.8</v>
      </c>
    </row>
    <row r="3733" spans="1:9" x14ac:dyDescent="0.35">
      <c r="A3733" s="1">
        <v>43861</v>
      </c>
      <c r="B3733">
        <v>1</v>
      </c>
      <c r="C3733">
        <v>2020</v>
      </c>
      <c r="D3733" s="2">
        <v>44581</v>
      </c>
      <c r="E3733" t="s">
        <v>276</v>
      </c>
      <c r="F3733" t="s">
        <v>1029</v>
      </c>
      <c r="G3733" t="s">
        <v>20</v>
      </c>
      <c r="I3733" s="3">
        <v>19.649999999999999</v>
      </c>
    </row>
    <row r="3734" spans="1:9" x14ac:dyDescent="0.35">
      <c r="A3734" s="1">
        <v>43861</v>
      </c>
      <c r="B3734">
        <v>1</v>
      </c>
      <c r="C3734">
        <v>2020</v>
      </c>
      <c r="D3734" s="2">
        <v>44581</v>
      </c>
      <c r="E3734" t="s">
        <v>275</v>
      </c>
      <c r="F3734" t="s">
        <v>1531</v>
      </c>
      <c r="G3734" t="s">
        <v>19</v>
      </c>
      <c r="I3734" s="3">
        <v>26.01</v>
      </c>
    </row>
    <row r="3735" spans="1:9" x14ac:dyDescent="0.35">
      <c r="A3735" s="1">
        <v>43861</v>
      </c>
      <c r="B3735">
        <v>1</v>
      </c>
      <c r="C3735">
        <v>2020</v>
      </c>
      <c r="D3735" s="2">
        <v>44581</v>
      </c>
      <c r="E3735" t="s">
        <v>268</v>
      </c>
      <c r="F3735" t="s">
        <v>1456</v>
      </c>
      <c r="G3735" t="s">
        <v>22</v>
      </c>
      <c r="I3735" s="3">
        <v>40</v>
      </c>
    </row>
    <row r="3736" spans="1:9" x14ac:dyDescent="0.35">
      <c r="A3736" s="1">
        <v>43861</v>
      </c>
      <c r="B3736">
        <v>1</v>
      </c>
      <c r="C3736">
        <v>2020</v>
      </c>
      <c r="D3736" s="2">
        <v>44581</v>
      </c>
      <c r="E3736" t="s">
        <v>268</v>
      </c>
      <c r="F3736" t="s">
        <v>1532</v>
      </c>
      <c r="G3736" t="s">
        <v>34</v>
      </c>
      <c r="I3736" s="3">
        <v>55</v>
      </c>
    </row>
    <row r="3737" spans="1:9" x14ac:dyDescent="0.35">
      <c r="A3737" s="1">
        <v>43864</v>
      </c>
      <c r="B3737">
        <v>2</v>
      </c>
      <c r="C3737">
        <v>2020</v>
      </c>
      <c r="D3737" s="2">
        <v>44612</v>
      </c>
      <c r="E3737" t="s">
        <v>276</v>
      </c>
      <c r="F3737" t="s">
        <v>1533</v>
      </c>
      <c r="G3737" t="s">
        <v>17</v>
      </c>
      <c r="I3737" s="3">
        <v>72.180000000000007</v>
      </c>
    </row>
    <row r="3738" spans="1:9" x14ac:dyDescent="0.35">
      <c r="A3738" s="1">
        <v>43864</v>
      </c>
      <c r="B3738">
        <v>2</v>
      </c>
      <c r="C3738">
        <v>2020</v>
      </c>
      <c r="D3738" s="2">
        <v>44612</v>
      </c>
      <c r="E3738" t="s">
        <v>268</v>
      </c>
      <c r="F3738" t="s">
        <v>1233</v>
      </c>
      <c r="G3738" t="s">
        <v>34</v>
      </c>
      <c r="I3738" s="3">
        <v>100</v>
      </c>
    </row>
    <row r="3739" spans="1:9" x14ac:dyDescent="0.35">
      <c r="A3739" s="1">
        <v>43864</v>
      </c>
      <c r="B3739">
        <v>2</v>
      </c>
      <c r="C3739">
        <v>2020</v>
      </c>
      <c r="D3739" s="2">
        <v>44612</v>
      </c>
      <c r="E3739" t="s">
        <v>268</v>
      </c>
      <c r="F3739" t="s">
        <v>1064</v>
      </c>
      <c r="G3739" t="s">
        <v>13</v>
      </c>
      <c r="I3739" s="3">
        <v>4021.96</v>
      </c>
    </row>
    <row r="3740" spans="1:9" x14ac:dyDescent="0.35">
      <c r="A3740" s="1">
        <v>43865</v>
      </c>
      <c r="B3740">
        <v>2</v>
      </c>
      <c r="C3740">
        <v>2020</v>
      </c>
      <c r="D3740" s="2">
        <v>44612</v>
      </c>
      <c r="E3740" t="s">
        <v>276</v>
      </c>
      <c r="F3740" t="s">
        <v>368</v>
      </c>
      <c r="G3740" t="s">
        <v>27</v>
      </c>
      <c r="I3740" s="3">
        <v>172</v>
      </c>
    </row>
    <row r="3741" spans="1:9" x14ac:dyDescent="0.35">
      <c r="A3741" s="1">
        <v>43866</v>
      </c>
      <c r="B3741">
        <v>2</v>
      </c>
      <c r="C3741">
        <v>2020</v>
      </c>
      <c r="D3741" s="2">
        <v>44612</v>
      </c>
      <c r="E3741" t="s">
        <v>276</v>
      </c>
      <c r="F3741" t="s">
        <v>1529</v>
      </c>
      <c r="G3741" t="s">
        <v>10</v>
      </c>
      <c r="I3741" s="3">
        <v>9.65</v>
      </c>
    </row>
    <row r="3742" spans="1:9" x14ac:dyDescent="0.35">
      <c r="A3742" s="1">
        <v>43866</v>
      </c>
      <c r="B3742">
        <v>2</v>
      </c>
      <c r="C3742">
        <v>2020</v>
      </c>
      <c r="D3742" s="2">
        <v>44612</v>
      </c>
      <c r="E3742" t="s">
        <v>268</v>
      </c>
      <c r="F3742" t="s">
        <v>1534</v>
      </c>
      <c r="G3742" t="s">
        <v>10</v>
      </c>
      <c r="I3742" s="3">
        <v>2170.6</v>
      </c>
    </row>
    <row r="3743" spans="1:9" x14ac:dyDescent="0.35">
      <c r="A3743" s="1">
        <v>43867</v>
      </c>
      <c r="B3743">
        <v>2</v>
      </c>
      <c r="C3743">
        <v>2020</v>
      </c>
      <c r="D3743" s="2">
        <v>44612</v>
      </c>
      <c r="E3743" t="s">
        <v>276</v>
      </c>
      <c r="F3743" t="s">
        <v>1029</v>
      </c>
      <c r="G3743" t="s">
        <v>20</v>
      </c>
      <c r="I3743" s="3">
        <v>2.99</v>
      </c>
    </row>
    <row r="3744" spans="1:9" x14ac:dyDescent="0.35">
      <c r="A3744" s="1">
        <v>43867</v>
      </c>
      <c r="B3744">
        <v>2</v>
      </c>
      <c r="C3744">
        <v>2020</v>
      </c>
      <c r="D3744" s="2">
        <v>44612</v>
      </c>
      <c r="E3744" t="s">
        <v>276</v>
      </c>
      <c r="F3744" t="s">
        <v>1029</v>
      </c>
      <c r="G3744" t="s">
        <v>20</v>
      </c>
      <c r="I3744" s="3">
        <v>10.210000000000001</v>
      </c>
    </row>
    <row r="3745" spans="1:9" x14ac:dyDescent="0.35">
      <c r="A3745" s="1">
        <v>43867</v>
      </c>
      <c r="B3745">
        <v>2</v>
      </c>
      <c r="C3745">
        <v>2020</v>
      </c>
      <c r="D3745" s="2">
        <v>44612</v>
      </c>
      <c r="E3745" t="s">
        <v>276</v>
      </c>
      <c r="F3745" t="s">
        <v>1535</v>
      </c>
      <c r="G3745" t="s">
        <v>46</v>
      </c>
      <c r="I3745" s="3">
        <v>13.41</v>
      </c>
    </row>
    <row r="3746" spans="1:9" x14ac:dyDescent="0.35">
      <c r="A3746" s="1">
        <v>43867</v>
      </c>
      <c r="B3746">
        <v>2</v>
      </c>
      <c r="C3746">
        <v>2020</v>
      </c>
      <c r="D3746" s="2">
        <v>44612</v>
      </c>
      <c r="E3746" t="s">
        <v>276</v>
      </c>
      <c r="F3746" t="s">
        <v>1464</v>
      </c>
      <c r="G3746" t="s">
        <v>36</v>
      </c>
      <c r="I3746" s="3">
        <v>69.989999999999995</v>
      </c>
    </row>
    <row r="3747" spans="1:9" x14ac:dyDescent="0.35">
      <c r="A3747" s="1">
        <v>43867</v>
      </c>
      <c r="B3747">
        <v>2</v>
      </c>
      <c r="C3747">
        <v>2020</v>
      </c>
      <c r="D3747" s="2">
        <v>44612</v>
      </c>
      <c r="E3747" t="s">
        <v>268</v>
      </c>
      <c r="F3747" t="s">
        <v>651</v>
      </c>
      <c r="G3747" t="s">
        <v>34</v>
      </c>
      <c r="I3747" s="3">
        <v>79.5</v>
      </c>
    </row>
    <row r="3748" spans="1:9" x14ac:dyDescent="0.35">
      <c r="A3748" s="1">
        <v>43868</v>
      </c>
      <c r="B3748">
        <v>2</v>
      </c>
      <c r="C3748">
        <v>2020</v>
      </c>
      <c r="D3748" s="2">
        <v>44612</v>
      </c>
      <c r="E3748" t="s">
        <v>276</v>
      </c>
      <c r="F3748" t="s">
        <v>1536</v>
      </c>
      <c r="G3748" t="s">
        <v>17</v>
      </c>
      <c r="I3748" s="3">
        <v>10.51</v>
      </c>
    </row>
    <row r="3749" spans="1:9" x14ac:dyDescent="0.35">
      <c r="A3749" s="1">
        <v>43868</v>
      </c>
      <c r="B3749">
        <v>2</v>
      </c>
      <c r="C3749">
        <v>2020</v>
      </c>
      <c r="D3749" s="2">
        <v>44612</v>
      </c>
      <c r="E3749" t="s">
        <v>276</v>
      </c>
      <c r="F3749" t="s">
        <v>1537</v>
      </c>
      <c r="G3749" t="s">
        <v>46</v>
      </c>
      <c r="I3749" s="3">
        <v>51.58</v>
      </c>
    </row>
    <row r="3750" spans="1:9" x14ac:dyDescent="0.35">
      <c r="A3750" s="1">
        <v>43871</v>
      </c>
      <c r="B3750">
        <v>2</v>
      </c>
      <c r="C3750">
        <v>2020</v>
      </c>
      <c r="D3750" s="2">
        <v>44612</v>
      </c>
      <c r="E3750" t="s">
        <v>275</v>
      </c>
      <c r="F3750" t="s">
        <v>1445</v>
      </c>
      <c r="G3750" t="s">
        <v>19</v>
      </c>
      <c r="I3750" s="3">
        <v>4.3</v>
      </c>
    </row>
    <row r="3751" spans="1:9" x14ac:dyDescent="0.35">
      <c r="A3751" s="1">
        <v>43871</v>
      </c>
      <c r="B3751">
        <v>2</v>
      </c>
      <c r="C3751">
        <v>2020</v>
      </c>
      <c r="D3751" s="2">
        <v>44612</v>
      </c>
      <c r="E3751" t="s">
        <v>268</v>
      </c>
      <c r="F3751" t="s">
        <v>689</v>
      </c>
      <c r="G3751" t="s">
        <v>25</v>
      </c>
      <c r="I3751" s="3">
        <v>129</v>
      </c>
    </row>
    <row r="3752" spans="1:9" x14ac:dyDescent="0.35">
      <c r="A3752" s="1">
        <v>43871</v>
      </c>
      <c r="B3752">
        <v>2</v>
      </c>
      <c r="C3752">
        <v>2020</v>
      </c>
      <c r="D3752" s="2">
        <v>44612</v>
      </c>
      <c r="E3752" t="s">
        <v>268</v>
      </c>
      <c r="F3752" t="s">
        <v>752</v>
      </c>
      <c r="G3752" t="s">
        <v>16</v>
      </c>
      <c r="I3752" s="3">
        <v>253.56</v>
      </c>
    </row>
    <row r="3753" spans="1:9" x14ac:dyDescent="0.35">
      <c r="A3753" s="1">
        <v>43872</v>
      </c>
      <c r="B3753">
        <v>2</v>
      </c>
      <c r="C3753">
        <v>2020</v>
      </c>
      <c r="D3753" s="2">
        <v>44612</v>
      </c>
      <c r="E3753" t="s">
        <v>271</v>
      </c>
      <c r="F3753" t="s">
        <v>1095</v>
      </c>
      <c r="G3753" t="s">
        <v>59</v>
      </c>
      <c r="I3753" s="3">
        <v>3.43</v>
      </c>
    </row>
    <row r="3754" spans="1:9" x14ac:dyDescent="0.35">
      <c r="A3754" s="1">
        <v>43872</v>
      </c>
      <c r="B3754">
        <v>2</v>
      </c>
      <c r="C3754">
        <v>2020</v>
      </c>
      <c r="D3754" s="2">
        <v>44612</v>
      </c>
      <c r="E3754" t="s">
        <v>276</v>
      </c>
      <c r="F3754" t="s">
        <v>1296</v>
      </c>
      <c r="G3754" t="s">
        <v>23</v>
      </c>
      <c r="I3754" s="3">
        <v>10</v>
      </c>
    </row>
    <row r="3755" spans="1:9" x14ac:dyDescent="0.35">
      <c r="A3755" s="1">
        <v>43872</v>
      </c>
      <c r="B3755">
        <v>2</v>
      </c>
      <c r="C3755">
        <v>2020</v>
      </c>
      <c r="D3755" s="2">
        <v>44612</v>
      </c>
      <c r="E3755" t="s">
        <v>275</v>
      </c>
      <c r="F3755" t="s">
        <v>420</v>
      </c>
      <c r="G3755" t="s">
        <v>26</v>
      </c>
      <c r="I3755" s="3">
        <v>48.65</v>
      </c>
    </row>
    <row r="3756" spans="1:9" x14ac:dyDescent="0.35">
      <c r="A3756" s="1">
        <v>43873</v>
      </c>
      <c r="B3756">
        <v>2</v>
      </c>
      <c r="C3756">
        <v>2020</v>
      </c>
      <c r="D3756" s="2">
        <v>44612</v>
      </c>
      <c r="E3756" t="s">
        <v>276</v>
      </c>
      <c r="F3756" t="s">
        <v>856</v>
      </c>
      <c r="G3756" t="s">
        <v>20</v>
      </c>
      <c r="I3756" s="3">
        <v>9.09</v>
      </c>
    </row>
    <row r="3757" spans="1:9" x14ac:dyDescent="0.35">
      <c r="A3757" s="1">
        <v>43874</v>
      </c>
      <c r="B3757">
        <v>2</v>
      </c>
      <c r="C3757">
        <v>2020</v>
      </c>
      <c r="D3757" s="2">
        <v>44612</v>
      </c>
      <c r="E3757" t="s">
        <v>275</v>
      </c>
      <c r="F3757" t="s">
        <v>1487</v>
      </c>
      <c r="G3757" t="s">
        <v>23</v>
      </c>
      <c r="I3757" s="3">
        <v>14</v>
      </c>
    </row>
    <row r="3758" spans="1:9" x14ac:dyDescent="0.35">
      <c r="A3758" s="1">
        <v>43876</v>
      </c>
      <c r="B3758">
        <v>2</v>
      </c>
      <c r="C3758">
        <v>2020</v>
      </c>
      <c r="D3758" s="2">
        <v>44612</v>
      </c>
      <c r="E3758" t="s">
        <v>276</v>
      </c>
      <c r="F3758" t="s">
        <v>1029</v>
      </c>
      <c r="G3758" t="s">
        <v>20</v>
      </c>
      <c r="I3758" s="3">
        <v>9.41</v>
      </c>
    </row>
    <row r="3759" spans="1:9" x14ac:dyDescent="0.35">
      <c r="A3759" s="1">
        <v>43877</v>
      </c>
      <c r="B3759">
        <v>2</v>
      </c>
      <c r="C3759">
        <v>2020</v>
      </c>
      <c r="D3759" s="2">
        <v>44612</v>
      </c>
      <c r="E3759" t="s">
        <v>276</v>
      </c>
      <c r="F3759" t="s">
        <v>391</v>
      </c>
      <c r="G3759" t="s">
        <v>28</v>
      </c>
      <c r="I3759" s="3">
        <v>29.99</v>
      </c>
    </row>
    <row r="3760" spans="1:9" x14ac:dyDescent="0.35">
      <c r="A3760" s="1">
        <v>43879</v>
      </c>
      <c r="B3760">
        <v>2</v>
      </c>
      <c r="C3760">
        <v>2020</v>
      </c>
      <c r="D3760" s="2">
        <v>44612</v>
      </c>
      <c r="E3760" t="s">
        <v>276</v>
      </c>
      <c r="F3760" t="s">
        <v>1538</v>
      </c>
      <c r="G3760" t="s">
        <v>25</v>
      </c>
      <c r="I3760" s="3">
        <v>42.64</v>
      </c>
    </row>
    <row r="3761" spans="1:9" x14ac:dyDescent="0.35">
      <c r="A3761" s="1">
        <v>43880</v>
      </c>
      <c r="B3761">
        <v>2</v>
      </c>
      <c r="C3761">
        <v>2020</v>
      </c>
      <c r="D3761" s="2">
        <v>44612</v>
      </c>
      <c r="E3761" t="s">
        <v>275</v>
      </c>
      <c r="F3761" t="s">
        <v>1539</v>
      </c>
      <c r="G3761" t="s">
        <v>19</v>
      </c>
      <c r="I3761" s="3">
        <v>15.39</v>
      </c>
    </row>
    <row r="3762" spans="1:9" x14ac:dyDescent="0.35">
      <c r="A3762" s="1">
        <v>43880</v>
      </c>
      <c r="B3762">
        <v>2</v>
      </c>
      <c r="C3762">
        <v>2020</v>
      </c>
      <c r="D3762" s="2">
        <v>44612</v>
      </c>
      <c r="E3762" t="s">
        <v>276</v>
      </c>
      <c r="F3762" t="s">
        <v>1540</v>
      </c>
      <c r="G3762" t="s">
        <v>10</v>
      </c>
      <c r="I3762" s="3">
        <v>21.54</v>
      </c>
    </row>
    <row r="3763" spans="1:9" x14ac:dyDescent="0.35">
      <c r="A3763" s="1">
        <v>43881</v>
      </c>
      <c r="B3763">
        <v>2</v>
      </c>
      <c r="C3763">
        <v>2020</v>
      </c>
      <c r="D3763" s="2">
        <v>44612</v>
      </c>
      <c r="E3763" t="s">
        <v>268</v>
      </c>
      <c r="F3763" t="s">
        <v>751</v>
      </c>
      <c r="G3763" t="s">
        <v>14</v>
      </c>
      <c r="I3763" s="3">
        <v>126.77</v>
      </c>
    </row>
    <row r="3764" spans="1:9" x14ac:dyDescent="0.35">
      <c r="A3764" s="1">
        <v>43882</v>
      </c>
      <c r="B3764">
        <v>2</v>
      </c>
      <c r="C3764">
        <v>2020</v>
      </c>
      <c r="D3764" s="2">
        <v>44612</v>
      </c>
      <c r="E3764" t="s">
        <v>273</v>
      </c>
      <c r="F3764" t="s">
        <v>1541</v>
      </c>
      <c r="G3764" t="s">
        <v>12</v>
      </c>
      <c r="I3764" s="3">
        <v>-1.4</v>
      </c>
    </row>
    <row r="3765" spans="1:9" x14ac:dyDescent="0.35">
      <c r="A3765" s="1">
        <v>43882</v>
      </c>
      <c r="B3765">
        <v>2</v>
      </c>
      <c r="C3765">
        <v>2020</v>
      </c>
      <c r="D3765" s="2">
        <v>44612</v>
      </c>
      <c r="E3765" t="s">
        <v>273</v>
      </c>
      <c r="F3765" t="s">
        <v>1542</v>
      </c>
      <c r="G3765" t="s">
        <v>12</v>
      </c>
      <c r="I3765" s="3">
        <v>1.4</v>
      </c>
    </row>
    <row r="3766" spans="1:9" x14ac:dyDescent="0.35">
      <c r="A3766" s="1">
        <v>43882</v>
      </c>
      <c r="B3766">
        <v>2</v>
      </c>
      <c r="C3766">
        <v>2020</v>
      </c>
      <c r="D3766" s="2">
        <v>44612</v>
      </c>
      <c r="E3766" t="s">
        <v>276</v>
      </c>
      <c r="F3766" t="s">
        <v>1029</v>
      </c>
      <c r="G3766" t="s">
        <v>20</v>
      </c>
      <c r="I3766" s="3">
        <v>28.9</v>
      </c>
    </row>
    <row r="3767" spans="1:9" x14ac:dyDescent="0.35">
      <c r="A3767" s="1">
        <v>43883</v>
      </c>
      <c r="B3767">
        <v>2</v>
      </c>
      <c r="C3767">
        <v>2020</v>
      </c>
      <c r="D3767" s="2">
        <v>44612</v>
      </c>
      <c r="E3767" t="s">
        <v>276</v>
      </c>
      <c r="F3767" t="s">
        <v>388</v>
      </c>
      <c r="G3767" t="s">
        <v>36</v>
      </c>
      <c r="I3767" s="3">
        <v>1.99</v>
      </c>
    </row>
    <row r="3768" spans="1:9" x14ac:dyDescent="0.35">
      <c r="A3768" s="1">
        <v>43883</v>
      </c>
      <c r="B3768">
        <v>2</v>
      </c>
      <c r="C3768">
        <v>2020</v>
      </c>
      <c r="D3768" s="2">
        <v>44612</v>
      </c>
      <c r="E3768" t="s">
        <v>276</v>
      </c>
      <c r="F3768" t="s">
        <v>1543</v>
      </c>
      <c r="G3768" t="s">
        <v>25</v>
      </c>
      <c r="I3768" s="3">
        <v>18.3</v>
      </c>
    </row>
    <row r="3769" spans="1:9" x14ac:dyDescent="0.35">
      <c r="A3769" s="1">
        <v>43885</v>
      </c>
      <c r="B3769">
        <v>2</v>
      </c>
      <c r="C3769">
        <v>2020</v>
      </c>
      <c r="D3769" s="2">
        <v>44612</v>
      </c>
      <c r="E3769" t="s">
        <v>268</v>
      </c>
      <c r="F3769" t="s">
        <v>754</v>
      </c>
      <c r="G3769" t="s">
        <v>16</v>
      </c>
      <c r="I3769" s="3">
        <v>183.08</v>
      </c>
    </row>
    <row r="3770" spans="1:9" x14ac:dyDescent="0.35">
      <c r="A3770" s="1">
        <v>43886</v>
      </c>
      <c r="B3770">
        <v>2</v>
      </c>
      <c r="C3770">
        <v>2020</v>
      </c>
      <c r="D3770" s="2">
        <v>44612</v>
      </c>
      <c r="E3770" t="s">
        <v>276</v>
      </c>
      <c r="F3770" t="s">
        <v>1544</v>
      </c>
      <c r="G3770" t="s">
        <v>17</v>
      </c>
      <c r="I3770" s="3">
        <v>213.34</v>
      </c>
    </row>
    <row r="3771" spans="1:9" x14ac:dyDescent="0.35">
      <c r="A3771" s="1">
        <v>43888</v>
      </c>
      <c r="B3771">
        <v>2</v>
      </c>
      <c r="C3771">
        <v>2020</v>
      </c>
      <c r="D3771" s="2">
        <v>44612</v>
      </c>
      <c r="E3771" t="s">
        <v>268</v>
      </c>
      <c r="F3771" t="s">
        <v>690</v>
      </c>
      <c r="G3771" t="s">
        <v>25</v>
      </c>
      <c r="I3771" s="3">
        <v>249</v>
      </c>
    </row>
    <row r="3772" spans="1:9" x14ac:dyDescent="0.35">
      <c r="A3772" s="1">
        <v>43889</v>
      </c>
      <c r="B3772">
        <v>2</v>
      </c>
      <c r="C3772">
        <v>2020</v>
      </c>
      <c r="D3772" s="2">
        <v>44612</v>
      </c>
      <c r="E3772" t="s">
        <v>276</v>
      </c>
      <c r="F3772" t="s">
        <v>1029</v>
      </c>
      <c r="G3772" t="s">
        <v>20</v>
      </c>
      <c r="I3772" s="3">
        <v>25.22</v>
      </c>
    </row>
    <row r="3773" spans="1:9" x14ac:dyDescent="0.35">
      <c r="A3773" s="1">
        <v>43889</v>
      </c>
      <c r="B3773">
        <v>2</v>
      </c>
      <c r="C3773">
        <v>2020</v>
      </c>
      <c r="D3773" s="2">
        <v>44612</v>
      </c>
      <c r="E3773" t="s">
        <v>268</v>
      </c>
      <c r="F3773" t="s">
        <v>1532</v>
      </c>
      <c r="G3773" t="s">
        <v>34</v>
      </c>
      <c r="I3773" s="3">
        <v>55</v>
      </c>
    </row>
    <row r="3774" spans="1:9" x14ac:dyDescent="0.35">
      <c r="A3774" s="1">
        <v>43891</v>
      </c>
      <c r="B3774">
        <v>3</v>
      </c>
      <c r="C3774">
        <v>2020</v>
      </c>
      <c r="D3774" s="2">
        <v>44640</v>
      </c>
      <c r="E3774" t="s">
        <v>275</v>
      </c>
      <c r="F3774" t="s">
        <v>483</v>
      </c>
      <c r="G3774" t="s">
        <v>19</v>
      </c>
      <c r="I3774" s="3">
        <v>19.09</v>
      </c>
    </row>
    <row r="3775" spans="1:9" x14ac:dyDescent="0.35">
      <c r="A3775" s="1">
        <v>43892</v>
      </c>
      <c r="B3775">
        <v>3</v>
      </c>
      <c r="C3775">
        <v>2020</v>
      </c>
      <c r="D3775" s="2">
        <v>44640</v>
      </c>
      <c r="E3775" t="s">
        <v>268</v>
      </c>
      <c r="F3775" t="s">
        <v>1059</v>
      </c>
      <c r="G3775" t="s">
        <v>14</v>
      </c>
      <c r="I3775" s="3">
        <v>139.37</v>
      </c>
    </row>
    <row r="3776" spans="1:9" x14ac:dyDescent="0.35">
      <c r="A3776" s="1">
        <v>43892</v>
      </c>
      <c r="B3776">
        <v>3</v>
      </c>
      <c r="C3776">
        <v>2020</v>
      </c>
      <c r="D3776" s="2">
        <v>44640</v>
      </c>
      <c r="E3776" t="s">
        <v>268</v>
      </c>
      <c r="F3776" t="s">
        <v>1064</v>
      </c>
      <c r="G3776" t="s">
        <v>13</v>
      </c>
      <c r="I3776" s="3">
        <v>3818.68</v>
      </c>
    </row>
    <row r="3777" spans="1:9" x14ac:dyDescent="0.35">
      <c r="A3777" s="1">
        <v>43893</v>
      </c>
      <c r="B3777">
        <v>3</v>
      </c>
      <c r="C3777">
        <v>2020</v>
      </c>
      <c r="D3777" s="2">
        <v>44640</v>
      </c>
      <c r="E3777" t="s">
        <v>268</v>
      </c>
      <c r="F3777" t="s">
        <v>1233</v>
      </c>
      <c r="G3777" t="s">
        <v>34</v>
      </c>
      <c r="I3777" s="3">
        <v>100</v>
      </c>
    </row>
    <row r="3778" spans="1:9" x14ac:dyDescent="0.35">
      <c r="A3778" s="1">
        <v>43893</v>
      </c>
      <c r="B3778">
        <v>3</v>
      </c>
      <c r="C3778">
        <v>2020</v>
      </c>
      <c r="D3778" s="2">
        <v>44640</v>
      </c>
      <c r="E3778" t="s">
        <v>275</v>
      </c>
      <c r="F3778" t="s">
        <v>420</v>
      </c>
      <c r="G3778" t="s">
        <v>26</v>
      </c>
      <c r="I3778" s="3">
        <v>45</v>
      </c>
    </row>
    <row r="3779" spans="1:9" x14ac:dyDescent="0.35">
      <c r="A3779" s="1">
        <v>43894</v>
      </c>
      <c r="B3779">
        <v>3</v>
      </c>
      <c r="C3779">
        <v>2020</v>
      </c>
      <c r="D3779" s="2">
        <v>44640</v>
      </c>
      <c r="E3779" t="s">
        <v>275</v>
      </c>
      <c r="F3779" t="s">
        <v>917</v>
      </c>
      <c r="G3779" t="s">
        <v>36</v>
      </c>
      <c r="I3779" s="3">
        <v>56.32</v>
      </c>
    </row>
    <row r="3780" spans="1:9" x14ac:dyDescent="0.35">
      <c r="A3780" s="1">
        <v>43894</v>
      </c>
      <c r="B3780">
        <v>3</v>
      </c>
      <c r="C3780">
        <v>2020</v>
      </c>
      <c r="D3780" s="2">
        <v>44640</v>
      </c>
      <c r="E3780" t="s">
        <v>276</v>
      </c>
      <c r="F3780" t="s">
        <v>368</v>
      </c>
      <c r="G3780" t="s">
        <v>27</v>
      </c>
      <c r="I3780" s="3">
        <v>172</v>
      </c>
    </row>
    <row r="3781" spans="1:9" x14ac:dyDescent="0.35">
      <c r="A3781" s="1">
        <v>43895</v>
      </c>
      <c r="B3781">
        <v>3</v>
      </c>
      <c r="C3781">
        <v>2020</v>
      </c>
      <c r="D3781" s="2">
        <v>44640</v>
      </c>
      <c r="E3781" t="s">
        <v>275</v>
      </c>
      <c r="F3781" t="s">
        <v>1545</v>
      </c>
      <c r="G3781" t="s">
        <v>19</v>
      </c>
      <c r="I3781" s="3">
        <v>14.62</v>
      </c>
    </row>
    <row r="3782" spans="1:9" x14ac:dyDescent="0.35">
      <c r="A3782" s="1">
        <v>43895</v>
      </c>
      <c r="B3782">
        <v>3</v>
      </c>
      <c r="C3782">
        <v>2020</v>
      </c>
      <c r="D3782" s="2">
        <v>44640</v>
      </c>
      <c r="E3782" t="s">
        <v>276</v>
      </c>
      <c r="F3782" t="s">
        <v>1029</v>
      </c>
      <c r="G3782" t="s">
        <v>20</v>
      </c>
      <c r="I3782" s="3">
        <v>24.32</v>
      </c>
    </row>
    <row r="3783" spans="1:9" x14ac:dyDescent="0.35">
      <c r="A3783" s="1">
        <v>43896</v>
      </c>
      <c r="B3783">
        <v>3</v>
      </c>
      <c r="C3783">
        <v>2020</v>
      </c>
      <c r="D3783" s="2">
        <v>44640</v>
      </c>
      <c r="E3783" t="s">
        <v>268</v>
      </c>
      <c r="F3783" t="s">
        <v>651</v>
      </c>
      <c r="G3783" t="s">
        <v>34</v>
      </c>
      <c r="I3783" s="3">
        <v>79.5</v>
      </c>
    </row>
    <row r="3784" spans="1:9" x14ac:dyDescent="0.35">
      <c r="A3784" s="1">
        <v>43898</v>
      </c>
      <c r="B3784">
        <v>3</v>
      </c>
      <c r="C3784">
        <v>2020</v>
      </c>
      <c r="D3784" s="2">
        <v>44640</v>
      </c>
      <c r="E3784" t="s">
        <v>275</v>
      </c>
      <c r="F3784" t="s">
        <v>554</v>
      </c>
      <c r="G3784" t="s">
        <v>17</v>
      </c>
      <c r="I3784" s="3">
        <v>34.630000000000003</v>
      </c>
    </row>
    <row r="3785" spans="1:9" x14ac:dyDescent="0.35">
      <c r="A3785" s="1">
        <v>43898</v>
      </c>
      <c r="B3785">
        <v>3</v>
      </c>
      <c r="C3785">
        <v>2020</v>
      </c>
      <c r="D3785" s="2">
        <v>44640</v>
      </c>
      <c r="E3785" t="s">
        <v>276</v>
      </c>
      <c r="F3785" t="s">
        <v>1464</v>
      </c>
      <c r="G3785" t="s">
        <v>36</v>
      </c>
      <c r="I3785" s="3">
        <v>69.989999999999995</v>
      </c>
    </row>
    <row r="3786" spans="1:9" x14ac:dyDescent="0.35">
      <c r="A3786" s="1">
        <v>43898</v>
      </c>
      <c r="B3786">
        <v>3</v>
      </c>
      <c r="C3786">
        <v>2020</v>
      </c>
      <c r="D3786" s="2">
        <v>44640</v>
      </c>
      <c r="E3786" t="s">
        <v>276</v>
      </c>
      <c r="F3786" t="s">
        <v>691</v>
      </c>
      <c r="G3786" t="s">
        <v>19</v>
      </c>
      <c r="I3786" s="3">
        <v>86.18</v>
      </c>
    </row>
    <row r="3787" spans="1:9" x14ac:dyDescent="0.35">
      <c r="A3787" s="1">
        <v>43900</v>
      </c>
      <c r="B3787">
        <v>3</v>
      </c>
      <c r="C3787">
        <v>2020</v>
      </c>
      <c r="D3787" s="2">
        <v>44640</v>
      </c>
      <c r="E3787" t="s">
        <v>275</v>
      </c>
      <c r="F3787" t="s">
        <v>484</v>
      </c>
      <c r="G3787" t="s">
        <v>34</v>
      </c>
      <c r="I3787" s="3">
        <v>109</v>
      </c>
    </row>
    <row r="3788" spans="1:9" x14ac:dyDescent="0.35">
      <c r="A3788" s="1">
        <v>43901</v>
      </c>
      <c r="B3788">
        <v>3</v>
      </c>
      <c r="C3788">
        <v>2020</v>
      </c>
      <c r="D3788" s="2">
        <v>44640</v>
      </c>
      <c r="E3788" t="s">
        <v>276</v>
      </c>
      <c r="F3788" t="s">
        <v>1029</v>
      </c>
      <c r="G3788" t="s">
        <v>20</v>
      </c>
      <c r="I3788" s="3">
        <v>19.350000000000001</v>
      </c>
    </row>
    <row r="3789" spans="1:9" x14ac:dyDescent="0.35">
      <c r="A3789" s="1">
        <v>43901</v>
      </c>
      <c r="B3789">
        <v>3</v>
      </c>
      <c r="C3789">
        <v>2020</v>
      </c>
      <c r="D3789" s="2">
        <v>44640</v>
      </c>
      <c r="E3789" t="s">
        <v>268</v>
      </c>
      <c r="F3789" t="s">
        <v>752</v>
      </c>
      <c r="G3789" t="s">
        <v>16</v>
      </c>
      <c r="I3789" s="3">
        <v>253.55</v>
      </c>
    </row>
    <row r="3790" spans="1:9" x14ac:dyDescent="0.35">
      <c r="A3790" s="1">
        <v>43902</v>
      </c>
      <c r="B3790">
        <v>3</v>
      </c>
      <c r="C3790">
        <v>2020</v>
      </c>
      <c r="D3790" s="2">
        <v>44640</v>
      </c>
      <c r="E3790" t="s">
        <v>276</v>
      </c>
      <c r="F3790" t="s">
        <v>1029</v>
      </c>
      <c r="G3790" t="s">
        <v>20</v>
      </c>
      <c r="I3790" s="3">
        <v>26.4</v>
      </c>
    </row>
    <row r="3791" spans="1:9" x14ac:dyDescent="0.35">
      <c r="A3791" s="1">
        <v>43902</v>
      </c>
      <c r="B3791">
        <v>3</v>
      </c>
      <c r="C3791">
        <v>2020</v>
      </c>
      <c r="D3791" s="2">
        <v>44640</v>
      </c>
      <c r="E3791" t="s">
        <v>275</v>
      </c>
      <c r="F3791" t="s">
        <v>420</v>
      </c>
      <c r="G3791" t="s">
        <v>26</v>
      </c>
      <c r="I3791" s="3">
        <v>44.2</v>
      </c>
    </row>
    <row r="3792" spans="1:9" x14ac:dyDescent="0.35">
      <c r="A3792" s="1">
        <v>43904</v>
      </c>
      <c r="B3792">
        <v>3</v>
      </c>
      <c r="C3792">
        <v>2020</v>
      </c>
      <c r="D3792" s="2">
        <v>44640</v>
      </c>
      <c r="E3792" t="s">
        <v>276</v>
      </c>
      <c r="F3792" t="s">
        <v>541</v>
      </c>
      <c r="G3792" t="s">
        <v>17</v>
      </c>
      <c r="I3792" s="3">
        <v>17.32</v>
      </c>
    </row>
    <row r="3793" spans="1:9" x14ac:dyDescent="0.35">
      <c r="A3793" s="1">
        <v>43904</v>
      </c>
      <c r="B3793">
        <v>3</v>
      </c>
      <c r="C3793">
        <v>2020</v>
      </c>
      <c r="D3793" s="2">
        <v>44640</v>
      </c>
      <c r="E3793" t="s">
        <v>276</v>
      </c>
      <c r="F3793" t="s">
        <v>1029</v>
      </c>
      <c r="G3793" t="s">
        <v>20</v>
      </c>
      <c r="I3793" s="3">
        <v>25.34</v>
      </c>
    </row>
    <row r="3794" spans="1:9" x14ac:dyDescent="0.35">
      <c r="A3794" s="1">
        <v>43907</v>
      </c>
      <c r="B3794">
        <v>3</v>
      </c>
      <c r="C3794">
        <v>2020</v>
      </c>
      <c r="D3794" s="2">
        <v>44640</v>
      </c>
      <c r="E3794" t="s">
        <v>276</v>
      </c>
      <c r="F3794" t="s">
        <v>1546</v>
      </c>
      <c r="G3794" t="s">
        <v>46</v>
      </c>
      <c r="I3794" s="3">
        <v>8.57</v>
      </c>
    </row>
    <row r="3795" spans="1:9" x14ac:dyDescent="0.35">
      <c r="A3795" s="1">
        <v>43909</v>
      </c>
      <c r="B3795">
        <v>3</v>
      </c>
      <c r="C3795">
        <v>2020</v>
      </c>
      <c r="D3795" s="2">
        <v>44640</v>
      </c>
      <c r="E3795" t="s">
        <v>275</v>
      </c>
      <c r="F3795" t="s">
        <v>692</v>
      </c>
      <c r="G3795" t="s">
        <v>12</v>
      </c>
      <c r="I3795" s="3">
        <v>0</v>
      </c>
    </row>
    <row r="3796" spans="1:9" x14ac:dyDescent="0.35">
      <c r="A3796" s="1">
        <v>43910</v>
      </c>
      <c r="B3796">
        <v>3</v>
      </c>
      <c r="C3796">
        <v>2020</v>
      </c>
      <c r="D3796" s="2">
        <v>44640</v>
      </c>
      <c r="E3796" t="s">
        <v>275</v>
      </c>
      <c r="F3796" t="s">
        <v>770</v>
      </c>
      <c r="G3796" t="s">
        <v>19</v>
      </c>
      <c r="I3796" s="3">
        <v>4.3099999999999996</v>
      </c>
    </row>
    <row r="3797" spans="1:9" x14ac:dyDescent="0.35">
      <c r="A3797" s="1">
        <v>43911</v>
      </c>
      <c r="B3797">
        <v>3</v>
      </c>
      <c r="C3797">
        <v>2020</v>
      </c>
      <c r="D3797" s="2">
        <v>44640</v>
      </c>
      <c r="E3797" t="s">
        <v>276</v>
      </c>
      <c r="F3797" t="s">
        <v>1547</v>
      </c>
      <c r="G3797" t="s">
        <v>17</v>
      </c>
      <c r="I3797" s="3">
        <v>29.08</v>
      </c>
    </row>
    <row r="3798" spans="1:9" x14ac:dyDescent="0.35">
      <c r="A3798" s="1">
        <v>43913</v>
      </c>
      <c r="B3798">
        <v>3</v>
      </c>
      <c r="C3798">
        <v>2020</v>
      </c>
      <c r="D3798" s="2">
        <v>44640</v>
      </c>
      <c r="E3798" t="s">
        <v>276</v>
      </c>
      <c r="F3798" t="s">
        <v>388</v>
      </c>
      <c r="G3798" t="s">
        <v>36</v>
      </c>
      <c r="I3798" s="3">
        <v>1.99</v>
      </c>
    </row>
    <row r="3799" spans="1:9" x14ac:dyDescent="0.35">
      <c r="A3799" s="1">
        <v>43913</v>
      </c>
      <c r="B3799">
        <v>3</v>
      </c>
      <c r="C3799">
        <v>2020</v>
      </c>
      <c r="D3799" s="2">
        <v>44640</v>
      </c>
      <c r="E3799" t="s">
        <v>276</v>
      </c>
      <c r="F3799" t="s">
        <v>293</v>
      </c>
      <c r="G3799" t="s">
        <v>31</v>
      </c>
      <c r="I3799" s="3">
        <v>24.99</v>
      </c>
    </row>
    <row r="3800" spans="1:9" x14ac:dyDescent="0.35">
      <c r="A3800" s="1">
        <v>43914</v>
      </c>
      <c r="B3800">
        <v>3</v>
      </c>
      <c r="C3800">
        <v>2020</v>
      </c>
      <c r="D3800" s="2">
        <v>44640</v>
      </c>
      <c r="E3800" t="s">
        <v>276</v>
      </c>
      <c r="F3800" t="s">
        <v>1297</v>
      </c>
      <c r="G3800" t="s">
        <v>12</v>
      </c>
      <c r="I3800" s="3">
        <v>1.75</v>
      </c>
    </row>
    <row r="3801" spans="1:9" x14ac:dyDescent="0.35">
      <c r="A3801" s="1">
        <v>43914</v>
      </c>
      <c r="B3801">
        <v>3</v>
      </c>
      <c r="C3801">
        <v>2020</v>
      </c>
      <c r="D3801" s="2">
        <v>44640</v>
      </c>
      <c r="E3801" t="s">
        <v>268</v>
      </c>
      <c r="F3801" t="s">
        <v>1548</v>
      </c>
      <c r="G3801" t="s">
        <v>20</v>
      </c>
      <c r="I3801" s="3">
        <v>109.04</v>
      </c>
    </row>
    <row r="3802" spans="1:9" x14ac:dyDescent="0.35">
      <c r="A3802" s="1">
        <v>43914</v>
      </c>
      <c r="B3802">
        <v>3</v>
      </c>
      <c r="C3802">
        <v>2020</v>
      </c>
      <c r="D3802" s="2">
        <v>44640</v>
      </c>
      <c r="E3802" t="s">
        <v>268</v>
      </c>
      <c r="F3802" t="s">
        <v>751</v>
      </c>
      <c r="G3802" t="s">
        <v>14</v>
      </c>
      <c r="I3802" s="3">
        <v>145.9</v>
      </c>
    </row>
    <row r="3803" spans="1:9" x14ac:dyDescent="0.35">
      <c r="A3803" s="1">
        <v>43914</v>
      </c>
      <c r="B3803">
        <v>3</v>
      </c>
      <c r="C3803">
        <v>2020</v>
      </c>
      <c r="D3803" s="2">
        <v>44640</v>
      </c>
      <c r="E3803" t="s">
        <v>268</v>
      </c>
      <c r="F3803" t="s">
        <v>754</v>
      </c>
      <c r="G3803" t="s">
        <v>16</v>
      </c>
      <c r="I3803" s="3">
        <v>183.08</v>
      </c>
    </row>
    <row r="3804" spans="1:9" x14ac:dyDescent="0.35">
      <c r="A3804" s="1">
        <v>43915</v>
      </c>
      <c r="B3804">
        <v>3</v>
      </c>
      <c r="C3804">
        <v>2020</v>
      </c>
      <c r="D3804" s="2">
        <v>44640</v>
      </c>
      <c r="E3804" t="s">
        <v>276</v>
      </c>
      <c r="F3804" t="s">
        <v>1549</v>
      </c>
      <c r="G3804" t="s">
        <v>28</v>
      </c>
      <c r="I3804" s="3">
        <v>35</v>
      </c>
    </row>
    <row r="3805" spans="1:9" x14ac:dyDescent="0.35">
      <c r="A3805" s="1">
        <v>43916</v>
      </c>
      <c r="B3805">
        <v>3</v>
      </c>
      <c r="C3805">
        <v>2020</v>
      </c>
      <c r="D3805" s="2">
        <v>44640</v>
      </c>
      <c r="E3805" t="s">
        <v>276</v>
      </c>
      <c r="F3805" t="s">
        <v>1550</v>
      </c>
      <c r="G3805" t="s">
        <v>25</v>
      </c>
      <c r="I3805" s="3">
        <v>29.07</v>
      </c>
    </row>
    <row r="3806" spans="1:9" x14ac:dyDescent="0.35">
      <c r="A3806" s="1">
        <v>43918</v>
      </c>
      <c r="B3806">
        <v>3</v>
      </c>
      <c r="C3806">
        <v>2020</v>
      </c>
      <c r="D3806" s="2">
        <v>44640</v>
      </c>
      <c r="E3806" t="s">
        <v>276</v>
      </c>
      <c r="F3806" t="s">
        <v>937</v>
      </c>
      <c r="G3806" t="s">
        <v>28</v>
      </c>
      <c r="I3806" s="3">
        <v>14.99</v>
      </c>
    </row>
    <row r="3807" spans="1:9" x14ac:dyDescent="0.35">
      <c r="A3807" s="1">
        <v>43921</v>
      </c>
      <c r="B3807">
        <v>3</v>
      </c>
      <c r="C3807">
        <v>2020</v>
      </c>
      <c r="D3807" s="2">
        <v>44640</v>
      </c>
      <c r="E3807" t="s">
        <v>276</v>
      </c>
      <c r="F3807" t="s">
        <v>541</v>
      </c>
      <c r="G3807" t="s">
        <v>20</v>
      </c>
      <c r="I3807" s="3">
        <v>5.52</v>
      </c>
    </row>
    <row r="3808" spans="1:9" x14ac:dyDescent="0.35">
      <c r="A3808" s="1">
        <v>43922</v>
      </c>
      <c r="B3808">
        <v>4</v>
      </c>
      <c r="C3808">
        <v>2020</v>
      </c>
      <c r="D3808" s="2">
        <v>44671</v>
      </c>
      <c r="E3808" t="s">
        <v>268</v>
      </c>
      <c r="F3808" t="s">
        <v>1532</v>
      </c>
      <c r="G3808" t="s">
        <v>34</v>
      </c>
      <c r="I3808" s="3">
        <v>55</v>
      </c>
    </row>
    <row r="3809" spans="1:9" x14ac:dyDescent="0.35">
      <c r="A3809" s="1">
        <v>43922</v>
      </c>
      <c r="B3809">
        <v>4</v>
      </c>
      <c r="C3809">
        <v>2020</v>
      </c>
      <c r="D3809" s="2">
        <v>44671</v>
      </c>
      <c r="E3809" t="s">
        <v>268</v>
      </c>
      <c r="F3809" t="s">
        <v>1548</v>
      </c>
      <c r="G3809" t="s">
        <v>20</v>
      </c>
      <c r="I3809" s="3">
        <v>78.31</v>
      </c>
    </row>
    <row r="3810" spans="1:9" x14ac:dyDescent="0.35">
      <c r="A3810" s="1">
        <v>43922</v>
      </c>
      <c r="B3810">
        <v>4</v>
      </c>
      <c r="C3810">
        <v>2020</v>
      </c>
      <c r="D3810" s="2">
        <v>44671</v>
      </c>
      <c r="E3810" t="s">
        <v>268</v>
      </c>
      <c r="F3810" t="s">
        <v>1233</v>
      </c>
      <c r="G3810" t="s">
        <v>34</v>
      </c>
      <c r="I3810" s="3">
        <v>100</v>
      </c>
    </row>
    <row r="3811" spans="1:9" x14ac:dyDescent="0.35">
      <c r="A3811" s="1">
        <v>43923</v>
      </c>
      <c r="B3811">
        <v>4</v>
      </c>
      <c r="C3811">
        <v>2020</v>
      </c>
      <c r="D3811" s="2">
        <v>44671</v>
      </c>
      <c r="E3811" t="s">
        <v>276</v>
      </c>
      <c r="F3811" t="s">
        <v>391</v>
      </c>
      <c r="G3811" t="s">
        <v>28</v>
      </c>
      <c r="I3811" s="3">
        <v>39.99</v>
      </c>
    </row>
    <row r="3812" spans="1:9" x14ac:dyDescent="0.35">
      <c r="A3812" s="1">
        <v>43923</v>
      </c>
      <c r="B3812">
        <v>4</v>
      </c>
      <c r="C3812">
        <v>2020</v>
      </c>
      <c r="D3812" s="2">
        <v>44671</v>
      </c>
      <c r="E3812" t="s">
        <v>268</v>
      </c>
      <c r="F3812" t="s">
        <v>1064</v>
      </c>
      <c r="G3812" t="s">
        <v>13</v>
      </c>
      <c r="I3812" s="3">
        <v>3818.68</v>
      </c>
    </row>
    <row r="3813" spans="1:9" x14ac:dyDescent="0.35">
      <c r="A3813" s="1">
        <v>43924</v>
      </c>
      <c r="B3813">
        <v>4</v>
      </c>
      <c r="C3813">
        <v>2020</v>
      </c>
      <c r="D3813" s="2">
        <v>44671</v>
      </c>
      <c r="E3813" t="s">
        <v>268</v>
      </c>
      <c r="F3813" t="s">
        <v>1548</v>
      </c>
      <c r="G3813" t="s">
        <v>20</v>
      </c>
      <c r="I3813" s="3">
        <v>10.45</v>
      </c>
    </row>
    <row r="3814" spans="1:9" x14ac:dyDescent="0.35">
      <c r="A3814" s="1">
        <v>43925</v>
      </c>
      <c r="B3814">
        <v>4</v>
      </c>
      <c r="C3814">
        <v>2020</v>
      </c>
      <c r="D3814" s="2">
        <v>44671</v>
      </c>
      <c r="E3814" t="s">
        <v>276</v>
      </c>
      <c r="F3814" t="s">
        <v>368</v>
      </c>
      <c r="G3814" t="s">
        <v>27</v>
      </c>
      <c r="I3814" s="3">
        <v>172</v>
      </c>
    </row>
    <row r="3815" spans="1:9" x14ac:dyDescent="0.35">
      <c r="A3815" s="1">
        <v>43926</v>
      </c>
      <c r="B3815">
        <v>4</v>
      </c>
      <c r="C3815">
        <v>2020</v>
      </c>
      <c r="D3815" s="2">
        <v>44671</v>
      </c>
      <c r="E3815" t="s">
        <v>276</v>
      </c>
      <c r="F3815" t="s">
        <v>1551</v>
      </c>
      <c r="G3815" t="s">
        <v>52</v>
      </c>
      <c r="I3815" s="3">
        <v>47.4</v>
      </c>
    </row>
    <row r="3816" spans="1:9" x14ac:dyDescent="0.35">
      <c r="A3816" s="1">
        <v>43927</v>
      </c>
      <c r="B3816">
        <v>4</v>
      </c>
      <c r="C3816">
        <v>2020</v>
      </c>
      <c r="D3816" s="2">
        <v>44671</v>
      </c>
      <c r="E3816" t="s">
        <v>276</v>
      </c>
      <c r="F3816" t="s">
        <v>541</v>
      </c>
      <c r="G3816" t="s">
        <v>17</v>
      </c>
      <c r="I3816" s="3">
        <v>16.5</v>
      </c>
    </row>
    <row r="3817" spans="1:9" x14ac:dyDescent="0.35">
      <c r="A3817" s="1">
        <v>43927</v>
      </c>
      <c r="B3817">
        <v>4</v>
      </c>
      <c r="C3817">
        <v>2020</v>
      </c>
      <c r="D3817" s="2">
        <v>44671</v>
      </c>
      <c r="E3817" t="s">
        <v>276</v>
      </c>
      <c r="F3817" t="s">
        <v>1464</v>
      </c>
      <c r="G3817" t="s">
        <v>36</v>
      </c>
      <c r="I3817" s="3">
        <v>69.989999999999995</v>
      </c>
    </row>
    <row r="3818" spans="1:9" x14ac:dyDescent="0.35">
      <c r="A3818" s="1">
        <v>43928</v>
      </c>
      <c r="B3818">
        <v>4</v>
      </c>
      <c r="C3818">
        <v>2020</v>
      </c>
      <c r="D3818" s="2">
        <v>44671</v>
      </c>
      <c r="E3818" t="s">
        <v>268</v>
      </c>
      <c r="F3818" t="s">
        <v>651</v>
      </c>
      <c r="G3818" t="s">
        <v>34</v>
      </c>
      <c r="I3818" s="3">
        <v>79.5</v>
      </c>
    </row>
    <row r="3819" spans="1:9" x14ac:dyDescent="0.35">
      <c r="A3819" s="1">
        <v>43930</v>
      </c>
      <c r="B3819">
        <v>4</v>
      </c>
      <c r="C3819">
        <v>2020</v>
      </c>
      <c r="D3819" s="2">
        <v>44671</v>
      </c>
      <c r="E3819" t="s">
        <v>275</v>
      </c>
      <c r="F3819" t="s">
        <v>1363</v>
      </c>
      <c r="G3819" t="s">
        <v>29</v>
      </c>
      <c r="I3819" s="3">
        <v>-151.35</v>
      </c>
    </row>
    <row r="3820" spans="1:9" x14ac:dyDescent="0.35">
      <c r="A3820" s="1">
        <v>43931</v>
      </c>
      <c r="B3820">
        <v>4</v>
      </c>
      <c r="C3820">
        <v>2020</v>
      </c>
      <c r="D3820" s="2">
        <v>44671</v>
      </c>
      <c r="E3820" t="s">
        <v>276</v>
      </c>
      <c r="F3820" t="s">
        <v>392</v>
      </c>
      <c r="G3820" t="s">
        <v>20</v>
      </c>
      <c r="I3820" s="3">
        <v>69.239999999999995</v>
      </c>
    </row>
    <row r="3821" spans="1:9" x14ac:dyDescent="0.35">
      <c r="A3821" s="1">
        <v>43931</v>
      </c>
      <c r="B3821">
        <v>4</v>
      </c>
      <c r="C3821">
        <v>2020</v>
      </c>
      <c r="D3821" s="2">
        <v>44671</v>
      </c>
      <c r="E3821" t="s">
        <v>275</v>
      </c>
      <c r="F3821" t="s">
        <v>434</v>
      </c>
      <c r="G3821" t="s">
        <v>36</v>
      </c>
      <c r="I3821" s="3">
        <v>99.99</v>
      </c>
    </row>
    <row r="3822" spans="1:9" x14ac:dyDescent="0.35">
      <c r="A3822" s="1">
        <v>43934</v>
      </c>
      <c r="B3822">
        <v>4</v>
      </c>
      <c r="C3822">
        <v>2020</v>
      </c>
      <c r="D3822" s="2">
        <v>44671</v>
      </c>
      <c r="E3822" t="s">
        <v>275</v>
      </c>
      <c r="F3822" t="s">
        <v>541</v>
      </c>
      <c r="G3822" t="s">
        <v>20</v>
      </c>
      <c r="I3822" s="3">
        <v>16.22</v>
      </c>
    </row>
    <row r="3823" spans="1:9" x14ac:dyDescent="0.35">
      <c r="A3823" s="1">
        <v>43934</v>
      </c>
      <c r="B3823">
        <v>4</v>
      </c>
      <c r="C3823">
        <v>2020</v>
      </c>
      <c r="D3823" s="2">
        <v>44671</v>
      </c>
      <c r="E3823" t="s">
        <v>275</v>
      </c>
      <c r="F3823" t="s">
        <v>479</v>
      </c>
      <c r="G3823" t="s">
        <v>20</v>
      </c>
      <c r="I3823" s="3">
        <v>87.83</v>
      </c>
    </row>
    <row r="3824" spans="1:9" x14ac:dyDescent="0.35">
      <c r="A3824" s="1">
        <v>43934</v>
      </c>
      <c r="B3824">
        <v>4</v>
      </c>
      <c r="C3824">
        <v>2020</v>
      </c>
      <c r="D3824" s="2">
        <v>44671</v>
      </c>
      <c r="E3824" t="s">
        <v>268</v>
      </c>
      <c r="F3824" t="s">
        <v>1548</v>
      </c>
      <c r="G3824" t="s">
        <v>20</v>
      </c>
      <c r="I3824" s="3">
        <v>136.4</v>
      </c>
    </row>
    <row r="3825" spans="1:9" x14ac:dyDescent="0.35">
      <c r="A3825" s="1">
        <v>43935</v>
      </c>
      <c r="B3825">
        <v>4</v>
      </c>
      <c r="C3825">
        <v>2020</v>
      </c>
      <c r="D3825" s="2">
        <v>44671</v>
      </c>
      <c r="E3825" t="s">
        <v>275</v>
      </c>
      <c r="F3825" t="s">
        <v>393</v>
      </c>
      <c r="G3825" t="s">
        <v>19</v>
      </c>
      <c r="I3825" s="3">
        <v>10.78</v>
      </c>
    </row>
    <row r="3826" spans="1:9" x14ac:dyDescent="0.35">
      <c r="A3826" s="1">
        <v>43935</v>
      </c>
      <c r="B3826">
        <v>4</v>
      </c>
      <c r="C3826">
        <v>2020</v>
      </c>
      <c r="D3826" s="2">
        <v>44671</v>
      </c>
      <c r="E3826" t="s">
        <v>276</v>
      </c>
      <c r="F3826" t="s">
        <v>1552</v>
      </c>
      <c r="G3826" t="s">
        <v>17</v>
      </c>
      <c r="I3826" s="3">
        <v>71.010000000000005</v>
      </c>
    </row>
    <row r="3827" spans="1:9" x14ac:dyDescent="0.35">
      <c r="A3827" s="1">
        <v>43938</v>
      </c>
      <c r="B3827">
        <v>4</v>
      </c>
      <c r="C3827">
        <v>2020</v>
      </c>
      <c r="D3827" s="2">
        <v>44671</v>
      </c>
      <c r="E3827" t="s">
        <v>276</v>
      </c>
      <c r="F3827" t="s">
        <v>1553</v>
      </c>
      <c r="G3827" t="s">
        <v>17</v>
      </c>
      <c r="I3827" s="3">
        <v>18.309999999999999</v>
      </c>
    </row>
    <row r="3828" spans="1:9" x14ac:dyDescent="0.35">
      <c r="A3828" s="1">
        <v>43939</v>
      </c>
      <c r="B3828">
        <v>4</v>
      </c>
      <c r="C3828">
        <v>2020</v>
      </c>
      <c r="D3828" s="2">
        <v>44671</v>
      </c>
      <c r="E3828" t="s">
        <v>275</v>
      </c>
      <c r="F3828" t="s">
        <v>420</v>
      </c>
      <c r="G3828" t="s">
        <v>26</v>
      </c>
      <c r="I3828" s="3">
        <v>32.99</v>
      </c>
    </row>
    <row r="3829" spans="1:9" x14ac:dyDescent="0.35">
      <c r="A3829" s="1">
        <v>43941</v>
      </c>
      <c r="B3829">
        <v>4</v>
      </c>
      <c r="C3829">
        <v>2020</v>
      </c>
      <c r="D3829" s="2">
        <v>44671</v>
      </c>
      <c r="E3829" t="s">
        <v>268</v>
      </c>
      <c r="F3829" t="s">
        <v>555</v>
      </c>
      <c r="G3829" t="s">
        <v>17</v>
      </c>
      <c r="I3829" s="3">
        <v>100</v>
      </c>
    </row>
    <row r="3830" spans="1:9" x14ac:dyDescent="0.35">
      <c r="A3830" s="1">
        <v>43942</v>
      </c>
      <c r="B3830">
        <v>4</v>
      </c>
      <c r="C3830">
        <v>2020</v>
      </c>
      <c r="D3830" s="2">
        <v>44671</v>
      </c>
      <c r="E3830" t="s">
        <v>268</v>
      </c>
      <c r="F3830" t="s">
        <v>751</v>
      </c>
      <c r="G3830" t="s">
        <v>14</v>
      </c>
      <c r="I3830" s="3">
        <v>13.38</v>
      </c>
    </row>
    <row r="3831" spans="1:9" x14ac:dyDescent="0.35">
      <c r="A3831" s="1">
        <v>43942</v>
      </c>
      <c r="B3831">
        <v>4</v>
      </c>
      <c r="C3831">
        <v>2020</v>
      </c>
      <c r="D3831" s="2">
        <v>44671</v>
      </c>
      <c r="E3831" t="s">
        <v>276</v>
      </c>
      <c r="F3831" t="s">
        <v>1554</v>
      </c>
      <c r="G3831" t="s">
        <v>16</v>
      </c>
      <c r="I3831" s="3">
        <v>433</v>
      </c>
    </row>
    <row r="3832" spans="1:9" x14ac:dyDescent="0.35">
      <c r="A3832" s="1">
        <v>43943</v>
      </c>
      <c r="B3832">
        <v>4</v>
      </c>
      <c r="C3832">
        <v>2020</v>
      </c>
      <c r="D3832" s="2">
        <v>44671</v>
      </c>
      <c r="E3832" t="s">
        <v>276</v>
      </c>
      <c r="F3832" t="s">
        <v>359</v>
      </c>
      <c r="G3832" t="s">
        <v>36</v>
      </c>
      <c r="I3832" s="3">
        <v>1.99</v>
      </c>
    </row>
    <row r="3833" spans="1:9" x14ac:dyDescent="0.35">
      <c r="A3833" s="1">
        <v>43943</v>
      </c>
      <c r="B3833">
        <v>4</v>
      </c>
      <c r="C3833">
        <v>2020</v>
      </c>
      <c r="D3833" s="2">
        <v>44671</v>
      </c>
      <c r="E3833" t="s">
        <v>276</v>
      </c>
      <c r="F3833" t="s">
        <v>1555</v>
      </c>
      <c r="G3833" t="s">
        <v>47</v>
      </c>
      <c r="I3833" s="3">
        <v>94.87</v>
      </c>
    </row>
    <row r="3834" spans="1:9" x14ac:dyDescent="0.35">
      <c r="A3834" s="1">
        <v>43943</v>
      </c>
      <c r="B3834">
        <v>4</v>
      </c>
      <c r="C3834">
        <v>2020</v>
      </c>
      <c r="D3834" s="2">
        <v>44671</v>
      </c>
      <c r="E3834" t="s">
        <v>268</v>
      </c>
      <c r="F3834" t="s">
        <v>754</v>
      </c>
      <c r="G3834" t="s">
        <v>16</v>
      </c>
      <c r="I3834" s="3">
        <v>183.08</v>
      </c>
    </row>
    <row r="3835" spans="1:9" x14ac:dyDescent="0.35">
      <c r="A3835" s="1">
        <v>43944</v>
      </c>
      <c r="B3835">
        <v>4</v>
      </c>
      <c r="C3835">
        <v>2020</v>
      </c>
      <c r="D3835" s="2">
        <v>44671</v>
      </c>
      <c r="E3835" t="s">
        <v>268</v>
      </c>
      <c r="F3835" t="s">
        <v>1556</v>
      </c>
      <c r="G3835" t="s">
        <v>20</v>
      </c>
      <c r="I3835" s="3">
        <v>147.46</v>
      </c>
    </row>
    <row r="3836" spans="1:9" x14ac:dyDescent="0.35">
      <c r="A3836" s="1">
        <v>43945</v>
      </c>
      <c r="B3836">
        <v>4</v>
      </c>
      <c r="C3836">
        <v>2020</v>
      </c>
      <c r="D3836" s="2">
        <v>44671</v>
      </c>
      <c r="E3836" t="s">
        <v>276</v>
      </c>
      <c r="F3836" t="s">
        <v>1297</v>
      </c>
      <c r="G3836" t="s">
        <v>12</v>
      </c>
      <c r="I3836" s="3">
        <v>2.59</v>
      </c>
    </row>
    <row r="3837" spans="1:9" x14ac:dyDescent="0.35">
      <c r="A3837" s="1">
        <v>43946</v>
      </c>
      <c r="B3837">
        <v>4</v>
      </c>
      <c r="C3837">
        <v>2020</v>
      </c>
      <c r="D3837" s="2">
        <v>44671</v>
      </c>
      <c r="E3837" t="s">
        <v>276</v>
      </c>
      <c r="F3837" t="s">
        <v>1557</v>
      </c>
      <c r="G3837" t="s">
        <v>17</v>
      </c>
      <c r="I3837" s="3">
        <v>10.8</v>
      </c>
    </row>
    <row r="3838" spans="1:9" x14ac:dyDescent="0.35">
      <c r="A3838" s="1">
        <v>43946</v>
      </c>
      <c r="B3838">
        <v>4</v>
      </c>
      <c r="C3838">
        <v>2020</v>
      </c>
      <c r="D3838" s="2">
        <v>44671</v>
      </c>
      <c r="E3838" t="s">
        <v>276</v>
      </c>
      <c r="F3838" t="s">
        <v>1549</v>
      </c>
      <c r="G3838" t="s">
        <v>28</v>
      </c>
      <c r="I3838" s="3">
        <v>35</v>
      </c>
    </row>
    <row r="3839" spans="1:9" x14ac:dyDescent="0.35">
      <c r="A3839" s="1">
        <v>43947</v>
      </c>
      <c r="B3839">
        <v>4</v>
      </c>
      <c r="C3839">
        <v>2020</v>
      </c>
      <c r="D3839" s="2">
        <v>44671</v>
      </c>
      <c r="E3839" t="s">
        <v>275</v>
      </c>
      <c r="F3839" t="s">
        <v>628</v>
      </c>
      <c r="G3839" t="s">
        <v>20</v>
      </c>
      <c r="I3839" s="3">
        <v>172.58</v>
      </c>
    </row>
    <row r="3840" spans="1:9" x14ac:dyDescent="0.35">
      <c r="A3840" s="1">
        <v>43948</v>
      </c>
      <c r="B3840">
        <v>4</v>
      </c>
      <c r="C3840">
        <v>2020</v>
      </c>
      <c r="D3840" s="2">
        <v>44671</v>
      </c>
      <c r="E3840" t="s">
        <v>276</v>
      </c>
      <c r="F3840" t="s">
        <v>1549</v>
      </c>
      <c r="G3840" t="s">
        <v>28</v>
      </c>
      <c r="I3840" s="3">
        <v>-35</v>
      </c>
    </row>
    <row r="3841" spans="1:9" x14ac:dyDescent="0.35">
      <c r="A3841" s="1">
        <v>43949</v>
      </c>
      <c r="B3841">
        <v>4</v>
      </c>
      <c r="C3841">
        <v>2020</v>
      </c>
      <c r="D3841" s="2">
        <v>44671</v>
      </c>
      <c r="E3841" t="s">
        <v>275</v>
      </c>
      <c r="F3841" t="s">
        <v>474</v>
      </c>
      <c r="G3841" t="s">
        <v>19</v>
      </c>
      <c r="I3841" s="3">
        <v>11.09</v>
      </c>
    </row>
    <row r="3842" spans="1:9" x14ac:dyDescent="0.35">
      <c r="A3842" s="1">
        <v>43950</v>
      </c>
      <c r="B3842">
        <v>4</v>
      </c>
      <c r="C3842">
        <v>2020</v>
      </c>
      <c r="D3842" s="2">
        <v>44671</v>
      </c>
      <c r="E3842" t="s">
        <v>275</v>
      </c>
      <c r="F3842" t="s">
        <v>474</v>
      </c>
      <c r="G3842" t="s">
        <v>19</v>
      </c>
      <c r="I3842" s="3">
        <v>2.16</v>
      </c>
    </row>
    <row r="3843" spans="1:9" x14ac:dyDescent="0.35">
      <c r="A3843" s="1">
        <v>43951</v>
      </c>
      <c r="B3843">
        <v>4</v>
      </c>
      <c r="C3843">
        <v>2020</v>
      </c>
      <c r="D3843" s="2">
        <v>44671</v>
      </c>
      <c r="E3843" t="s">
        <v>276</v>
      </c>
      <c r="F3843" t="s">
        <v>1558</v>
      </c>
      <c r="G3843" t="s">
        <v>52</v>
      </c>
      <c r="I3843" s="3">
        <v>52.8</v>
      </c>
    </row>
    <row r="3844" spans="1:9" x14ac:dyDescent="0.35">
      <c r="A3844" s="1">
        <v>43951</v>
      </c>
      <c r="B3844">
        <v>4</v>
      </c>
      <c r="C3844">
        <v>2020</v>
      </c>
      <c r="D3844" s="2">
        <v>44671</v>
      </c>
      <c r="E3844" t="s">
        <v>268</v>
      </c>
      <c r="F3844" t="s">
        <v>1059</v>
      </c>
      <c r="G3844" t="s">
        <v>14</v>
      </c>
      <c r="I3844" s="3">
        <v>162.29</v>
      </c>
    </row>
    <row r="3845" spans="1:9" x14ac:dyDescent="0.35">
      <c r="A3845" s="1">
        <v>43952</v>
      </c>
      <c r="B3845">
        <v>5</v>
      </c>
      <c r="C3845">
        <v>2020</v>
      </c>
      <c r="D3845" s="2">
        <v>44701</v>
      </c>
      <c r="E3845" t="s">
        <v>268</v>
      </c>
      <c r="F3845" t="s">
        <v>1532</v>
      </c>
      <c r="G3845" t="s">
        <v>34</v>
      </c>
      <c r="I3845" s="3">
        <v>55</v>
      </c>
    </row>
    <row r="3846" spans="1:9" x14ac:dyDescent="0.35">
      <c r="A3846" s="1">
        <v>43953</v>
      </c>
      <c r="B3846">
        <v>5</v>
      </c>
      <c r="C3846">
        <v>2020</v>
      </c>
      <c r="D3846" s="2">
        <v>44701</v>
      </c>
      <c r="E3846" t="s">
        <v>276</v>
      </c>
      <c r="F3846" t="s">
        <v>849</v>
      </c>
      <c r="G3846" t="s">
        <v>17</v>
      </c>
      <c r="I3846" s="3">
        <v>18.309999999999999</v>
      </c>
    </row>
    <row r="3847" spans="1:9" x14ac:dyDescent="0.35">
      <c r="A3847" s="1">
        <v>43954</v>
      </c>
      <c r="B3847">
        <v>5</v>
      </c>
      <c r="C3847">
        <v>2020</v>
      </c>
      <c r="D3847" s="2">
        <v>44701</v>
      </c>
      <c r="E3847" t="s">
        <v>276</v>
      </c>
      <c r="F3847" t="s">
        <v>1559</v>
      </c>
      <c r="G3847" t="s">
        <v>47</v>
      </c>
      <c r="I3847" s="3">
        <v>-94.87</v>
      </c>
    </row>
    <row r="3848" spans="1:9" x14ac:dyDescent="0.35">
      <c r="A3848" s="1">
        <v>43955</v>
      </c>
      <c r="B3848">
        <v>5</v>
      </c>
      <c r="C3848">
        <v>2020</v>
      </c>
      <c r="D3848" s="2">
        <v>44701</v>
      </c>
      <c r="E3848" t="s">
        <v>276</v>
      </c>
      <c r="F3848" t="s">
        <v>1560</v>
      </c>
      <c r="G3848" t="s">
        <v>17</v>
      </c>
      <c r="I3848" s="3">
        <v>10.199999999999999</v>
      </c>
    </row>
    <row r="3849" spans="1:9" x14ac:dyDescent="0.35">
      <c r="A3849" s="1">
        <v>43955</v>
      </c>
      <c r="B3849">
        <v>5</v>
      </c>
      <c r="C3849">
        <v>2020</v>
      </c>
      <c r="D3849" s="2">
        <v>44701</v>
      </c>
      <c r="E3849" t="s">
        <v>268</v>
      </c>
      <c r="F3849" t="s">
        <v>1233</v>
      </c>
      <c r="G3849" t="s">
        <v>34</v>
      </c>
      <c r="I3849" s="3">
        <v>100</v>
      </c>
    </row>
    <row r="3850" spans="1:9" x14ac:dyDescent="0.35">
      <c r="A3850" s="1">
        <v>43955</v>
      </c>
      <c r="B3850">
        <v>5</v>
      </c>
      <c r="C3850">
        <v>2020</v>
      </c>
      <c r="D3850" s="2">
        <v>44701</v>
      </c>
      <c r="E3850" t="s">
        <v>276</v>
      </c>
      <c r="F3850" t="s">
        <v>368</v>
      </c>
      <c r="G3850" t="s">
        <v>27</v>
      </c>
      <c r="I3850" s="3">
        <v>172</v>
      </c>
    </row>
    <row r="3851" spans="1:9" x14ac:dyDescent="0.35">
      <c r="A3851" s="1">
        <v>43955</v>
      </c>
      <c r="B3851">
        <v>5</v>
      </c>
      <c r="C3851">
        <v>2020</v>
      </c>
      <c r="D3851" s="2">
        <v>44701</v>
      </c>
      <c r="E3851" t="s">
        <v>268</v>
      </c>
      <c r="F3851" t="s">
        <v>1556</v>
      </c>
      <c r="G3851" t="s">
        <v>20</v>
      </c>
      <c r="I3851" s="3">
        <v>189.71</v>
      </c>
    </row>
    <row r="3852" spans="1:9" x14ac:dyDescent="0.35">
      <c r="A3852" s="1">
        <v>43955</v>
      </c>
      <c r="B3852">
        <v>5</v>
      </c>
      <c r="C3852">
        <v>2020</v>
      </c>
      <c r="D3852" s="2">
        <v>44701</v>
      </c>
      <c r="E3852" t="s">
        <v>276</v>
      </c>
      <c r="F3852" t="s">
        <v>485</v>
      </c>
      <c r="G3852" t="s">
        <v>35</v>
      </c>
      <c r="I3852" s="3">
        <v>231.64</v>
      </c>
    </row>
    <row r="3853" spans="1:9" x14ac:dyDescent="0.35">
      <c r="A3853" s="1">
        <v>43955</v>
      </c>
      <c r="B3853">
        <v>5</v>
      </c>
      <c r="C3853">
        <v>2020</v>
      </c>
      <c r="D3853" s="2">
        <v>44701</v>
      </c>
      <c r="E3853" t="s">
        <v>268</v>
      </c>
      <c r="F3853" t="s">
        <v>1064</v>
      </c>
      <c r="G3853" t="s">
        <v>13</v>
      </c>
      <c r="I3853" s="3">
        <v>3818.68</v>
      </c>
    </row>
    <row r="3854" spans="1:9" x14ac:dyDescent="0.35">
      <c r="A3854" s="1">
        <v>43956</v>
      </c>
      <c r="B3854">
        <v>5</v>
      </c>
      <c r="C3854">
        <v>2020</v>
      </c>
      <c r="D3854" s="2">
        <v>44701</v>
      </c>
      <c r="E3854" t="s">
        <v>268</v>
      </c>
      <c r="F3854" t="s">
        <v>651</v>
      </c>
      <c r="G3854" t="s">
        <v>34</v>
      </c>
      <c r="I3854" s="3">
        <v>79.5</v>
      </c>
    </row>
    <row r="3855" spans="1:9" x14ac:dyDescent="0.35">
      <c r="A3855" s="1">
        <v>43957</v>
      </c>
      <c r="B3855">
        <v>5</v>
      </c>
      <c r="C3855">
        <v>2020</v>
      </c>
      <c r="D3855" s="2">
        <v>44701</v>
      </c>
      <c r="E3855" t="s">
        <v>276</v>
      </c>
      <c r="F3855" t="s">
        <v>1561</v>
      </c>
      <c r="G3855" t="s">
        <v>38</v>
      </c>
      <c r="I3855" s="3">
        <v>57.98</v>
      </c>
    </row>
    <row r="3856" spans="1:9" x14ac:dyDescent="0.35">
      <c r="A3856" s="1">
        <v>43957</v>
      </c>
      <c r="B3856">
        <v>5</v>
      </c>
      <c r="C3856">
        <v>2020</v>
      </c>
      <c r="D3856" s="2">
        <v>44701</v>
      </c>
      <c r="E3856" t="s">
        <v>276</v>
      </c>
      <c r="F3856" t="s">
        <v>1562</v>
      </c>
      <c r="G3856" t="s">
        <v>17</v>
      </c>
      <c r="I3856" s="3">
        <v>5.79</v>
      </c>
    </row>
    <row r="3857" spans="1:9" x14ac:dyDescent="0.35">
      <c r="A3857" s="1">
        <v>43957</v>
      </c>
      <c r="B3857">
        <v>5</v>
      </c>
      <c r="C3857">
        <v>2020</v>
      </c>
      <c r="D3857" s="2">
        <v>44701</v>
      </c>
      <c r="E3857" t="s">
        <v>275</v>
      </c>
      <c r="F3857" t="s">
        <v>1487</v>
      </c>
      <c r="G3857" t="s">
        <v>23</v>
      </c>
      <c r="I3857" s="3">
        <v>14</v>
      </c>
    </row>
    <row r="3858" spans="1:9" x14ac:dyDescent="0.35">
      <c r="A3858" s="1">
        <v>43957</v>
      </c>
      <c r="B3858">
        <v>5</v>
      </c>
      <c r="C3858">
        <v>2020</v>
      </c>
      <c r="D3858" s="2">
        <v>44701</v>
      </c>
      <c r="E3858" t="s">
        <v>268</v>
      </c>
      <c r="F3858" t="s">
        <v>1563</v>
      </c>
      <c r="G3858" t="s">
        <v>34</v>
      </c>
      <c r="I3858" s="3">
        <v>25</v>
      </c>
    </row>
    <row r="3859" spans="1:9" x14ac:dyDescent="0.35">
      <c r="A3859" s="1">
        <v>43958</v>
      </c>
      <c r="B3859">
        <v>5</v>
      </c>
      <c r="C3859">
        <v>2020</v>
      </c>
      <c r="D3859" s="2">
        <v>44701</v>
      </c>
      <c r="E3859" t="s">
        <v>276</v>
      </c>
      <c r="F3859" t="s">
        <v>1564</v>
      </c>
      <c r="G3859" t="s">
        <v>38</v>
      </c>
      <c r="I3859" s="3">
        <v>46.05</v>
      </c>
    </row>
    <row r="3860" spans="1:9" x14ac:dyDescent="0.35">
      <c r="A3860" s="1">
        <v>43958</v>
      </c>
      <c r="B3860">
        <v>5</v>
      </c>
      <c r="C3860">
        <v>2020</v>
      </c>
      <c r="D3860" s="2">
        <v>44701</v>
      </c>
      <c r="E3860" t="s">
        <v>276</v>
      </c>
      <c r="F3860" t="s">
        <v>1464</v>
      </c>
      <c r="G3860" t="s">
        <v>36</v>
      </c>
      <c r="I3860" s="3">
        <v>69.989999999999995</v>
      </c>
    </row>
    <row r="3861" spans="1:9" x14ac:dyDescent="0.35">
      <c r="A3861" s="1">
        <v>43959</v>
      </c>
      <c r="B3861">
        <v>5</v>
      </c>
      <c r="C3861">
        <v>2020</v>
      </c>
      <c r="D3861" s="2">
        <v>44701</v>
      </c>
      <c r="E3861" t="s">
        <v>268</v>
      </c>
      <c r="F3861" t="s">
        <v>1565</v>
      </c>
      <c r="G3861" t="s">
        <v>35</v>
      </c>
      <c r="I3861" s="3">
        <v>180</v>
      </c>
    </row>
    <row r="3862" spans="1:9" x14ac:dyDescent="0.35">
      <c r="A3862" s="1">
        <v>43960</v>
      </c>
      <c r="B3862">
        <v>5</v>
      </c>
      <c r="C3862">
        <v>2020</v>
      </c>
      <c r="D3862" s="2">
        <v>44701</v>
      </c>
      <c r="E3862" t="s">
        <v>276</v>
      </c>
      <c r="F3862" t="s">
        <v>1336</v>
      </c>
      <c r="G3862" t="s">
        <v>23</v>
      </c>
      <c r="I3862" s="3">
        <v>10</v>
      </c>
    </row>
    <row r="3863" spans="1:9" x14ac:dyDescent="0.35">
      <c r="A3863" s="1">
        <v>43961</v>
      </c>
      <c r="B3863">
        <v>5</v>
      </c>
      <c r="C3863">
        <v>2020</v>
      </c>
      <c r="D3863" s="2">
        <v>44701</v>
      </c>
      <c r="E3863" t="s">
        <v>275</v>
      </c>
      <c r="F3863" t="s">
        <v>474</v>
      </c>
      <c r="G3863" t="s">
        <v>19</v>
      </c>
      <c r="I3863" s="3">
        <v>6.47</v>
      </c>
    </row>
    <row r="3864" spans="1:9" x14ac:dyDescent="0.35">
      <c r="A3864" s="1">
        <v>43962</v>
      </c>
      <c r="B3864">
        <v>5</v>
      </c>
      <c r="C3864">
        <v>2020</v>
      </c>
      <c r="D3864" s="2">
        <v>44701</v>
      </c>
      <c r="E3864" t="s">
        <v>276</v>
      </c>
      <c r="F3864" t="s">
        <v>1566</v>
      </c>
      <c r="G3864" t="s">
        <v>21</v>
      </c>
      <c r="I3864" s="3">
        <v>21.52</v>
      </c>
    </row>
    <row r="3865" spans="1:9" x14ac:dyDescent="0.35">
      <c r="A3865" s="1">
        <v>43962</v>
      </c>
      <c r="B3865">
        <v>5</v>
      </c>
      <c r="C3865">
        <v>2020</v>
      </c>
      <c r="D3865" s="2">
        <v>44701</v>
      </c>
      <c r="E3865" t="s">
        <v>268</v>
      </c>
      <c r="F3865" t="s">
        <v>1556</v>
      </c>
      <c r="G3865" t="s">
        <v>20</v>
      </c>
      <c r="I3865" s="3">
        <v>78.099999999999994</v>
      </c>
    </row>
    <row r="3866" spans="1:9" x14ac:dyDescent="0.35">
      <c r="A3866" s="1">
        <v>43962</v>
      </c>
      <c r="B3866">
        <v>5</v>
      </c>
      <c r="C3866">
        <v>2020</v>
      </c>
      <c r="D3866" s="2">
        <v>44701</v>
      </c>
      <c r="E3866" t="s">
        <v>268</v>
      </c>
      <c r="F3866" t="s">
        <v>752</v>
      </c>
      <c r="G3866" t="s">
        <v>16</v>
      </c>
      <c r="I3866" s="3">
        <v>271.7</v>
      </c>
    </row>
    <row r="3867" spans="1:9" x14ac:dyDescent="0.35">
      <c r="A3867" s="1">
        <v>43963</v>
      </c>
      <c r="B3867">
        <v>5</v>
      </c>
      <c r="C3867">
        <v>2020</v>
      </c>
      <c r="D3867" s="2">
        <v>44701</v>
      </c>
      <c r="E3867" t="s">
        <v>276</v>
      </c>
      <c r="F3867" t="s">
        <v>585</v>
      </c>
      <c r="G3867" t="s">
        <v>23</v>
      </c>
      <c r="I3867" s="3">
        <v>250</v>
      </c>
    </row>
    <row r="3868" spans="1:9" x14ac:dyDescent="0.35">
      <c r="A3868" s="1">
        <v>43969</v>
      </c>
      <c r="B3868">
        <v>5</v>
      </c>
      <c r="C3868">
        <v>2020</v>
      </c>
      <c r="D3868" s="2">
        <v>44701</v>
      </c>
      <c r="E3868" t="s">
        <v>271</v>
      </c>
      <c r="F3868" t="s">
        <v>1095</v>
      </c>
      <c r="G3868" t="s">
        <v>59</v>
      </c>
      <c r="I3868" s="3">
        <v>3.43</v>
      </c>
    </row>
    <row r="3869" spans="1:9" x14ac:dyDescent="0.35">
      <c r="A3869" s="1">
        <v>43969</v>
      </c>
      <c r="B3869">
        <v>5</v>
      </c>
      <c r="C3869">
        <v>2020</v>
      </c>
      <c r="D3869" s="2">
        <v>44701</v>
      </c>
      <c r="E3869" t="s">
        <v>268</v>
      </c>
      <c r="F3869" t="s">
        <v>1556</v>
      </c>
      <c r="G3869" t="s">
        <v>20</v>
      </c>
      <c r="I3869" s="3">
        <v>42.49</v>
      </c>
    </row>
    <row r="3870" spans="1:9" x14ac:dyDescent="0.35">
      <c r="A3870" s="1">
        <v>43969</v>
      </c>
      <c r="B3870">
        <v>5</v>
      </c>
      <c r="C3870">
        <v>2020</v>
      </c>
      <c r="D3870" s="2">
        <v>44701</v>
      </c>
      <c r="E3870" t="s">
        <v>276</v>
      </c>
      <c r="F3870" t="s">
        <v>391</v>
      </c>
      <c r="G3870" t="s">
        <v>28</v>
      </c>
      <c r="I3870" s="3">
        <v>119.19</v>
      </c>
    </row>
    <row r="3871" spans="1:9" x14ac:dyDescent="0.35">
      <c r="A3871" s="1">
        <v>43972</v>
      </c>
      <c r="B3871">
        <v>5</v>
      </c>
      <c r="C3871">
        <v>2020</v>
      </c>
      <c r="D3871" s="2">
        <v>44701</v>
      </c>
      <c r="E3871" t="s">
        <v>275</v>
      </c>
      <c r="F3871" t="s">
        <v>1567</v>
      </c>
      <c r="G3871" t="s">
        <v>20</v>
      </c>
      <c r="I3871" s="3">
        <v>36.590000000000003</v>
      </c>
    </row>
    <row r="3872" spans="1:9" x14ac:dyDescent="0.35">
      <c r="A3872" s="1">
        <v>43972</v>
      </c>
      <c r="B3872">
        <v>5</v>
      </c>
      <c r="C3872">
        <v>2020</v>
      </c>
      <c r="D3872" s="2">
        <v>44701</v>
      </c>
      <c r="E3872" t="s">
        <v>268</v>
      </c>
      <c r="F3872" t="s">
        <v>1556</v>
      </c>
      <c r="G3872" t="s">
        <v>20</v>
      </c>
      <c r="I3872" s="3">
        <v>54.14</v>
      </c>
    </row>
    <row r="3873" spans="1:9" x14ac:dyDescent="0.35">
      <c r="A3873" s="1">
        <v>43972</v>
      </c>
      <c r="B3873">
        <v>5</v>
      </c>
      <c r="C3873">
        <v>2020</v>
      </c>
      <c r="D3873" s="2">
        <v>44701</v>
      </c>
      <c r="E3873" t="s">
        <v>275</v>
      </c>
      <c r="F3873" t="s">
        <v>484</v>
      </c>
      <c r="G3873" t="s">
        <v>34</v>
      </c>
      <c r="I3873" s="3">
        <v>109</v>
      </c>
    </row>
    <row r="3874" spans="1:9" x14ac:dyDescent="0.35">
      <c r="A3874" s="1">
        <v>43973</v>
      </c>
      <c r="B3874">
        <v>5</v>
      </c>
      <c r="C3874">
        <v>2020</v>
      </c>
      <c r="D3874" s="2">
        <v>44701</v>
      </c>
      <c r="E3874" t="s">
        <v>276</v>
      </c>
      <c r="F3874" t="s">
        <v>1297</v>
      </c>
      <c r="G3874" t="s">
        <v>12</v>
      </c>
      <c r="I3874" s="3">
        <v>0.82</v>
      </c>
    </row>
    <row r="3875" spans="1:9" x14ac:dyDescent="0.35">
      <c r="A3875" s="1">
        <v>43973</v>
      </c>
      <c r="B3875">
        <v>5</v>
      </c>
      <c r="C3875">
        <v>2020</v>
      </c>
      <c r="D3875" s="2">
        <v>44701</v>
      </c>
      <c r="E3875" t="s">
        <v>276</v>
      </c>
      <c r="F3875" t="s">
        <v>1235</v>
      </c>
      <c r="G3875" t="s">
        <v>19</v>
      </c>
      <c r="I3875" s="3">
        <v>5.14</v>
      </c>
    </row>
    <row r="3876" spans="1:9" x14ac:dyDescent="0.35">
      <c r="A3876" s="1">
        <v>43973</v>
      </c>
      <c r="B3876">
        <v>5</v>
      </c>
      <c r="C3876">
        <v>2020</v>
      </c>
      <c r="D3876" s="2">
        <v>44701</v>
      </c>
      <c r="E3876" t="s">
        <v>276</v>
      </c>
      <c r="F3876" t="s">
        <v>324</v>
      </c>
      <c r="G3876" t="s">
        <v>19</v>
      </c>
      <c r="I3876" s="3">
        <v>10.16</v>
      </c>
    </row>
    <row r="3877" spans="1:9" x14ac:dyDescent="0.35">
      <c r="A3877" s="1">
        <v>43973</v>
      </c>
      <c r="B3877">
        <v>5</v>
      </c>
      <c r="C3877">
        <v>2020</v>
      </c>
      <c r="D3877" s="2">
        <v>44701</v>
      </c>
      <c r="E3877" t="s">
        <v>268</v>
      </c>
      <c r="F3877" t="s">
        <v>754</v>
      </c>
      <c r="G3877" t="s">
        <v>16</v>
      </c>
      <c r="I3877" s="3">
        <v>183.08</v>
      </c>
    </row>
    <row r="3878" spans="1:9" x14ac:dyDescent="0.35">
      <c r="A3878" s="1">
        <v>43974</v>
      </c>
      <c r="B3878">
        <v>5</v>
      </c>
      <c r="C3878">
        <v>2020</v>
      </c>
      <c r="D3878" s="2">
        <v>44701</v>
      </c>
      <c r="E3878" t="s">
        <v>276</v>
      </c>
      <c r="F3878" t="s">
        <v>388</v>
      </c>
      <c r="G3878" t="s">
        <v>36</v>
      </c>
      <c r="I3878" s="3">
        <v>1.99</v>
      </c>
    </row>
    <row r="3879" spans="1:9" x14ac:dyDescent="0.35">
      <c r="A3879" s="1">
        <v>43974</v>
      </c>
      <c r="B3879">
        <v>5</v>
      </c>
      <c r="C3879">
        <v>2020</v>
      </c>
      <c r="D3879" s="2">
        <v>44701</v>
      </c>
      <c r="E3879" t="s">
        <v>276</v>
      </c>
      <c r="F3879" t="s">
        <v>541</v>
      </c>
      <c r="G3879" t="s">
        <v>17</v>
      </c>
      <c r="I3879" s="3">
        <v>15.56</v>
      </c>
    </row>
    <row r="3880" spans="1:9" x14ac:dyDescent="0.35">
      <c r="A3880" s="1">
        <v>43976</v>
      </c>
      <c r="B3880">
        <v>5</v>
      </c>
      <c r="C3880">
        <v>2020</v>
      </c>
      <c r="D3880" s="2">
        <v>44701</v>
      </c>
      <c r="E3880" t="s">
        <v>276</v>
      </c>
      <c r="F3880" t="s">
        <v>1568</v>
      </c>
      <c r="G3880" t="s">
        <v>17</v>
      </c>
      <c r="I3880" s="3">
        <v>4.84</v>
      </c>
    </row>
    <row r="3881" spans="1:9" x14ac:dyDescent="0.35">
      <c r="A3881" s="1">
        <v>43978</v>
      </c>
      <c r="B3881">
        <v>5</v>
      </c>
      <c r="C3881">
        <v>2020</v>
      </c>
      <c r="D3881" s="2">
        <v>44701</v>
      </c>
      <c r="E3881" t="s">
        <v>275</v>
      </c>
      <c r="F3881" t="s">
        <v>420</v>
      </c>
      <c r="G3881" t="s">
        <v>56</v>
      </c>
      <c r="I3881" s="3">
        <v>59.45</v>
      </c>
    </row>
    <row r="3882" spans="1:9" x14ac:dyDescent="0.35">
      <c r="A3882" s="1">
        <v>43978</v>
      </c>
      <c r="B3882">
        <v>5</v>
      </c>
      <c r="C3882">
        <v>2020</v>
      </c>
      <c r="D3882" s="2">
        <v>44701</v>
      </c>
      <c r="E3882" t="s">
        <v>268</v>
      </c>
      <c r="F3882" t="s">
        <v>1556</v>
      </c>
      <c r="G3882" t="s">
        <v>20</v>
      </c>
      <c r="I3882" s="3">
        <v>78.88</v>
      </c>
    </row>
    <row r="3883" spans="1:9" x14ac:dyDescent="0.35">
      <c r="A3883" s="1">
        <v>43978</v>
      </c>
      <c r="B3883">
        <v>5</v>
      </c>
      <c r="C3883">
        <v>2020</v>
      </c>
      <c r="D3883" s="2">
        <v>44701</v>
      </c>
      <c r="E3883" t="s">
        <v>275</v>
      </c>
      <c r="F3883" t="s">
        <v>420</v>
      </c>
      <c r="G3883" t="s">
        <v>26</v>
      </c>
      <c r="I3883" s="3">
        <v>38.450000000000003</v>
      </c>
    </row>
    <row r="3884" spans="1:9" x14ac:dyDescent="0.35">
      <c r="A3884" s="1">
        <v>43979</v>
      </c>
      <c r="B3884">
        <v>5</v>
      </c>
      <c r="C3884">
        <v>2020</v>
      </c>
      <c r="D3884" s="2">
        <v>44701</v>
      </c>
      <c r="E3884" t="s">
        <v>276</v>
      </c>
      <c r="F3884" t="s">
        <v>627</v>
      </c>
      <c r="G3884" t="s">
        <v>56</v>
      </c>
      <c r="I3884" s="3">
        <v>3.45</v>
      </c>
    </row>
    <row r="3885" spans="1:9" x14ac:dyDescent="0.35">
      <c r="A3885" s="1">
        <v>43979</v>
      </c>
      <c r="B3885">
        <v>5</v>
      </c>
      <c r="C3885">
        <v>2020</v>
      </c>
      <c r="D3885" s="2">
        <v>44701</v>
      </c>
      <c r="E3885" t="s">
        <v>275</v>
      </c>
      <c r="F3885" t="s">
        <v>682</v>
      </c>
      <c r="G3885" t="s">
        <v>19</v>
      </c>
      <c r="I3885" s="3">
        <v>4.99</v>
      </c>
    </row>
    <row r="3886" spans="1:9" x14ac:dyDescent="0.35">
      <c r="A3886" s="1">
        <v>43979</v>
      </c>
      <c r="B3886">
        <v>5</v>
      </c>
      <c r="C3886">
        <v>2020</v>
      </c>
      <c r="D3886" s="2">
        <v>44701</v>
      </c>
      <c r="E3886" t="s">
        <v>275</v>
      </c>
      <c r="F3886" t="s">
        <v>393</v>
      </c>
      <c r="G3886" t="s">
        <v>19</v>
      </c>
      <c r="I3886" s="3">
        <v>10.58</v>
      </c>
    </row>
    <row r="3887" spans="1:9" x14ac:dyDescent="0.35">
      <c r="A3887" s="1">
        <v>43979</v>
      </c>
      <c r="B3887">
        <v>5</v>
      </c>
      <c r="C3887">
        <v>2020</v>
      </c>
      <c r="D3887" s="2">
        <v>44701</v>
      </c>
      <c r="E3887" t="s">
        <v>276</v>
      </c>
      <c r="F3887" t="s">
        <v>627</v>
      </c>
      <c r="G3887" t="s">
        <v>56</v>
      </c>
      <c r="I3887" s="3">
        <v>29.34</v>
      </c>
    </row>
    <row r="3888" spans="1:9" x14ac:dyDescent="0.35">
      <c r="A3888" s="1">
        <v>43979</v>
      </c>
      <c r="B3888">
        <v>5</v>
      </c>
      <c r="C3888">
        <v>2020</v>
      </c>
      <c r="D3888" s="2">
        <v>44701</v>
      </c>
      <c r="E3888" t="s">
        <v>275</v>
      </c>
      <c r="F3888" t="s">
        <v>1569</v>
      </c>
      <c r="G3888" t="s">
        <v>56</v>
      </c>
      <c r="I3888" s="3">
        <v>59.4</v>
      </c>
    </row>
    <row r="3889" spans="1:9" x14ac:dyDescent="0.35">
      <c r="A3889" s="1">
        <v>43979</v>
      </c>
      <c r="B3889">
        <v>5</v>
      </c>
      <c r="C3889">
        <v>2020</v>
      </c>
      <c r="D3889" s="2">
        <v>44701</v>
      </c>
      <c r="E3889" t="s">
        <v>275</v>
      </c>
      <c r="F3889" t="s">
        <v>627</v>
      </c>
      <c r="G3889" t="s">
        <v>56</v>
      </c>
      <c r="I3889" s="3">
        <v>77.67</v>
      </c>
    </row>
    <row r="3890" spans="1:9" x14ac:dyDescent="0.35">
      <c r="A3890" s="1">
        <v>43980</v>
      </c>
      <c r="B3890">
        <v>5</v>
      </c>
      <c r="C3890">
        <v>2020</v>
      </c>
      <c r="D3890" s="2">
        <v>44701</v>
      </c>
      <c r="E3890" t="s">
        <v>276</v>
      </c>
      <c r="F3890" t="s">
        <v>1570</v>
      </c>
      <c r="G3890" t="s">
        <v>34</v>
      </c>
      <c r="I3890" s="3">
        <v>129.85</v>
      </c>
    </row>
    <row r="3891" spans="1:9" x14ac:dyDescent="0.35">
      <c r="A3891" s="1">
        <v>43983</v>
      </c>
      <c r="B3891">
        <v>6</v>
      </c>
      <c r="C3891">
        <v>2020</v>
      </c>
      <c r="D3891" s="2">
        <v>44732</v>
      </c>
      <c r="E3891" t="s">
        <v>268</v>
      </c>
      <c r="F3891" t="s">
        <v>1556</v>
      </c>
      <c r="G3891" t="s">
        <v>20</v>
      </c>
      <c r="I3891" s="3">
        <v>3.19</v>
      </c>
    </row>
    <row r="3892" spans="1:9" x14ac:dyDescent="0.35">
      <c r="A3892" s="1">
        <v>43983</v>
      </c>
      <c r="B3892">
        <v>6</v>
      </c>
      <c r="C3892">
        <v>2020</v>
      </c>
      <c r="D3892" s="2">
        <v>44732</v>
      </c>
      <c r="E3892" t="s">
        <v>268</v>
      </c>
      <c r="F3892" t="s">
        <v>1556</v>
      </c>
      <c r="G3892" t="s">
        <v>20</v>
      </c>
      <c r="I3892" s="3">
        <v>31.81</v>
      </c>
    </row>
    <row r="3893" spans="1:9" x14ac:dyDescent="0.35">
      <c r="A3893" s="1">
        <v>43983</v>
      </c>
      <c r="B3893">
        <v>6</v>
      </c>
      <c r="C3893">
        <v>2020</v>
      </c>
      <c r="D3893" s="2">
        <v>44732</v>
      </c>
      <c r="E3893" t="s">
        <v>268</v>
      </c>
      <c r="F3893" t="s">
        <v>1532</v>
      </c>
      <c r="G3893" t="s">
        <v>34</v>
      </c>
      <c r="I3893" s="3">
        <v>55</v>
      </c>
    </row>
    <row r="3894" spans="1:9" x14ac:dyDescent="0.35">
      <c r="A3894" s="1">
        <v>43983</v>
      </c>
      <c r="B3894">
        <v>6</v>
      </c>
      <c r="C3894">
        <v>2020</v>
      </c>
      <c r="D3894" s="2">
        <v>44732</v>
      </c>
      <c r="E3894" t="s">
        <v>276</v>
      </c>
      <c r="F3894" t="s">
        <v>1571</v>
      </c>
      <c r="G3894" t="s">
        <v>25</v>
      </c>
      <c r="I3894" s="3">
        <v>107.7</v>
      </c>
    </row>
    <row r="3895" spans="1:9" x14ac:dyDescent="0.35">
      <c r="A3895" s="1">
        <v>43984</v>
      </c>
      <c r="B3895">
        <v>6</v>
      </c>
      <c r="C3895">
        <v>2020</v>
      </c>
      <c r="D3895" s="2">
        <v>44732</v>
      </c>
      <c r="E3895" t="s">
        <v>275</v>
      </c>
      <c r="F3895" t="s">
        <v>1572</v>
      </c>
      <c r="G3895" t="s">
        <v>20</v>
      </c>
      <c r="I3895" s="3">
        <v>92.23</v>
      </c>
    </row>
    <row r="3896" spans="1:9" x14ac:dyDescent="0.35">
      <c r="A3896" s="1">
        <v>43984</v>
      </c>
      <c r="B3896">
        <v>6</v>
      </c>
      <c r="C3896">
        <v>2020</v>
      </c>
      <c r="D3896" s="2">
        <v>44732</v>
      </c>
      <c r="E3896" t="s">
        <v>268</v>
      </c>
      <c r="F3896" t="s">
        <v>1064</v>
      </c>
      <c r="G3896" t="s">
        <v>13</v>
      </c>
      <c r="I3896" s="3">
        <v>3818.68</v>
      </c>
    </row>
    <row r="3897" spans="1:9" x14ac:dyDescent="0.35">
      <c r="A3897" s="1">
        <v>43985</v>
      </c>
      <c r="B3897">
        <v>6</v>
      </c>
      <c r="C3897">
        <v>2020</v>
      </c>
      <c r="D3897" s="2">
        <v>44732</v>
      </c>
      <c r="E3897" t="s">
        <v>276</v>
      </c>
      <c r="F3897" t="s">
        <v>1573</v>
      </c>
      <c r="G3897" t="s">
        <v>28</v>
      </c>
      <c r="I3897" s="3">
        <v>44.99</v>
      </c>
    </row>
    <row r="3898" spans="1:9" x14ac:dyDescent="0.35">
      <c r="A3898" s="1">
        <v>43986</v>
      </c>
      <c r="B3898">
        <v>6</v>
      </c>
      <c r="C3898">
        <v>2020</v>
      </c>
      <c r="D3898" s="2">
        <v>44732</v>
      </c>
      <c r="E3898" t="s">
        <v>276</v>
      </c>
      <c r="F3898" t="s">
        <v>368</v>
      </c>
      <c r="G3898" t="s">
        <v>27</v>
      </c>
      <c r="I3898" s="3">
        <v>172</v>
      </c>
    </row>
    <row r="3899" spans="1:9" x14ac:dyDescent="0.35">
      <c r="A3899" s="1">
        <v>43987</v>
      </c>
      <c r="B3899">
        <v>6</v>
      </c>
      <c r="C3899">
        <v>2020</v>
      </c>
      <c r="D3899" s="2">
        <v>44732</v>
      </c>
      <c r="E3899" t="s">
        <v>268</v>
      </c>
      <c r="F3899" t="s">
        <v>651</v>
      </c>
      <c r="G3899" t="s">
        <v>34</v>
      </c>
      <c r="I3899" s="3">
        <v>79.5</v>
      </c>
    </row>
    <row r="3900" spans="1:9" x14ac:dyDescent="0.35">
      <c r="A3900" s="1">
        <v>43988</v>
      </c>
      <c r="B3900">
        <v>6</v>
      </c>
      <c r="C3900">
        <v>2020</v>
      </c>
      <c r="D3900" s="2">
        <v>44732</v>
      </c>
      <c r="E3900" t="s">
        <v>276</v>
      </c>
      <c r="F3900" t="s">
        <v>1235</v>
      </c>
      <c r="G3900" t="s">
        <v>19</v>
      </c>
      <c r="I3900" s="3">
        <v>6.45</v>
      </c>
    </row>
    <row r="3901" spans="1:9" x14ac:dyDescent="0.35">
      <c r="A3901" s="1">
        <v>43988</v>
      </c>
      <c r="B3901">
        <v>6</v>
      </c>
      <c r="C3901">
        <v>2020</v>
      </c>
      <c r="D3901" s="2">
        <v>44732</v>
      </c>
      <c r="E3901" t="s">
        <v>276</v>
      </c>
      <c r="F3901" t="s">
        <v>1464</v>
      </c>
      <c r="G3901" t="s">
        <v>36</v>
      </c>
      <c r="I3901" s="3">
        <v>69.989999999999995</v>
      </c>
    </row>
    <row r="3902" spans="1:9" x14ac:dyDescent="0.35">
      <c r="A3902" s="1">
        <v>43990</v>
      </c>
      <c r="B3902">
        <v>6</v>
      </c>
      <c r="C3902">
        <v>2020</v>
      </c>
      <c r="D3902" s="2">
        <v>44732</v>
      </c>
      <c r="E3902" t="s">
        <v>268</v>
      </c>
      <c r="F3902" t="s">
        <v>1556</v>
      </c>
      <c r="G3902" t="s">
        <v>20</v>
      </c>
      <c r="I3902" s="3">
        <v>46.05</v>
      </c>
    </row>
    <row r="3903" spans="1:9" x14ac:dyDescent="0.35">
      <c r="A3903" s="1">
        <v>43990</v>
      </c>
      <c r="B3903">
        <v>6</v>
      </c>
      <c r="C3903">
        <v>2020</v>
      </c>
      <c r="D3903" s="2">
        <v>44732</v>
      </c>
      <c r="E3903" t="s">
        <v>268</v>
      </c>
      <c r="F3903" t="s">
        <v>1233</v>
      </c>
      <c r="G3903" t="s">
        <v>34</v>
      </c>
      <c r="I3903" s="3">
        <v>100</v>
      </c>
    </row>
    <row r="3904" spans="1:9" x14ac:dyDescent="0.35">
      <c r="A3904" s="1">
        <v>43991</v>
      </c>
      <c r="B3904">
        <v>6</v>
      </c>
      <c r="C3904">
        <v>2020</v>
      </c>
      <c r="D3904" s="2">
        <v>44732</v>
      </c>
      <c r="E3904" t="s">
        <v>276</v>
      </c>
      <c r="F3904" t="s">
        <v>693</v>
      </c>
      <c r="G3904" t="s">
        <v>17</v>
      </c>
      <c r="I3904" s="3">
        <v>4.2699999999999996</v>
      </c>
    </row>
    <row r="3905" spans="1:9" x14ac:dyDescent="0.35">
      <c r="A3905" s="1">
        <v>43992</v>
      </c>
      <c r="B3905">
        <v>6</v>
      </c>
      <c r="C3905">
        <v>2020</v>
      </c>
      <c r="D3905" s="2">
        <v>44732</v>
      </c>
      <c r="E3905" t="s">
        <v>276</v>
      </c>
      <c r="F3905" t="s">
        <v>1574</v>
      </c>
      <c r="G3905" t="s">
        <v>17</v>
      </c>
      <c r="I3905" s="3">
        <v>16.09</v>
      </c>
    </row>
    <row r="3906" spans="1:9" x14ac:dyDescent="0.35">
      <c r="A3906" s="1">
        <v>43992</v>
      </c>
      <c r="B3906">
        <v>6</v>
      </c>
      <c r="C3906">
        <v>2020</v>
      </c>
      <c r="D3906" s="2">
        <v>44732</v>
      </c>
      <c r="E3906" t="s">
        <v>268</v>
      </c>
      <c r="F3906" t="s">
        <v>1556</v>
      </c>
      <c r="G3906" t="s">
        <v>20</v>
      </c>
      <c r="I3906" s="3">
        <v>56.2</v>
      </c>
    </row>
    <row r="3907" spans="1:9" x14ac:dyDescent="0.35">
      <c r="A3907" s="1">
        <v>43992</v>
      </c>
      <c r="B3907">
        <v>6</v>
      </c>
      <c r="C3907">
        <v>2020</v>
      </c>
      <c r="D3907" s="2">
        <v>44732</v>
      </c>
      <c r="E3907" t="s">
        <v>268</v>
      </c>
      <c r="F3907" t="s">
        <v>752</v>
      </c>
      <c r="G3907" t="s">
        <v>16</v>
      </c>
      <c r="I3907" s="3">
        <v>271.7</v>
      </c>
    </row>
    <row r="3908" spans="1:9" x14ac:dyDescent="0.35">
      <c r="A3908" s="1">
        <v>43993</v>
      </c>
      <c r="B3908">
        <v>6</v>
      </c>
      <c r="C3908">
        <v>2020</v>
      </c>
      <c r="D3908" s="2">
        <v>44732</v>
      </c>
      <c r="E3908" t="s">
        <v>276</v>
      </c>
      <c r="F3908" t="s">
        <v>1575</v>
      </c>
      <c r="G3908" t="s">
        <v>17</v>
      </c>
      <c r="I3908" s="3">
        <v>34.99</v>
      </c>
    </row>
    <row r="3909" spans="1:9" x14ac:dyDescent="0.35">
      <c r="A3909" s="1">
        <v>43994</v>
      </c>
      <c r="B3909">
        <v>6</v>
      </c>
      <c r="C3909">
        <v>2020</v>
      </c>
      <c r="D3909" s="2">
        <v>44732</v>
      </c>
      <c r="E3909" t="s">
        <v>276</v>
      </c>
      <c r="F3909" t="s">
        <v>1002</v>
      </c>
      <c r="G3909" t="s">
        <v>17</v>
      </c>
      <c r="I3909" s="3">
        <v>9.68</v>
      </c>
    </row>
    <row r="3910" spans="1:9" x14ac:dyDescent="0.35">
      <c r="A3910" s="1">
        <v>43995</v>
      </c>
      <c r="B3910">
        <v>6</v>
      </c>
      <c r="C3910">
        <v>2020</v>
      </c>
      <c r="D3910" s="2">
        <v>44732</v>
      </c>
      <c r="E3910" t="s">
        <v>276</v>
      </c>
      <c r="F3910" t="s">
        <v>1002</v>
      </c>
      <c r="G3910" t="s">
        <v>17</v>
      </c>
      <c r="I3910" s="3">
        <v>-24.23</v>
      </c>
    </row>
    <row r="3911" spans="1:9" x14ac:dyDescent="0.35">
      <c r="A3911" s="1">
        <v>43995</v>
      </c>
      <c r="B3911">
        <v>6</v>
      </c>
      <c r="C3911">
        <v>2020</v>
      </c>
      <c r="D3911" s="2">
        <v>44732</v>
      </c>
      <c r="E3911" t="s">
        <v>276</v>
      </c>
      <c r="F3911" t="s">
        <v>1002</v>
      </c>
      <c r="G3911" t="s">
        <v>17</v>
      </c>
      <c r="I3911" s="3">
        <v>-5.38</v>
      </c>
    </row>
    <row r="3912" spans="1:9" x14ac:dyDescent="0.35">
      <c r="A3912" s="1">
        <v>43995</v>
      </c>
      <c r="B3912">
        <v>6</v>
      </c>
      <c r="C3912">
        <v>2020</v>
      </c>
      <c r="D3912" s="2">
        <v>44732</v>
      </c>
      <c r="E3912" t="s">
        <v>276</v>
      </c>
      <c r="F3912" t="s">
        <v>1576</v>
      </c>
      <c r="G3912" t="s">
        <v>17</v>
      </c>
      <c r="I3912" s="3">
        <v>11.8</v>
      </c>
    </row>
    <row r="3913" spans="1:9" x14ac:dyDescent="0.35">
      <c r="A3913" s="1">
        <v>43995</v>
      </c>
      <c r="B3913">
        <v>6</v>
      </c>
      <c r="C3913">
        <v>2020</v>
      </c>
      <c r="D3913" s="2">
        <v>44732</v>
      </c>
      <c r="E3913" t="s">
        <v>276</v>
      </c>
      <c r="F3913" t="s">
        <v>1002</v>
      </c>
      <c r="G3913" t="s">
        <v>17</v>
      </c>
      <c r="I3913" s="3">
        <v>19.47</v>
      </c>
    </row>
    <row r="3914" spans="1:9" x14ac:dyDescent="0.35">
      <c r="A3914" s="1">
        <v>43997</v>
      </c>
      <c r="B3914">
        <v>6</v>
      </c>
      <c r="C3914">
        <v>2020</v>
      </c>
      <c r="D3914" s="2">
        <v>44732</v>
      </c>
      <c r="E3914" t="s">
        <v>276</v>
      </c>
      <c r="F3914" t="s">
        <v>1235</v>
      </c>
      <c r="G3914" t="s">
        <v>19</v>
      </c>
      <c r="I3914" s="3">
        <v>5.58</v>
      </c>
    </row>
    <row r="3915" spans="1:9" x14ac:dyDescent="0.35">
      <c r="A3915" s="1">
        <v>43997</v>
      </c>
      <c r="B3915">
        <v>6</v>
      </c>
      <c r="C3915">
        <v>2020</v>
      </c>
      <c r="D3915" s="2">
        <v>44732</v>
      </c>
      <c r="E3915" t="s">
        <v>268</v>
      </c>
      <c r="F3915" t="s">
        <v>1556</v>
      </c>
      <c r="G3915" t="s">
        <v>20</v>
      </c>
      <c r="I3915" s="3">
        <v>23.2</v>
      </c>
    </row>
    <row r="3916" spans="1:9" x14ac:dyDescent="0.35">
      <c r="A3916" s="1">
        <v>43998</v>
      </c>
      <c r="B3916">
        <v>6</v>
      </c>
      <c r="C3916">
        <v>2020</v>
      </c>
      <c r="D3916" s="2">
        <v>44732</v>
      </c>
      <c r="E3916" t="s">
        <v>275</v>
      </c>
      <c r="F3916" t="s">
        <v>1577</v>
      </c>
      <c r="G3916" t="s">
        <v>60</v>
      </c>
      <c r="I3916" s="3">
        <v>113.54</v>
      </c>
    </row>
    <row r="3917" spans="1:9" x14ac:dyDescent="0.35">
      <c r="A3917" s="1">
        <v>43999</v>
      </c>
      <c r="B3917">
        <v>6</v>
      </c>
      <c r="C3917">
        <v>2020</v>
      </c>
      <c r="D3917" s="2">
        <v>44732</v>
      </c>
      <c r="E3917" t="s">
        <v>276</v>
      </c>
      <c r="F3917" t="s">
        <v>1578</v>
      </c>
      <c r="G3917" t="s">
        <v>60</v>
      </c>
      <c r="I3917" s="3">
        <v>75.400000000000006</v>
      </c>
    </row>
    <row r="3918" spans="1:9" x14ac:dyDescent="0.35">
      <c r="A3918" s="1">
        <v>44001</v>
      </c>
      <c r="B3918">
        <v>6</v>
      </c>
      <c r="C3918">
        <v>2020</v>
      </c>
      <c r="D3918" s="2">
        <v>44732</v>
      </c>
      <c r="E3918" t="s">
        <v>276</v>
      </c>
      <c r="F3918" t="s">
        <v>1579</v>
      </c>
      <c r="G3918" t="s">
        <v>60</v>
      </c>
      <c r="I3918" s="3">
        <v>59.12</v>
      </c>
    </row>
    <row r="3919" spans="1:9" x14ac:dyDescent="0.35">
      <c r="A3919" s="1">
        <v>44002</v>
      </c>
      <c r="B3919">
        <v>6</v>
      </c>
      <c r="C3919">
        <v>2020</v>
      </c>
      <c r="D3919" s="2">
        <v>44732</v>
      </c>
      <c r="E3919" t="s">
        <v>276</v>
      </c>
      <c r="F3919" t="s">
        <v>1235</v>
      </c>
      <c r="G3919" t="s">
        <v>19</v>
      </c>
      <c r="I3919" s="3">
        <v>6.45</v>
      </c>
    </row>
    <row r="3920" spans="1:9" x14ac:dyDescent="0.35">
      <c r="A3920" s="1">
        <v>44003</v>
      </c>
      <c r="B3920">
        <v>6</v>
      </c>
      <c r="C3920">
        <v>2020</v>
      </c>
      <c r="D3920" s="2">
        <v>44732</v>
      </c>
      <c r="E3920" t="s">
        <v>276</v>
      </c>
      <c r="F3920" t="s">
        <v>1579</v>
      </c>
      <c r="G3920" t="s">
        <v>17</v>
      </c>
      <c r="I3920" s="3">
        <v>2.96</v>
      </c>
    </row>
    <row r="3921" spans="1:9" x14ac:dyDescent="0.35">
      <c r="A3921" s="1">
        <v>44004</v>
      </c>
      <c r="B3921">
        <v>6</v>
      </c>
      <c r="C3921">
        <v>2020</v>
      </c>
      <c r="D3921" s="2">
        <v>44732</v>
      </c>
      <c r="E3921" t="s">
        <v>268</v>
      </c>
      <c r="F3921" t="s">
        <v>694</v>
      </c>
      <c r="G3921" t="s">
        <v>25</v>
      </c>
      <c r="I3921" s="3">
        <v>140</v>
      </c>
    </row>
    <row r="3922" spans="1:9" x14ac:dyDescent="0.35">
      <c r="A3922" s="1">
        <v>44005</v>
      </c>
      <c r="B3922">
        <v>6</v>
      </c>
      <c r="C3922">
        <v>2020</v>
      </c>
      <c r="D3922" s="2">
        <v>44732</v>
      </c>
      <c r="E3922" t="s">
        <v>276</v>
      </c>
      <c r="F3922" t="s">
        <v>359</v>
      </c>
      <c r="G3922" t="s">
        <v>36</v>
      </c>
      <c r="I3922" s="3">
        <v>1.99</v>
      </c>
    </row>
    <row r="3923" spans="1:9" x14ac:dyDescent="0.35">
      <c r="A3923" s="1">
        <v>44005</v>
      </c>
      <c r="B3923">
        <v>6</v>
      </c>
      <c r="C3923">
        <v>2020</v>
      </c>
      <c r="D3923" s="2">
        <v>44732</v>
      </c>
      <c r="E3923" t="s">
        <v>268</v>
      </c>
      <c r="F3923" t="s">
        <v>751</v>
      </c>
      <c r="G3923" t="s">
        <v>14</v>
      </c>
      <c r="I3923" s="3">
        <v>10.9</v>
      </c>
    </row>
    <row r="3924" spans="1:9" x14ac:dyDescent="0.35">
      <c r="A3924" s="1">
        <v>44005</v>
      </c>
      <c r="B3924">
        <v>6</v>
      </c>
      <c r="C3924">
        <v>2020</v>
      </c>
      <c r="D3924" s="2">
        <v>44732</v>
      </c>
      <c r="E3924" t="s">
        <v>276</v>
      </c>
      <c r="F3924" t="s">
        <v>1580</v>
      </c>
      <c r="G3924" t="s">
        <v>17</v>
      </c>
      <c r="I3924" s="3">
        <v>25.72</v>
      </c>
    </row>
    <row r="3925" spans="1:9" x14ac:dyDescent="0.35">
      <c r="A3925" s="1">
        <v>44005</v>
      </c>
      <c r="B3925">
        <v>6</v>
      </c>
      <c r="C3925">
        <v>2020</v>
      </c>
      <c r="D3925" s="2">
        <v>44732</v>
      </c>
      <c r="E3925" t="s">
        <v>268</v>
      </c>
      <c r="F3925" t="s">
        <v>754</v>
      </c>
      <c r="G3925" t="s">
        <v>16</v>
      </c>
      <c r="I3925" s="3">
        <v>183.08</v>
      </c>
    </row>
    <row r="3926" spans="1:9" x14ac:dyDescent="0.35">
      <c r="A3926" s="1">
        <v>44006</v>
      </c>
      <c r="B3926">
        <v>6</v>
      </c>
      <c r="C3926">
        <v>2020</v>
      </c>
      <c r="D3926" s="2">
        <v>44732</v>
      </c>
      <c r="E3926" t="s">
        <v>276</v>
      </c>
      <c r="F3926" t="s">
        <v>1297</v>
      </c>
      <c r="G3926" t="s">
        <v>12</v>
      </c>
      <c r="I3926" s="3">
        <v>0.47</v>
      </c>
    </row>
    <row r="3927" spans="1:9" x14ac:dyDescent="0.35">
      <c r="A3927" s="1">
        <v>44006</v>
      </c>
      <c r="B3927">
        <v>6</v>
      </c>
      <c r="C3927">
        <v>2020</v>
      </c>
      <c r="D3927" s="2">
        <v>44732</v>
      </c>
      <c r="E3927" t="s">
        <v>276</v>
      </c>
      <c r="F3927" t="s">
        <v>1581</v>
      </c>
      <c r="G3927" t="s">
        <v>17</v>
      </c>
      <c r="I3927" s="3">
        <v>118.51</v>
      </c>
    </row>
    <row r="3928" spans="1:9" x14ac:dyDescent="0.35">
      <c r="A3928" s="1">
        <v>44007</v>
      </c>
      <c r="B3928">
        <v>6</v>
      </c>
      <c r="C3928">
        <v>2020</v>
      </c>
      <c r="D3928" s="2">
        <v>44732</v>
      </c>
      <c r="E3928" t="s">
        <v>276</v>
      </c>
      <c r="F3928" t="s">
        <v>1582</v>
      </c>
      <c r="G3928" t="s">
        <v>17</v>
      </c>
      <c r="I3928" s="3">
        <v>9.69</v>
      </c>
    </row>
    <row r="3929" spans="1:9" x14ac:dyDescent="0.35">
      <c r="A3929" s="1">
        <v>44008</v>
      </c>
      <c r="B3929">
        <v>6</v>
      </c>
      <c r="C3929">
        <v>2020</v>
      </c>
      <c r="D3929" s="2">
        <v>44732</v>
      </c>
      <c r="E3929" t="s">
        <v>268</v>
      </c>
      <c r="F3929" t="s">
        <v>1556</v>
      </c>
      <c r="G3929" t="s">
        <v>20</v>
      </c>
      <c r="I3929" s="3">
        <v>83.67</v>
      </c>
    </row>
    <row r="3930" spans="1:9" x14ac:dyDescent="0.35">
      <c r="A3930" s="1">
        <v>44009</v>
      </c>
      <c r="B3930">
        <v>6</v>
      </c>
      <c r="C3930">
        <v>2020</v>
      </c>
      <c r="D3930" s="2">
        <v>44732</v>
      </c>
      <c r="E3930" t="s">
        <v>276</v>
      </c>
      <c r="F3930" t="s">
        <v>1583</v>
      </c>
      <c r="G3930" t="s">
        <v>19</v>
      </c>
      <c r="I3930" s="3">
        <v>11.31</v>
      </c>
    </row>
    <row r="3931" spans="1:9" x14ac:dyDescent="0.35">
      <c r="A3931" s="1">
        <v>44009</v>
      </c>
      <c r="B3931">
        <v>6</v>
      </c>
      <c r="C3931">
        <v>2020</v>
      </c>
      <c r="D3931" s="2">
        <v>44732</v>
      </c>
      <c r="E3931" t="s">
        <v>275</v>
      </c>
      <c r="F3931" t="s">
        <v>420</v>
      </c>
      <c r="G3931" t="s">
        <v>26</v>
      </c>
      <c r="I3931" s="3">
        <v>36.369999999999997</v>
      </c>
    </row>
    <row r="3932" spans="1:9" x14ac:dyDescent="0.35">
      <c r="A3932" s="1">
        <v>44011</v>
      </c>
      <c r="B3932">
        <v>6</v>
      </c>
      <c r="C3932">
        <v>2020</v>
      </c>
      <c r="D3932" s="2">
        <v>44732</v>
      </c>
      <c r="E3932" t="s">
        <v>268</v>
      </c>
      <c r="F3932" t="s">
        <v>1556</v>
      </c>
      <c r="G3932" t="s">
        <v>20</v>
      </c>
      <c r="I3932" s="3">
        <v>5.58</v>
      </c>
    </row>
    <row r="3933" spans="1:9" x14ac:dyDescent="0.35">
      <c r="A3933" s="1">
        <v>44012</v>
      </c>
      <c r="B3933">
        <v>6</v>
      </c>
      <c r="C3933">
        <v>2020</v>
      </c>
      <c r="D3933" s="2">
        <v>44732</v>
      </c>
      <c r="E3933" t="s">
        <v>268</v>
      </c>
      <c r="F3933" t="s">
        <v>1059</v>
      </c>
      <c r="G3933" t="s">
        <v>14</v>
      </c>
      <c r="I3933" s="3">
        <v>203.51</v>
      </c>
    </row>
    <row r="3934" spans="1:9" x14ac:dyDescent="0.35">
      <c r="A3934" s="1">
        <v>44013</v>
      </c>
      <c r="B3934">
        <v>7</v>
      </c>
      <c r="C3934">
        <v>2020</v>
      </c>
      <c r="D3934" s="2">
        <v>44762</v>
      </c>
      <c r="E3934" t="s">
        <v>276</v>
      </c>
      <c r="F3934" t="s">
        <v>1584</v>
      </c>
      <c r="G3934" t="s">
        <v>19</v>
      </c>
      <c r="I3934" s="3">
        <v>4.1900000000000004</v>
      </c>
    </row>
    <row r="3935" spans="1:9" x14ac:dyDescent="0.35">
      <c r="A3935" s="1">
        <v>44013</v>
      </c>
      <c r="B3935">
        <v>7</v>
      </c>
      <c r="C3935">
        <v>2020</v>
      </c>
      <c r="D3935" s="2">
        <v>44762</v>
      </c>
      <c r="E3935" t="s">
        <v>268</v>
      </c>
      <c r="F3935" t="s">
        <v>1556</v>
      </c>
      <c r="G3935" t="s">
        <v>20</v>
      </c>
      <c r="I3935" s="3">
        <v>8.48</v>
      </c>
    </row>
    <row r="3936" spans="1:9" x14ac:dyDescent="0.35">
      <c r="A3936" s="1">
        <v>44013</v>
      </c>
      <c r="B3936">
        <v>7</v>
      </c>
      <c r="C3936">
        <v>2020</v>
      </c>
      <c r="D3936" s="2">
        <v>44762</v>
      </c>
      <c r="E3936" t="s">
        <v>276</v>
      </c>
      <c r="F3936" t="s">
        <v>392</v>
      </c>
      <c r="G3936" t="s">
        <v>19</v>
      </c>
      <c r="I3936" s="3">
        <v>26.8</v>
      </c>
    </row>
    <row r="3937" spans="1:9" x14ac:dyDescent="0.35">
      <c r="A3937" s="1">
        <v>44013</v>
      </c>
      <c r="B3937">
        <v>7</v>
      </c>
      <c r="C3937">
        <v>2020</v>
      </c>
      <c r="D3937" s="2">
        <v>44762</v>
      </c>
      <c r="E3937" t="s">
        <v>268</v>
      </c>
      <c r="F3937" t="s">
        <v>919</v>
      </c>
      <c r="G3937" t="s">
        <v>34</v>
      </c>
      <c r="I3937" s="3">
        <v>55</v>
      </c>
    </row>
    <row r="3938" spans="1:9" x14ac:dyDescent="0.35">
      <c r="A3938" s="1">
        <v>44013</v>
      </c>
      <c r="B3938">
        <v>7</v>
      </c>
      <c r="C3938">
        <v>2020</v>
      </c>
      <c r="D3938" s="2">
        <v>44762</v>
      </c>
      <c r="E3938" t="s">
        <v>268</v>
      </c>
      <c r="F3938" t="s">
        <v>1233</v>
      </c>
      <c r="G3938" t="s">
        <v>34</v>
      </c>
      <c r="I3938" s="3">
        <v>120</v>
      </c>
    </row>
    <row r="3939" spans="1:9" x14ac:dyDescent="0.35">
      <c r="A3939" s="1">
        <v>44014</v>
      </c>
      <c r="B3939">
        <v>7</v>
      </c>
      <c r="C3939">
        <v>2020</v>
      </c>
      <c r="D3939" s="2">
        <v>44762</v>
      </c>
      <c r="E3939" t="s">
        <v>268</v>
      </c>
      <c r="F3939" t="s">
        <v>1064</v>
      </c>
      <c r="G3939" t="s">
        <v>13</v>
      </c>
      <c r="I3939" s="3">
        <v>3818.68</v>
      </c>
    </row>
    <row r="3940" spans="1:9" x14ac:dyDescent="0.35">
      <c r="A3940" s="1">
        <v>44015</v>
      </c>
      <c r="B3940">
        <v>7</v>
      </c>
      <c r="C3940">
        <v>2020</v>
      </c>
      <c r="D3940" s="2">
        <v>44762</v>
      </c>
      <c r="E3940" t="s">
        <v>276</v>
      </c>
      <c r="F3940" t="s">
        <v>1585</v>
      </c>
      <c r="G3940" t="s">
        <v>17</v>
      </c>
      <c r="I3940" s="3">
        <v>27.06</v>
      </c>
    </row>
    <row r="3941" spans="1:9" x14ac:dyDescent="0.35">
      <c r="A3941" s="1">
        <v>44015</v>
      </c>
      <c r="B3941">
        <v>7</v>
      </c>
      <c r="C3941">
        <v>2020</v>
      </c>
      <c r="D3941" s="2">
        <v>44762</v>
      </c>
      <c r="E3941" t="s">
        <v>276</v>
      </c>
      <c r="F3941" t="s">
        <v>1586</v>
      </c>
      <c r="G3941" t="s">
        <v>17</v>
      </c>
      <c r="I3941" s="3">
        <v>32.31</v>
      </c>
    </row>
    <row r="3942" spans="1:9" x14ac:dyDescent="0.35">
      <c r="A3942" s="1">
        <v>44015</v>
      </c>
      <c r="B3942">
        <v>7</v>
      </c>
      <c r="C3942">
        <v>2020</v>
      </c>
      <c r="D3942" s="2">
        <v>44762</v>
      </c>
      <c r="E3942" t="s">
        <v>268</v>
      </c>
      <c r="F3942" t="s">
        <v>651</v>
      </c>
      <c r="G3942" t="s">
        <v>34</v>
      </c>
      <c r="I3942" s="3">
        <v>79.5</v>
      </c>
    </row>
    <row r="3943" spans="1:9" x14ac:dyDescent="0.35">
      <c r="A3943" s="1">
        <v>44015</v>
      </c>
      <c r="B3943">
        <v>7</v>
      </c>
      <c r="C3943">
        <v>2020</v>
      </c>
      <c r="D3943" s="2">
        <v>44762</v>
      </c>
      <c r="E3943" t="s">
        <v>268</v>
      </c>
      <c r="F3943" t="s">
        <v>695</v>
      </c>
      <c r="G3943" t="s">
        <v>25</v>
      </c>
      <c r="I3943" s="3">
        <v>107.27</v>
      </c>
    </row>
    <row r="3944" spans="1:9" x14ac:dyDescent="0.35">
      <c r="A3944" s="1">
        <v>44016</v>
      </c>
      <c r="B3944">
        <v>7</v>
      </c>
      <c r="C3944">
        <v>2020</v>
      </c>
      <c r="D3944" s="2">
        <v>44762</v>
      </c>
      <c r="E3944" t="s">
        <v>276</v>
      </c>
      <c r="F3944" t="s">
        <v>368</v>
      </c>
      <c r="G3944" t="s">
        <v>27</v>
      </c>
      <c r="I3944" s="3">
        <v>172</v>
      </c>
    </row>
    <row r="3945" spans="1:9" x14ac:dyDescent="0.35">
      <c r="A3945" s="1">
        <v>44018</v>
      </c>
      <c r="B3945">
        <v>7</v>
      </c>
      <c r="C3945">
        <v>2020</v>
      </c>
      <c r="D3945" s="2">
        <v>44762</v>
      </c>
      <c r="E3945" t="s">
        <v>268</v>
      </c>
      <c r="F3945" t="s">
        <v>1556</v>
      </c>
      <c r="G3945" t="s">
        <v>20</v>
      </c>
      <c r="I3945" s="3">
        <v>12.52</v>
      </c>
    </row>
    <row r="3946" spans="1:9" x14ac:dyDescent="0.35">
      <c r="A3946" s="1">
        <v>44018</v>
      </c>
      <c r="B3946">
        <v>7</v>
      </c>
      <c r="C3946">
        <v>2020</v>
      </c>
      <c r="D3946" s="2">
        <v>44762</v>
      </c>
      <c r="E3946" t="s">
        <v>268</v>
      </c>
      <c r="F3946" t="s">
        <v>1587</v>
      </c>
      <c r="G3946" t="s">
        <v>9</v>
      </c>
      <c r="I3946" s="3">
        <v>50</v>
      </c>
    </row>
    <row r="3947" spans="1:9" x14ac:dyDescent="0.35">
      <c r="A3947" s="1">
        <v>44018</v>
      </c>
      <c r="B3947">
        <v>7</v>
      </c>
      <c r="C3947">
        <v>2020</v>
      </c>
      <c r="D3947" s="2">
        <v>44762</v>
      </c>
      <c r="E3947" t="s">
        <v>276</v>
      </c>
      <c r="F3947" t="s">
        <v>1588</v>
      </c>
      <c r="G3947" t="s">
        <v>17</v>
      </c>
      <c r="I3947" s="3">
        <v>96.96</v>
      </c>
    </row>
    <row r="3948" spans="1:9" x14ac:dyDescent="0.35">
      <c r="A3948" s="1">
        <v>44018</v>
      </c>
      <c r="B3948">
        <v>7</v>
      </c>
      <c r="C3948">
        <v>2020</v>
      </c>
      <c r="D3948" s="2">
        <v>44762</v>
      </c>
      <c r="E3948" t="s">
        <v>268</v>
      </c>
      <c r="F3948" t="s">
        <v>1233</v>
      </c>
      <c r="G3948" t="s">
        <v>34</v>
      </c>
      <c r="I3948" s="3">
        <v>100</v>
      </c>
    </row>
    <row r="3949" spans="1:9" x14ac:dyDescent="0.35">
      <c r="A3949" s="1">
        <v>44019</v>
      </c>
      <c r="B3949">
        <v>7</v>
      </c>
      <c r="C3949">
        <v>2020</v>
      </c>
      <c r="D3949" s="2">
        <v>44762</v>
      </c>
      <c r="E3949" t="s">
        <v>276</v>
      </c>
      <c r="F3949" t="s">
        <v>1589</v>
      </c>
      <c r="G3949" t="s">
        <v>17</v>
      </c>
      <c r="I3949" s="3">
        <v>-1.1499999999999999</v>
      </c>
    </row>
    <row r="3950" spans="1:9" x14ac:dyDescent="0.35">
      <c r="A3950" s="1">
        <v>44019</v>
      </c>
      <c r="B3950">
        <v>7</v>
      </c>
      <c r="C3950">
        <v>2020</v>
      </c>
      <c r="D3950" s="2">
        <v>44762</v>
      </c>
      <c r="E3950" t="s">
        <v>276</v>
      </c>
      <c r="F3950" t="s">
        <v>1464</v>
      </c>
      <c r="G3950" t="s">
        <v>36</v>
      </c>
      <c r="I3950" s="3">
        <v>69.989999999999995</v>
      </c>
    </row>
    <row r="3951" spans="1:9" x14ac:dyDescent="0.35">
      <c r="A3951" s="1">
        <v>44019</v>
      </c>
      <c r="B3951">
        <v>7</v>
      </c>
      <c r="C3951">
        <v>2020</v>
      </c>
      <c r="D3951" s="2">
        <v>44762</v>
      </c>
      <c r="E3951" t="s">
        <v>275</v>
      </c>
      <c r="F3951" t="s">
        <v>420</v>
      </c>
      <c r="G3951" t="s">
        <v>56</v>
      </c>
      <c r="I3951" s="3">
        <v>78.209999999999994</v>
      </c>
    </row>
    <row r="3952" spans="1:9" x14ac:dyDescent="0.35">
      <c r="A3952" s="1">
        <v>44021</v>
      </c>
      <c r="B3952">
        <v>7</v>
      </c>
      <c r="C3952">
        <v>2020</v>
      </c>
      <c r="D3952" s="2">
        <v>44762</v>
      </c>
      <c r="E3952" t="s">
        <v>268</v>
      </c>
      <c r="F3952" t="s">
        <v>1556</v>
      </c>
      <c r="G3952" t="s">
        <v>20</v>
      </c>
      <c r="I3952" s="3">
        <v>242.61</v>
      </c>
    </row>
    <row r="3953" spans="1:9" x14ac:dyDescent="0.35">
      <c r="A3953" s="1">
        <v>44021</v>
      </c>
      <c r="B3953">
        <v>7</v>
      </c>
      <c r="C3953">
        <v>2020</v>
      </c>
      <c r="D3953" s="2">
        <v>44762</v>
      </c>
      <c r="E3953" t="s">
        <v>268</v>
      </c>
      <c r="F3953" t="s">
        <v>752</v>
      </c>
      <c r="G3953" t="s">
        <v>16</v>
      </c>
      <c r="I3953" s="3">
        <v>271.69</v>
      </c>
    </row>
    <row r="3954" spans="1:9" x14ac:dyDescent="0.35">
      <c r="A3954" s="1">
        <v>44026</v>
      </c>
      <c r="B3954">
        <v>7</v>
      </c>
      <c r="C3954">
        <v>2020</v>
      </c>
      <c r="D3954" s="2">
        <v>44762</v>
      </c>
      <c r="E3954" t="s">
        <v>268</v>
      </c>
      <c r="F3954" t="s">
        <v>1590</v>
      </c>
      <c r="G3954" t="s">
        <v>38</v>
      </c>
      <c r="I3954" s="3">
        <v>132</v>
      </c>
    </row>
    <row r="3955" spans="1:9" x14ac:dyDescent="0.35">
      <c r="A3955" s="1">
        <v>44026</v>
      </c>
      <c r="B3955">
        <v>7</v>
      </c>
      <c r="C3955">
        <v>2020</v>
      </c>
      <c r="D3955" s="2">
        <v>44762</v>
      </c>
      <c r="E3955" t="s">
        <v>276</v>
      </c>
      <c r="F3955" t="s">
        <v>393</v>
      </c>
      <c r="G3955" t="s">
        <v>19</v>
      </c>
      <c r="I3955" s="3">
        <v>1.81</v>
      </c>
    </row>
    <row r="3956" spans="1:9" x14ac:dyDescent="0.35">
      <c r="A3956" s="1">
        <v>44027</v>
      </c>
      <c r="B3956">
        <v>7</v>
      </c>
      <c r="C3956">
        <v>2020</v>
      </c>
      <c r="D3956" s="2">
        <v>44762</v>
      </c>
      <c r="E3956" t="s">
        <v>276</v>
      </c>
      <c r="F3956" t="s">
        <v>650</v>
      </c>
      <c r="G3956" t="s">
        <v>41</v>
      </c>
      <c r="I3956" s="3">
        <v>1.92</v>
      </c>
    </row>
    <row r="3957" spans="1:9" x14ac:dyDescent="0.35">
      <c r="A3957" s="1">
        <v>44027</v>
      </c>
      <c r="B3957">
        <v>7</v>
      </c>
      <c r="C3957">
        <v>2020</v>
      </c>
      <c r="D3957" s="2">
        <v>44762</v>
      </c>
      <c r="E3957" t="s">
        <v>276</v>
      </c>
      <c r="F3957" t="s">
        <v>40</v>
      </c>
      <c r="G3957" t="s">
        <v>41</v>
      </c>
      <c r="I3957" s="3">
        <v>4</v>
      </c>
    </row>
    <row r="3958" spans="1:9" x14ac:dyDescent="0.35">
      <c r="A3958" s="1">
        <v>44027</v>
      </c>
      <c r="B3958">
        <v>7</v>
      </c>
      <c r="C3958">
        <v>2020</v>
      </c>
      <c r="D3958" s="2">
        <v>44762</v>
      </c>
      <c r="E3958" t="s">
        <v>276</v>
      </c>
      <c r="F3958" t="s">
        <v>650</v>
      </c>
      <c r="G3958" t="s">
        <v>41</v>
      </c>
      <c r="I3958" s="3">
        <v>13.01</v>
      </c>
    </row>
    <row r="3959" spans="1:9" x14ac:dyDescent="0.35">
      <c r="A3959" s="1">
        <v>44027</v>
      </c>
      <c r="B3959">
        <v>7</v>
      </c>
      <c r="C3959">
        <v>2020</v>
      </c>
      <c r="D3959" s="2">
        <v>44762</v>
      </c>
      <c r="E3959" t="s">
        <v>276</v>
      </c>
      <c r="F3959" t="s">
        <v>394</v>
      </c>
      <c r="G3959" t="s">
        <v>19</v>
      </c>
      <c r="I3959" s="3">
        <v>23.89</v>
      </c>
    </row>
    <row r="3960" spans="1:9" x14ac:dyDescent="0.35">
      <c r="A3960" s="1">
        <v>44029</v>
      </c>
      <c r="B3960">
        <v>7</v>
      </c>
      <c r="C3960">
        <v>2020</v>
      </c>
      <c r="D3960" s="2">
        <v>44762</v>
      </c>
      <c r="E3960" t="s">
        <v>276</v>
      </c>
      <c r="F3960" t="s">
        <v>856</v>
      </c>
      <c r="G3960" t="s">
        <v>20</v>
      </c>
      <c r="I3960" s="3">
        <v>6.67</v>
      </c>
    </row>
    <row r="3961" spans="1:9" x14ac:dyDescent="0.35">
      <c r="A3961" s="1">
        <v>44029</v>
      </c>
      <c r="B3961">
        <v>7</v>
      </c>
      <c r="C3961">
        <v>2020</v>
      </c>
      <c r="D3961" s="2">
        <v>44762</v>
      </c>
      <c r="E3961" t="s">
        <v>268</v>
      </c>
      <c r="F3961" t="s">
        <v>1556</v>
      </c>
      <c r="G3961" t="s">
        <v>20</v>
      </c>
      <c r="I3961" s="3">
        <v>46.99</v>
      </c>
    </row>
    <row r="3962" spans="1:9" x14ac:dyDescent="0.35">
      <c r="A3962" s="1">
        <v>44030</v>
      </c>
      <c r="B3962">
        <v>7</v>
      </c>
      <c r="C3962">
        <v>2020</v>
      </c>
      <c r="D3962" s="2">
        <v>44762</v>
      </c>
      <c r="E3962" t="s">
        <v>276</v>
      </c>
      <c r="F3962" t="s">
        <v>556</v>
      </c>
      <c r="G3962" t="s">
        <v>60</v>
      </c>
      <c r="I3962" s="3">
        <v>86</v>
      </c>
    </row>
    <row r="3963" spans="1:9" x14ac:dyDescent="0.35">
      <c r="A3963" s="1">
        <v>44031</v>
      </c>
      <c r="B3963">
        <v>7</v>
      </c>
      <c r="C3963">
        <v>2020</v>
      </c>
      <c r="D3963" s="2">
        <v>44762</v>
      </c>
      <c r="E3963" t="s">
        <v>276</v>
      </c>
      <c r="F3963" t="s">
        <v>1591</v>
      </c>
      <c r="G3963" t="s">
        <v>19</v>
      </c>
      <c r="I3963" s="3">
        <v>7</v>
      </c>
    </row>
    <row r="3964" spans="1:9" x14ac:dyDescent="0.35">
      <c r="A3964" s="1">
        <v>44031</v>
      </c>
      <c r="B3964">
        <v>7</v>
      </c>
      <c r="C3964">
        <v>2020</v>
      </c>
      <c r="D3964" s="2">
        <v>44762</v>
      </c>
      <c r="E3964" t="s">
        <v>276</v>
      </c>
      <c r="F3964" t="s">
        <v>1592</v>
      </c>
      <c r="G3964" t="s">
        <v>47</v>
      </c>
      <c r="I3964" s="3">
        <v>102.6</v>
      </c>
    </row>
    <row r="3965" spans="1:9" x14ac:dyDescent="0.35">
      <c r="A3965" s="1">
        <v>44033</v>
      </c>
      <c r="B3965">
        <v>7</v>
      </c>
      <c r="C3965">
        <v>2020</v>
      </c>
      <c r="D3965" s="2">
        <v>44762</v>
      </c>
      <c r="E3965" t="s">
        <v>276</v>
      </c>
      <c r="F3965" t="s">
        <v>1593</v>
      </c>
      <c r="G3965" t="s">
        <v>19</v>
      </c>
      <c r="I3965" s="3">
        <v>4.82</v>
      </c>
    </row>
    <row r="3966" spans="1:9" x14ac:dyDescent="0.35">
      <c r="A3966" s="1">
        <v>44033</v>
      </c>
      <c r="B3966">
        <v>7</v>
      </c>
      <c r="C3966">
        <v>2020</v>
      </c>
      <c r="D3966" s="2">
        <v>44762</v>
      </c>
      <c r="E3966" t="s">
        <v>268</v>
      </c>
      <c r="F3966" t="s">
        <v>751</v>
      </c>
      <c r="G3966" t="s">
        <v>14</v>
      </c>
      <c r="I3966" s="3">
        <v>15.81</v>
      </c>
    </row>
    <row r="3967" spans="1:9" x14ac:dyDescent="0.35">
      <c r="A3967" s="1">
        <v>44033</v>
      </c>
      <c r="B3967">
        <v>7</v>
      </c>
      <c r="C3967">
        <v>2020</v>
      </c>
      <c r="D3967" s="2">
        <v>44762</v>
      </c>
      <c r="E3967" t="s">
        <v>268</v>
      </c>
      <c r="F3967" t="s">
        <v>1594</v>
      </c>
      <c r="G3967" t="s">
        <v>34</v>
      </c>
      <c r="I3967" s="3">
        <v>80</v>
      </c>
    </row>
    <row r="3968" spans="1:9" x14ac:dyDescent="0.35">
      <c r="A3968" s="1">
        <v>44034</v>
      </c>
      <c r="B3968">
        <v>7</v>
      </c>
      <c r="C3968">
        <v>2020</v>
      </c>
      <c r="D3968" s="2">
        <v>44762</v>
      </c>
      <c r="E3968" t="s">
        <v>276</v>
      </c>
      <c r="F3968" t="s">
        <v>1595</v>
      </c>
      <c r="G3968" t="s">
        <v>10</v>
      </c>
      <c r="I3968" s="3">
        <v>19.46</v>
      </c>
    </row>
    <row r="3969" spans="1:9" x14ac:dyDescent="0.35">
      <c r="A3969" s="1">
        <v>44034</v>
      </c>
      <c r="B3969">
        <v>7</v>
      </c>
      <c r="C3969">
        <v>2020</v>
      </c>
      <c r="D3969" s="2">
        <v>44762</v>
      </c>
      <c r="E3969" t="s">
        <v>268</v>
      </c>
      <c r="F3969" t="s">
        <v>754</v>
      </c>
      <c r="G3969" t="s">
        <v>16</v>
      </c>
      <c r="I3969" s="3">
        <v>209.25</v>
      </c>
    </row>
    <row r="3970" spans="1:9" x14ac:dyDescent="0.35">
      <c r="A3970" s="1">
        <v>44034</v>
      </c>
      <c r="B3970">
        <v>7</v>
      </c>
      <c r="C3970">
        <v>2020</v>
      </c>
      <c r="D3970" s="2">
        <v>44762</v>
      </c>
      <c r="E3970" t="s">
        <v>275</v>
      </c>
      <c r="F3970" t="s">
        <v>420</v>
      </c>
      <c r="G3970" t="s">
        <v>26</v>
      </c>
      <c r="I3970" s="3">
        <v>43.26</v>
      </c>
    </row>
    <row r="3971" spans="1:9" x14ac:dyDescent="0.35">
      <c r="A3971" s="1">
        <v>44035</v>
      </c>
      <c r="B3971">
        <v>7</v>
      </c>
      <c r="C3971">
        <v>2020</v>
      </c>
      <c r="D3971" s="2">
        <v>44762</v>
      </c>
      <c r="E3971" t="s">
        <v>276</v>
      </c>
      <c r="F3971" t="s">
        <v>1596</v>
      </c>
      <c r="G3971" t="s">
        <v>25</v>
      </c>
      <c r="I3971" s="3">
        <v>12.99</v>
      </c>
    </row>
    <row r="3972" spans="1:9" x14ac:dyDescent="0.35">
      <c r="A3972" s="1">
        <v>44036</v>
      </c>
      <c r="B3972">
        <v>7</v>
      </c>
      <c r="C3972">
        <v>2020</v>
      </c>
      <c r="D3972" s="2">
        <v>44762</v>
      </c>
      <c r="E3972" t="s">
        <v>276</v>
      </c>
      <c r="F3972" t="s">
        <v>1297</v>
      </c>
      <c r="G3972" t="s">
        <v>12</v>
      </c>
      <c r="I3972" s="3">
        <v>0.96</v>
      </c>
    </row>
    <row r="3973" spans="1:9" x14ac:dyDescent="0.35">
      <c r="A3973" s="1">
        <v>44036</v>
      </c>
      <c r="B3973">
        <v>7</v>
      </c>
      <c r="C3973">
        <v>2020</v>
      </c>
      <c r="D3973" s="2">
        <v>44762</v>
      </c>
      <c r="E3973" t="s">
        <v>276</v>
      </c>
      <c r="F3973" t="s">
        <v>359</v>
      </c>
      <c r="G3973" t="s">
        <v>36</v>
      </c>
      <c r="I3973" s="3">
        <v>1.99</v>
      </c>
    </row>
    <row r="3974" spans="1:9" x14ac:dyDescent="0.35">
      <c r="A3974" s="1">
        <v>44036</v>
      </c>
      <c r="B3974">
        <v>7</v>
      </c>
      <c r="C3974">
        <v>2020</v>
      </c>
      <c r="D3974" s="2">
        <v>44762</v>
      </c>
      <c r="E3974" t="s">
        <v>268</v>
      </c>
      <c r="F3974" t="s">
        <v>1556</v>
      </c>
      <c r="G3974" t="s">
        <v>20</v>
      </c>
      <c r="I3974" s="3">
        <v>64.98</v>
      </c>
    </row>
    <row r="3975" spans="1:9" x14ac:dyDescent="0.35">
      <c r="A3975" s="1">
        <v>44036</v>
      </c>
      <c r="B3975">
        <v>7</v>
      </c>
      <c r="C3975">
        <v>2020</v>
      </c>
      <c r="D3975" s="2">
        <v>44762</v>
      </c>
      <c r="E3975" t="s">
        <v>276</v>
      </c>
      <c r="F3975" t="s">
        <v>1597</v>
      </c>
      <c r="G3975" t="s">
        <v>28</v>
      </c>
      <c r="I3975" s="3">
        <v>66.790000000000006</v>
      </c>
    </row>
    <row r="3976" spans="1:9" x14ac:dyDescent="0.35">
      <c r="A3976" s="1">
        <v>44036</v>
      </c>
      <c r="B3976">
        <v>7</v>
      </c>
      <c r="C3976">
        <v>2020</v>
      </c>
      <c r="D3976" s="2">
        <v>44762</v>
      </c>
      <c r="E3976" t="s">
        <v>276</v>
      </c>
      <c r="F3976" t="s">
        <v>1598</v>
      </c>
      <c r="G3976" t="s">
        <v>28</v>
      </c>
      <c r="I3976" s="3">
        <v>161.61000000000001</v>
      </c>
    </row>
    <row r="3977" spans="1:9" x14ac:dyDescent="0.35">
      <c r="A3977" s="1">
        <v>44038</v>
      </c>
      <c r="B3977">
        <v>7</v>
      </c>
      <c r="C3977">
        <v>2020</v>
      </c>
      <c r="D3977" s="2">
        <v>44762</v>
      </c>
      <c r="E3977" t="s">
        <v>276</v>
      </c>
      <c r="F3977" t="s">
        <v>1599</v>
      </c>
      <c r="G3977" t="s">
        <v>28</v>
      </c>
      <c r="I3977" s="3">
        <v>12.78</v>
      </c>
    </row>
    <row r="3978" spans="1:9" x14ac:dyDescent="0.35">
      <c r="A3978" s="1">
        <v>44039</v>
      </c>
      <c r="B3978">
        <v>7</v>
      </c>
      <c r="C3978">
        <v>2020</v>
      </c>
      <c r="D3978" s="2">
        <v>44762</v>
      </c>
      <c r="E3978" t="s">
        <v>276</v>
      </c>
      <c r="F3978" t="s">
        <v>394</v>
      </c>
      <c r="G3978" t="s">
        <v>19</v>
      </c>
      <c r="I3978" s="3">
        <v>67.819999999999993</v>
      </c>
    </row>
    <row r="3979" spans="1:9" x14ac:dyDescent="0.35">
      <c r="A3979" s="1">
        <v>44040</v>
      </c>
      <c r="B3979">
        <v>7</v>
      </c>
      <c r="C3979">
        <v>2020</v>
      </c>
      <c r="D3979" s="2">
        <v>44762</v>
      </c>
      <c r="E3979" t="s">
        <v>276</v>
      </c>
      <c r="F3979" t="s">
        <v>1600</v>
      </c>
      <c r="G3979" t="s">
        <v>28</v>
      </c>
      <c r="I3979" s="3">
        <v>26.86</v>
      </c>
    </row>
    <row r="3980" spans="1:9" x14ac:dyDescent="0.35">
      <c r="A3980" s="1">
        <v>44041</v>
      </c>
      <c r="B3980">
        <v>7</v>
      </c>
      <c r="C3980">
        <v>2020</v>
      </c>
      <c r="D3980" s="2">
        <v>44762</v>
      </c>
      <c r="E3980" t="s">
        <v>276</v>
      </c>
      <c r="F3980" t="s">
        <v>1601</v>
      </c>
      <c r="G3980" t="s">
        <v>17</v>
      </c>
      <c r="I3980" s="3">
        <v>20.420000000000002</v>
      </c>
    </row>
    <row r="3981" spans="1:9" x14ac:dyDescent="0.35">
      <c r="A3981" s="1">
        <v>44041</v>
      </c>
      <c r="B3981">
        <v>7</v>
      </c>
      <c r="C3981">
        <v>2020</v>
      </c>
      <c r="D3981" s="2">
        <v>44762</v>
      </c>
      <c r="E3981" t="s">
        <v>268</v>
      </c>
      <c r="F3981" t="s">
        <v>1556</v>
      </c>
      <c r="G3981" t="s">
        <v>20</v>
      </c>
      <c r="I3981" s="3">
        <v>57.23</v>
      </c>
    </row>
    <row r="3982" spans="1:9" x14ac:dyDescent="0.35">
      <c r="A3982" s="1">
        <v>44042</v>
      </c>
      <c r="B3982">
        <v>7</v>
      </c>
      <c r="C3982">
        <v>2020</v>
      </c>
      <c r="D3982" s="2">
        <v>44762</v>
      </c>
      <c r="E3982" t="s">
        <v>276</v>
      </c>
      <c r="F3982" t="s">
        <v>1602</v>
      </c>
      <c r="G3982" t="s">
        <v>20</v>
      </c>
      <c r="I3982" s="3">
        <v>10.78</v>
      </c>
    </row>
    <row r="3983" spans="1:9" x14ac:dyDescent="0.35">
      <c r="A3983" s="1">
        <v>44042</v>
      </c>
      <c r="B3983">
        <v>7</v>
      </c>
      <c r="C3983">
        <v>2020</v>
      </c>
      <c r="D3983" s="2">
        <v>44762</v>
      </c>
      <c r="E3983" t="s">
        <v>276</v>
      </c>
      <c r="F3983" t="s">
        <v>541</v>
      </c>
      <c r="G3983" t="s">
        <v>60</v>
      </c>
      <c r="I3983" s="3">
        <v>21.3</v>
      </c>
    </row>
    <row r="3984" spans="1:9" x14ac:dyDescent="0.35">
      <c r="A3984" s="1">
        <v>44042</v>
      </c>
      <c r="B3984">
        <v>7</v>
      </c>
      <c r="C3984">
        <v>2020</v>
      </c>
      <c r="D3984" s="2">
        <v>44762</v>
      </c>
      <c r="E3984" t="s">
        <v>275</v>
      </c>
      <c r="F3984" t="s">
        <v>479</v>
      </c>
      <c r="G3984" t="s">
        <v>60</v>
      </c>
      <c r="I3984" s="3">
        <v>72.819999999999993</v>
      </c>
    </row>
    <row r="3985" spans="1:9" x14ac:dyDescent="0.35">
      <c r="A3985" s="1">
        <v>44043</v>
      </c>
      <c r="B3985">
        <v>7</v>
      </c>
      <c r="C3985">
        <v>2020</v>
      </c>
      <c r="D3985" s="2">
        <v>44762</v>
      </c>
      <c r="E3985" t="s">
        <v>268</v>
      </c>
      <c r="F3985" t="s">
        <v>1556</v>
      </c>
      <c r="G3985" t="s">
        <v>20</v>
      </c>
      <c r="I3985" s="3">
        <v>11.89</v>
      </c>
    </row>
    <row r="3986" spans="1:9" x14ac:dyDescent="0.35">
      <c r="A3986" s="1">
        <v>44043</v>
      </c>
      <c r="B3986">
        <v>7</v>
      </c>
      <c r="C3986">
        <v>2020</v>
      </c>
      <c r="D3986" s="2">
        <v>44762</v>
      </c>
      <c r="E3986" t="s">
        <v>276</v>
      </c>
      <c r="F3986" t="s">
        <v>849</v>
      </c>
      <c r="G3986" t="s">
        <v>17</v>
      </c>
      <c r="I3986" s="3">
        <v>18.309999999999999</v>
      </c>
    </row>
    <row r="3987" spans="1:9" x14ac:dyDescent="0.35">
      <c r="A3987" s="1">
        <v>44043</v>
      </c>
      <c r="B3987">
        <v>7</v>
      </c>
      <c r="C3987">
        <v>2020</v>
      </c>
      <c r="D3987" s="2">
        <v>44762</v>
      </c>
      <c r="E3987" t="s">
        <v>268</v>
      </c>
      <c r="F3987" t="s">
        <v>1532</v>
      </c>
      <c r="G3987" t="s">
        <v>34</v>
      </c>
      <c r="I3987" s="3">
        <v>55</v>
      </c>
    </row>
    <row r="3988" spans="1:9" x14ac:dyDescent="0.35">
      <c r="A3988" s="1">
        <v>44043</v>
      </c>
      <c r="B3988">
        <v>7</v>
      </c>
      <c r="C3988">
        <v>2020</v>
      </c>
      <c r="D3988" s="2">
        <v>44762</v>
      </c>
      <c r="E3988" t="s">
        <v>268</v>
      </c>
      <c r="F3988" t="s">
        <v>1233</v>
      </c>
      <c r="G3988" t="s">
        <v>34</v>
      </c>
      <c r="I3988" s="3">
        <v>120</v>
      </c>
    </row>
    <row r="3989" spans="1:9" x14ac:dyDescent="0.35">
      <c r="A3989" s="1">
        <v>44044</v>
      </c>
      <c r="B3989">
        <v>8</v>
      </c>
      <c r="C3989">
        <v>2020</v>
      </c>
      <c r="D3989" s="2">
        <v>44793</v>
      </c>
      <c r="E3989" t="s">
        <v>276</v>
      </c>
      <c r="F3989" t="s">
        <v>486</v>
      </c>
      <c r="G3989" t="s">
        <v>25</v>
      </c>
      <c r="I3989" s="3">
        <v>570</v>
      </c>
    </row>
    <row r="3990" spans="1:9" x14ac:dyDescent="0.35">
      <c r="A3990" s="1">
        <v>44045</v>
      </c>
      <c r="B3990">
        <v>8</v>
      </c>
      <c r="C3990">
        <v>2020</v>
      </c>
      <c r="D3990" s="2">
        <v>44793</v>
      </c>
      <c r="E3990" t="s">
        <v>276</v>
      </c>
      <c r="F3990" t="s">
        <v>1603</v>
      </c>
      <c r="G3990" t="s">
        <v>28</v>
      </c>
      <c r="I3990" s="3">
        <v>14</v>
      </c>
    </row>
    <row r="3991" spans="1:9" x14ac:dyDescent="0.35">
      <c r="A3991" s="1">
        <v>44046</v>
      </c>
      <c r="B3991">
        <v>8</v>
      </c>
      <c r="C3991">
        <v>2020</v>
      </c>
      <c r="D3991" s="2">
        <v>44793</v>
      </c>
      <c r="E3991" t="s">
        <v>268</v>
      </c>
      <c r="F3991" t="s">
        <v>1556</v>
      </c>
      <c r="G3991" t="s">
        <v>20</v>
      </c>
      <c r="I3991" s="3">
        <v>57.46</v>
      </c>
    </row>
    <row r="3992" spans="1:9" x14ac:dyDescent="0.35">
      <c r="A3992" s="1">
        <v>44046</v>
      </c>
      <c r="B3992">
        <v>8</v>
      </c>
      <c r="C3992">
        <v>2020</v>
      </c>
      <c r="D3992" s="2">
        <v>44793</v>
      </c>
      <c r="E3992" t="s">
        <v>268</v>
      </c>
      <c r="F3992" t="s">
        <v>1604</v>
      </c>
      <c r="G3992" t="s">
        <v>9</v>
      </c>
      <c r="I3992" s="3">
        <v>100</v>
      </c>
    </row>
    <row r="3993" spans="1:9" x14ac:dyDescent="0.35">
      <c r="A3993" s="1">
        <v>44046</v>
      </c>
      <c r="B3993">
        <v>8</v>
      </c>
      <c r="C3993">
        <v>2020</v>
      </c>
      <c r="D3993" s="2">
        <v>44793</v>
      </c>
      <c r="E3993" t="s">
        <v>268</v>
      </c>
      <c r="F3993" t="s">
        <v>1064</v>
      </c>
      <c r="G3993" t="s">
        <v>13</v>
      </c>
      <c r="I3993" s="3">
        <v>3818.68</v>
      </c>
    </row>
    <row r="3994" spans="1:9" x14ac:dyDescent="0.35">
      <c r="A3994" s="1">
        <v>44047</v>
      </c>
      <c r="B3994">
        <v>8</v>
      </c>
      <c r="C3994">
        <v>2020</v>
      </c>
      <c r="D3994" s="2">
        <v>44793</v>
      </c>
      <c r="E3994" t="s">
        <v>268</v>
      </c>
      <c r="F3994" t="s">
        <v>651</v>
      </c>
      <c r="G3994" t="s">
        <v>34</v>
      </c>
      <c r="I3994" s="3">
        <v>79.5</v>
      </c>
    </row>
    <row r="3995" spans="1:9" x14ac:dyDescent="0.35">
      <c r="A3995" s="1">
        <v>44047</v>
      </c>
      <c r="B3995">
        <v>8</v>
      </c>
      <c r="C3995">
        <v>2020</v>
      </c>
      <c r="D3995" s="2">
        <v>44793</v>
      </c>
      <c r="E3995" t="s">
        <v>275</v>
      </c>
      <c r="F3995" t="s">
        <v>484</v>
      </c>
      <c r="G3995" t="s">
        <v>34</v>
      </c>
      <c r="I3995" s="3">
        <v>109</v>
      </c>
    </row>
    <row r="3996" spans="1:9" x14ac:dyDescent="0.35">
      <c r="A3996" s="1">
        <v>44047</v>
      </c>
      <c r="B3996">
        <v>8</v>
      </c>
      <c r="C3996">
        <v>2020</v>
      </c>
      <c r="D3996" s="2">
        <v>44793</v>
      </c>
      <c r="E3996" t="s">
        <v>276</v>
      </c>
      <c r="F3996" t="s">
        <v>368</v>
      </c>
      <c r="G3996" t="s">
        <v>27</v>
      </c>
      <c r="I3996" s="3">
        <v>172</v>
      </c>
    </row>
    <row r="3997" spans="1:9" x14ac:dyDescent="0.35">
      <c r="A3997" s="1">
        <v>44048</v>
      </c>
      <c r="B3997">
        <v>8</v>
      </c>
      <c r="C3997">
        <v>2020</v>
      </c>
      <c r="D3997" s="2">
        <v>44793</v>
      </c>
      <c r="E3997" t="s">
        <v>276</v>
      </c>
      <c r="F3997" t="s">
        <v>1296</v>
      </c>
      <c r="G3997" t="s">
        <v>23</v>
      </c>
      <c r="I3997" s="3">
        <v>7</v>
      </c>
    </row>
    <row r="3998" spans="1:9" x14ac:dyDescent="0.35">
      <c r="A3998" s="1">
        <v>44048</v>
      </c>
      <c r="B3998">
        <v>8</v>
      </c>
      <c r="C3998">
        <v>2020</v>
      </c>
      <c r="D3998" s="2">
        <v>44793</v>
      </c>
      <c r="E3998" t="s">
        <v>276</v>
      </c>
      <c r="F3998" t="s">
        <v>541</v>
      </c>
      <c r="G3998" t="s">
        <v>60</v>
      </c>
      <c r="I3998" s="3">
        <v>12.73</v>
      </c>
    </row>
    <row r="3999" spans="1:9" x14ac:dyDescent="0.35">
      <c r="A3999" s="1">
        <v>44048</v>
      </c>
      <c r="B3999">
        <v>8</v>
      </c>
      <c r="C3999">
        <v>2020</v>
      </c>
      <c r="D3999" s="2">
        <v>44793</v>
      </c>
      <c r="E3999" t="s">
        <v>276</v>
      </c>
      <c r="F3999" t="s">
        <v>1315</v>
      </c>
      <c r="G3999" t="s">
        <v>31</v>
      </c>
      <c r="I3999" s="3">
        <v>38</v>
      </c>
    </row>
    <row r="4000" spans="1:9" x14ac:dyDescent="0.35">
      <c r="A4000" s="1">
        <v>44049</v>
      </c>
      <c r="B4000">
        <v>8</v>
      </c>
      <c r="C4000">
        <v>2020</v>
      </c>
      <c r="D4000" s="2">
        <v>44793</v>
      </c>
      <c r="E4000" t="s">
        <v>276</v>
      </c>
      <c r="F4000" t="s">
        <v>1605</v>
      </c>
      <c r="G4000" t="s">
        <v>17</v>
      </c>
      <c r="I4000" s="3">
        <v>10.1</v>
      </c>
    </row>
    <row r="4001" spans="1:9" x14ac:dyDescent="0.35">
      <c r="A4001" s="1">
        <v>44049</v>
      </c>
      <c r="B4001">
        <v>8</v>
      </c>
      <c r="C4001">
        <v>2020</v>
      </c>
      <c r="D4001" s="2">
        <v>44793</v>
      </c>
      <c r="E4001" t="s">
        <v>276</v>
      </c>
      <c r="F4001" t="s">
        <v>1606</v>
      </c>
      <c r="G4001" t="s">
        <v>17</v>
      </c>
      <c r="I4001" s="3">
        <v>23.48</v>
      </c>
    </row>
    <row r="4002" spans="1:9" x14ac:dyDescent="0.35">
      <c r="A4002" s="1">
        <v>44049</v>
      </c>
      <c r="B4002">
        <v>8</v>
      </c>
      <c r="C4002">
        <v>2020</v>
      </c>
      <c r="D4002" s="2">
        <v>44793</v>
      </c>
      <c r="E4002" t="s">
        <v>276</v>
      </c>
      <c r="F4002" t="s">
        <v>1607</v>
      </c>
      <c r="G4002" t="s">
        <v>17</v>
      </c>
      <c r="I4002" s="3">
        <v>43.09</v>
      </c>
    </row>
    <row r="4003" spans="1:9" x14ac:dyDescent="0.35">
      <c r="A4003" s="1">
        <v>44049</v>
      </c>
      <c r="B4003">
        <v>8</v>
      </c>
      <c r="C4003">
        <v>2020</v>
      </c>
      <c r="D4003" s="2">
        <v>44793</v>
      </c>
      <c r="E4003" t="s">
        <v>276</v>
      </c>
      <c r="F4003" t="s">
        <v>1464</v>
      </c>
      <c r="G4003" t="s">
        <v>36</v>
      </c>
      <c r="I4003" s="3">
        <v>69.989999999999995</v>
      </c>
    </row>
    <row r="4004" spans="1:9" x14ac:dyDescent="0.35">
      <c r="A4004" s="1">
        <v>44050</v>
      </c>
      <c r="B4004">
        <v>8</v>
      </c>
      <c r="C4004">
        <v>2020</v>
      </c>
      <c r="D4004" s="2">
        <v>44793</v>
      </c>
      <c r="E4004" t="s">
        <v>276</v>
      </c>
      <c r="F4004" t="s">
        <v>1002</v>
      </c>
      <c r="G4004" t="s">
        <v>17</v>
      </c>
      <c r="I4004" s="3">
        <v>-18.309999999999999</v>
      </c>
    </row>
    <row r="4005" spans="1:9" x14ac:dyDescent="0.35">
      <c r="A4005" s="1">
        <v>44051</v>
      </c>
      <c r="B4005">
        <v>8</v>
      </c>
      <c r="C4005">
        <v>2020</v>
      </c>
      <c r="D4005" s="2">
        <v>44793</v>
      </c>
      <c r="E4005" t="s">
        <v>276</v>
      </c>
      <c r="F4005" t="s">
        <v>849</v>
      </c>
      <c r="G4005" t="s">
        <v>17</v>
      </c>
      <c r="I4005" s="3">
        <v>10.71</v>
      </c>
    </row>
    <row r="4006" spans="1:9" x14ac:dyDescent="0.35">
      <c r="A4006" s="1">
        <v>44053</v>
      </c>
      <c r="B4006">
        <v>8</v>
      </c>
      <c r="C4006">
        <v>2020</v>
      </c>
      <c r="D4006" s="2">
        <v>44793</v>
      </c>
      <c r="E4006" t="s">
        <v>268</v>
      </c>
      <c r="F4006" t="s">
        <v>1556</v>
      </c>
      <c r="G4006" t="s">
        <v>20</v>
      </c>
      <c r="I4006" s="3">
        <v>31.92</v>
      </c>
    </row>
    <row r="4007" spans="1:9" x14ac:dyDescent="0.35">
      <c r="A4007" s="1">
        <v>44053</v>
      </c>
      <c r="B4007">
        <v>8</v>
      </c>
      <c r="C4007">
        <v>2020</v>
      </c>
      <c r="D4007" s="2">
        <v>44793</v>
      </c>
      <c r="E4007" t="s">
        <v>268</v>
      </c>
      <c r="F4007" t="s">
        <v>1556</v>
      </c>
      <c r="G4007" t="s">
        <v>20</v>
      </c>
      <c r="I4007" s="3">
        <v>45.89</v>
      </c>
    </row>
    <row r="4008" spans="1:9" x14ac:dyDescent="0.35">
      <c r="A4008" s="1">
        <v>44053</v>
      </c>
      <c r="B4008">
        <v>8</v>
      </c>
      <c r="C4008">
        <v>2020</v>
      </c>
      <c r="D4008" s="2">
        <v>44793</v>
      </c>
      <c r="E4008" t="s">
        <v>268</v>
      </c>
      <c r="F4008" t="s">
        <v>1608</v>
      </c>
      <c r="G4008" t="s">
        <v>16</v>
      </c>
      <c r="I4008" s="3">
        <v>202.58</v>
      </c>
    </row>
    <row r="4009" spans="1:9" x14ac:dyDescent="0.35">
      <c r="A4009" s="1">
        <v>44054</v>
      </c>
      <c r="B4009">
        <v>8</v>
      </c>
      <c r="C4009">
        <v>2020</v>
      </c>
      <c r="D4009" s="2">
        <v>44793</v>
      </c>
      <c r="E4009" t="s">
        <v>268</v>
      </c>
      <c r="F4009" t="s">
        <v>1233</v>
      </c>
      <c r="G4009" t="s">
        <v>34</v>
      </c>
      <c r="I4009" s="3">
        <v>100</v>
      </c>
    </row>
    <row r="4010" spans="1:9" x14ac:dyDescent="0.35">
      <c r="A4010" s="1">
        <v>44055</v>
      </c>
      <c r="B4010">
        <v>8</v>
      </c>
      <c r="C4010">
        <v>2020</v>
      </c>
      <c r="D4010" s="2">
        <v>44793</v>
      </c>
      <c r="E4010" t="s">
        <v>276</v>
      </c>
      <c r="F4010" t="s">
        <v>486</v>
      </c>
      <c r="G4010" t="s">
        <v>25</v>
      </c>
      <c r="I4010" s="3">
        <v>-570</v>
      </c>
    </row>
    <row r="4011" spans="1:9" x14ac:dyDescent="0.35">
      <c r="A4011" s="1">
        <v>44055</v>
      </c>
      <c r="B4011">
        <v>8</v>
      </c>
      <c r="C4011">
        <v>2020</v>
      </c>
      <c r="D4011" s="2">
        <v>44793</v>
      </c>
      <c r="E4011" t="s">
        <v>276</v>
      </c>
      <c r="F4011" t="s">
        <v>1134</v>
      </c>
      <c r="G4011" t="s">
        <v>10</v>
      </c>
      <c r="I4011" s="3">
        <v>89.25</v>
      </c>
    </row>
    <row r="4012" spans="1:9" x14ac:dyDescent="0.35">
      <c r="A4012" s="1">
        <v>44057</v>
      </c>
      <c r="B4012">
        <v>8</v>
      </c>
      <c r="C4012">
        <v>2020</v>
      </c>
      <c r="D4012" s="2">
        <v>44793</v>
      </c>
      <c r="E4012" t="s">
        <v>276</v>
      </c>
      <c r="F4012" t="s">
        <v>1609</v>
      </c>
      <c r="G4012" t="s">
        <v>17</v>
      </c>
      <c r="I4012" s="3">
        <v>6.67</v>
      </c>
    </row>
    <row r="4013" spans="1:9" x14ac:dyDescent="0.35">
      <c r="A4013" s="1">
        <v>44057</v>
      </c>
      <c r="B4013">
        <v>8</v>
      </c>
      <c r="C4013">
        <v>2020</v>
      </c>
      <c r="D4013" s="2">
        <v>44793</v>
      </c>
      <c r="E4013" t="s">
        <v>268</v>
      </c>
      <c r="F4013" t="s">
        <v>1556</v>
      </c>
      <c r="G4013" t="s">
        <v>20</v>
      </c>
      <c r="I4013" s="3">
        <v>22.11</v>
      </c>
    </row>
    <row r="4014" spans="1:9" x14ac:dyDescent="0.35">
      <c r="A4014" s="1">
        <v>44060</v>
      </c>
      <c r="B4014">
        <v>8</v>
      </c>
      <c r="C4014">
        <v>2020</v>
      </c>
      <c r="D4014" s="2">
        <v>44793</v>
      </c>
      <c r="E4014" t="s">
        <v>268</v>
      </c>
      <c r="F4014" t="s">
        <v>1481</v>
      </c>
      <c r="G4014" t="s">
        <v>34</v>
      </c>
      <c r="I4014" s="3">
        <v>1000</v>
      </c>
    </row>
    <row r="4015" spans="1:9" x14ac:dyDescent="0.35">
      <c r="A4015" s="1">
        <v>44060</v>
      </c>
      <c r="B4015">
        <v>8</v>
      </c>
      <c r="C4015">
        <v>2020</v>
      </c>
      <c r="D4015" s="2">
        <v>44793</v>
      </c>
      <c r="E4015" t="s">
        <v>268</v>
      </c>
      <c r="F4015" t="s">
        <v>1481</v>
      </c>
      <c r="G4015" t="s">
        <v>34</v>
      </c>
      <c r="I4015" s="3">
        <v>1250</v>
      </c>
    </row>
    <row r="4016" spans="1:9" x14ac:dyDescent="0.35">
      <c r="A4016" s="1">
        <v>44061</v>
      </c>
      <c r="B4016">
        <v>8</v>
      </c>
      <c r="C4016">
        <v>2020</v>
      </c>
      <c r="D4016" s="2">
        <v>44793</v>
      </c>
      <c r="E4016" t="s">
        <v>276</v>
      </c>
      <c r="F4016" t="s">
        <v>1610</v>
      </c>
      <c r="G4016" t="s">
        <v>46</v>
      </c>
      <c r="I4016" s="3">
        <v>26.35</v>
      </c>
    </row>
    <row r="4017" spans="1:9" x14ac:dyDescent="0.35">
      <c r="A4017" s="1">
        <v>44062</v>
      </c>
      <c r="B4017">
        <v>8</v>
      </c>
      <c r="C4017">
        <v>2020</v>
      </c>
      <c r="D4017" s="2">
        <v>44793</v>
      </c>
      <c r="E4017" t="s">
        <v>268</v>
      </c>
      <c r="F4017" t="s">
        <v>1556</v>
      </c>
      <c r="G4017" t="s">
        <v>20</v>
      </c>
      <c r="I4017" s="3">
        <v>50.97</v>
      </c>
    </row>
    <row r="4018" spans="1:9" x14ac:dyDescent="0.35">
      <c r="A4018" s="1">
        <v>44062</v>
      </c>
      <c r="B4018">
        <v>8</v>
      </c>
      <c r="C4018">
        <v>2020</v>
      </c>
      <c r="D4018" s="2">
        <v>44793</v>
      </c>
      <c r="E4018" t="s">
        <v>276</v>
      </c>
      <c r="F4018" t="s">
        <v>696</v>
      </c>
      <c r="G4018" t="s">
        <v>60</v>
      </c>
      <c r="I4018" s="3">
        <v>54.54</v>
      </c>
    </row>
    <row r="4019" spans="1:9" x14ac:dyDescent="0.35">
      <c r="A4019" s="1">
        <v>44063</v>
      </c>
      <c r="B4019">
        <v>8</v>
      </c>
      <c r="C4019">
        <v>2020</v>
      </c>
      <c r="D4019" s="2">
        <v>44793</v>
      </c>
      <c r="E4019" t="s">
        <v>268</v>
      </c>
      <c r="F4019" t="s">
        <v>751</v>
      </c>
      <c r="G4019" t="s">
        <v>14</v>
      </c>
      <c r="I4019" s="3">
        <v>15.74</v>
      </c>
    </row>
    <row r="4020" spans="1:9" x14ac:dyDescent="0.35">
      <c r="A4020" s="1">
        <v>44066</v>
      </c>
      <c r="B4020">
        <v>8</v>
      </c>
      <c r="C4020">
        <v>2020</v>
      </c>
      <c r="D4020" s="2">
        <v>44793</v>
      </c>
      <c r="E4020" t="s">
        <v>276</v>
      </c>
      <c r="F4020" t="s">
        <v>388</v>
      </c>
      <c r="G4020" t="s">
        <v>36</v>
      </c>
      <c r="I4020" s="3">
        <v>1.99</v>
      </c>
    </row>
    <row r="4021" spans="1:9" x14ac:dyDescent="0.35">
      <c r="A4021" s="1">
        <v>44066</v>
      </c>
      <c r="B4021">
        <v>8</v>
      </c>
      <c r="C4021">
        <v>2020</v>
      </c>
      <c r="D4021" s="2">
        <v>44793</v>
      </c>
      <c r="E4021" t="s">
        <v>276</v>
      </c>
      <c r="F4021" t="s">
        <v>1611</v>
      </c>
      <c r="G4021" t="s">
        <v>47</v>
      </c>
      <c r="I4021" s="3">
        <v>161.27000000000001</v>
      </c>
    </row>
    <row r="4022" spans="1:9" x14ac:dyDescent="0.35">
      <c r="A4022" s="1">
        <v>44067</v>
      </c>
      <c r="B4022">
        <v>8</v>
      </c>
      <c r="C4022">
        <v>2020</v>
      </c>
      <c r="D4022" s="2">
        <v>44793</v>
      </c>
      <c r="E4022" t="s">
        <v>276</v>
      </c>
      <c r="F4022" t="s">
        <v>1297</v>
      </c>
      <c r="G4022" t="s">
        <v>12</v>
      </c>
      <c r="I4022" s="3">
        <v>1.21</v>
      </c>
    </row>
    <row r="4023" spans="1:9" x14ac:dyDescent="0.35">
      <c r="A4023" s="1">
        <v>44067</v>
      </c>
      <c r="B4023">
        <v>8</v>
      </c>
      <c r="C4023">
        <v>2020</v>
      </c>
      <c r="D4023" s="2">
        <v>44793</v>
      </c>
      <c r="E4023" t="s">
        <v>271</v>
      </c>
      <c r="F4023" t="s">
        <v>395</v>
      </c>
      <c r="G4023" t="s">
        <v>59</v>
      </c>
      <c r="I4023" s="3">
        <v>3.43</v>
      </c>
    </row>
    <row r="4024" spans="1:9" x14ac:dyDescent="0.35">
      <c r="A4024" s="1">
        <v>44067</v>
      </c>
      <c r="B4024">
        <v>8</v>
      </c>
      <c r="C4024">
        <v>2020</v>
      </c>
      <c r="D4024" s="2">
        <v>44793</v>
      </c>
      <c r="E4024" t="s">
        <v>268</v>
      </c>
      <c r="F4024" t="s">
        <v>754</v>
      </c>
      <c r="G4024" t="s">
        <v>16</v>
      </c>
      <c r="I4024" s="3">
        <v>209.25</v>
      </c>
    </row>
    <row r="4025" spans="1:9" x14ac:dyDescent="0.35">
      <c r="A4025" s="1">
        <v>44067</v>
      </c>
      <c r="B4025">
        <v>8</v>
      </c>
      <c r="C4025">
        <v>2020</v>
      </c>
      <c r="D4025" s="2">
        <v>44793</v>
      </c>
      <c r="E4025" t="s">
        <v>268</v>
      </c>
      <c r="F4025" t="s">
        <v>697</v>
      </c>
      <c r="G4025" t="s">
        <v>47</v>
      </c>
      <c r="I4025" s="3">
        <v>220</v>
      </c>
    </row>
    <row r="4026" spans="1:9" x14ac:dyDescent="0.35">
      <c r="A4026" s="1">
        <v>44068</v>
      </c>
      <c r="B4026">
        <v>8</v>
      </c>
      <c r="C4026">
        <v>2020</v>
      </c>
      <c r="D4026" s="2">
        <v>44793</v>
      </c>
      <c r="E4026" t="s">
        <v>275</v>
      </c>
      <c r="F4026" t="s">
        <v>479</v>
      </c>
      <c r="G4026" t="s">
        <v>20</v>
      </c>
      <c r="I4026" s="3">
        <v>42.75</v>
      </c>
    </row>
    <row r="4027" spans="1:9" x14ac:dyDescent="0.35">
      <c r="A4027" s="1">
        <v>44069</v>
      </c>
      <c r="B4027">
        <v>8</v>
      </c>
      <c r="C4027">
        <v>2020</v>
      </c>
      <c r="D4027" s="2">
        <v>44793</v>
      </c>
      <c r="E4027" t="s">
        <v>268</v>
      </c>
      <c r="F4027" t="s">
        <v>1556</v>
      </c>
      <c r="G4027" t="s">
        <v>20</v>
      </c>
      <c r="I4027" s="3">
        <v>77.2</v>
      </c>
    </row>
    <row r="4028" spans="1:9" x14ac:dyDescent="0.35">
      <c r="A4028" s="1">
        <v>44070</v>
      </c>
      <c r="B4028">
        <v>8</v>
      </c>
      <c r="C4028">
        <v>2020</v>
      </c>
      <c r="D4028" s="2">
        <v>44793</v>
      </c>
      <c r="E4028" t="s">
        <v>268</v>
      </c>
      <c r="F4028" t="s">
        <v>1556</v>
      </c>
      <c r="G4028" t="s">
        <v>20</v>
      </c>
      <c r="I4028" s="3">
        <v>93.72</v>
      </c>
    </row>
    <row r="4029" spans="1:9" x14ac:dyDescent="0.35">
      <c r="A4029" s="1">
        <v>44071</v>
      </c>
      <c r="B4029">
        <v>8</v>
      </c>
      <c r="C4029">
        <v>2020</v>
      </c>
      <c r="D4029" s="2">
        <v>44793</v>
      </c>
      <c r="E4029" t="s">
        <v>268</v>
      </c>
      <c r="F4029" t="s">
        <v>1556</v>
      </c>
      <c r="G4029" t="s">
        <v>20</v>
      </c>
      <c r="I4029" s="3">
        <v>0.99</v>
      </c>
    </row>
    <row r="4030" spans="1:9" x14ac:dyDescent="0.35">
      <c r="A4030" s="1">
        <v>44071</v>
      </c>
      <c r="B4030">
        <v>8</v>
      </c>
      <c r="C4030">
        <v>2020</v>
      </c>
      <c r="D4030" s="2">
        <v>44793</v>
      </c>
      <c r="E4030" t="s">
        <v>268</v>
      </c>
      <c r="F4030" t="s">
        <v>1059</v>
      </c>
      <c r="G4030" t="s">
        <v>14</v>
      </c>
      <c r="I4030" s="3">
        <v>271.45</v>
      </c>
    </row>
    <row r="4031" spans="1:9" x14ac:dyDescent="0.35">
      <c r="A4031" s="1">
        <v>44075</v>
      </c>
      <c r="B4031">
        <v>9</v>
      </c>
      <c r="C4031">
        <v>2020</v>
      </c>
      <c r="D4031" s="2">
        <v>44824</v>
      </c>
      <c r="E4031" t="s">
        <v>276</v>
      </c>
      <c r="F4031" t="s">
        <v>1612</v>
      </c>
      <c r="G4031" t="s">
        <v>28</v>
      </c>
      <c r="I4031" s="3">
        <v>44.99</v>
      </c>
    </row>
    <row r="4032" spans="1:9" x14ac:dyDescent="0.35">
      <c r="A4032" s="1">
        <v>44075</v>
      </c>
      <c r="B4032">
        <v>9</v>
      </c>
      <c r="C4032">
        <v>2020</v>
      </c>
      <c r="D4032" s="2">
        <v>44824</v>
      </c>
      <c r="E4032" t="s">
        <v>268</v>
      </c>
      <c r="F4032" t="s">
        <v>1532</v>
      </c>
      <c r="G4032" t="s">
        <v>34</v>
      </c>
      <c r="I4032" s="3">
        <v>55</v>
      </c>
    </row>
    <row r="4033" spans="1:9" x14ac:dyDescent="0.35">
      <c r="A4033" s="1">
        <v>44075</v>
      </c>
      <c r="B4033">
        <v>9</v>
      </c>
      <c r="C4033">
        <v>2020</v>
      </c>
      <c r="D4033" s="2">
        <v>44824</v>
      </c>
      <c r="E4033" t="s">
        <v>275</v>
      </c>
      <c r="F4033" t="s">
        <v>917</v>
      </c>
      <c r="G4033" t="s">
        <v>36</v>
      </c>
      <c r="I4033" s="3">
        <v>95.88</v>
      </c>
    </row>
    <row r="4034" spans="1:9" x14ac:dyDescent="0.35">
      <c r="A4034" s="1">
        <v>44075</v>
      </c>
      <c r="B4034">
        <v>9</v>
      </c>
      <c r="C4034">
        <v>2020</v>
      </c>
      <c r="D4034" s="2">
        <v>44824</v>
      </c>
      <c r="E4034" t="s">
        <v>268</v>
      </c>
      <c r="F4034" t="s">
        <v>1233</v>
      </c>
      <c r="G4034" t="s">
        <v>34</v>
      </c>
      <c r="I4034" s="3">
        <v>120</v>
      </c>
    </row>
    <row r="4035" spans="1:9" x14ac:dyDescent="0.35">
      <c r="A4035" s="1">
        <v>44076</v>
      </c>
      <c r="B4035">
        <v>9</v>
      </c>
      <c r="C4035">
        <v>2020</v>
      </c>
      <c r="D4035" s="2">
        <v>44824</v>
      </c>
      <c r="E4035" t="s">
        <v>268</v>
      </c>
      <c r="F4035" t="s">
        <v>698</v>
      </c>
      <c r="G4035" t="s">
        <v>34</v>
      </c>
      <c r="I4035" s="3">
        <v>79.5</v>
      </c>
    </row>
    <row r="4036" spans="1:9" x14ac:dyDescent="0.35">
      <c r="A4036" s="1">
        <v>44076</v>
      </c>
      <c r="B4036">
        <v>9</v>
      </c>
      <c r="C4036">
        <v>2020</v>
      </c>
      <c r="D4036" s="2">
        <v>44824</v>
      </c>
      <c r="E4036" t="s">
        <v>268</v>
      </c>
      <c r="F4036" t="s">
        <v>1064</v>
      </c>
      <c r="G4036" t="s">
        <v>13</v>
      </c>
      <c r="I4036" s="3">
        <v>3818.68</v>
      </c>
    </row>
    <row r="4037" spans="1:9" x14ac:dyDescent="0.35">
      <c r="A4037" s="1">
        <v>44077</v>
      </c>
      <c r="B4037">
        <v>9</v>
      </c>
      <c r="C4037">
        <v>2020</v>
      </c>
      <c r="D4037" s="2">
        <v>44824</v>
      </c>
      <c r="E4037" t="s">
        <v>276</v>
      </c>
      <c r="F4037" t="s">
        <v>1613</v>
      </c>
      <c r="G4037" t="s">
        <v>47</v>
      </c>
      <c r="I4037" s="3">
        <v>294.14</v>
      </c>
    </row>
    <row r="4038" spans="1:9" x14ac:dyDescent="0.35">
      <c r="A4038" s="1">
        <v>44078</v>
      </c>
      <c r="B4038">
        <v>9</v>
      </c>
      <c r="C4038">
        <v>2020</v>
      </c>
      <c r="D4038" s="2">
        <v>44824</v>
      </c>
      <c r="E4038" t="s">
        <v>276</v>
      </c>
      <c r="F4038" t="s">
        <v>1614</v>
      </c>
      <c r="G4038" t="s">
        <v>22</v>
      </c>
      <c r="I4038" s="3">
        <v>50</v>
      </c>
    </row>
    <row r="4039" spans="1:9" x14ac:dyDescent="0.35">
      <c r="A4039" s="1">
        <v>44078</v>
      </c>
      <c r="B4039">
        <v>9</v>
      </c>
      <c r="C4039">
        <v>2020</v>
      </c>
      <c r="D4039" s="2">
        <v>44824</v>
      </c>
      <c r="E4039" t="s">
        <v>276</v>
      </c>
      <c r="F4039" t="s">
        <v>368</v>
      </c>
      <c r="G4039" t="s">
        <v>27</v>
      </c>
      <c r="I4039" s="3">
        <v>172</v>
      </c>
    </row>
    <row r="4040" spans="1:9" x14ac:dyDescent="0.35">
      <c r="A4040" s="1">
        <v>44079</v>
      </c>
      <c r="B4040">
        <v>9</v>
      </c>
      <c r="C4040">
        <v>2020</v>
      </c>
      <c r="D4040" s="2">
        <v>44824</v>
      </c>
      <c r="E4040" t="s">
        <v>276</v>
      </c>
      <c r="F4040" t="s">
        <v>1615</v>
      </c>
      <c r="G4040" t="s">
        <v>52</v>
      </c>
      <c r="I4040" s="3">
        <v>59</v>
      </c>
    </row>
    <row r="4041" spans="1:9" x14ac:dyDescent="0.35">
      <c r="A4041" s="1">
        <v>44080</v>
      </c>
      <c r="B4041">
        <v>9</v>
      </c>
      <c r="C4041">
        <v>2020</v>
      </c>
      <c r="D4041" s="2">
        <v>44824</v>
      </c>
      <c r="E4041" t="s">
        <v>276</v>
      </c>
      <c r="F4041" t="s">
        <v>1464</v>
      </c>
      <c r="G4041" t="s">
        <v>36</v>
      </c>
      <c r="I4041" s="3">
        <v>69.989999999999995</v>
      </c>
    </row>
    <row r="4042" spans="1:9" x14ac:dyDescent="0.35">
      <c r="A4042" s="1">
        <v>44081</v>
      </c>
      <c r="B4042">
        <v>9</v>
      </c>
      <c r="C4042">
        <v>2020</v>
      </c>
      <c r="D4042" s="2">
        <v>44824</v>
      </c>
      <c r="E4042" t="s">
        <v>276</v>
      </c>
      <c r="F4042" t="s">
        <v>435</v>
      </c>
      <c r="G4042" t="s">
        <v>19</v>
      </c>
      <c r="I4042" s="3">
        <v>6.45</v>
      </c>
    </row>
    <row r="4043" spans="1:9" x14ac:dyDescent="0.35">
      <c r="A4043" s="1">
        <v>44081</v>
      </c>
      <c r="B4043">
        <v>9</v>
      </c>
      <c r="C4043">
        <v>2020</v>
      </c>
      <c r="D4043" s="2">
        <v>44824</v>
      </c>
      <c r="E4043" t="s">
        <v>276</v>
      </c>
      <c r="F4043" t="s">
        <v>1616</v>
      </c>
      <c r="G4043" t="s">
        <v>25</v>
      </c>
      <c r="I4043" s="3">
        <v>39.86</v>
      </c>
    </row>
    <row r="4044" spans="1:9" x14ac:dyDescent="0.35">
      <c r="A4044" s="1">
        <v>44081</v>
      </c>
      <c r="B4044">
        <v>9</v>
      </c>
      <c r="C4044">
        <v>2020</v>
      </c>
      <c r="D4044" s="2">
        <v>44824</v>
      </c>
      <c r="E4044" t="s">
        <v>276</v>
      </c>
      <c r="F4044" t="s">
        <v>1616</v>
      </c>
      <c r="G4044" t="s">
        <v>25</v>
      </c>
      <c r="I4044" s="3">
        <v>107.74</v>
      </c>
    </row>
    <row r="4045" spans="1:9" x14ac:dyDescent="0.35">
      <c r="A4045" s="1">
        <v>44082</v>
      </c>
      <c r="B4045">
        <v>9</v>
      </c>
      <c r="C4045">
        <v>2020</v>
      </c>
      <c r="D4045" s="2">
        <v>44824</v>
      </c>
      <c r="E4045" t="s">
        <v>275</v>
      </c>
      <c r="F4045" t="s">
        <v>479</v>
      </c>
      <c r="G4045" t="s">
        <v>20</v>
      </c>
      <c r="I4045" s="3">
        <v>15.88</v>
      </c>
    </row>
    <row r="4046" spans="1:9" x14ac:dyDescent="0.35">
      <c r="A4046" s="1">
        <v>44082</v>
      </c>
      <c r="B4046">
        <v>9</v>
      </c>
      <c r="C4046">
        <v>2020</v>
      </c>
      <c r="D4046" s="2">
        <v>44824</v>
      </c>
      <c r="E4046" t="s">
        <v>268</v>
      </c>
      <c r="F4046" t="s">
        <v>1556</v>
      </c>
      <c r="G4046" t="s">
        <v>20</v>
      </c>
      <c r="I4046" s="3">
        <v>27.31</v>
      </c>
    </row>
    <row r="4047" spans="1:9" x14ac:dyDescent="0.35">
      <c r="A4047" s="1">
        <v>44082</v>
      </c>
      <c r="B4047">
        <v>9</v>
      </c>
      <c r="C4047">
        <v>2020</v>
      </c>
      <c r="D4047" s="2">
        <v>44824</v>
      </c>
      <c r="E4047" t="s">
        <v>268</v>
      </c>
      <c r="F4047" t="s">
        <v>1233</v>
      </c>
      <c r="G4047" t="s">
        <v>34</v>
      </c>
      <c r="I4047" s="3">
        <v>100</v>
      </c>
    </row>
    <row r="4048" spans="1:9" x14ac:dyDescent="0.35">
      <c r="A4048" s="1">
        <v>44082</v>
      </c>
      <c r="B4048">
        <v>9</v>
      </c>
      <c r="C4048">
        <v>2020</v>
      </c>
      <c r="D4048" s="2">
        <v>44824</v>
      </c>
      <c r="E4048" t="s">
        <v>268</v>
      </c>
      <c r="F4048" t="s">
        <v>1608</v>
      </c>
      <c r="G4048" t="s">
        <v>16</v>
      </c>
      <c r="I4048" s="3">
        <v>202.57</v>
      </c>
    </row>
    <row r="4049" spans="1:9" x14ac:dyDescent="0.35">
      <c r="A4049" s="1">
        <v>44082</v>
      </c>
      <c r="B4049">
        <v>9</v>
      </c>
      <c r="C4049">
        <v>2020</v>
      </c>
      <c r="D4049" s="2">
        <v>44824</v>
      </c>
      <c r="E4049" t="s">
        <v>275</v>
      </c>
      <c r="F4049" t="s">
        <v>420</v>
      </c>
      <c r="G4049" t="s">
        <v>26</v>
      </c>
      <c r="I4049" s="3">
        <v>41.87</v>
      </c>
    </row>
    <row r="4050" spans="1:9" x14ac:dyDescent="0.35">
      <c r="A4050" s="1">
        <v>44083</v>
      </c>
      <c r="B4050">
        <v>9</v>
      </c>
      <c r="C4050">
        <v>2020</v>
      </c>
      <c r="D4050" s="2">
        <v>44824</v>
      </c>
      <c r="E4050" t="s">
        <v>268</v>
      </c>
      <c r="F4050" t="s">
        <v>1617</v>
      </c>
      <c r="G4050" t="s">
        <v>34</v>
      </c>
      <c r="I4050" s="3">
        <v>373</v>
      </c>
    </row>
    <row r="4051" spans="1:9" x14ac:dyDescent="0.35">
      <c r="A4051" s="1">
        <v>44085</v>
      </c>
      <c r="B4051">
        <v>9</v>
      </c>
      <c r="C4051">
        <v>2020</v>
      </c>
      <c r="D4051" s="2">
        <v>44824</v>
      </c>
      <c r="E4051" t="s">
        <v>275</v>
      </c>
      <c r="F4051" t="s">
        <v>479</v>
      </c>
      <c r="G4051" t="s">
        <v>20</v>
      </c>
      <c r="I4051" s="3">
        <v>4.84</v>
      </c>
    </row>
    <row r="4052" spans="1:9" x14ac:dyDescent="0.35">
      <c r="A4052" s="1">
        <v>44085</v>
      </c>
      <c r="B4052">
        <v>9</v>
      </c>
      <c r="C4052">
        <v>2020</v>
      </c>
      <c r="D4052" s="2">
        <v>44824</v>
      </c>
      <c r="E4052" t="s">
        <v>276</v>
      </c>
      <c r="F4052" t="s">
        <v>1618</v>
      </c>
      <c r="G4052" t="s">
        <v>25</v>
      </c>
      <c r="I4052" s="3">
        <v>40.93</v>
      </c>
    </row>
    <row r="4053" spans="1:9" x14ac:dyDescent="0.35">
      <c r="A4053" s="1">
        <v>44086</v>
      </c>
      <c r="B4053">
        <v>9</v>
      </c>
      <c r="C4053">
        <v>2020</v>
      </c>
      <c r="D4053" s="2">
        <v>44824</v>
      </c>
      <c r="E4053" t="s">
        <v>275</v>
      </c>
      <c r="F4053" t="s">
        <v>479</v>
      </c>
      <c r="G4053" t="s">
        <v>20</v>
      </c>
      <c r="I4053" s="3">
        <v>101.98</v>
      </c>
    </row>
    <row r="4054" spans="1:9" x14ac:dyDescent="0.35">
      <c r="A4054" s="1">
        <v>44089</v>
      </c>
      <c r="B4054">
        <v>9</v>
      </c>
      <c r="C4054">
        <v>2020</v>
      </c>
      <c r="D4054" s="2">
        <v>44824</v>
      </c>
      <c r="E4054" t="s">
        <v>276</v>
      </c>
      <c r="F4054" t="s">
        <v>1619</v>
      </c>
      <c r="G4054" t="s">
        <v>28</v>
      </c>
      <c r="I4054" s="3">
        <v>6.45</v>
      </c>
    </row>
    <row r="4055" spans="1:9" x14ac:dyDescent="0.35">
      <c r="A4055" s="1">
        <v>44091</v>
      </c>
      <c r="B4055">
        <v>9</v>
      </c>
      <c r="C4055">
        <v>2020</v>
      </c>
      <c r="D4055" s="2">
        <v>44824</v>
      </c>
      <c r="E4055" t="s">
        <v>276</v>
      </c>
      <c r="F4055" t="s">
        <v>487</v>
      </c>
      <c r="G4055" t="s">
        <v>50</v>
      </c>
      <c r="I4055" s="3">
        <v>349</v>
      </c>
    </row>
    <row r="4056" spans="1:9" x14ac:dyDescent="0.35">
      <c r="A4056" s="1">
        <v>44092</v>
      </c>
      <c r="B4056">
        <v>9</v>
      </c>
      <c r="C4056">
        <v>2020</v>
      </c>
      <c r="D4056" s="2">
        <v>44824</v>
      </c>
      <c r="E4056" t="s">
        <v>268</v>
      </c>
      <c r="F4056" t="s">
        <v>751</v>
      </c>
      <c r="G4056" t="s">
        <v>14</v>
      </c>
      <c r="I4056" s="3">
        <v>722.61</v>
      </c>
    </row>
    <row r="4057" spans="1:9" x14ac:dyDescent="0.35">
      <c r="A4057" s="1">
        <v>44095</v>
      </c>
      <c r="B4057">
        <v>9</v>
      </c>
      <c r="C4057">
        <v>2020</v>
      </c>
      <c r="D4057" s="2">
        <v>44824</v>
      </c>
      <c r="E4057" t="s">
        <v>268</v>
      </c>
      <c r="F4057" t="s">
        <v>1620</v>
      </c>
      <c r="G4057" t="s">
        <v>22</v>
      </c>
      <c r="I4057" s="3">
        <v>100</v>
      </c>
    </row>
    <row r="4058" spans="1:9" x14ac:dyDescent="0.35">
      <c r="A4058" s="1">
        <v>44096</v>
      </c>
      <c r="B4058">
        <v>9</v>
      </c>
      <c r="C4058">
        <v>2020</v>
      </c>
      <c r="D4058" s="2">
        <v>44824</v>
      </c>
      <c r="E4058" t="s">
        <v>276</v>
      </c>
      <c r="F4058" t="s">
        <v>388</v>
      </c>
      <c r="G4058" t="s">
        <v>36</v>
      </c>
      <c r="I4058" s="3">
        <v>1.99</v>
      </c>
    </row>
    <row r="4059" spans="1:9" x14ac:dyDescent="0.35">
      <c r="A4059" s="1">
        <v>44096</v>
      </c>
      <c r="B4059">
        <v>9</v>
      </c>
      <c r="C4059">
        <v>2020</v>
      </c>
      <c r="D4059" s="2">
        <v>44824</v>
      </c>
      <c r="E4059" t="s">
        <v>268</v>
      </c>
      <c r="F4059" t="s">
        <v>751</v>
      </c>
      <c r="G4059" t="s">
        <v>14</v>
      </c>
      <c r="I4059" s="3">
        <v>22.68</v>
      </c>
    </row>
    <row r="4060" spans="1:9" x14ac:dyDescent="0.35">
      <c r="A4060" s="1">
        <v>44096</v>
      </c>
      <c r="B4060">
        <v>9</v>
      </c>
      <c r="C4060">
        <v>2020</v>
      </c>
      <c r="D4060" s="2">
        <v>44824</v>
      </c>
      <c r="E4060" t="s">
        <v>268</v>
      </c>
      <c r="F4060" t="s">
        <v>1556</v>
      </c>
      <c r="G4060" t="s">
        <v>20</v>
      </c>
      <c r="I4060" s="3">
        <v>30.39</v>
      </c>
    </row>
    <row r="4061" spans="1:9" x14ac:dyDescent="0.35">
      <c r="A4061" s="1">
        <v>44096</v>
      </c>
      <c r="B4061">
        <v>9</v>
      </c>
      <c r="C4061">
        <v>2020</v>
      </c>
      <c r="D4061" s="2">
        <v>44824</v>
      </c>
      <c r="E4061" t="s">
        <v>268</v>
      </c>
      <c r="F4061" t="s">
        <v>754</v>
      </c>
      <c r="G4061" t="s">
        <v>16</v>
      </c>
      <c r="I4061" s="3">
        <v>209.25</v>
      </c>
    </row>
    <row r="4062" spans="1:9" x14ac:dyDescent="0.35">
      <c r="A4062" s="1">
        <v>44099</v>
      </c>
      <c r="B4062">
        <v>9</v>
      </c>
      <c r="C4062">
        <v>2020</v>
      </c>
      <c r="D4062" s="2">
        <v>44824</v>
      </c>
      <c r="E4062" t="s">
        <v>268</v>
      </c>
      <c r="F4062" t="s">
        <v>1556</v>
      </c>
      <c r="G4062" t="s">
        <v>20</v>
      </c>
      <c r="I4062" s="3">
        <v>6.75</v>
      </c>
    </row>
    <row r="4063" spans="1:9" x14ac:dyDescent="0.35">
      <c r="A4063" s="1">
        <v>44099</v>
      </c>
      <c r="B4063">
        <v>9</v>
      </c>
      <c r="C4063">
        <v>2020</v>
      </c>
      <c r="D4063" s="2">
        <v>44824</v>
      </c>
      <c r="E4063" t="s">
        <v>275</v>
      </c>
      <c r="F4063" t="s">
        <v>479</v>
      </c>
      <c r="G4063" t="s">
        <v>20</v>
      </c>
      <c r="I4063" s="3">
        <v>106.32</v>
      </c>
    </row>
    <row r="4064" spans="1:9" x14ac:dyDescent="0.35">
      <c r="A4064" s="1">
        <v>44099</v>
      </c>
      <c r="B4064">
        <v>9</v>
      </c>
      <c r="C4064">
        <v>2020</v>
      </c>
      <c r="D4064" s="2">
        <v>44824</v>
      </c>
      <c r="E4064" t="s">
        <v>276</v>
      </c>
      <c r="F4064" t="s">
        <v>1621</v>
      </c>
      <c r="G4064" t="s">
        <v>12</v>
      </c>
      <c r="I4064" s="3">
        <v>495</v>
      </c>
    </row>
    <row r="4065" spans="1:9" x14ac:dyDescent="0.35">
      <c r="A4065" s="1">
        <v>44100</v>
      </c>
      <c r="B4065">
        <v>9</v>
      </c>
      <c r="C4065">
        <v>2020</v>
      </c>
      <c r="D4065" s="2">
        <v>44824</v>
      </c>
      <c r="E4065" t="s">
        <v>276</v>
      </c>
      <c r="F4065" t="s">
        <v>1621</v>
      </c>
      <c r="G4065" t="s">
        <v>12</v>
      </c>
      <c r="I4065" s="3">
        <v>20.36</v>
      </c>
    </row>
    <row r="4066" spans="1:9" x14ac:dyDescent="0.35">
      <c r="A4066" s="1">
        <v>44100</v>
      </c>
      <c r="B4066">
        <v>9</v>
      </c>
      <c r="C4066">
        <v>2020</v>
      </c>
      <c r="D4066" s="2">
        <v>44824</v>
      </c>
      <c r="E4066" t="s">
        <v>276</v>
      </c>
      <c r="F4066" t="s">
        <v>1621</v>
      </c>
      <c r="G4066" t="s">
        <v>12</v>
      </c>
      <c r="I4066" s="3">
        <v>20.36</v>
      </c>
    </row>
    <row r="4067" spans="1:9" x14ac:dyDescent="0.35">
      <c r="A4067" s="1">
        <v>44102</v>
      </c>
      <c r="B4067">
        <v>9</v>
      </c>
      <c r="C4067">
        <v>2020</v>
      </c>
      <c r="D4067" s="2">
        <v>44824</v>
      </c>
      <c r="E4067" t="s">
        <v>276</v>
      </c>
      <c r="F4067" t="s">
        <v>696</v>
      </c>
      <c r="G4067" t="s">
        <v>60</v>
      </c>
      <c r="I4067" s="3">
        <v>71.08</v>
      </c>
    </row>
    <row r="4068" spans="1:9" x14ac:dyDescent="0.35">
      <c r="A4068" s="1">
        <v>44103</v>
      </c>
      <c r="B4068">
        <v>9</v>
      </c>
      <c r="C4068">
        <v>2020</v>
      </c>
      <c r="D4068" s="2">
        <v>44824</v>
      </c>
      <c r="E4068" t="s">
        <v>276</v>
      </c>
      <c r="F4068" t="s">
        <v>696</v>
      </c>
      <c r="G4068" t="s">
        <v>60</v>
      </c>
      <c r="I4068" s="3">
        <v>-71.08</v>
      </c>
    </row>
    <row r="4069" spans="1:9" x14ac:dyDescent="0.35">
      <c r="A4069" s="1">
        <v>44105</v>
      </c>
      <c r="B4069">
        <v>10</v>
      </c>
      <c r="C4069">
        <v>2020</v>
      </c>
      <c r="D4069" s="2">
        <v>44854</v>
      </c>
      <c r="E4069" t="s">
        <v>268</v>
      </c>
      <c r="F4069" t="s">
        <v>1622</v>
      </c>
      <c r="G4069" t="s">
        <v>38</v>
      </c>
      <c r="I4069" s="3">
        <v>223</v>
      </c>
    </row>
    <row r="4070" spans="1:9" x14ac:dyDescent="0.35">
      <c r="A4070" s="1">
        <v>44105</v>
      </c>
      <c r="B4070">
        <v>10</v>
      </c>
      <c r="C4070">
        <v>2020</v>
      </c>
      <c r="D4070" s="2">
        <v>44854</v>
      </c>
      <c r="E4070" t="s">
        <v>268</v>
      </c>
      <c r="F4070" t="s">
        <v>1556</v>
      </c>
      <c r="G4070" t="s">
        <v>20</v>
      </c>
      <c r="I4070" s="3">
        <v>13.53</v>
      </c>
    </row>
    <row r="4071" spans="1:9" x14ac:dyDescent="0.35">
      <c r="A4071" s="1">
        <v>44105</v>
      </c>
      <c r="B4071">
        <v>10</v>
      </c>
      <c r="C4071">
        <v>2020</v>
      </c>
      <c r="D4071" s="2">
        <v>44854</v>
      </c>
      <c r="E4071" t="s">
        <v>276</v>
      </c>
      <c r="F4071" t="s">
        <v>699</v>
      </c>
      <c r="G4071" t="s">
        <v>23</v>
      </c>
      <c r="I4071" s="3">
        <v>40</v>
      </c>
    </row>
    <row r="4072" spans="1:9" x14ac:dyDescent="0.35">
      <c r="A4072" s="1">
        <v>44105</v>
      </c>
      <c r="B4072">
        <v>10</v>
      </c>
      <c r="C4072">
        <v>2020</v>
      </c>
      <c r="D4072" s="2">
        <v>44854</v>
      </c>
      <c r="E4072" t="s">
        <v>268</v>
      </c>
      <c r="F4072" t="s">
        <v>1532</v>
      </c>
      <c r="G4072" t="s">
        <v>34</v>
      </c>
      <c r="I4072" s="3">
        <v>55</v>
      </c>
    </row>
    <row r="4073" spans="1:9" x14ac:dyDescent="0.35">
      <c r="A4073" s="1">
        <v>44106</v>
      </c>
      <c r="B4073">
        <v>10</v>
      </c>
      <c r="C4073">
        <v>2020</v>
      </c>
      <c r="D4073" s="2">
        <v>44854</v>
      </c>
      <c r="E4073" t="s">
        <v>276</v>
      </c>
      <c r="F4073" t="s">
        <v>1623</v>
      </c>
      <c r="G4073" t="s">
        <v>23</v>
      </c>
      <c r="I4073" s="3">
        <v>7</v>
      </c>
    </row>
    <row r="4074" spans="1:9" x14ac:dyDescent="0.35">
      <c r="A4074" s="1">
        <v>44106</v>
      </c>
      <c r="B4074">
        <v>10</v>
      </c>
      <c r="C4074">
        <v>2020</v>
      </c>
      <c r="D4074" s="2">
        <v>44854</v>
      </c>
      <c r="E4074" t="s">
        <v>268</v>
      </c>
      <c r="F4074" t="s">
        <v>1064</v>
      </c>
      <c r="G4074" t="s">
        <v>13</v>
      </c>
      <c r="I4074" s="3">
        <v>3818.68</v>
      </c>
    </row>
    <row r="4075" spans="1:9" x14ac:dyDescent="0.35">
      <c r="A4075" s="1">
        <v>44108</v>
      </c>
      <c r="B4075">
        <v>10</v>
      </c>
      <c r="C4075">
        <v>2020</v>
      </c>
      <c r="D4075" s="2">
        <v>44854</v>
      </c>
      <c r="E4075" t="s">
        <v>276</v>
      </c>
      <c r="F4075" t="s">
        <v>1624</v>
      </c>
      <c r="G4075" t="s">
        <v>19</v>
      </c>
      <c r="I4075" s="3">
        <v>9.08</v>
      </c>
    </row>
    <row r="4076" spans="1:9" x14ac:dyDescent="0.35">
      <c r="A4076" s="1">
        <v>44108</v>
      </c>
      <c r="B4076">
        <v>10</v>
      </c>
      <c r="C4076">
        <v>2020</v>
      </c>
      <c r="D4076" s="2">
        <v>44854</v>
      </c>
      <c r="E4076" t="s">
        <v>276</v>
      </c>
      <c r="F4076" t="s">
        <v>1625</v>
      </c>
      <c r="G4076" t="s">
        <v>46</v>
      </c>
      <c r="I4076" s="3">
        <v>39.76</v>
      </c>
    </row>
    <row r="4077" spans="1:9" x14ac:dyDescent="0.35">
      <c r="A4077" s="1">
        <v>44108</v>
      </c>
      <c r="B4077">
        <v>10</v>
      </c>
      <c r="C4077">
        <v>2020</v>
      </c>
      <c r="D4077" s="2">
        <v>44854</v>
      </c>
      <c r="E4077" t="s">
        <v>276</v>
      </c>
      <c r="F4077" t="s">
        <v>368</v>
      </c>
      <c r="G4077" t="s">
        <v>27</v>
      </c>
      <c r="I4077" s="3">
        <v>172.02</v>
      </c>
    </row>
    <row r="4078" spans="1:9" x14ac:dyDescent="0.35">
      <c r="A4078" s="1">
        <v>44109</v>
      </c>
      <c r="B4078">
        <v>10</v>
      </c>
      <c r="C4078">
        <v>2020</v>
      </c>
      <c r="D4078" s="2">
        <v>44854</v>
      </c>
      <c r="E4078" t="s">
        <v>276</v>
      </c>
      <c r="F4078" t="s">
        <v>1626</v>
      </c>
      <c r="G4078" t="s">
        <v>17</v>
      </c>
      <c r="I4078" s="3">
        <v>10.4</v>
      </c>
    </row>
    <row r="4079" spans="1:9" x14ac:dyDescent="0.35">
      <c r="A4079" s="1">
        <v>44109</v>
      </c>
      <c r="B4079">
        <v>10</v>
      </c>
      <c r="C4079">
        <v>2020</v>
      </c>
      <c r="D4079" s="2">
        <v>44854</v>
      </c>
      <c r="E4079" t="s">
        <v>276</v>
      </c>
      <c r="F4079" t="s">
        <v>1627</v>
      </c>
      <c r="G4079" t="s">
        <v>17</v>
      </c>
      <c r="I4079" s="3">
        <v>35.549999999999997</v>
      </c>
    </row>
    <row r="4080" spans="1:9" x14ac:dyDescent="0.35">
      <c r="A4080" s="1">
        <v>44109</v>
      </c>
      <c r="B4080">
        <v>10</v>
      </c>
      <c r="C4080">
        <v>2020</v>
      </c>
      <c r="D4080" s="2">
        <v>44854</v>
      </c>
      <c r="E4080" t="s">
        <v>268</v>
      </c>
      <c r="F4080" t="s">
        <v>651</v>
      </c>
      <c r="G4080" t="s">
        <v>34</v>
      </c>
      <c r="I4080" s="3">
        <v>79.5</v>
      </c>
    </row>
    <row r="4081" spans="1:9" x14ac:dyDescent="0.35">
      <c r="A4081" s="1">
        <v>44109</v>
      </c>
      <c r="B4081">
        <v>10</v>
      </c>
      <c r="C4081">
        <v>2020</v>
      </c>
      <c r="D4081" s="2">
        <v>44854</v>
      </c>
      <c r="E4081" t="s">
        <v>268</v>
      </c>
      <c r="F4081" t="s">
        <v>1628</v>
      </c>
      <c r="G4081" t="s">
        <v>9</v>
      </c>
      <c r="I4081" s="3">
        <v>100</v>
      </c>
    </row>
    <row r="4082" spans="1:9" x14ac:dyDescent="0.35">
      <c r="A4082" s="1">
        <v>44109</v>
      </c>
      <c r="B4082">
        <v>10</v>
      </c>
      <c r="C4082">
        <v>2020</v>
      </c>
      <c r="D4082" s="2">
        <v>44854</v>
      </c>
      <c r="E4082" t="s">
        <v>268</v>
      </c>
      <c r="F4082" t="s">
        <v>1233</v>
      </c>
      <c r="G4082" t="s">
        <v>34</v>
      </c>
      <c r="I4082" s="3">
        <v>100</v>
      </c>
    </row>
    <row r="4083" spans="1:9" x14ac:dyDescent="0.35">
      <c r="A4083" s="1">
        <v>44109</v>
      </c>
      <c r="B4083">
        <v>10</v>
      </c>
      <c r="C4083">
        <v>2020</v>
      </c>
      <c r="D4083" s="2">
        <v>44854</v>
      </c>
      <c r="E4083" t="s">
        <v>268</v>
      </c>
      <c r="F4083" t="s">
        <v>1233</v>
      </c>
      <c r="G4083" t="s">
        <v>34</v>
      </c>
      <c r="I4083" s="3">
        <v>120</v>
      </c>
    </row>
    <row r="4084" spans="1:9" x14ac:dyDescent="0.35">
      <c r="A4084" s="1">
        <v>44109</v>
      </c>
      <c r="B4084">
        <v>10</v>
      </c>
      <c r="C4084">
        <v>2020</v>
      </c>
      <c r="D4084" s="2">
        <v>44854</v>
      </c>
      <c r="E4084" t="s">
        <v>276</v>
      </c>
      <c r="F4084" t="s">
        <v>1629</v>
      </c>
      <c r="G4084" t="s">
        <v>47</v>
      </c>
      <c r="I4084" s="3">
        <v>170.25</v>
      </c>
    </row>
    <row r="4085" spans="1:9" x14ac:dyDescent="0.35">
      <c r="A4085" s="1">
        <v>44110</v>
      </c>
      <c r="B4085">
        <v>10</v>
      </c>
      <c r="C4085">
        <v>2020</v>
      </c>
      <c r="D4085" s="2">
        <v>44854</v>
      </c>
      <c r="E4085" t="s">
        <v>276</v>
      </c>
      <c r="F4085" t="s">
        <v>1630</v>
      </c>
      <c r="G4085" t="s">
        <v>46</v>
      </c>
      <c r="I4085" s="3">
        <v>-39.76</v>
      </c>
    </row>
    <row r="4086" spans="1:9" x14ac:dyDescent="0.35">
      <c r="A4086" s="1">
        <v>44111</v>
      </c>
      <c r="B4086">
        <v>10</v>
      </c>
      <c r="C4086">
        <v>2020</v>
      </c>
      <c r="D4086" s="2">
        <v>44854</v>
      </c>
      <c r="E4086" t="s">
        <v>276</v>
      </c>
      <c r="F4086" t="s">
        <v>1464</v>
      </c>
      <c r="G4086" t="s">
        <v>36</v>
      </c>
      <c r="I4086" s="3">
        <v>69.989999999999995</v>
      </c>
    </row>
    <row r="4087" spans="1:9" x14ac:dyDescent="0.35">
      <c r="A4087" s="1">
        <v>44112</v>
      </c>
      <c r="B4087">
        <v>10</v>
      </c>
      <c r="C4087">
        <v>2020</v>
      </c>
      <c r="D4087" s="2">
        <v>44854</v>
      </c>
      <c r="E4087" t="s">
        <v>276</v>
      </c>
      <c r="F4087" t="s">
        <v>1631</v>
      </c>
      <c r="G4087" t="s">
        <v>46</v>
      </c>
      <c r="I4087" s="3">
        <v>41.76</v>
      </c>
    </row>
    <row r="4088" spans="1:9" x14ac:dyDescent="0.35">
      <c r="A4088" s="1">
        <v>44113</v>
      </c>
      <c r="B4088">
        <v>10</v>
      </c>
      <c r="C4088">
        <v>2020</v>
      </c>
      <c r="D4088" s="2">
        <v>44854</v>
      </c>
      <c r="E4088" t="s">
        <v>276</v>
      </c>
      <c r="F4088" t="s">
        <v>1632</v>
      </c>
      <c r="G4088" t="s">
        <v>19</v>
      </c>
      <c r="I4088" s="3">
        <v>9.85</v>
      </c>
    </row>
    <row r="4089" spans="1:9" x14ac:dyDescent="0.35">
      <c r="A4089" s="1">
        <v>44115</v>
      </c>
      <c r="B4089">
        <v>10</v>
      </c>
      <c r="C4089">
        <v>2020</v>
      </c>
      <c r="D4089" s="2">
        <v>44854</v>
      </c>
      <c r="E4089" t="s">
        <v>276</v>
      </c>
      <c r="F4089" t="s">
        <v>1466</v>
      </c>
      <c r="G4089" t="s">
        <v>19</v>
      </c>
      <c r="I4089" s="3">
        <v>45.37</v>
      </c>
    </row>
    <row r="4090" spans="1:9" x14ac:dyDescent="0.35">
      <c r="A4090" s="1">
        <v>44116</v>
      </c>
      <c r="B4090">
        <v>10</v>
      </c>
      <c r="C4090">
        <v>2020</v>
      </c>
      <c r="D4090" s="2">
        <v>44854</v>
      </c>
      <c r="E4090" t="s">
        <v>276</v>
      </c>
      <c r="F4090" t="s">
        <v>696</v>
      </c>
      <c r="G4090" t="s">
        <v>60</v>
      </c>
      <c r="I4090" s="3">
        <v>73.28</v>
      </c>
    </row>
    <row r="4091" spans="1:9" x14ac:dyDescent="0.35">
      <c r="A4091" s="1">
        <v>44117</v>
      </c>
      <c r="B4091">
        <v>10</v>
      </c>
      <c r="C4091">
        <v>2020</v>
      </c>
      <c r="D4091" s="2">
        <v>44854</v>
      </c>
      <c r="E4091" t="s">
        <v>276</v>
      </c>
      <c r="F4091" t="s">
        <v>770</v>
      </c>
      <c r="G4091" t="s">
        <v>19</v>
      </c>
      <c r="I4091" s="3">
        <v>5.38</v>
      </c>
    </row>
    <row r="4092" spans="1:9" x14ac:dyDescent="0.35">
      <c r="A4092" s="1">
        <v>44117</v>
      </c>
      <c r="B4092">
        <v>10</v>
      </c>
      <c r="C4092">
        <v>2020</v>
      </c>
      <c r="D4092" s="2">
        <v>44854</v>
      </c>
      <c r="E4092" t="s">
        <v>276</v>
      </c>
      <c r="F4092" t="s">
        <v>1624</v>
      </c>
      <c r="G4092" t="s">
        <v>19</v>
      </c>
      <c r="I4092" s="3">
        <v>7.52</v>
      </c>
    </row>
    <row r="4093" spans="1:9" x14ac:dyDescent="0.35">
      <c r="A4093" s="1">
        <v>44117</v>
      </c>
      <c r="B4093">
        <v>10</v>
      </c>
      <c r="C4093">
        <v>2020</v>
      </c>
      <c r="D4093" s="2">
        <v>44854</v>
      </c>
      <c r="E4093" t="s">
        <v>276</v>
      </c>
      <c r="F4093" t="s">
        <v>541</v>
      </c>
      <c r="G4093" t="s">
        <v>17</v>
      </c>
      <c r="I4093" s="3">
        <v>17.78</v>
      </c>
    </row>
    <row r="4094" spans="1:9" x14ac:dyDescent="0.35">
      <c r="A4094" s="1">
        <v>44117</v>
      </c>
      <c r="B4094">
        <v>10</v>
      </c>
      <c r="C4094">
        <v>2020</v>
      </c>
      <c r="D4094" s="2">
        <v>44854</v>
      </c>
      <c r="E4094" t="s">
        <v>276</v>
      </c>
      <c r="F4094" t="s">
        <v>1633</v>
      </c>
      <c r="G4094" t="s">
        <v>17</v>
      </c>
      <c r="I4094" s="3">
        <v>51.72</v>
      </c>
    </row>
    <row r="4095" spans="1:9" x14ac:dyDescent="0.35">
      <c r="A4095" s="1">
        <v>44117</v>
      </c>
      <c r="B4095">
        <v>10</v>
      </c>
      <c r="C4095">
        <v>2020</v>
      </c>
      <c r="D4095" s="2">
        <v>44854</v>
      </c>
      <c r="E4095" t="s">
        <v>268</v>
      </c>
      <c r="F4095" t="s">
        <v>1556</v>
      </c>
      <c r="G4095" t="s">
        <v>20</v>
      </c>
      <c r="I4095" s="3">
        <v>62.35</v>
      </c>
    </row>
    <row r="4096" spans="1:9" x14ac:dyDescent="0.35">
      <c r="A4096" s="1">
        <v>44118</v>
      </c>
      <c r="B4096">
        <v>10</v>
      </c>
      <c r="C4096">
        <v>2020</v>
      </c>
      <c r="D4096" s="2">
        <v>44854</v>
      </c>
      <c r="E4096" t="s">
        <v>276</v>
      </c>
      <c r="F4096" t="s">
        <v>1633</v>
      </c>
      <c r="G4096" t="s">
        <v>17</v>
      </c>
      <c r="I4096" s="3">
        <v>51.72</v>
      </c>
    </row>
    <row r="4097" spans="1:9" x14ac:dyDescent="0.35">
      <c r="A4097" s="1">
        <v>44119</v>
      </c>
      <c r="B4097">
        <v>10</v>
      </c>
      <c r="C4097">
        <v>2020</v>
      </c>
      <c r="D4097" s="2">
        <v>44854</v>
      </c>
      <c r="E4097" t="s">
        <v>276</v>
      </c>
      <c r="F4097" t="s">
        <v>1593</v>
      </c>
      <c r="G4097" t="s">
        <v>19</v>
      </c>
      <c r="I4097" s="3">
        <v>3.21</v>
      </c>
    </row>
    <row r="4098" spans="1:9" x14ac:dyDescent="0.35">
      <c r="A4098" s="1">
        <v>44121</v>
      </c>
      <c r="B4098">
        <v>10</v>
      </c>
      <c r="C4098">
        <v>2020</v>
      </c>
      <c r="D4098" s="2">
        <v>44854</v>
      </c>
      <c r="E4098" t="s">
        <v>276</v>
      </c>
      <c r="F4098" t="s">
        <v>1634</v>
      </c>
      <c r="G4098" t="s">
        <v>60</v>
      </c>
      <c r="I4098" s="3">
        <v>21.54</v>
      </c>
    </row>
    <row r="4099" spans="1:9" x14ac:dyDescent="0.35">
      <c r="A4099" s="1">
        <v>44122</v>
      </c>
      <c r="B4099">
        <v>10</v>
      </c>
      <c r="C4099">
        <v>2020</v>
      </c>
      <c r="D4099" s="2">
        <v>44854</v>
      </c>
      <c r="E4099" t="s">
        <v>276</v>
      </c>
      <c r="F4099" t="s">
        <v>1633</v>
      </c>
      <c r="G4099" t="s">
        <v>17</v>
      </c>
      <c r="I4099" s="3">
        <v>51.72</v>
      </c>
    </row>
    <row r="4100" spans="1:9" x14ac:dyDescent="0.35">
      <c r="A4100" s="1">
        <v>44123</v>
      </c>
      <c r="B4100">
        <v>10</v>
      </c>
      <c r="C4100">
        <v>2020</v>
      </c>
      <c r="D4100" s="2">
        <v>44854</v>
      </c>
      <c r="E4100" t="s">
        <v>268</v>
      </c>
      <c r="F4100" t="s">
        <v>1556</v>
      </c>
      <c r="G4100" t="s">
        <v>20</v>
      </c>
      <c r="I4100" s="3">
        <v>25.81</v>
      </c>
    </row>
    <row r="4101" spans="1:9" x14ac:dyDescent="0.35">
      <c r="A4101" s="1">
        <v>44125</v>
      </c>
      <c r="B4101">
        <v>10</v>
      </c>
      <c r="C4101">
        <v>2020</v>
      </c>
      <c r="D4101" s="2">
        <v>44854</v>
      </c>
      <c r="E4101" t="s">
        <v>268</v>
      </c>
      <c r="F4101" t="s">
        <v>751</v>
      </c>
      <c r="G4101" t="s">
        <v>14</v>
      </c>
      <c r="I4101" s="3">
        <v>22.57</v>
      </c>
    </row>
    <row r="4102" spans="1:9" x14ac:dyDescent="0.35">
      <c r="A4102" s="1">
        <v>44126</v>
      </c>
      <c r="B4102">
        <v>10</v>
      </c>
      <c r="C4102">
        <v>2020</v>
      </c>
      <c r="D4102" s="2">
        <v>44854</v>
      </c>
      <c r="E4102" t="s">
        <v>268</v>
      </c>
      <c r="F4102" t="s">
        <v>1556</v>
      </c>
      <c r="G4102" t="s">
        <v>20</v>
      </c>
      <c r="I4102" s="3">
        <v>26.13</v>
      </c>
    </row>
    <row r="4103" spans="1:9" x14ac:dyDescent="0.35">
      <c r="A4103" s="1">
        <v>44126</v>
      </c>
      <c r="B4103">
        <v>10</v>
      </c>
      <c r="C4103">
        <v>2020</v>
      </c>
      <c r="D4103" s="2">
        <v>44854</v>
      </c>
      <c r="E4103" t="s">
        <v>268</v>
      </c>
      <c r="F4103" t="s">
        <v>754</v>
      </c>
      <c r="G4103" t="s">
        <v>16</v>
      </c>
      <c r="I4103" s="3">
        <v>209.25</v>
      </c>
    </row>
    <row r="4104" spans="1:9" x14ac:dyDescent="0.35">
      <c r="A4104" s="1">
        <v>44126</v>
      </c>
      <c r="B4104">
        <v>10</v>
      </c>
      <c r="C4104">
        <v>2020</v>
      </c>
      <c r="D4104" s="2">
        <v>44854</v>
      </c>
      <c r="E4104" t="s">
        <v>268</v>
      </c>
      <c r="F4104" t="s">
        <v>1524</v>
      </c>
      <c r="G4104" t="s">
        <v>11</v>
      </c>
      <c r="I4104" s="3">
        <v>250</v>
      </c>
    </row>
    <row r="4105" spans="1:9" x14ac:dyDescent="0.35">
      <c r="A4105" s="1">
        <v>44127</v>
      </c>
      <c r="B4105">
        <v>10</v>
      </c>
      <c r="C4105">
        <v>2020</v>
      </c>
      <c r="D4105" s="2">
        <v>44854</v>
      </c>
      <c r="E4105" t="s">
        <v>276</v>
      </c>
      <c r="F4105" t="s">
        <v>1635</v>
      </c>
      <c r="G4105" t="s">
        <v>19</v>
      </c>
      <c r="I4105" s="3">
        <v>5.12</v>
      </c>
    </row>
    <row r="4106" spans="1:9" x14ac:dyDescent="0.35">
      <c r="A4106" s="1">
        <v>44129</v>
      </c>
      <c r="B4106">
        <v>10</v>
      </c>
      <c r="C4106">
        <v>2020</v>
      </c>
      <c r="D4106" s="2">
        <v>44854</v>
      </c>
      <c r="E4106" t="s">
        <v>276</v>
      </c>
      <c r="F4106" t="s">
        <v>388</v>
      </c>
      <c r="G4106" t="s">
        <v>36</v>
      </c>
      <c r="I4106" s="3">
        <v>19.989999999999998</v>
      </c>
    </row>
    <row r="4107" spans="1:9" x14ac:dyDescent="0.35">
      <c r="A4107" s="1">
        <v>44129</v>
      </c>
      <c r="B4107">
        <v>10</v>
      </c>
      <c r="C4107">
        <v>2020</v>
      </c>
      <c r="D4107" s="2">
        <v>44854</v>
      </c>
      <c r="E4107" t="s">
        <v>276</v>
      </c>
      <c r="F4107" t="s">
        <v>1636</v>
      </c>
      <c r="G4107" t="s">
        <v>19</v>
      </c>
      <c r="I4107" s="3">
        <v>26.76</v>
      </c>
    </row>
    <row r="4108" spans="1:9" x14ac:dyDescent="0.35">
      <c r="A4108" s="1">
        <v>44130</v>
      </c>
      <c r="B4108">
        <v>10</v>
      </c>
      <c r="C4108">
        <v>2020</v>
      </c>
      <c r="D4108" s="2">
        <v>44854</v>
      </c>
      <c r="E4108" t="s">
        <v>268</v>
      </c>
      <c r="F4108" t="s">
        <v>1556</v>
      </c>
      <c r="G4108" t="s">
        <v>20</v>
      </c>
      <c r="I4108" s="3">
        <v>28.49</v>
      </c>
    </row>
    <row r="4109" spans="1:9" x14ac:dyDescent="0.35">
      <c r="A4109" s="1">
        <v>44131</v>
      </c>
      <c r="B4109">
        <v>10</v>
      </c>
      <c r="C4109">
        <v>2020</v>
      </c>
      <c r="D4109" s="2">
        <v>44854</v>
      </c>
      <c r="E4109" t="s">
        <v>276</v>
      </c>
      <c r="F4109" t="s">
        <v>585</v>
      </c>
      <c r="G4109" t="s">
        <v>23</v>
      </c>
      <c r="I4109" s="3">
        <v>90</v>
      </c>
    </row>
    <row r="4110" spans="1:9" x14ac:dyDescent="0.35">
      <c r="A4110" s="1">
        <v>44132</v>
      </c>
      <c r="B4110">
        <v>10</v>
      </c>
      <c r="C4110">
        <v>2020</v>
      </c>
      <c r="D4110" s="2">
        <v>44854</v>
      </c>
      <c r="E4110" t="s">
        <v>276</v>
      </c>
      <c r="F4110" t="s">
        <v>474</v>
      </c>
      <c r="G4110" t="s">
        <v>19</v>
      </c>
      <c r="I4110" s="3">
        <v>5.66</v>
      </c>
    </row>
    <row r="4111" spans="1:9" x14ac:dyDescent="0.35">
      <c r="A4111" s="1">
        <v>44132</v>
      </c>
      <c r="B4111">
        <v>10</v>
      </c>
      <c r="C4111">
        <v>2020</v>
      </c>
      <c r="D4111" s="2">
        <v>44854</v>
      </c>
      <c r="E4111" t="s">
        <v>275</v>
      </c>
      <c r="F4111" t="s">
        <v>420</v>
      </c>
      <c r="G4111" t="s">
        <v>26</v>
      </c>
      <c r="I4111" s="3">
        <v>39.31</v>
      </c>
    </row>
    <row r="4112" spans="1:9" x14ac:dyDescent="0.35">
      <c r="A4112" s="1">
        <v>44133</v>
      </c>
      <c r="B4112">
        <v>10</v>
      </c>
      <c r="C4112">
        <v>2020</v>
      </c>
      <c r="D4112" s="2">
        <v>44854</v>
      </c>
      <c r="E4112" t="s">
        <v>276</v>
      </c>
      <c r="F4112" t="s">
        <v>1441</v>
      </c>
      <c r="G4112" t="s">
        <v>17</v>
      </c>
      <c r="I4112" s="3">
        <v>55.36</v>
      </c>
    </row>
    <row r="4113" spans="1:9" x14ac:dyDescent="0.35">
      <c r="A4113" s="1">
        <v>44133</v>
      </c>
      <c r="B4113">
        <v>10</v>
      </c>
      <c r="C4113">
        <v>2020</v>
      </c>
      <c r="D4113" s="2">
        <v>44854</v>
      </c>
      <c r="E4113" t="s">
        <v>268</v>
      </c>
      <c r="F4113" t="s">
        <v>1059</v>
      </c>
      <c r="G4113" t="s">
        <v>14</v>
      </c>
      <c r="I4113" s="3">
        <v>279.86</v>
      </c>
    </row>
    <row r="4114" spans="1:9" x14ac:dyDescent="0.35">
      <c r="A4114" s="1">
        <v>44134</v>
      </c>
      <c r="B4114">
        <v>10</v>
      </c>
      <c r="C4114">
        <v>2020</v>
      </c>
      <c r="D4114" s="2">
        <v>44854</v>
      </c>
      <c r="E4114" t="s">
        <v>268</v>
      </c>
      <c r="F4114" t="s">
        <v>1532</v>
      </c>
      <c r="G4114" t="s">
        <v>34</v>
      </c>
      <c r="I4114" s="3">
        <v>55</v>
      </c>
    </row>
    <row r="4115" spans="1:9" x14ac:dyDescent="0.35">
      <c r="A4115" s="1">
        <v>44135</v>
      </c>
      <c r="B4115">
        <v>10</v>
      </c>
      <c r="C4115">
        <v>2020</v>
      </c>
      <c r="D4115" s="2">
        <v>44854</v>
      </c>
      <c r="E4115" t="s">
        <v>276</v>
      </c>
      <c r="F4115" t="s">
        <v>696</v>
      </c>
      <c r="G4115" t="s">
        <v>60</v>
      </c>
      <c r="I4115" s="3">
        <v>61.43</v>
      </c>
    </row>
    <row r="4116" spans="1:9" x14ac:dyDescent="0.35">
      <c r="A4116" s="1">
        <v>44135</v>
      </c>
      <c r="B4116">
        <v>10</v>
      </c>
      <c r="C4116">
        <v>2020</v>
      </c>
      <c r="D4116" s="2">
        <v>44854</v>
      </c>
      <c r="E4116" t="s">
        <v>275</v>
      </c>
      <c r="F4116" t="s">
        <v>1180</v>
      </c>
      <c r="G4116" t="s">
        <v>20</v>
      </c>
      <c r="I4116" s="3">
        <v>74.430000000000007</v>
      </c>
    </row>
    <row r="4117" spans="1:9" x14ac:dyDescent="0.35">
      <c r="A4117" s="1">
        <v>44135</v>
      </c>
      <c r="B4117">
        <v>10</v>
      </c>
      <c r="C4117">
        <v>2020</v>
      </c>
      <c r="D4117" s="2">
        <v>44854</v>
      </c>
      <c r="E4117" t="s">
        <v>276</v>
      </c>
      <c r="F4117" t="s">
        <v>1441</v>
      </c>
      <c r="G4117" t="s">
        <v>17</v>
      </c>
      <c r="I4117" s="3">
        <v>181.68</v>
      </c>
    </row>
    <row r="4118" spans="1:9" x14ac:dyDescent="0.35">
      <c r="A4118" s="1">
        <v>44137</v>
      </c>
      <c r="B4118">
        <v>11</v>
      </c>
      <c r="C4118">
        <v>2020</v>
      </c>
      <c r="D4118" s="2">
        <v>44885</v>
      </c>
      <c r="E4118" t="s">
        <v>276</v>
      </c>
      <c r="F4118" t="s">
        <v>1637</v>
      </c>
      <c r="G4118" t="s">
        <v>23</v>
      </c>
      <c r="I4118" s="3">
        <v>7</v>
      </c>
    </row>
    <row r="4119" spans="1:9" x14ac:dyDescent="0.35">
      <c r="A4119" s="1">
        <v>44137</v>
      </c>
      <c r="B4119">
        <v>11</v>
      </c>
      <c r="C4119">
        <v>2020</v>
      </c>
      <c r="D4119" s="2">
        <v>44885</v>
      </c>
      <c r="E4119" t="s">
        <v>276</v>
      </c>
      <c r="F4119" t="s">
        <v>1638</v>
      </c>
      <c r="G4119" t="s">
        <v>17</v>
      </c>
      <c r="I4119" s="3">
        <v>60</v>
      </c>
    </row>
    <row r="4120" spans="1:9" x14ac:dyDescent="0.35">
      <c r="A4120" s="1">
        <v>44137</v>
      </c>
      <c r="B4120">
        <v>11</v>
      </c>
      <c r="C4120">
        <v>2020</v>
      </c>
      <c r="D4120" s="2">
        <v>44885</v>
      </c>
      <c r="E4120" t="s">
        <v>268</v>
      </c>
      <c r="F4120" t="s">
        <v>1556</v>
      </c>
      <c r="G4120" t="s">
        <v>20</v>
      </c>
      <c r="I4120" s="3">
        <v>66.78</v>
      </c>
    </row>
    <row r="4121" spans="1:9" x14ac:dyDescent="0.35">
      <c r="A4121" s="1">
        <v>44137</v>
      </c>
      <c r="B4121">
        <v>11</v>
      </c>
      <c r="C4121">
        <v>2020</v>
      </c>
      <c r="D4121" s="2">
        <v>44885</v>
      </c>
      <c r="E4121" t="s">
        <v>268</v>
      </c>
      <c r="F4121" t="s">
        <v>651</v>
      </c>
      <c r="G4121" t="s">
        <v>34</v>
      </c>
      <c r="I4121" s="3">
        <v>79.5</v>
      </c>
    </row>
    <row r="4122" spans="1:9" x14ac:dyDescent="0.35">
      <c r="A4122" s="1">
        <v>44139</v>
      </c>
      <c r="B4122">
        <v>11</v>
      </c>
      <c r="C4122">
        <v>2020</v>
      </c>
      <c r="D4122" s="2">
        <v>44885</v>
      </c>
      <c r="E4122" t="s">
        <v>276</v>
      </c>
      <c r="F4122" t="s">
        <v>1639</v>
      </c>
      <c r="G4122" t="s">
        <v>60</v>
      </c>
      <c r="I4122" s="3">
        <v>14.86</v>
      </c>
    </row>
    <row r="4123" spans="1:9" x14ac:dyDescent="0.35">
      <c r="A4123" s="1">
        <v>44139</v>
      </c>
      <c r="B4123">
        <v>11</v>
      </c>
      <c r="C4123">
        <v>2020</v>
      </c>
      <c r="D4123" s="2">
        <v>44885</v>
      </c>
      <c r="E4123" t="s">
        <v>276</v>
      </c>
      <c r="F4123" t="s">
        <v>1640</v>
      </c>
      <c r="G4123" t="s">
        <v>60</v>
      </c>
      <c r="I4123" s="3">
        <v>15.07</v>
      </c>
    </row>
    <row r="4124" spans="1:9" x14ac:dyDescent="0.35">
      <c r="A4124" s="1">
        <v>44139</v>
      </c>
      <c r="B4124">
        <v>11</v>
      </c>
      <c r="C4124">
        <v>2020</v>
      </c>
      <c r="D4124" s="2">
        <v>44885</v>
      </c>
      <c r="E4124" t="s">
        <v>276</v>
      </c>
      <c r="F4124" t="s">
        <v>368</v>
      </c>
      <c r="G4124" t="s">
        <v>27</v>
      </c>
      <c r="I4124" s="3">
        <v>172</v>
      </c>
    </row>
    <row r="4125" spans="1:9" x14ac:dyDescent="0.35">
      <c r="A4125" s="1">
        <v>44141</v>
      </c>
      <c r="B4125">
        <v>11</v>
      </c>
      <c r="C4125">
        <v>2020</v>
      </c>
      <c r="D4125" s="2">
        <v>44885</v>
      </c>
      <c r="E4125" t="s">
        <v>268</v>
      </c>
      <c r="F4125" t="s">
        <v>1556</v>
      </c>
      <c r="G4125" t="s">
        <v>20</v>
      </c>
      <c r="I4125" s="3">
        <v>7.83</v>
      </c>
    </row>
    <row r="4126" spans="1:9" x14ac:dyDescent="0.35">
      <c r="A4126" s="1">
        <v>44141</v>
      </c>
      <c r="B4126">
        <v>11</v>
      </c>
      <c r="C4126">
        <v>2020</v>
      </c>
      <c r="D4126" s="2">
        <v>44885</v>
      </c>
      <c r="E4126" t="s">
        <v>276</v>
      </c>
      <c r="F4126" t="s">
        <v>1464</v>
      </c>
      <c r="G4126" t="s">
        <v>36</v>
      </c>
      <c r="I4126" s="3">
        <v>69.989999999999995</v>
      </c>
    </row>
    <row r="4127" spans="1:9" x14ac:dyDescent="0.35">
      <c r="A4127" s="1">
        <v>44144</v>
      </c>
      <c r="B4127">
        <v>11</v>
      </c>
      <c r="C4127">
        <v>2020</v>
      </c>
      <c r="D4127" s="2">
        <v>44885</v>
      </c>
      <c r="E4127" t="s">
        <v>275</v>
      </c>
      <c r="F4127" t="s">
        <v>661</v>
      </c>
      <c r="G4127" t="s">
        <v>38</v>
      </c>
      <c r="I4127" s="3">
        <v>176</v>
      </c>
    </row>
    <row r="4128" spans="1:9" x14ac:dyDescent="0.35">
      <c r="A4128" s="1">
        <v>44144</v>
      </c>
      <c r="B4128">
        <v>11</v>
      </c>
      <c r="C4128">
        <v>2020</v>
      </c>
      <c r="D4128" s="2">
        <v>44885</v>
      </c>
      <c r="E4128" t="s">
        <v>268</v>
      </c>
      <c r="F4128" t="s">
        <v>1233</v>
      </c>
      <c r="G4128" t="s">
        <v>34</v>
      </c>
      <c r="I4128" s="3">
        <v>100</v>
      </c>
    </row>
    <row r="4129" spans="1:9" x14ac:dyDescent="0.35">
      <c r="A4129" s="1">
        <v>44144</v>
      </c>
      <c r="B4129">
        <v>11</v>
      </c>
      <c r="C4129">
        <v>2020</v>
      </c>
      <c r="D4129" s="2">
        <v>44885</v>
      </c>
      <c r="E4129" t="s">
        <v>268</v>
      </c>
      <c r="F4129" t="s">
        <v>1233</v>
      </c>
      <c r="G4129" t="s">
        <v>34</v>
      </c>
      <c r="I4129" s="3">
        <v>120</v>
      </c>
    </row>
    <row r="4130" spans="1:9" x14ac:dyDescent="0.35">
      <c r="A4130" s="1">
        <v>44144</v>
      </c>
      <c r="B4130">
        <v>11</v>
      </c>
      <c r="C4130">
        <v>2020</v>
      </c>
      <c r="D4130" s="2">
        <v>44885</v>
      </c>
      <c r="E4130" t="s">
        <v>276</v>
      </c>
      <c r="F4130" t="s">
        <v>1641</v>
      </c>
      <c r="G4130" t="s">
        <v>48</v>
      </c>
      <c r="I4130" s="3">
        <v>200</v>
      </c>
    </row>
    <row r="4131" spans="1:9" x14ac:dyDescent="0.35">
      <c r="A4131" s="1">
        <v>44147</v>
      </c>
      <c r="B4131">
        <v>11</v>
      </c>
      <c r="C4131">
        <v>2020</v>
      </c>
      <c r="D4131" s="2">
        <v>44885</v>
      </c>
      <c r="E4131" t="s">
        <v>275</v>
      </c>
      <c r="F4131" t="s">
        <v>661</v>
      </c>
      <c r="G4131" t="s">
        <v>38</v>
      </c>
      <c r="I4131" s="3">
        <v>-83</v>
      </c>
    </row>
    <row r="4132" spans="1:9" x14ac:dyDescent="0.35">
      <c r="A4132" s="1">
        <v>44147</v>
      </c>
      <c r="B4132">
        <v>11</v>
      </c>
      <c r="C4132">
        <v>2020</v>
      </c>
      <c r="D4132" s="2">
        <v>44885</v>
      </c>
      <c r="E4132" t="s">
        <v>268</v>
      </c>
      <c r="F4132" t="s">
        <v>1608</v>
      </c>
      <c r="G4132" t="s">
        <v>16</v>
      </c>
      <c r="I4132" s="3">
        <v>232.92</v>
      </c>
    </row>
    <row r="4133" spans="1:9" x14ac:dyDescent="0.35">
      <c r="A4133" s="1">
        <v>44148</v>
      </c>
      <c r="B4133">
        <v>11</v>
      </c>
      <c r="C4133">
        <v>2020</v>
      </c>
      <c r="D4133" s="2">
        <v>44885</v>
      </c>
      <c r="E4133" t="s">
        <v>276</v>
      </c>
      <c r="F4133" t="s">
        <v>324</v>
      </c>
      <c r="G4133" t="s">
        <v>19</v>
      </c>
      <c r="I4133" s="3">
        <v>24.55</v>
      </c>
    </row>
    <row r="4134" spans="1:9" x14ac:dyDescent="0.35">
      <c r="A4134" s="1">
        <v>44148</v>
      </c>
      <c r="B4134">
        <v>11</v>
      </c>
      <c r="C4134">
        <v>2020</v>
      </c>
      <c r="D4134" s="2">
        <v>44885</v>
      </c>
      <c r="E4134" t="s">
        <v>276</v>
      </c>
      <c r="F4134" t="s">
        <v>1642</v>
      </c>
      <c r="G4134" t="s">
        <v>28</v>
      </c>
      <c r="I4134" s="3">
        <v>32.26</v>
      </c>
    </row>
    <row r="4135" spans="1:9" x14ac:dyDescent="0.35">
      <c r="A4135" s="1">
        <v>44148</v>
      </c>
      <c r="B4135">
        <v>11</v>
      </c>
      <c r="C4135">
        <v>2020</v>
      </c>
      <c r="D4135" s="2">
        <v>44885</v>
      </c>
      <c r="E4135" t="s">
        <v>268</v>
      </c>
      <c r="F4135" t="s">
        <v>1556</v>
      </c>
      <c r="G4135" t="s">
        <v>20</v>
      </c>
      <c r="I4135" s="3">
        <v>37.93</v>
      </c>
    </row>
    <row r="4136" spans="1:9" x14ac:dyDescent="0.35">
      <c r="A4136" s="1">
        <v>44152</v>
      </c>
      <c r="B4136">
        <v>11</v>
      </c>
      <c r="C4136">
        <v>2020</v>
      </c>
      <c r="D4136" s="2">
        <v>44885</v>
      </c>
      <c r="E4136" t="s">
        <v>271</v>
      </c>
      <c r="F4136" t="s">
        <v>1095</v>
      </c>
      <c r="G4136" t="s">
        <v>59</v>
      </c>
      <c r="I4136" s="3">
        <v>8.75</v>
      </c>
    </row>
    <row r="4137" spans="1:9" x14ac:dyDescent="0.35">
      <c r="A4137" s="1">
        <v>44152</v>
      </c>
      <c r="B4137">
        <v>11</v>
      </c>
      <c r="C4137">
        <v>2020</v>
      </c>
      <c r="D4137" s="2">
        <v>44885</v>
      </c>
      <c r="E4137" t="s">
        <v>276</v>
      </c>
      <c r="F4137" t="s">
        <v>696</v>
      </c>
      <c r="G4137" t="s">
        <v>60</v>
      </c>
      <c r="I4137" s="3">
        <v>74.72</v>
      </c>
    </row>
    <row r="4138" spans="1:9" x14ac:dyDescent="0.35">
      <c r="A4138" s="1">
        <v>44153</v>
      </c>
      <c r="B4138">
        <v>11</v>
      </c>
      <c r="C4138">
        <v>2020</v>
      </c>
      <c r="D4138" s="2">
        <v>44885</v>
      </c>
      <c r="E4138" t="s">
        <v>268</v>
      </c>
      <c r="F4138" t="s">
        <v>1556</v>
      </c>
      <c r="G4138" t="s">
        <v>20</v>
      </c>
      <c r="I4138" s="3">
        <v>6.65</v>
      </c>
    </row>
    <row r="4139" spans="1:9" x14ac:dyDescent="0.35">
      <c r="A4139" s="1">
        <v>44156</v>
      </c>
      <c r="B4139">
        <v>11</v>
      </c>
      <c r="C4139">
        <v>2020</v>
      </c>
      <c r="D4139" s="2">
        <v>44885</v>
      </c>
      <c r="E4139" t="s">
        <v>276</v>
      </c>
      <c r="F4139" t="s">
        <v>1643</v>
      </c>
      <c r="G4139" t="s">
        <v>17</v>
      </c>
      <c r="I4139" s="3">
        <v>32.31</v>
      </c>
    </row>
    <row r="4140" spans="1:9" x14ac:dyDescent="0.35">
      <c r="A4140" s="1">
        <v>44157</v>
      </c>
      <c r="B4140">
        <v>11</v>
      </c>
      <c r="C4140">
        <v>2020</v>
      </c>
      <c r="D4140" s="2">
        <v>44885</v>
      </c>
      <c r="E4140" t="s">
        <v>276</v>
      </c>
      <c r="F4140" t="s">
        <v>1644</v>
      </c>
      <c r="G4140" t="s">
        <v>17</v>
      </c>
      <c r="I4140" s="3">
        <v>21.06</v>
      </c>
    </row>
    <row r="4141" spans="1:9" x14ac:dyDescent="0.35">
      <c r="A4141" s="1">
        <v>44157</v>
      </c>
      <c r="B4141">
        <v>11</v>
      </c>
      <c r="C4141">
        <v>2020</v>
      </c>
      <c r="D4141" s="2">
        <v>44885</v>
      </c>
      <c r="E4141" t="s">
        <v>276</v>
      </c>
      <c r="F4141" t="s">
        <v>1645</v>
      </c>
      <c r="G4141" t="s">
        <v>60</v>
      </c>
      <c r="I4141" s="3">
        <v>47.64</v>
      </c>
    </row>
    <row r="4142" spans="1:9" x14ac:dyDescent="0.35">
      <c r="A4142" s="1">
        <v>44158</v>
      </c>
      <c r="B4142">
        <v>11</v>
      </c>
      <c r="C4142">
        <v>2020</v>
      </c>
      <c r="D4142" s="2">
        <v>44885</v>
      </c>
      <c r="E4142" t="s">
        <v>276</v>
      </c>
      <c r="F4142" t="s">
        <v>1646</v>
      </c>
      <c r="G4142" t="s">
        <v>19</v>
      </c>
      <c r="I4142" s="3">
        <v>11.94</v>
      </c>
    </row>
    <row r="4143" spans="1:9" x14ac:dyDescent="0.35">
      <c r="A4143" s="1">
        <v>44158</v>
      </c>
      <c r="B4143">
        <v>11</v>
      </c>
      <c r="C4143">
        <v>2020</v>
      </c>
      <c r="D4143" s="2">
        <v>44885</v>
      </c>
      <c r="E4143" t="s">
        <v>268</v>
      </c>
      <c r="F4143" t="s">
        <v>1456</v>
      </c>
      <c r="G4143" t="s">
        <v>9</v>
      </c>
      <c r="I4143" s="3">
        <v>20</v>
      </c>
    </row>
    <row r="4144" spans="1:9" x14ac:dyDescent="0.35">
      <c r="A4144" s="1">
        <v>44158</v>
      </c>
      <c r="B4144">
        <v>11</v>
      </c>
      <c r="C4144">
        <v>2020</v>
      </c>
      <c r="D4144" s="2">
        <v>44885</v>
      </c>
      <c r="E4144" t="s">
        <v>276</v>
      </c>
      <c r="F4144" t="s">
        <v>1647</v>
      </c>
      <c r="G4144" t="s">
        <v>60</v>
      </c>
      <c r="I4144" s="3">
        <v>21.54</v>
      </c>
    </row>
    <row r="4145" spans="1:9" x14ac:dyDescent="0.35">
      <c r="A4145" s="1">
        <v>44158</v>
      </c>
      <c r="B4145">
        <v>11</v>
      </c>
      <c r="C4145">
        <v>2020</v>
      </c>
      <c r="D4145" s="2">
        <v>44885</v>
      </c>
      <c r="E4145" t="s">
        <v>268</v>
      </c>
      <c r="F4145" t="s">
        <v>1556</v>
      </c>
      <c r="G4145" t="s">
        <v>20</v>
      </c>
      <c r="I4145" s="3">
        <v>29.26</v>
      </c>
    </row>
    <row r="4146" spans="1:9" x14ac:dyDescent="0.35">
      <c r="A4146" s="1">
        <v>44158</v>
      </c>
      <c r="B4146">
        <v>11</v>
      </c>
      <c r="C4146">
        <v>2020</v>
      </c>
      <c r="D4146" s="2">
        <v>44885</v>
      </c>
      <c r="E4146" t="s">
        <v>268</v>
      </c>
      <c r="F4146" t="s">
        <v>1456</v>
      </c>
      <c r="G4146" t="s">
        <v>9</v>
      </c>
      <c r="I4146" s="3">
        <v>50</v>
      </c>
    </row>
    <row r="4147" spans="1:9" x14ac:dyDescent="0.35">
      <c r="A4147" s="1">
        <v>44158</v>
      </c>
      <c r="B4147">
        <v>11</v>
      </c>
      <c r="C4147">
        <v>2020</v>
      </c>
      <c r="D4147" s="2">
        <v>44885</v>
      </c>
      <c r="E4147" t="s">
        <v>268</v>
      </c>
      <c r="F4147" t="s">
        <v>1648</v>
      </c>
      <c r="G4147" t="s">
        <v>11</v>
      </c>
      <c r="I4147" s="3">
        <v>4800</v>
      </c>
    </row>
    <row r="4148" spans="1:9" x14ac:dyDescent="0.35">
      <c r="A4148" s="1">
        <v>44159</v>
      </c>
      <c r="B4148">
        <v>11</v>
      </c>
      <c r="C4148">
        <v>2020</v>
      </c>
      <c r="D4148" s="2">
        <v>44885</v>
      </c>
      <c r="E4148" t="s">
        <v>275</v>
      </c>
      <c r="F4148" t="s">
        <v>1180</v>
      </c>
      <c r="G4148" t="s">
        <v>20</v>
      </c>
      <c r="I4148" s="3">
        <v>-12.99</v>
      </c>
    </row>
    <row r="4149" spans="1:9" x14ac:dyDescent="0.35">
      <c r="A4149" s="1">
        <v>44159</v>
      </c>
      <c r="B4149">
        <v>11</v>
      </c>
      <c r="C4149">
        <v>2020</v>
      </c>
      <c r="D4149" s="2">
        <v>44885</v>
      </c>
      <c r="E4149" t="s">
        <v>268</v>
      </c>
      <c r="F4149" t="s">
        <v>751</v>
      </c>
      <c r="G4149" t="s">
        <v>14</v>
      </c>
      <c r="I4149" s="3">
        <v>23.01</v>
      </c>
    </row>
    <row r="4150" spans="1:9" x14ac:dyDescent="0.35">
      <c r="A4150" s="1">
        <v>44159</v>
      </c>
      <c r="B4150">
        <v>11</v>
      </c>
      <c r="C4150">
        <v>2020</v>
      </c>
      <c r="D4150" s="2">
        <v>44885</v>
      </c>
      <c r="E4150" t="s">
        <v>268</v>
      </c>
      <c r="F4150" t="s">
        <v>754</v>
      </c>
      <c r="G4150" t="s">
        <v>16</v>
      </c>
      <c r="I4150" s="3">
        <v>86.25</v>
      </c>
    </row>
    <row r="4151" spans="1:9" x14ac:dyDescent="0.35">
      <c r="A4151" s="1">
        <v>44160</v>
      </c>
      <c r="B4151">
        <v>11</v>
      </c>
      <c r="C4151">
        <v>2020</v>
      </c>
      <c r="D4151" s="2">
        <v>44885</v>
      </c>
      <c r="E4151" t="s">
        <v>276</v>
      </c>
      <c r="F4151" t="s">
        <v>1649</v>
      </c>
      <c r="G4151" t="s">
        <v>10</v>
      </c>
      <c r="I4151" s="3">
        <v>32.299999999999997</v>
      </c>
    </row>
    <row r="4152" spans="1:9" x14ac:dyDescent="0.35">
      <c r="A4152" s="1">
        <v>44160</v>
      </c>
      <c r="B4152">
        <v>11</v>
      </c>
      <c r="C4152">
        <v>2020</v>
      </c>
      <c r="D4152" s="2">
        <v>44885</v>
      </c>
      <c r="E4152" t="s">
        <v>268</v>
      </c>
      <c r="F4152" t="s">
        <v>1556</v>
      </c>
      <c r="G4152" t="s">
        <v>20</v>
      </c>
      <c r="I4152" s="3">
        <v>73.97</v>
      </c>
    </row>
    <row r="4153" spans="1:9" x14ac:dyDescent="0.35">
      <c r="A4153" s="1">
        <v>44162</v>
      </c>
      <c r="B4153">
        <v>11</v>
      </c>
      <c r="C4153">
        <v>2020</v>
      </c>
      <c r="D4153" s="2">
        <v>44885</v>
      </c>
      <c r="E4153" t="s">
        <v>276</v>
      </c>
      <c r="F4153" t="s">
        <v>1650</v>
      </c>
      <c r="G4153" t="s">
        <v>17</v>
      </c>
      <c r="I4153" s="3">
        <v>16.440000000000001</v>
      </c>
    </row>
    <row r="4154" spans="1:9" x14ac:dyDescent="0.35">
      <c r="A4154" s="1">
        <v>44162</v>
      </c>
      <c r="B4154">
        <v>11</v>
      </c>
      <c r="C4154">
        <v>2020</v>
      </c>
      <c r="D4154" s="2">
        <v>44885</v>
      </c>
      <c r="E4154" t="s">
        <v>268</v>
      </c>
      <c r="F4154" t="s">
        <v>1556</v>
      </c>
      <c r="G4154" t="s">
        <v>20</v>
      </c>
      <c r="I4154" s="3">
        <v>63.18</v>
      </c>
    </row>
    <row r="4155" spans="1:9" x14ac:dyDescent="0.35">
      <c r="A4155" s="1">
        <v>44162</v>
      </c>
      <c r="B4155">
        <v>11</v>
      </c>
      <c r="C4155">
        <v>2020</v>
      </c>
      <c r="D4155" s="2">
        <v>44885</v>
      </c>
      <c r="E4155" t="s">
        <v>276</v>
      </c>
      <c r="F4155" t="s">
        <v>1651</v>
      </c>
      <c r="G4155" t="s">
        <v>17</v>
      </c>
      <c r="I4155" s="3">
        <v>107.74</v>
      </c>
    </row>
    <row r="4156" spans="1:9" x14ac:dyDescent="0.35">
      <c r="A4156" s="1">
        <v>44163</v>
      </c>
      <c r="B4156">
        <v>11</v>
      </c>
      <c r="C4156">
        <v>2020</v>
      </c>
      <c r="D4156" s="2">
        <v>44885</v>
      </c>
      <c r="E4156" t="s">
        <v>276</v>
      </c>
      <c r="F4156" t="s">
        <v>1652</v>
      </c>
      <c r="G4156" t="s">
        <v>19</v>
      </c>
      <c r="I4156" s="3">
        <v>16.05</v>
      </c>
    </row>
    <row r="4157" spans="1:9" x14ac:dyDescent="0.35">
      <c r="A4157" s="1">
        <v>44165</v>
      </c>
      <c r="B4157">
        <v>11</v>
      </c>
      <c r="C4157">
        <v>2020</v>
      </c>
      <c r="D4157" s="2">
        <v>44885</v>
      </c>
      <c r="E4157" t="s">
        <v>276</v>
      </c>
      <c r="F4157" t="s">
        <v>1653</v>
      </c>
      <c r="G4157" t="s">
        <v>28</v>
      </c>
      <c r="I4157" s="3">
        <v>44.99</v>
      </c>
    </row>
    <row r="4158" spans="1:9" x14ac:dyDescent="0.35">
      <c r="A4158" s="1">
        <v>44165</v>
      </c>
      <c r="B4158">
        <v>11</v>
      </c>
      <c r="C4158">
        <v>2020</v>
      </c>
      <c r="D4158" s="2">
        <v>44885</v>
      </c>
      <c r="E4158" t="s">
        <v>276</v>
      </c>
      <c r="F4158" t="s">
        <v>1441</v>
      </c>
      <c r="G4158" t="s">
        <v>17</v>
      </c>
      <c r="I4158" s="3">
        <v>51.6</v>
      </c>
    </row>
    <row r="4159" spans="1:9" x14ac:dyDescent="0.35">
      <c r="A4159" s="1">
        <v>44165</v>
      </c>
      <c r="B4159">
        <v>11</v>
      </c>
      <c r="C4159">
        <v>2020</v>
      </c>
      <c r="D4159" s="2">
        <v>44885</v>
      </c>
      <c r="E4159" t="s">
        <v>276</v>
      </c>
      <c r="F4159" t="s">
        <v>40</v>
      </c>
      <c r="G4159" t="s">
        <v>41</v>
      </c>
      <c r="I4159" s="3">
        <v>150</v>
      </c>
    </row>
    <row r="4160" spans="1:9" x14ac:dyDescent="0.35">
      <c r="A4160" s="1">
        <v>44166</v>
      </c>
      <c r="B4160">
        <v>12</v>
      </c>
      <c r="C4160">
        <v>2020</v>
      </c>
      <c r="D4160" s="2">
        <v>44915</v>
      </c>
      <c r="E4160" t="s">
        <v>276</v>
      </c>
      <c r="F4160" t="s">
        <v>1654</v>
      </c>
      <c r="G4160" t="s">
        <v>17</v>
      </c>
      <c r="I4160" s="3">
        <v>4.18</v>
      </c>
    </row>
    <row r="4161" spans="1:9" x14ac:dyDescent="0.35">
      <c r="A4161" s="1">
        <v>44166</v>
      </c>
      <c r="B4161">
        <v>12</v>
      </c>
      <c r="C4161">
        <v>2020</v>
      </c>
      <c r="D4161" s="2">
        <v>44915</v>
      </c>
      <c r="E4161" t="s">
        <v>276</v>
      </c>
      <c r="F4161" t="s">
        <v>1655</v>
      </c>
      <c r="G4161" t="s">
        <v>17</v>
      </c>
      <c r="I4161" s="3">
        <v>11.84</v>
      </c>
    </row>
    <row r="4162" spans="1:9" x14ac:dyDescent="0.35">
      <c r="A4162" s="1">
        <v>44166</v>
      </c>
      <c r="B4162">
        <v>12</v>
      </c>
      <c r="C4162">
        <v>2020</v>
      </c>
      <c r="D4162" s="2">
        <v>44915</v>
      </c>
      <c r="E4162" t="s">
        <v>268</v>
      </c>
      <c r="F4162" t="s">
        <v>919</v>
      </c>
      <c r="G4162" t="s">
        <v>34</v>
      </c>
      <c r="I4162" s="3">
        <v>55</v>
      </c>
    </row>
    <row r="4163" spans="1:9" x14ac:dyDescent="0.35">
      <c r="A4163" s="1">
        <v>44167</v>
      </c>
      <c r="B4163">
        <v>12</v>
      </c>
      <c r="C4163">
        <v>2020</v>
      </c>
      <c r="D4163" s="2">
        <v>44915</v>
      </c>
      <c r="E4163" t="s">
        <v>275</v>
      </c>
      <c r="F4163" t="s">
        <v>917</v>
      </c>
      <c r="G4163" t="s">
        <v>36</v>
      </c>
      <c r="I4163" s="3">
        <v>59.96</v>
      </c>
    </row>
    <row r="4164" spans="1:9" x14ac:dyDescent="0.35">
      <c r="A4164" s="1">
        <v>44167</v>
      </c>
      <c r="B4164">
        <v>12</v>
      </c>
      <c r="C4164">
        <v>2020</v>
      </c>
      <c r="D4164" s="2">
        <v>44915</v>
      </c>
      <c r="E4164" t="s">
        <v>276</v>
      </c>
      <c r="F4164" t="s">
        <v>1656</v>
      </c>
      <c r="G4164" t="s">
        <v>10</v>
      </c>
      <c r="I4164" s="3">
        <v>77.489999999999995</v>
      </c>
    </row>
    <row r="4165" spans="1:9" x14ac:dyDescent="0.35">
      <c r="A4165" s="1">
        <v>44167</v>
      </c>
      <c r="B4165">
        <v>12</v>
      </c>
      <c r="C4165">
        <v>2020</v>
      </c>
      <c r="D4165" s="2">
        <v>44915</v>
      </c>
      <c r="E4165" t="s">
        <v>268</v>
      </c>
      <c r="F4165" t="s">
        <v>1556</v>
      </c>
      <c r="G4165" t="s">
        <v>20</v>
      </c>
      <c r="I4165" s="3">
        <v>96.03</v>
      </c>
    </row>
    <row r="4166" spans="1:9" x14ac:dyDescent="0.35">
      <c r="A4166" s="1">
        <v>44167</v>
      </c>
      <c r="B4166">
        <v>12</v>
      </c>
      <c r="C4166">
        <v>2020</v>
      </c>
      <c r="D4166" s="2">
        <v>44915</v>
      </c>
      <c r="E4166" t="s">
        <v>268</v>
      </c>
      <c r="F4166" t="s">
        <v>1621</v>
      </c>
      <c r="G4166" t="s">
        <v>13</v>
      </c>
      <c r="I4166" s="3">
        <v>3438.86</v>
      </c>
    </row>
    <row r="4167" spans="1:9" x14ac:dyDescent="0.35">
      <c r="A4167" s="1">
        <v>44168</v>
      </c>
      <c r="B4167">
        <v>12</v>
      </c>
      <c r="C4167">
        <v>2020</v>
      </c>
      <c r="D4167" s="2">
        <v>44915</v>
      </c>
      <c r="E4167" t="s">
        <v>268</v>
      </c>
      <c r="F4167" t="s">
        <v>651</v>
      </c>
      <c r="G4167" t="s">
        <v>34</v>
      </c>
      <c r="I4167" s="3">
        <v>79.5</v>
      </c>
    </row>
    <row r="4168" spans="1:9" x14ac:dyDescent="0.35">
      <c r="A4168" s="1">
        <v>44169</v>
      </c>
      <c r="B4168">
        <v>12</v>
      </c>
      <c r="C4168">
        <v>2020</v>
      </c>
      <c r="D4168" s="2">
        <v>44915</v>
      </c>
      <c r="E4168" t="s">
        <v>276</v>
      </c>
      <c r="F4168" t="s">
        <v>368</v>
      </c>
      <c r="G4168" t="s">
        <v>27</v>
      </c>
      <c r="I4168" s="3">
        <v>157</v>
      </c>
    </row>
    <row r="4169" spans="1:9" x14ac:dyDescent="0.35">
      <c r="A4169" s="1">
        <v>44172</v>
      </c>
      <c r="B4169">
        <v>12</v>
      </c>
      <c r="C4169">
        <v>2020</v>
      </c>
      <c r="D4169" s="2">
        <v>44915</v>
      </c>
      <c r="E4169" t="s">
        <v>268</v>
      </c>
      <c r="F4169" t="s">
        <v>1556</v>
      </c>
      <c r="G4169" t="s">
        <v>20</v>
      </c>
      <c r="I4169" s="3">
        <v>28.68</v>
      </c>
    </row>
    <row r="4170" spans="1:9" x14ac:dyDescent="0.35">
      <c r="A4170" s="1">
        <v>44172</v>
      </c>
      <c r="B4170">
        <v>12</v>
      </c>
      <c r="C4170">
        <v>2020</v>
      </c>
      <c r="D4170" s="2">
        <v>44915</v>
      </c>
      <c r="E4170" t="s">
        <v>276</v>
      </c>
      <c r="F4170" t="s">
        <v>1657</v>
      </c>
      <c r="G4170" t="s">
        <v>17</v>
      </c>
      <c r="I4170" s="3">
        <v>38.56</v>
      </c>
    </row>
    <row r="4171" spans="1:9" x14ac:dyDescent="0.35">
      <c r="A4171" s="1">
        <v>44172</v>
      </c>
      <c r="B4171">
        <v>12</v>
      </c>
      <c r="C4171">
        <v>2020</v>
      </c>
      <c r="D4171" s="2">
        <v>44915</v>
      </c>
      <c r="E4171" t="s">
        <v>276</v>
      </c>
      <c r="F4171" t="s">
        <v>1464</v>
      </c>
      <c r="G4171" t="s">
        <v>36</v>
      </c>
      <c r="I4171" s="3">
        <v>69.989999999999995</v>
      </c>
    </row>
    <row r="4172" spans="1:9" x14ac:dyDescent="0.35">
      <c r="A4172" s="1">
        <v>44172</v>
      </c>
      <c r="B4172">
        <v>12</v>
      </c>
      <c r="C4172">
        <v>2020</v>
      </c>
      <c r="D4172" s="2">
        <v>44915</v>
      </c>
      <c r="E4172" t="s">
        <v>276</v>
      </c>
      <c r="F4172" t="s">
        <v>1658</v>
      </c>
      <c r="G4172" t="s">
        <v>17</v>
      </c>
      <c r="I4172" s="3">
        <v>86.07</v>
      </c>
    </row>
    <row r="4173" spans="1:9" x14ac:dyDescent="0.35">
      <c r="A4173" s="1">
        <v>44172</v>
      </c>
      <c r="B4173">
        <v>12</v>
      </c>
      <c r="C4173">
        <v>2020</v>
      </c>
      <c r="D4173" s="2">
        <v>44915</v>
      </c>
      <c r="E4173" t="s">
        <v>268</v>
      </c>
      <c r="F4173" t="s">
        <v>1233</v>
      </c>
      <c r="G4173" t="s">
        <v>34</v>
      </c>
      <c r="I4173" s="3">
        <v>100</v>
      </c>
    </row>
    <row r="4174" spans="1:9" x14ac:dyDescent="0.35">
      <c r="A4174" s="1">
        <v>44172</v>
      </c>
      <c r="B4174">
        <v>12</v>
      </c>
      <c r="C4174">
        <v>2020</v>
      </c>
      <c r="D4174" s="2">
        <v>44915</v>
      </c>
      <c r="E4174" t="s">
        <v>268</v>
      </c>
      <c r="F4174" t="s">
        <v>1233</v>
      </c>
      <c r="G4174" t="s">
        <v>34</v>
      </c>
      <c r="I4174" s="3">
        <v>120</v>
      </c>
    </row>
    <row r="4175" spans="1:9" x14ac:dyDescent="0.35">
      <c r="A4175" s="1">
        <v>44174</v>
      </c>
      <c r="B4175">
        <v>12</v>
      </c>
      <c r="C4175">
        <v>2020</v>
      </c>
      <c r="D4175" s="2">
        <v>44915</v>
      </c>
      <c r="E4175" t="s">
        <v>268</v>
      </c>
      <c r="F4175" t="s">
        <v>1608</v>
      </c>
      <c r="G4175" t="s">
        <v>16</v>
      </c>
      <c r="I4175" s="3">
        <v>182.42</v>
      </c>
    </row>
    <row r="4176" spans="1:9" x14ac:dyDescent="0.35">
      <c r="A4176" s="1">
        <v>44175</v>
      </c>
      <c r="B4176">
        <v>12</v>
      </c>
      <c r="C4176">
        <v>2020</v>
      </c>
      <c r="D4176" s="2">
        <v>44915</v>
      </c>
      <c r="E4176" t="s">
        <v>268</v>
      </c>
      <c r="F4176" t="s">
        <v>1556</v>
      </c>
      <c r="G4176" t="s">
        <v>20</v>
      </c>
      <c r="I4176" s="3">
        <v>79.95</v>
      </c>
    </row>
    <row r="4177" spans="1:9" x14ac:dyDescent="0.35">
      <c r="A4177" s="1">
        <v>44176</v>
      </c>
      <c r="B4177">
        <v>12</v>
      </c>
      <c r="C4177">
        <v>2020</v>
      </c>
      <c r="D4177" s="2">
        <v>44915</v>
      </c>
      <c r="E4177" t="s">
        <v>276</v>
      </c>
      <c r="F4177" t="s">
        <v>700</v>
      </c>
      <c r="G4177" t="s">
        <v>17</v>
      </c>
      <c r="I4177" s="3">
        <v>5.34</v>
      </c>
    </row>
    <row r="4178" spans="1:9" x14ac:dyDescent="0.35">
      <c r="A4178" s="1">
        <v>44176</v>
      </c>
      <c r="B4178">
        <v>12</v>
      </c>
      <c r="C4178">
        <v>2020</v>
      </c>
      <c r="D4178" s="2">
        <v>44915</v>
      </c>
      <c r="E4178" t="s">
        <v>276</v>
      </c>
      <c r="F4178" t="s">
        <v>1659</v>
      </c>
      <c r="G4178" t="s">
        <v>28</v>
      </c>
      <c r="I4178" s="3">
        <v>119.99</v>
      </c>
    </row>
    <row r="4179" spans="1:9" x14ac:dyDescent="0.35">
      <c r="A4179" s="1">
        <v>44176</v>
      </c>
      <c r="B4179">
        <v>12</v>
      </c>
      <c r="C4179">
        <v>2020</v>
      </c>
      <c r="D4179" s="2">
        <v>44915</v>
      </c>
      <c r="E4179" t="s">
        <v>275</v>
      </c>
      <c r="F4179" t="s">
        <v>1435</v>
      </c>
      <c r="G4179" t="s">
        <v>20</v>
      </c>
      <c r="I4179" s="3">
        <v>121.33</v>
      </c>
    </row>
    <row r="4180" spans="1:9" x14ac:dyDescent="0.35">
      <c r="A4180" s="1">
        <v>44181</v>
      </c>
      <c r="B4180">
        <v>12</v>
      </c>
      <c r="C4180">
        <v>2020</v>
      </c>
      <c r="D4180" s="2">
        <v>44915</v>
      </c>
      <c r="E4180" t="s">
        <v>276</v>
      </c>
      <c r="F4180" t="s">
        <v>1660</v>
      </c>
      <c r="G4180" t="s">
        <v>28</v>
      </c>
      <c r="I4180" s="3">
        <v>5</v>
      </c>
    </row>
    <row r="4181" spans="1:9" x14ac:dyDescent="0.35">
      <c r="A4181" s="1">
        <v>44181</v>
      </c>
      <c r="B4181">
        <v>12</v>
      </c>
      <c r="C4181">
        <v>2020</v>
      </c>
      <c r="D4181" s="2">
        <v>44915</v>
      </c>
      <c r="E4181" t="s">
        <v>276</v>
      </c>
      <c r="F4181" t="s">
        <v>1661</v>
      </c>
      <c r="G4181" t="s">
        <v>19</v>
      </c>
      <c r="I4181" s="3">
        <v>13.72</v>
      </c>
    </row>
    <row r="4182" spans="1:9" x14ac:dyDescent="0.35">
      <c r="A4182" s="1">
        <v>44181</v>
      </c>
      <c r="B4182">
        <v>12</v>
      </c>
      <c r="C4182">
        <v>2020</v>
      </c>
      <c r="D4182" s="2">
        <v>44915</v>
      </c>
      <c r="E4182" t="s">
        <v>276</v>
      </c>
      <c r="F4182" t="s">
        <v>1662</v>
      </c>
      <c r="G4182" t="s">
        <v>17</v>
      </c>
      <c r="I4182" s="3">
        <v>101.65</v>
      </c>
    </row>
    <row r="4183" spans="1:9" x14ac:dyDescent="0.35">
      <c r="A4183" s="1">
        <v>44182</v>
      </c>
      <c r="B4183">
        <v>12</v>
      </c>
      <c r="C4183">
        <v>2020</v>
      </c>
      <c r="D4183" s="2">
        <v>44915</v>
      </c>
      <c r="E4183" t="s">
        <v>276</v>
      </c>
      <c r="F4183" t="s">
        <v>1663</v>
      </c>
      <c r="G4183" t="s">
        <v>17</v>
      </c>
      <c r="I4183" s="3">
        <v>23.68</v>
      </c>
    </row>
    <row r="4184" spans="1:9" x14ac:dyDescent="0.35">
      <c r="A4184" s="1">
        <v>44184</v>
      </c>
      <c r="B4184">
        <v>12</v>
      </c>
      <c r="C4184">
        <v>2020</v>
      </c>
      <c r="D4184" s="2">
        <v>44915</v>
      </c>
      <c r="E4184" t="s">
        <v>276</v>
      </c>
      <c r="F4184" t="s">
        <v>1664</v>
      </c>
      <c r="G4184" t="s">
        <v>17</v>
      </c>
      <c r="I4184" s="3">
        <v>20.36</v>
      </c>
    </row>
    <row r="4185" spans="1:9" x14ac:dyDescent="0.35">
      <c r="A4185" s="1">
        <v>44184</v>
      </c>
      <c r="B4185">
        <v>12</v>
      </c>
      <c r="C4185">
        <v>2020</v>
      </c>
      <c r="D4185" s="2">
        <v>44915</v>
      </c>
      <c r="E4185" t="s">
        <v>275</v>
      </c>
      <c r="F4185" t="s">
        <v>1180</v>
      </c>
      <c r="G4185" t="s">
        <v>20</v>
      </c>
      <c r="I4185" s="3">
        <v>28.67</v>
      </c>
    </row>
    <row r="4186" spans="1:9" x14ac:dyDescent="0.35">
      <c r="A4186" s="1">
        <v>44184</v>
      </c>
      <c r="B4186">
        <v>12</v>
      </c>
      <c r="C4186">
        <v>2020</v>
      </c>
      <c r="D4186" s="2">
        <v>44915</v>
      </c>
      <c r="E4186" t="s">
        <v>276</v>
      </c>
      <c r="F4186" t="s">
        <v>701</v>
      </c>
      <c r="G4186" t="s">
        <v>17</v>
      </c>
      <c r="I4186" s="3">
        <v>46.93</v>
      </c>
    </row>
    <row r="4187" spans="1:9" x14ac:dyDescent="0.35">
      <c r="A4187" s="1">
        <v>44184</v>
      </c>
      <c r="B4187">
        <v>12</v>
      </c>
      <c r="C4187">
        <v>2020</v>
      </c>
      <c r="D4187" s="2">
        <v>44915</v>
      </c>
      <c r="E4187" t="s">
        <v>275</v>
      </c>
      <c r="F4187" t="s">
        <v>420</v>
      </c>
      <c r="G4187" t="s">
        <v>26</v>
      </c>
      <c r="I4187" s="3">
        <v>40.78</v>
      </c>
    </row>
    <row r="4188" spans="1:9" x14ac:dyDescent="0.35">
      <c r="A4188" s="1">
        <v>44185</v>
      </c>
      <c r="B4188">
        <v>12</v>
      </c>
      <c r="C4188">
        <v>2020</v>
      </c>
      <c r="D4188" s="2">
        <v>44915</v>
      </c>
      <c r="E4188" t="s">
        <v>276</v>
      </c>
      <c r="F4188" t="s">
        <v>1632</v>
      </c>
      <c r="G4188" t="s">
        <v>19</v>
      </c>
      <c r="I4188" s="3">
        <v>10.85</v>
      </c>
    </row>
    <row r="4189" spans="1:9" x14ac:dyDescent="0.35">
      <c r="A4189" s="1">
        <v>44186</v>
      </c>
      <c r="B4189">
        <v>12</v>
      </c>
      <c r="C4189">
        <v>2020</v>
      </c>
      <c r="D4189" s="2">
        <v>44915</v>
      </c>
      <c r="E4189" t="s">
        <v>275</v>
      </c>
      <c r="F4189" t="s">
        <v>932</v>
      </c>
      <c r="G4189" t="s">
        <v>36</v>
      </c>
      <c r="I4189" s="3">
        <v>34.950000000000003</v>
      </c>
    </row>
    <row r="4190" spans="1:9" x14ac:dyDescent="0.35">
      <c r="A4190" s="1">
        <v>44186</v>
      </c>
      <c r="B4190">
        <v>12</v>
      </c>
      <c r="C4190">
        <v>2020</v>
      </c>
      <c r="D4190" s="2">
        <v>44915</v>
      </c>
      <c r="E4190" t="s">
        <v>268</v>
      </c>
      <c r="F4190" t="s">
        <v>1556</v>
      </c>
      <c r="G4190" t="s">
        <v>20</v>
      </c>
      <c r="I4190" s="3">
        <v>83.15</v>
      </c>
    </row>
    <row r="4191" spans="1:9" x14ac:dyDescent="0.35">
      <c r="A4191" s="1">
        <v>44187</v>
      </c>
      <c r="B4191">
        <v>12</v>
      </c>
      <c r="C4191">
        <v>2020</v>
      </c>
      <c r="D4191" s="2">
        <v>44915</v>
      </c>
      <c r="E4191" t="s">
        <v>276</v>
      </c>
      <c r="F4191" t="s">
        <v>1665</v>
      </c>
      <c r="G4191" t="s">
        <v>17</v>
      </c>
      <c r="I4191" s="3">
        <v>-20.36</v>
      </c>
    </row>
    <row r="4192" spans="1:9" x14ac:dyDescent="0.35">
      <c r="A4192" s="1">
        <v>44187</v>
      </c>
      <c r="B4192">
        <v>12</v>
      </c>
      <c r="C4192">
        <v>2020</v>
      </c>
      <c r="D4192" s="2">
        <v>44915</v>
      </c>
      <c r="E4192" t="s">
        <v>268</v>
      </c>
      <c r="F4192" t="s">
        <v>1556</v>
      </c>
      <c r="G4192" t="s">
        <v>20</v>
      </c>
      <c r="I4192" s="3">
        <v>3.8</v>
      </c>
    </row>
    <row r="4193" spans="1:9" x14ac:dyDescent="0.35">
      <c r="A4193" s="1">
        <v>44187</v>
      </c>
      <c r="B4193">
        <v>12</v>
      </c>
      <c r="C4193">
        <v>2020</v>
      </c>
      <c r="D4193" s="2">
        <v>44915</v>
      </c>
      <c r="E4193" t="s">
        <v>268</v>
      </c>
      <c r="F4193" t="s">
        <v>754</v>
      </c>
      <c r="G4193" t="s">
        <v>16</v>
      </c>
      <c r="I4193" s="3">
        <v>86.25</v>
      </c>
    </row>
    <row r="4194" spans="1:9" x14ac:dyDescent="0.35">
      <c r="A4194" s="1">
        <v>44187</v>
      </c>
      <c r="B4194">
        <v>12</v>
      </c>
      <c r="C4194">
        <v>2020</v>
      </c>
      <c r="D4194" s="2">
        <v>44915</v>
      </c>
      <c r="E4194" t="s">
        <v>268</v>
      </c>
      <c r="F4194" t="s">
        <v>751</v>
      </c>
      <c r="G4194" t="s">
        <v>14</v>
      </c>
      <c r="I4194" s="3">
        <v>87.3</v>
      </c>
    </row>
    <row r="4195" spans="1:9" x14ac:dyDescent="0.35">
      <c r="A4195" s="1">
        <v>44192</v>
      </c>
      <c r="B4195">
        <v>12</v>
      </c>
      <c r="C4195">
        <v>2020</v>
      </c>
      <c r="D4195" s="2">
        <v>44915</v>
      </c>
      <c r="E4195" t="s">
        <v>275</v>
      </c>
      <c r="F4195" t="s">
        <v>1180</v>
      </c>
      <c r="G4195" t="s">
        <v>20</v>
      </c>
      <c r="I4195" s="3">
        <v>3.76</v>
      </c>
    </row>
    <row r="4196" spans="1:9" x14ac:dyDescent="0.35">
      <c r="A4196" s="1">
        <v>44192</v>
      </c>
      <c r="B4196">
        <v>12</v>
      </c>
      <c r="C4196">
        <v>2020</v>
      </c>
      <c r="D4196" s="2">
        <v>44915</v>
      </c>
      <c r="E4196" t="s">
        <v>276</v>
      </c>
      <c r="F4196" t="s">
        <v>444</v>
      </c>
      <c r="G4196" t="s">
        <v>10</v>
      </c>
      <c r="I4196" s="3">
        <v>137.38999999999999</v>
      </c>
    </row>
    <row r="4197" spans="1:9" x14ac:dyDescent="0.35">
      <c r="A4197" s="1">
        <v>44193</v>
      </c>
      <c r="B4197">
        <v>12</v>
      </c>
      <c r="C4197">
        <v>2020</v>
      </c>
      <c r="D4197" s="2">
        <v>44915</v>
      </c>
      <c r="E4197" t="s">
        <v>276</v>
      </c>
      <c r="F4197" t="s">
        <v>770</v>
      </c>
      <c r="G4197" t="s">
        <v>19</v>
      </c>
      <c r="I4197" s="3">
        <v>6.66</v>
      </c>
    </row>
    <row r="4198" spans="1:9" x14ac:dyDescent="0.35">
      <c r="A4198" s="1">
        <v>44193</v>
      </c>
      <c r="B4198">
        <v>12</v>
      </c>
      <c r="C4198">
        <v>2020</v>
      </c>
      <c r="D4198" s="2">
        <v>44915</v>
      </c>
      <c r="E4198" t="s">
        <v>276</v>
      </c>
      <c r="F4198" t="s">
        <v>541</v>
      </c>
      <c r="G4198" t="s">
        <v>20</v>
      </c>
      <c r="I4198" s="3">
        <v>21.56</v>
      </c>
    </row>
    <row r="4199" spans="1:9" x14ac:dyDescent="0.35">
      <c r="A4199" s="1">
        <v>44194</v>
      </c>
      <c r="B4199">
        <v>12</v>
      </c>
      <c r="C4199">
        <v>2020</v>
      </c>
      <c r="D4199" s="2">
        <v>44915</v>
      </c>
      <c r="E4199" t="s">
        <v>276</v>
      </c>
      <c r="F4199" t="s">
        <v>1441</v>
      </c>
      <c r="G4199" t="s">
        <v>17</v>
      </c>
      <c r="I4199" s="3">
        <v>90.85</v>
      </c>
    </row>
    <row r="4200" spans="1:9" x14ac:dyDescent="0.35">
      <c r="A4200" s="1">
        <v>44194</v>
      </c>
      <c r="B4200">
        <v>12</v>
      </c>
      <c r="C4200">
        <v>2020</v>
      </c>
      <c r="D4200" s="2">
        <v>44915</v>
      </c>
      <c r="E4200" t="s">
        <v>276</v>
      </c>
      <c r="F4200" t="s">
        <v>1441</v>
      </c>
      <c r="G4200" t="s">
        <v>17</v>
      </c>
      <c r="I4200" s="3">
        <v>96.98</v>
      </c>
    </row>
    <row r="4201" spans="1:9" x14ac:dyDescent="0.35">
      <c r="A4201" s="1">
        <v>44194</v>
      </c>
      <c r="B4201">
        <v>12</v>
      </c>
      <c r="C4201">
        <v>2020</v>
      </c>
      <c r="D4201" s="2">
        <v>44915</v>
      </c>
      <c r="E4201" t="s">
        <v>268</v>
      </c>
      <c r="F4201" t="s">
        <v>1059</v>
      </c>
      <c r="G4201" t="s">
        <v>14</v>
      </c>
      <c r="I4201" s="3">
        <v>228.54</v>
      </c>
    </row>
    <row r="4202" spans="1:9" x14ac:dyDescent="0.35">
      <c r="A4202" s="1">
        <v>44195</v>
      </c>
      <c r="B4202">
        <v>12</v>
      </c>
      <c r="C4202">
        <v>2020</v>
      </c>
      <c r="D4202" s="2">
        <v>44915</v>
      </c>
      <c r="E4202" t="s">
        <v>276</v>
      </c>
      <c r="F4202" t="s">
        <v>696</v>
      </c>
      <c r="G4202" t="s">
        <v>60</v>
      </c>
      <c r="I4202" s="3">
        <v>61.43</v>
      </c>
    </row>
    <row r="4203" spans="1:9" x14ac:dyDescent="0.35">
      <c r="A4203" s="1">
        <v>44195</v>
      </c>
      <c r="B4203">
        <v>12</v>
      </c>
      <c r="C4203">
        <v>2020</v>
      </c>
      <c r="D4203" s="2">
        <v>44915</v>
      </c>
      <c r="E4203" t="s">
        <v>275</v>
      </c>
      <c r="F4203" t="s">
        <v>1180</v>
      </c>
      <c r="G4203" t="s">
        <v>20</v>
      </c>
      <c r="I4203" s="3">
        <v>337.76</v>
      </c>
    </row>
    <row r="4204" spans="1:9" x14ac:dyDescent="0.35">
      <c r="A4204" s="1">
        <v>44196</v>
      </c>
      <c r="B4204">
        <v>12</v>
      </c>
      <c r="C4204">
        <v>2020</v>
      </c>
      <c r="D4204" s="2">
        <v>44915</v>
      </c>
      <c r="E4204" t="s">
        <v>268</v>
      </c>
      <c r="F4204" t="s">
        <v>919</v>
      </c>
      <c r="G4204" t="s">
        <v>34</v>
      </c>
      <c r="I4204" s="3">
        <v>55</v>
      </c>
    </row>
    <row r="4205" spans="1:9" x14ac:dyDescent="0.35">
      <c r="A4205" s="1">
        <v>44197</v>
      </c>
      <c r="B4205">
        <v>1</v>
      </c>
      <c r="C4205">
        <v>2021</v>
      </c>
      <c r="D4205" s="2">
        <v>44582</v>
      </c>
      <c r="E4205" t="s">
        <v>276</v>
      </c>
      <c r="F4205" t="s">
        <v>1666</v>
      </c>
      <c r="G4205" t="s">
        <v>17</v>
      </c>
      <c r="I4205" s="3">
        <v>15.48</v>
      </c>
    </row>
    <row r="4206" spans="1:9" x14ac:dyDescent="0.35">
      <c r="A4206" s="1">
        <v>44198</v>
      </c>
      <c r="B4206">
        <v>1</v>
      </c>
      <c r="C4206">
        <v>2021</v>
      </c>
      <c r="D4206" s="2">
        <v>44582</v>
      </c>
      <c r="E4206" t="s">
        <v>276</v>
      </c>
      <c r="F4206" t="s">
        <v>444</v>
      </c>
      <c r="G4206" t="s">
        <v>10</v>
      </c>
      <c r="I4206" s="3">
        <v>119.88</v>
      </c>
    </row>
    <row r="4207" spans="1:9" x14ac:dyDescent="0.35">
      <c r="A4207" s="1">
        <v>44199</v>
      </c>
      <c r="B4207">
        <v>1</v>
      </c>
      <c r="C4207">
        <v>2021</v>
      </c>
      <c r="D4207" s="2">
        <v>44582</v>
      </c>
      <c r="E4207" t="s">
        <v>276</v>
      </c>
      <c r="F4207" t="s">
        <v>1667</v>
      </c>
      <c r="G4207" t="s">
        <v>17</v>
      </c>
      <c r="I4207" s="3">
        <v>12.92</v>
      </c>
    </row>
    <row r="4208" spans="1:9" x14ac:dyDescent="0.35">
      <c r="A4208" s="1">
        <v>44200</v>
      </c>
      <c r="B4208">
        <v>1</v>
      </c>
      <c r="C4208">
        <v>2021</v>
      </c>
      <c r="D4208" s="2">
        <v>44582</v>
      </c>
      <c r="E4208" t="s">
        <v>276</v>
      </c>
      <c r="F4208" t="s">
        <v>368</v>
      </c>
      <c r="G4208" t="s">
        <v>27</v>
      </c>
      <c r="I4208" s="3">
        <v>102.11</v>
      </c>
    </row>
    <row r="4209" spans="1:9" x14ac:dyDescent="0.35">
      <c r="A4209" s="1">
        <v>44200</v>
      </c>
      <c r="B4209">
        <v>1</v>
      </c>
      <c r="C4209">
        <v>2021</v>
      </c>
      <c r="D4209" s="2">
        <v>44582</v>
      </c>
      <c r="E4209" t="s">
        <v>268</v>
      </c>
      <c r="F4209" t="s">
        <v>1556</v>
      </c>
      <c r="G4209" t="s">
        <v>20</v>
      </c>
      <c r="I4209" s="3">
        <v>168.11</v>
      </c>
    </row>
    <row r="4210" spans="1:9" x14ac:dyDescent="0.35">
      <c r="A4210" s="1">
        <v>44200</v>
      </c>
      <c r="B4210">
        <v>1</v>
      </c>
      <c r="C4210">
        <v>2021</v>
      </c>
      <c r="D4210" s="2">
        <v>44582</v>
      </c>
      <c r="E4210" t="s">
        <v>268</v>
      </c>
      <c r="F4210" t="s">
        <v>1621</v>
      </c>
      <c r="G4210" t="s">
        <v>13</v>
      </c>
      <c r="I4210" s="3">
        <v>3738.86</v>
      </c>
    </row>
    <row r="4211" spans="1:9" x14ac:dyDescent="0.35">
      <c r="A4211" s="1">
        <v>44201</v>
      </c>
      <c r="B4211">
        <v>1</v>
      </c>
      <c r="C4211">
        <v>2021</v>
      </c>
      <c r="D4211" s="2">
        <v>44582</v>
      </c>
      <c r="E4211" t="s">
        <v>281</v>
      </c>
      <c r="F4211" t="s">
        <v>1668</v>
      </c>
      <c r="G4211" t="s">
        <v>12</v>
      </c>
      <c r="I4211" s="3">
        <v>50</v>
      </c>
    </row>
    <row r="4212" spans="1:9" x14ac:dyDescent="0.35">
      <c r="A4212" s="1">
        <v>44201</v>
      </c>
      <c r="B4212">
        <v>1</v>
      </c>
      <c r="C4212">
        <v>2021</v>
      </c>
      <c r="D4212" s="2">
        <v>44582</v>
      </c>
      <c r="E4212" t="s">
        <v>268</v>
      </c>
      <c r="F4212" t="s">
        <v>1233</v>
      </c>
      <c r="G4212" t="s">
        <v>34</v>
      </c>
      <c r="I4212" s="3">
        <v>100</v>
      </c>
    </row>
    <row r="4213" spans="1:9" x14ac:dyDescent="0.35">
      <c r="A4213" s="1">
        <v>44201</v>
      </c>
      <c r="B4213">
        <v>1</v>
      </c>
      <c r="C4213">
        <v>2021</v>
      </c>
      <c r="D4213" s="2">
        <v>44582</v>
      </c>
      <c r="E4213" t="s">
        <v>268</v>
      </c>
      <c r="F4213" t="s">
        <v>1233</v>
      </c>
      <c r="G4213" t="s">
        <v>34</v>
      </c>
      <c r="I4213" s="3">
        <v>120</v>
      </c>
    </row>
    <row r="4214" spans="1:9" x14ac:dyDescent="0.35">
      <c r="A4214" s="1">
        <v>44202</v>
      </c>
      <c r="B4214">
        <v>1</v>
      </c>
      <c r="C4214">
        <v>2021</v>
      </c>
      <c r="D4214" s="2">
        <v>44582</v>
      </c>
      <c r="E4214" t="s">
        <v>276</v>
      </c>
      <c r="F4214" t="s">
        <v>1473</v>
      </c>
      <c r="G4214" t="s">
        <v>38</v>
      </c>
      <c r="I4214" s="3">
        <v>3.75</v>
      </c>
    </row>
    <row r="4215" spans="1:9" x14ac:dyDescent="0.35">
      <c r="A4215" s="1">
        <v>44202</v>
      </c>
      <c r="B4215">
        <v>1</v>
      </c>
      <c r="C4215">
        <v>2021</v>
      </c>
      <c r="D4215" s="2">
        <v>44582</v>
      </c>
      <c r="E4215" t="s">
        <v>276</v>
      </c>
      <c r="F4215" t="s">
        <v>917</v>
      </c>
      <c r="G4215" t="s">
        <v>36</v>
      </c>
      <c r="I4215" s="3">
        <v>28.16</v>
      </c>
    </row>
    <row r="4216" spans="1:9" x14ac:dyDescent="0.35">
      <c r="A4216" s="1">
        <v>44202</v>
      </c>
      <c r="B4216">
        <v>1</v>
      </c>
      <c r="C4216">
        <v>2021</v>
      </c>
      <c r="D4216" s="2">
        <v>44582</v>
      </c>
      <c r="E4216" t="s">
        <v>268</v>
      </c>
      <c r="F4216" t="s">
        <v>1556</v>
      </c>
      <c r="G4216" t="s">
        <v>20</v>
      </c>
      <c r="I4216" s="3">
        <v>45.51</v>
      </c>
    </row>
    <row r="4217" spans="1:9" x14ac:dyDescent="0.35">
      <c r="A4217" s="1">
        <v>44202</v>
      </c>
      <c r="B4217">
        <v>1</v>
      </c>
      <c r="C4217">
        <v>2021</v>
      </c>
      <c r="D4217" s="2">
        <v>44582</v>
      </c>
      <c r="E4217" t="s">
        <v>268</v>
      </c>
      <c r="F4217" t="s">
        <v>651</v>
      </c>
      <c r="G4217" t="s">
        <v>34</v>
      </c>
      <c r="I4217" s="3">
        <v>79.5</v>
      </c>
    </row>
    <row r="4218" spans="1:9" x14ac:dyDescent="0.35">
      <c r="A4218" s="1">
        <v>44203</v>
      </c>
      <c r="B4218">
        <v>1</v>
      </c>
      <c r="C4218">
        <v>2021</v>
      </c>
      <c r="D4218" s="2">
        <v>44582</v>
      </c>
      <c r="E4218" t="s">
        <v>276</v>
      </c>
      <c r="F4218" t="s">
        <v>1464</v>
      </c>
      <c r="G4218" t="s">
        <v>36</v>
      </c>
      <c r="I4218" s="3">
        <v>74.989999999999995</v>
      </c>
    </row>
    <row r="4219" spans="1:9" x14ac:dyDescent="0.35">
      <c r="A4219" s="1">
        <v>44206</v>
      </c>
      <c r="B4219">
        <v>1</v>
      </c>
      <c r="C4219">
        <v>2021</v>
      </c>
      <c r="D4219" s="2">
        <v>44582</v>
      </c>
      <c r="E4219" t="s">
        <v>268</v>
      </c>
      <c r="F4219" t="s">
        <v>1608</v>
      </c>
      <c r="G4219" t="s">
        <v>16</v>
      </c>
      <c r="I4219" s="3">
        <v>182.42</v>
      </c>
    </row>
    <row r="4220" spans="1:9" x14ac:dyDescent="0.35">
      <c r="A4220" s="1">
        <v>44207</v>
      </c>
      <c r="B4220">
        <v>1</v>
      </c>
      <c r="C4220">
        <v>2021</v>
      </c>
      <c r="D4220" s="2">
        <v>44582</v>
      </c>
      <c r="E4220" t="s">
        <v>268</v>
      </c>
      <c r="F4220" t="s">
        <v>1556</v>
      </c>
      <c r="G4220" t="s">
        <v>20</v>
      </c>
      <c r="I4220" s="3">
        <v>90.81</v>
      </c>
    </row>
    <row r="4221" spans="1:9" x14ac:dyDescent="0.35">
      <c r="A4221" s="1">
        <v>44208</v>
      </c>
      <c r="B4221">
        <v>1</v>
      </c>
      <c r="C4221">
        <v>2021</v>
      </c>
      <c r="D4221" s="2">
        <v>44582</v>
      </c>
      <c r="E4221" t="s">
        <v>276</v>
      </c>
      <c r="F4221" t="s">
        <v>1669</v>
      </c>
      <c r="G4221" t="s">
        <v>25</v>
      </c>
      <c r="I4221" s="3">
        <v>98.68</v>
      </c>
    </row>
    <row r="4222" spans="1:9" x14ac:dyDescent="0.35">
      <c r="A4222" s="1">
        <v>44209</v>
      </c>
      <c r="B4222">
        <v>1</v>
      </c>
      <c r="C4222">
        <v>2021</v>
      </c>
      <c r="D4222" s="2">
        <v>44582</v>
      </c>
      <c r="E4222" t="s">
        <v>276</v>
      </c>
      <c r="F4222" t="s">
        <v>474</v>
      </c>
      <c r="G4222" t="s">
        <v>19</v>
      </c>
      <c r="I4222" s="3">
        <v>5.66</v>
      </c>
    </row>
    <row r="4223" spans="1:9" x14ac:dyDescent="0.35">
      <c r="A4223" s="1">
        <v>44212</v>
      </c>
      <c r="B4223">
        <v>1</v>
      </c>
      <c r="C4223">
        <v>2021</v>
      </c>
      <c r="D4223" s="2">
        <v>44582</v>
      </c>
      <c r="E4223" t="s">
        <v>276</v>
      </c>
      <c r="F4223" t="s">
        <v>1670</v>
      </c>
      <c r="G4223" t="s">
        <v>38</v>
      </c>
      <c r="I4223" s="3">
        <v>75.319999999999993</v>
      </c>
    </row>
    <row r="4224" spans="1:9" x14ac:dyDescent="0.35">
      <c r="A4224" s="1">
        <v>44215</v>
      </c>
      <c r="B4224">
        <v>1</v>
      </c>
      <c r="C4224">
        <v>2021</v>
      </c>
      <c r="D4224" s="2">
        <v>44582</v>
      </c>
      <c r="E4224" t="s">
        <v>276</v>
      </c>
      <c r="F4224" t="s">
        <v>702</v>
      </c>
      <c r="G4224" t="s">
        <v>19</v>
      </c>
      <c r="I4224" s="3">
        <v>8.19</v>
      </c>
    </row>
    <row r="4225" spans="1:9" x14ac:dyDescent="0.35">
      <c r="A4225" s="1">
        <v>44215</v>
      </c>
      <c r="B4225">
        <v>1</v>
      </c>
      <c r="C4225">
        <v>2021</v>
      </c>
      <c r="D4225" s="2">
        <v>44582</v>
      </c>
      <c r="E4225" t="s">
        <v>268</v>
      </c>
      <c r="F4225" t="s">
        <v>1029</v>
      </c>
      <c r="G4225" t="s">
        <v>20</v>
      </c>
      <c r="I4225" s="3">
        <v>44.48</v>
      </c>
    </row>
    <row r="4226" spans="1:9" x14ac:dyDescent="0.35">
      <c r="A4226" s="1">
        <v>44216</v>
      </c>
      <c r="B4226">
        <v>1</v>
      </c>
      <c r="C4226">
        <v>2021</v>
      </c>
      <c r="D4226" s="2">
        <v>44582</v>
      </c>
      <c r="E4226" t="s">
        <v>276</v>
      </c>
      <c r="F4226" t="s">
        <v>696</v>
      </c>
      <c r="G4226" t="s">
        <v>60</v>
      </c>
      <c r="I4226" s="3">
        <v>74.72</v>
      </c>
    </row>
    <row r="4227" spans="1:9" x14ac:dyDescent="0.35">
      <c r="A4227" s="1">
        <v>44217</v>
      </c>
      <c r="B4227">
        <v>1</v>
      </c>
      <c r="C4227">
        <v>2021</v>
      </c>
      <c r="D4227" s="2">
        <v>44582</v>
      </c>
      <c r="E4227" t="s">
        <v>276</v>
      </c>
      <c r="F4227" t="s">
        <v>1652</v>
      </c>
      <c r="G4227" t="s">
        <v>19</v>
      </c>
      <c r="I4227" s="3">
        <v>10.97</v>
      </c>
    </row>
    <row r="4228" spans="1:9" x14ac:dyDescent="0.35">
      <c r="A4228" s="1">
        <v>44218</v>
      </c>
      <c r="B4228">
        <v>1</v>
      </c>
      <c r="C4228">
        <v>2021</v>
      </c>
      <c r="D4228" s="2">
        <v>44582</v>
      </c>
      <c r="E4228" t="s">
        <v>270</v>
      </c>
      <c r="F4228" t="s">
        <v>1668</v>
      </c>
      <c r="G4228" t="s">
        <v>12</v>
      </c>
      <c r="I4228" s="3">
        <v>50</v>
      </c>
    </row>
    <row r="4229" spans="1:9" x14ac:dyDescent="0.35">
      <c r="A4229" s="1">
        <v>44218</v>
      </c>
      <c r="B4229">
        <v>1</v>
      </c>
      <c r="C4229">
        <v>2021</v>
      </c>
      <c r="D4229" s="2">
        <v>44582</v>
      </c>
      <c r="E4229" t="s">
        <v>268</v>
      </c>
      <c r="F4229" t="s">
        <v>754</v>
      </c>
      <c r="G4229" t="s">
        <v>16</v>
      </c>
      <c r="I4229" s="3">
        <v>86.25</v>
      </c>
    </row>
    <row r="4230" spans="1:9" x14ac:dyDescent="0.35">
      <c r="A4230" s="1">
        <v>44219</v>
      </c>
      <c r="B4230">
        <v>1</v>
      </c>
      <c r="C4230">
        <v>2021</v>
      </c>
      <c r="D4230" s="2">
        <v>44582</v>
      </c>
      <c r="E4230" t="s">
        <v>276</v>
      </c>
      <c r="F4230" t="s">
        <v>1671</v>
      </c>
      <c r="G4230" t="s">
        <v>19</v>
      </c>
      <c r="I4230" s="3">
        <v>4.99</v>
      </c>
    </row>
    <row r="4231" spans="1:9" x14ac:dyDescent="0.35">
      <c r="A4231" s="1">
        <v>44219</v>
      </c>
      <c r="B4231">
        <v>1</v>
      </c>
      <c r="C4231">
        <v>2021</v>
      </c>
      <c r="D4231" s="2">
        <v>44582</v>
      </c>
      <c r="E4231" t="s">
        <v>276</v>
      </c>
      <c r="F4231" t="s">
        <v>362</v>
      </c>
      <c r="G4231" t="s">
        <v>19</v>
      </c>
      <c r="I4231" s="3">
        <v>11.95</v>
      </c>
    </row>
    <row r="4232" spans="1:9" x14ac:dyDescent="0.35">
      <c r="A4232" s="1">
        <v>44219</v>
      </c>
      <c r="B4232">
        <v>1</v>
      </c>
      <c r="C4232">
        <v>2021</v>
      </c>
      <c r="D4232" s="2">
        <v>44582</v>
      </c>
      <c r="E4232" t="s">
        <v>276</v>
      </c>
      <c r="F4232" t="s">
        <v>856</v>
      </c>
      <c r="G4232" t="s">
        <v>20</v>
      </c>
      <c r="I4232" s="3">
        <v>16.670000000000002</v>
      </c>
    </row>
    <row r="4233" spans="1:9" x14ac:dyDescent="0.35">
      <c r="A4233" s="1">
        <v>44219</v>
      </c>
      <c r="B4233">
        <v>1</v>
      </c>
      <c r="C4233">
        <v>2021</v>
      </c>
      <c r="D4233" s="2">
        <v>44582</v>
      </c>
      <c r="E4233" t="s">
        <v>276</v>
      </c>
      <c r="F4233" t="s">
        <v>856</v>
      </c>
      <c r="G4233" t="s">
        <v>20</v>
      </c>
      <c r="I4233" s="3">
        <v>30.34</v>
      </c>
    </row>
    <row r="4234" spans="1:9" x14ac:dyDescent="0.35">
      <c r="A4234" s="1">
        <v>44221</v>
      </c>
      <c r="B4234">
        <v>1</v>
      </c>
      <c r="C4234">
        <v>2021</v>
      </c>
      <c r="D4234" s="2">
        <v>44582</v>
      </c>
      <c r="E4234" t="s">
        <v>276</v>
      </c>
      <c r="F4234" t="s">
        <v>682</v>
      </c>
      <c r="G4234" t="s">
        <v>19</v>
      </c>
      <c r="I4234" s="3">
        <v>11.74</v>
      </c>
    </row>
    <row r="4235" spans="1:9" x14ac:dyDescent="0.35">
      <c r="A4235" s="1">
        <v>44222</v>
      </c>
      <c r="B4235">
        <v>1</v>
      </c>
      <c r="C4235">
        <v>2021</v>
      </c>
      <c r="D4235" s="2">
        <v>44582</v>
      </c>
      <c r="E4235" t="s">
        <v>276</v>
      </c>
      <c r="F4235" t="s">
        <v>1235</v>
      </c>
      <c r="G4235" t="s">
        <v>19</v>
      </c>
      <c r="I4235" s="3">
        <v>5.14</v>
      </c>
    </row>
    <row r="4236" spans="1:9" x14ac:dyDescent="0.35">
      <c r="A4236" s="1">
        <v>44222</v>
      </c>
      <c r="B4236">
        <v>1</v>
      </c>
      <c r="C4236">
        <v>2021</v>
      </c>
      <c r="D4236" s="2">
        <v>44582</v>
      </c>
      <c r="E4236" t="s">
        <v>276</v>
      </c>
      <c r="F4236" t="s">
        <v>1029</v>
      </c>
      <c r="G4236" t="s">
        <v>20</v>
      </c>
      <c r="I4236" s="3">
        <v>21.57</v>
      </c>
    </row>
    <row r="4237" spans="1:9" x14ac:dyDescent="0.35">
      <c r="A4237" s="1">
        <v>44222</v>
      </c>
      <c r="B4237">
        <v>1</v>
      </c>
      <c r="C4237">
        <v>2021</v>
      </c>
      <c r="D4237" s="2">
        <v>44582</v>
      </c>
      <c r="E4237" t="s">
        <v>268</v>
      </c>
      <c r="F4237" t="s">
        <v>296</v>
      </c>
      <c r="G4237" t="s">
        <v>14</v>
      </c>
      <c r="I4237" s="3">
        <v>129.16999999999999</v>
      </c>
    </row>
    <row r="4238" spans="1:9" x14ac:dyDescent="0.35">
      <c r="A4238" s="1">
        <v>44223</v>
      </c>
      <c r="B4238">
        <v>1</v>
      </c>
      <c r="C4238">
        <v>2021</v>
      </c>
      <c r="D4238" s="2">
        <v>44582</v>
      </c>
      <c r="E4238" t="s">
        <v>268</v>
      </c>
      <c r="F4238" t="s">
        <v>488</v>
      </c>
      <c r="G4238" t="s">
        <v>28</v>
      </c>
      <c r="I4238" s="3">
        <v>40</v>
      </c>
    </row>
    <row r="4239" spans="1:9" x14ac:dyDescent="0.35">
      <c r="A4239" s="1">
        <v>44223</v>
      </c>
      <c r="B4239">
        <v>1</v>
      </c>
      <c r="C4239">
        <v>2021</v>
      </c>
      <c r="D4239" s="2">
        <v>44582</v>
      </c>
      <c r="E4239" t="s">
        <v>275</v>
      </c>
      <c r="F4239" t="s">
        <v>420</v>
      </c>
      <c r="G4239" t="s">
        <v>26</v>
      </c>
      <c r="I4239" s="3">
        <v>43.23</v>
      </c>
    </row>
    <row r="4240" spans="1:9" x14ac:dyDescent="0.35">
      <c r="A4240" s="1">
        <v>44225</v>
      </c>
      <c r="B4240">
        <v>1</v>
      </c>
      <c r="C4240">
        <v>2021</v>
      </c>
      <c r="D4240" s="2">
        <v>44582</v>
      </c>
      <c r="E4240" t="s">
        <v>276</v>
      </c>
      <c r="F4240" t="s">
        <v>1029</v>
      </c>
      <c r="G4240" t="s">
        <v>20</v>
      </c>
      <c r="I4240" s="3">
        <v>6.71</v>
      </c>
    </row>
    <row r="4241" spans="1:9" x14ac:dyDescent="0.35">
      <c r="A4241" s="1">
        <v>44225</v>
      </c>
      <c r="B4241">
        <v>1</v>
      </c>
      <c r="C4241">
        <v>2021</v>
      </c>
      <c r="D4241" s="2">
        <v>44582</v>
      </c>
      <c r="E4241" t="s">
        <v>276</v>
      </c>
      <c r="F4241" t="s">
        <v>1029</v>
      </c>
      <c r="G4241" t="s">
        <v>20</v>
      </c>
      <c r="I4241" s="3">
        <v>36.6</v>
      </c>
    </row>
    <row r="4242" spans="1:9" x14ac:dyDescent="0.35">
      <c r="A4242" s="1">
        <v>44225</v>
      </c>
      <c r="B4242">
        <v>1</v>
      </c>
      <c r="C4242">
        <v>2021</v>
      </c>
      <c r="D4242" s="2">
        <v>44582</v>
      </c>
      <c r="E4242" t="s">
        <v>276</v>
      </c>
      <c r="F4242" t="s">
        <v>324</v>
      </c>
      <c r="G4242" t="s">
        <v>19</v>
      </c>
      <c r="I4242" s="3">
        <v>42.1</v>
      </c>
    </row>
    <row r="4243" spans="1:9" x14ac:dyDescent="0.35">
      <c r="A4243" s="1">
        <v>44225</v>
      </c>
      <c r="B4243">
        <v>1</v>
      </c>
      <c r="C4243">
        <v>2021</v>
      </c>
      <c r="D4243" s="2">
        <v>44582</v>
      </c>
      <c r="E4243" t="s">
        <v>276</v>
      </c>
      <c r="F4243" t="s">
        <v>1672</v>
      </c>
      <c r="G4243" t="s">
        <v>17</v>
      </c>
      <c r="I4243" s="3">
        <v>129.88</v>
      </c>
    </row>
    <row r="4244" spans="1:9" x14ac:dyDescent="0.35">
      <c r="A4244" s="1">
        <v>44227</v>
      </c>
      <c r="B4244">
        <v>1</v>
      </c>
      <c r="C4244">
        <v>2021</v>
      </c>
      <c r="D4244" s="2">
        <v>44582</v>
      </c>
      <c r="E4244" t="s">
        <v>268</v>
      </c>
      <c r="F4244" t="s">
        <v>369</v>
      </c>
      <c r="G4244" t="s">
        <v>36</v>
      </c>
      <c r="I4244" s="3">
        <v>0.99</v>
      </c>
    </row>
    <row r="4245" spans="1:9" x14ac:dyDescent="0.35">
      <c r="A4245" s="1">
        <v>44227</v>
      </c>
      <c r="B4245">
        <v>1</v>
      </c>
      <c r="C4245">
        <v>2021</v>
      </c>
      <c r="D4245" s="2">
        <v>44582</v>
      </c>
      <c r="E4245" t="s">
        <v>275</v>
      </c>
      <c r="F4245" t="s">
        <v>396</v>
      </c>
      <c r="G4245" t="s">
        <v>52</v>
      </c>
      <c r="I4245" s="3">
        <v>1773.66</v>
      </c>
    </row>
    <row r="4246" spans="1:9" x14ac:dyDescent="0.35">
      <c r="A4246" s="1">
        <v>44228</v>
      </c>
      <c r="B4246">
        <v>2</v>
      </c>
      <c r="C4246">
        <v>2021</v>
      </c>
      <c r="D4246" s="2">
        <v>44613</v>
      </c>
      <c r="E4246" t="s">
        <v>268</v>
      </c>
      <c r="F4246" t="s">
        <v>891</v>
      </c>
      <c r="G4246" t="s">
        <v>38</v>
      </c>
      <c r="I4246" s="3">
        <v>241</v>
      </c>
    </row>
    <row r="4247" spans="1:9" x14ac:dyDescent="0.35">
      <c r="A4247" s="1">
        <v>44228</v>
      </c>
      <c r="B4247">
        <v>2</v>
      </c>
      <c r="C4247">
        <v>2021</v>
      </c>
      <c r="D4247" s="2">
        <v>44613</v>
      </c>
      <c r="E4247" t="s">
        <v>268</v>
      </c>
      <c r="F4247" t="s">
        <v>1673</v>
      </c>
      <c r="G4247" t="s">
        <v>34</v>
      </c>
      <c r="I4247" s="3">
        <v>55</v>
      </c>
    </row>
    <row r="4248" spans="1:9" x14ac:dyDescent="0.35">
      <c r="A4248" s="1">
        <v>44228</v>
      </c>
      <c r="B4248">
        <v>2</v>
      </c>
      <c r="C4248">
        <v>2021</v>
      </c>
      <c r="D4248" s="2">
        <v>44613</v>
      </c>
      <c r="E4248" t="s">
        <v>268</v>
      </c>
      <c r="F4248" t="s">
        <v>1621</v>
      </c>
      <c r="G4248" t="s">
        <v>13</v>
      </c>
      <c r="I4248" s="3">
        <v>2749.75</v>
      </c>
    </row>
    <row r="4249" spans="1:9" x14ac:dyDescent="0.35">
      <c r="A4249" s="1">
        <v>44229</v>
      </c>
      <c r="B4249">
        <v>2</v>
      </c>
      <c r="C4249">
        <v>2021</v>
      </c>
      <c r="D4249" s="2">
        <v>44613</v>
      </c>
      <c r="E4249" t="s">
        <v>276</v>
      </c>
      <c r="F4249" t="s">
        <v>365</v>
      </c>
      <c r="G4249" t="s">
        <v>19</v>
      </c>
      <c r="I4249" s="3">
        <v>3.43</v>
      </c>
    </row>
    <row r="4250" spans="1:9" x14ac:dyDescent="0.35">
      <c r="A4250" s="1">
        <v>44229</v>
      </c>
      <c r="B4250">
        <v>2</v>
      </c>
      <c r="C4250">
        <v>2021</v>
      </c>
      <c r="D4250" s="2">
        <v>44613</v>
      </c>
      <c r="E4250" t="s">
        <v>268</v>
      </c>
      <c r="F4250" t="s">
        <v>1532</v>
      </c>
      <c r="G4250" t="s">
        <v>34</v>
      </c>
      <c r="I4250" s="3">
        <v>79.5</v>
      </c>
    </row>
    <row r="4251" spans="1:9" x14ac:dyDescent="0.35">
      <c r="A4251" s="1">
        <v>44229</v>
      </c>
      <c r="B4251">
        <v>2</v>
      </c>
      <c r="C4251">
        <v>2021</v>
      </c>
      <c r="D4251" s="2">
        <v>44613</v>
      </c>
      <c r="E4251" t="s">
        <v>268</v>
      </c>
      <c r="F4251" t="s">
        <v>1621</v>
      </c>
      <c r="G4251" t="s">
        <v>61</v>
      </c>
      <c r="I4251" s="3">
        <v>1222.4000000000001</v>
      </c>
    </row>
    <row r="4252" spans="1:9" x14ac:dyDescent="0.35">
      <c r="A4252" s="1">
        <v>44230</v>
      </c>
      <c r="B4252">
        <v>2</v>
      </c>
      <c r="C4252">
        <v>2021</v>
      </c>
      <c r="D4252" s="2">
        <v>44613</v>
      </c>
      <c r="E4252" t="s">
        <v>276</v>
      </c>
      <c r="F4252" t="s">
        <v>489</v>
      </c>
      <c r="G4252" t="s">
        <v>19</v>
      </c>
      <c r="I4252" s="3">
        <v>7.99</v>
      </c>
    </row>
    <row r="4253" spans="1:9" x14ac:dyDescent="0.35">
      <c r="A4253" s="1">
        <v>44231</v>
      </c>
      <c r="B4253">
        <v>2</v>
      </c>
      <c r="C4253">
        <v>2021</v>
      </c>
      <c r="D4253" s="2">
        <v>44613</v>
      </c>
      <c r="E4253" t="s">
        <v>276</v>
      </c>
      <c r="F4253" t="s">
        <v>365</v>
      </c>
      <c r="G4253" t="s">
        <v>19</v>
      </c>
      <c r="I4253" s="3">
        <v>1.71</v>
      </c>
    </row>
    <row r="4254" spans="1:9" x14ac:dyDescent="0.35">
      <c r="A4254" s="1">
        <v>44231</v>
      </c>
      <c r="B4254">
        <v>2</v>
      </c>
      <c r="C4254">
        <v>2021</v>
      </c>
      <c r="D4254" s="2">
        <v>44613</v>
      </c>
      <c r="E4254" t="s">
        <v>275</v>
      </c>
      <c r="F4254" t="s">
        <v>420</v>
      </c>
      <c r="G4254" t="s">
        <v>56</v>
      </c>
      <c r="I4254" s="3">
        <v>85.06</v>
      </c>
    </row>
    <row r="4255" spans="1:9" x14ac:dyDescent="0.35">
      <c r="A4255" s="1">
        <v>44231</v>
      </c>
      <c r="B4255">
        <v>2</v>
      </c>
      <c r="C4255">
        <v>2021</v>
      </c>
      <c r="D4255" s="2">
        <v>44613</v>
      </c>
      <c r="E4255" t="s">
        <v>276</v>
      </c>
      <c r="F4255" t="s">
        <v>490</v>
      </c>
      <c r="G4255" t="s">
        <v>27</v>
      </c>
      <c r="I4255" s="3">
        <v>187.94</v>
      </c>
    </row>
    <row r="4256" spans="1:9" x14ac:dyDescent="0.35">
      <c r="A4256" s="1">
        <v>44232</v>
      </c>
      <c r="B4256">
        <v>2</v>
      </c>
      <c r="C4256">
        <v>2021</v>
      </c>
      <c r="D4256" s="2">
        <v>44613</v>
      </c>
      <c r="E4256" t="s">
        <v>276</v>
      </c>
      <c r="F4256" t="s">
        <v>365</v>
      </c>
      <c r="G4256" t="s">
        <v>19</v>
      </c>
      <c r="I4256" s="3">
        <v>1.71</v>
      </c>
    </row>
    <row r="4257" spans="1:9" x14ac:dyDescent="0.35">
      <c r="A4257" s="1">
        <v>44232</v>
      </c>
      <c r="B4257">
        <v>2</v>
      </c>
      <c r="C4257">
        <v>2021</v>
      </c>
      <c r="D4257" s="2">
        <v>44613</v>
      </c>
      <c r="E4257" t="s">
        <v>276</v>
      </c>
      <c r="F4257" t="s">
        <v>1029</v>
      </c>
      <c r="G4257" t="s">
        <v>20</v>
      </c>
      <c r="I4257" s="3">
        <v>27.39</v>
      </c>
    </row>
    <row r="4258" spans="1:9" x14ac:dyDescent="0.35">
      <c r="A4258" s="1">
        <v>44232</v>
      </c>
      <c r="B4258">
        <v>2</v>
      </c>
      <c r="C4258">
        <v>2021</v>
      </c>
      <c r="D4258" s="2">
        <v>44613</v>
      </c>
      <c r="E4258" t="s">
        <v>276</v>
      </c>
      <c r="F4258" t="s">
        <v>491</v>
      </c>
      <c r="G4258" t="s">
        <v>19</v>
      </c>
      <c r="I4258" s="3">
        <v>76.09</v>
      </c>
    </row>
    <row r="4259" spans="1:9" x14ac:dyDescent="0.35">
      <c r="A4259" s="1">
        <v>44233</v>
      </c>
      <c r="B4259">
        <v>2</v>
      </c>
      <c r="C4259">
        <v>2021</v>
      </c>
      <c r="D4259" s="2">
        <v>44613</v>
      </c>
      <c r="E4259" t="s">
        <v>276</v>
      </c>
      <c r="F4259" t="s">
        <v>1674</v>
      </c>
      <c r="G4259" t="s">
        <v>25</v>
      </c>
      <c r="I4259" s="3">
        <v>185.84</v>
      </c>
    </row>
    <row r="4260" spans="1:9" x14ac:dyDescent="0.35">
      <c r="A4260" s="1">
        <v>44234</v>
      </c>
      <c r="B4260">
        <v>2</v>
      </c>
      <c r="C4260">
        <v>2021</v>
      </c>
      <c r="D4260" s="2">
        <v>44613</v>
      </c>
      <c r="E4260" t="s">
        <v>276</v>
      </c>
      <c r="F4260" t="s">
        <v>1029</v>
      </c>
      <c r="G4260" t="s">
        <v>20</v>
      </c>
      <c r="I4260" s="3">
        <v>19.559999999999999</v>
      </c>
    </row>
    <row r="4261" spans="1:9" x14ac:dyDescent="0.35">
      <c r="A4261" s="1">
        <v>44234</v>
      </c>
      <c r="B4261">
        <v>2</v>
      </c>
      <c r="C4261">
        <v>2021</v>
      </c>
      <c r="D4261" s="2">
        <v>44613</v>
      </c>
      <c r="E4261" t="s">
        <v>275</v>
      </c>
      <c r="F4261" t="s">
        <v>397</v>
      </c>
      <c r="G4261" t="s">
        <v>52</v>
      </c>
      <c r="I4261" s="3">
        <v>47.87</v>
      </c>
    </row>
    <row r="4262" spans="1:9" x14ac:dyDescent="0.35">
      <c r="A4262" s="1">
        <v>44234</v>
      </c>
      <c r="B4262">
        <v>2</v>
      </c>
      <c r="C4262">
        <v>2021</v>
      </c>
      <c r="D4262" s="2">
        <v>44613</v>
      </c>
      <c r="E4262" t="s">
        <v>276</v>
      </c>
      <c r="F4262" t="s">
        <v>1464</v>
      </c>
      <c r="G4262" t="s">
        <v>36</v>
      </c>
      <c r="I4262" s="3">
        <v>74.989999999999995</v>
      </c>
    </row>
    <row r="4263" spans="1:9" x14ac:dyDescent="0.35">
      <c r="A4263" s="1">
        <v>44235</v>
      </c>
      <c r="B4263">
        <v>2</v>
      </c>
      <c r="C4263">
        <v>2021</v>
      </c>
      <c r="D4263" s="2">
        <v>44613</v>
      </c>
      <c r="E4263" t="s">
        <v>268</v>
      </c>
      <c r="F4263" t="s">
        <v>1675</v>
      </c>
      <c r="G4263" t="s">
        <v>61</v>
      </c>
      <c r="I4263" s="3">
        <v>-2890.4</v>
      </c>
    </row>
    <row r="4264" spans="1:9" x14ac:dyDescent="0.35">
      <c r="A4264" s="1">
        <v>44235</v>
      </c>
      <c r="B4264">
        <v>2</v>
      </c>
      <c r="C4264">
        <v>2021</v>
      </c>
      <c r="D4264" s="2">
        <v>44613</v>
      </c>
      <c r="E4264" t="s">
        <v>275</v>
      </c>
      <c r="F4264" t="s">
        <v>1676</v>
      </c>
      <c r="G4264" t="s">
        <v>17</v>
      </c>
      <c r="I4264" s="3">
        <v>114.36</v>
      </c>
    </row>
    <row r="4265" spans="1:9" x14ac:dyDescent="0.35">
      <c r="A4265" s="1">
        <v>44235</v>
      </c>
      <c r="B4265">
        <v>2</v>
      </c>
      <c r="C4265">
        <v>2021</v>
      </c>
      <c r="D4265" s="2">
        <v>44613</v>
      </c>
      <c r="E4265" t="s">
        <v>268</v>
      </c>
      <c r="F4265" t="s">
        <v>1621</v>
      </c>
      <c r="G4265" t="s">
        <v>61</v>
      </c>
      <c r="I4265" s="3">
        <v>2890.4</v>
      </c>
    </row>
    <row r="4266" spans="1:9" x14ac:dyDescent="0.35">
      <c r="A4266" s="1">
        <v>44236</v>
      </c>
      <c r="B4266">
        <v>2</v>
      </c>
      <c r="C4266">
        <v>2021</v>
      </c>
      <c r="D4266" s="2">
        <v>44613</v>
      </c>
      <c r="E4266" t="s">
        <v>276</v>
      </c>
      <c r="F4266" t="s">
        <v>40</v>
      </c>
      <c r="G4266" t="s">
        <v>41</v>
      </c>
      <c r="I4266" s="3">
        <v>1.5</v>
      </c>
    </row>
    <row r="4267" spans="1:9" x14ac:dyDescent="0.35">
      <c r="A4267" s="1">
        <v>44236</v>
      </c>
      <c r="B4267">
        <v>2</v>
      </c>
      <c r="C4267">
        <v>2021</v>
      </c>
      <c r="D4267" s="2">
        <v>44613</v>
      </c>
      <c r="E4267" t="s">
        <v>268</v>
      </c>
      <c r="F4267" t="s">
        <v>1233</v>
      </c>
      <c r="G4267" t="s">
        <v>34</v>
      </c>
      <c r="I4267" s="3">
        <v>100</v>
      </c>
    </row>
    <row r="4268" spans="1:9" x14ac:dyDescent="0.35">
      <c r="A4268" s="1">
        <v>44236</v>
      </c>
      <c r="B4268">
        <v>2</v>
      </c>
      <c r="C4268">
        <v>2021</v>
      </c>
      <c r="D4268" s="2">
        <v>44613</v>
      </c>
      <c r="E4268" t="s">
        <v>268</v>
      </c>
      <c r="F4268" t="s">
        <v>1233</v>
      </c>
      <c r="G4268" t="s">
        <v>34</v>
      </c>
      <c r="I4268" s="3">
        <v>120</v>
      </c>
    </row>
    <row r="4269" spans="1:9" x14ac:dyDescent="0.35">
      <c r="A4269" s="1">
        <v>44236</v>
      </c>
      <c r="B4269">
        <v>2</v>
      </c>
      <c r="C4269">
        <v>2021</v>
      </c>
      <c r="D4269" s="2">
        <v>44613</v>
      </c>
      <c r="E4269" t="s">
        <v>268</v>
      </c>
      <c r="F4269" t="s">
        <v>1608</v>
      </c>
      <c r="G4269" t="s">
        <v>16</v>
      </c>
      <c r="I4269" s="3">
        <v>182.43</v>
      </c>
    </row>
    <row r="4270" spans="1:9" x14ac:dyDescent="0.35">
      <c r="A4270" s="1">
        <v>44237</v>
      </c>
      <c r="B4270">
        <v>2</v>
      </c>
      <c r="C4270">
        <v>2021</v>
      </c>
      <c r="D4270" s="2">
        <v>44613</v>
      </c>
      <c r="E4270" t="s">
        <v>276</v>
      </c>
      <c r="F4270" t="s">
        <v>1677</v>
      </c>
      <c r="G4270" t="s">
        <v>25</v>
      </c>
      <c r="I4270" s="3">
        <v>-113.13</v>
      </c>
    </row>
    <row r="4271" spans="1:9" x14ac:dyDescent="0.35">
      <c r="A4271" s="1">
        <v>44237</v>
      </c>
      <c r="B4271">
        <v>2</v>
      </c>
      <c r="C4271">
        <v>2021</v>
      </c>
      <c r="D4271" s="2">
        <v>44613</v>
      </c>
      <c r="E4271" t="s">
        <v>276</v>
      </c>
      <c r="F4271" t="s">
        <v>1678</v>
      </c>
      <c r="G4271" t="s">
        <v>23</v>
      </c>
      <c r="I4271" s="3">
        <v>3.49</v>
      </c>
    </row>
    <row r="4272" spans="1:9" x14ac:dyDescent="0.35">
      <c r="A4272" s="1">
        <v>44239</v>
      </c>
      <c r="B4272">
        <v>2</v>
      </c>
      <c r="C4272">
        <v>2021</v>
      </c>
      <c r="D4272" s="2">
        <v>44613</v>
      </c>
      <c r="E4272" t="s">
        <v>276</v>
      </c>
      <c r="F4272" t="s">
        <v>1029</v>
      </c>
      <c r="G4272" t="s">
        <v>20</v>
      </c>
      <c r="I4272" s="3">
        <v>34.29</v>
      </c>
    </row>
    <row r="4273" spans="1:9" x14ac:dyDescent="0.35">
      <c r="A4273" s="1">
        <v>44239</v>
      </c>
      <c r="B4273">
        <v>2</v>
      </c>
      <c r="C4273">
        <v>2021</v>
      </c>
      <c r="D4273" s="2">
        <v>44613</v>
      </c>
      <c r="E4273" t="s">
        <v>268</v>
      </c>
      <c r="F4273" t="s">
        <v>557</v>
      </c>
      <c r="G4273" t="s">
        <v>52</v>
      </c>
      <c r="I4273" s="3">
        <v>199</v>
      </c>
    </row>
    <row r="4274" spans="1:9" x14ac:dyDescent="0.35">
      <c r="A4274" s="1">
        <v>44239</v>
      </c>
      <c r="B4274">
        <v>2</v>
      </c>
      <c r="C4274">
        <v>2021</v>
      </c>
      <c r="D4274" s="2">
        <v>44613</v>
      </c>
      <c r="E4274" t="s">
        <v>268</v>
      </c>
      <c r="F4274" t="s">
        <v>1679</v>
      </c>
      <c r="G4274" t="s">
        <v>22</v>
      </c>
      <c r="I4274" s="3">
        <v>200</v>
      </c>
    </row>
    <row r="4275" spans="1:9" x14ac:dyDescent="0.35">
      <c r="A4275" s="1">
        <v>44239</v>
      </c>
      <c r="B4275">
        <v>2</v>
      </c>
      <c r="C4275">
        <v>2021</v>
      </c>
      <c r="D4275" s="2">
        <v>44613</v>
      </c>
      <c r="E4275" t="s">
        <v>268</v>
      </c>
      <c r="F4275" t="s">
        <v>1680</v>
      </c>
      <c r="G4275" t="s">
        <v>22</v>
      </c>
      <c r="I4275" s="3">
        <v>600</v>
      </c>
    </row>
    <row r="4276" spans="1:9" x14ac:dyDescent="0.35">
      <c r="A4276" s="1">
        <v>44241</v>
      </c>
      <c r="B4276">
        <v>2</v>
      </c>
      <c r="C4276">
        <v>2021</v>
      </c>
      <c r="D4276" s="2">
        <v>44613</v>
      </c>
      <c r="E4276" t="s">
        <v>276</v>
      </c>
      <c r="F4276" t="s">
        <v>419</v>
      </c>
      <c r="G4276" t="s">
        <v>20</v>
      </c>
      <c r="I4276" s="3">
        <v>22.56</v>
      </c>
    </row>
    <row r="4277" spans="1:9" x14ac:dyDescent="0.35">
      <c r="A4277" s="1">
        <v>44242</v>
      </c>
      <c r="B4277">
        <v>2</v>
      </c>
      <c r="C4277">
        <v>2021</v>
      </c>
      <c r="D4277" s="2">
        <v>44613</v>
      </c>
      <c r="E4277" t="s">
        <v>276</v>
      </c>
      <c r="F4277" t="s">
        <v>1260</v>
      </c>
      <c r="G4277" t="s">
        <v>10</v>
      </c>
      <c r="I4277" s="3">
        <v>19.38</v>
      </c>
    </row>
    <row r="4278" spans="1:9" x14ac:dyDescent="0.35">
      <c r="A4278" s="1">
        <v>44243</v>
      </c>
      <c r="B4278">
        <v>2</v>
      </c>
      <c r="C4278">
        <v>2021</v>
      </c>
      <c r="D4278" s="2">
        <v>44613</v>
      </c>
      <c r="E4278" t="s">
        <v>276</v>
      </c>
      <c r="F4278" t="s">
        <v>1445</v>
      </c>
      <c r="G4278" t="s">
        <v>19</v>
      </c>
      <c r="I4278" s="3">
        <v>4.3</v>
      </c>
    </row>
    <row r="4279" spans="1:9" x14ac:dyDescent="0.35">
      <c r="A4279" s="1">
        <v>44245</v>
      </c>
      <c r="B4279">
        <v>2</v>
      </c>
      <c r="C4279">
        <v>2021</v>
      </c>
      <c r="D4279" s="2">
        <v>44613</v>
      </c>
      <c r="E4279" t="s">
        <v>276</v>
      </c>
      <c r="F4279" t="s">
        <v>1681</v>
      </c>
      <c r="G4279" t="s">
        <v>17</v>
      </c>
      <c r="I4279" s="3">
        <v>26.93</v>
      </c>
    </row>
    <row r="4280" spans="1:9" x14ac:dyDescent="0.35">
      <c r="A4280" s="1">
        <v>44246</v>
      </c>
      <c r="B4280">
        <v>2</v>
      </c>
      <c r="C4280">
        <v>2021</v>
      </c>
      <c r="D4280" s="2">
        <v>44613</v>
      </c>
      <c r="E4280" t="s">
        <v>276</v>
      </c>
      <c r="F4280" t="s">
        <v>770</v>
      </c>
      <c r="G4280" t="s">
        <v>19</v>
      </c>
      <c r="I4280" s="3">
        <v>5.39</v>
      </c>
    </row>
    <row r="4281" spans="1:9" x14ac:dyDescent="0.35">
      <c r="A4281" s="1">
        <v>44246</v>
      </c>
      <c r="B4281">
        <v>2</v>
      </c>
      <c r="C4281">
        <v>2021</v>
      </c>
      <c r="D4281" s="2">
        <v>44613</v>
      </c>
      <c r="E4281" t="s">
        <v>276</v>
      </c>
      <c r="F4281" t="s">
        <v>1029</v>
      </c>
      <c r="G4281" t="s">
        <v>20</v>
      </c>
      <c r="I4281" s="3">
        <v>20.190000000000001</v>
      </c>
    </row>
    <row r="4282" spans="1:9" x14ac:dyDescent="0.35">
      <c r="A4282" s="1">
        <v>44247</v>
      </c>
      <c r="B4282">
        <v>2</v>
      </c>
      <c r="C4282">
        <v>2021</v>
      </c>
      <c r="D4282" s="2">
        <v>44613</v>
      </c>
      <c r="E4282" t="s">
        <v>276</v>
      </c>
      <c r="F4282" t="s">
        <v>419</v>
      </c>
      <c r="G4282" t="s">
        <v>20</v>
      </c>
      <c r="I4282" s="3">
        <v>26.58</v>
      </c>
    </row>
    <row r="4283" spans="1:9" x14ac:dyDescent="0.35">
      <c r="A4283" s="1">
        <v>44250</v>
      </c>
      <c r="B4283">
        <v>2</v>
      </c>
      <c r="C4283">
        <v>2021</v>
      </c>
      <c r="D4283" s="2">
        <v>44613</v>
      </c>
      <c r="E4283" t="s">
        <v>276</v>
      </c>
      <c r="F4283" t="s">
        <v>1029</v>
      </c>
      <c r="G4283" t="s">
        <v>20</v>
      </c>
      <c r="I4283" s="3">
        <v>11.91</v>
      </c>
    </row>
    <row r="4284" spans="1:9" x14ac:dyDescent="0.35">
      <c r="A4284" s="1">
        <v>44250</v>
      </c>
      <c r="B4284">
        <v>2</v>
      </c>
      <c r="C4284">
        <v>2021</v>
      </c>
      <c r="D4284" s="2">
        <v>44613</v>
      </c>
      <c r="E4284" t="s">
        <v>269</v>
      </c>
      <c r="F4284" t="s">
        <v>754</v>
      </c>
      <c r="G4284" t="s">
        <v>16</v>
      </c>
      <c r="I4284" s="3">
        <v>86.25</v>
      </c>
    </row>
    <row r="4285" spans="1:9" x14ac:dyDescent="0.35">
      <c r="A4285" s="1">
        <v>44250</v>
      </c>
      <c r="B4285">
        <v>2</v>
      </c>
      <c r="C4285">
        <v>2021</v>
      </c>
      <c r="D4285" s="2">
        <v>44613</v>
      </c>
      <c r="E4285" t="s">
        <v>268</v>
      </c>
      <c r="F4285" t="s">
        <v>751</v>
      </c>
      <c r="G4285" t="s">
        <v>14</v>
      </c>
      <c r="I4285" s="3">
        <v>151.16</v>
      </c>
    </row>
    <row r="4286" spans="1:9" x14ac:dyDescent="0.35">
      <c r="A4286" s="1">
        <v>44252</v>
      </c>
      <c r="B4286">
        <v>2</v>
      </c>
      <c r="C4286">
        <v>2021</v>
      </c>
      <c r="D4286" s="2">
        <v>44613</v>
      </c>
      <c r="E4286" t="s">
        <v>276</v>
      </c>
      <c r="F4286" t="s">
        <v>365</v>
      </c>
      <c r="G4286" t="s">
        <v>19</v>
      </c>
      <c r="I4286" s="3">
        <v>5.25</v>
      </c>
    </row>
    <row r="4287" spans="1:9" x14ac:dyDescent="0.35">
      <c r="A4287" s="1">
        <v>44252</v>
      </c>
      <c r="B4287">
        <v>2</v>
      </c>
      <c r="C4287">
        <v>2021</v>
      </c>
      <c r="D4287" s="2">
        <v>44613</v>
      </c>
      <c r="E4287" t="s">
        <v>276</v>
      </c>
      <c r="F4287" t="s">
        <v>1682</v>
      </c>
      <c r="G4287" t="s">
        <v>20</v>
      </c>
      <c r="I4287" s="3">
        <v>18.34</v>
      </c>
    </row>
    <row r="4288" spans="1:9" x14ac:dyDescent="0.35">
      <c r="A4288" s="1">
        <v>44252</v>
      </c>
      <c r="B4288">
        <v>2</v>
      </c>
      <c r="C4288">
        <v>2021</v>
      </c>
      <c r="D4288" s="2">
        <v>44613</v>
      </c>
      <c r="E4288" t="s">
        <v>276</v>
      </c>
      <c r="F4288" t="s">
        <v>294</v>
      </c>
      <c r="G4288" t="s">
        <v>31</v>
      </c>
      <c r="I4288" s="3">
        <v>20</v>
      </c>
    </row>
    <row r="4289" spans="1:9" x14ac:dyDescent="0.35">
      <c r="A4289" s="1">
        <v>44252</v>
      </c>
      <c r="B4289">
        <v>2</v>
      </c>
      <c r="C4289">
        <v>2021</v>
      </c>
      <c r="D4289" s="2">
        <v>44613</v>
      </c>
      <c r="E4289" t="s">
        <v>276</v>
      </c>
      <c r="F4289" t="s">
        <v>1683</v>
      </c>
      <c r="G4289" t="s">
        <v>31</v>
      </c>
      <c r="I4289" s="3">
        <v>60</v>
      </c>
    </row>
    <row r="4290" spans="1:9" x14ac:dyDescent="0.35">
      <c r="A4290" s="1">
        <v>44252</v>
      </c>
      <c r="B4290">
        <v>2</v>
      </c>
      <c r="C4290">
        <v>2021</v>
      </c>
      <c r="D4290" s="2">
        <v>44613</v>
      </c>
      <c r="E4290" t="s">
        <v>276</v>
      </c>
      <c r="F4290" t="s">
        <v>1059</v>
      </c>
      <c r="G4290" t="s">
        <v>14</v>
      </c>
      <c r="I4290" s="3">
        <v>222.66</v>
      </c>
    </row>
    <row r="4291" spans="1:9" x14ac:dyDescent="0.35">
      <c r="A4291" s="1">
        <v>44254</v>
      </c>
      <c r="B4291">
        <v>2</v>
      </c>
      <c r="C4291">
        <v>2021</v>
      </c>
      <c r="D4291" s="2">
        <v>44613</v>
      </c>
      <c r="E4291" t="s">
        <v>276</v>
      </c>
      <c r="F4291" t="s">
        <v>1039</v>
      </c>
      <c r="G4291" t="s">
        <v>38</v>
      </c>
      <c r="I4291" s="3">
        <v>18.989999999999998</v>
      </c>
    </row>
    <row r="4292" spans="1:9" x14ac:dyDescent="0.35">
      <c r="A4292" s="1">
        <v>44254</v>
      </c>
      <c r="B4292">
        <v>2</v>
      </c>
      <c r="C4292">
        <v>2021</v>
      </c>
      <c r="D4292" s="2">
        <v>44613</v>
      </c>
      <c r="E4292" t="s">
        <v>275</v>
      </c>
      <c r="F4292" t="s">
        <v>420</v>
      </c>
      <c r="G4292" t="s">
        <v>26</v>
      </c>
      <c r="I4292" s="3">
        <v>49.41</v>
      </c>
    </row>
    <row r="4293" spans="1:9" x14ac:dyDescent="0.35">
      <c r="A4293" s="1">
        <v>44254</v>
      </c>
      <c r="B4293">
        <v>2</v>
      </c>
      <c r="C4293">
        <v>2021</v>
      </c>
      <c r="D4293" s="2">
        <v>44613</v>
      </c>
      <c r="E4293" t="s">
        <v>276</v>
      </c>
      <c r="F4293" t="s">
        <v>1684</v>
      </c>
      <c r="G4293" t="s">
        <v>19</v>
      </c>
      <c r="I4293" s="3">
        <v>17.29</v>
      </c>
    </row>
    <row r="4294" spans="1:9" x14ac:dyDescent="0.35">
      <c r="A4294" s="1">
        <v>44255</v>
      </c>
      <c r="B4294">
        <v>2</v>
      </c>
      <c r="C4294">
        <v>2021</v>
      </c>
      <c r="D4294" s="2">
        <v>44613</v>
      </c>
      <c r="E4294" t="s">
        <v>276</v>
      </c>
      <c r="F4294" t="s">
        <v>1685</v>
      </c>
      <c r="G4294" t="s">
        <v>23</v>
      </c>
      <c r="I4294" s="3">
        <v>3.21</v>
      </c>
    </row>
    <row r="4295" spans="1:9" x14ac:dyDescent="0.35">
      <c r="A4295" s="1">
        <v>44255</v>
      </c>
      <c r="B4295">
        <v>2</v>
      </c>
      <c r="C4295">
        <v>2021</v>
      </c>
      <c r="D4295" s="2">
        <v>44613</v>
      </c>
      <c r="E4295" t="s">
        <v>276</v>
      </c>
      <c r="F4295" t="s">
        <v>1686</v>
      </c>
      <c r="G4295" t="s">
        <v>19</v>
      </c>
      <c r="I4295" s="3">
        <v>8.32</v>
      </c>
    </row>
    <row r="4296" spans="1:9" x14ac:dyDescent="0.35">
      <c r="A4296" s="1">
        <v>44255</v>
      </c>
      <c r="B4296">
        <v>2</v>
      </c>
      <c r="C4296">
        <v>2021</v>
      </c>
      <c r="D4296" s="2">
        <v>44613</v>
      </c>
      <c r="E4296" t="s">
        <v>276</v>
      </c>
      <c r="F4296" t="s">
        <v>1029</v>
      </c>
      <c r="G4296" t="s">
        <v>20</v>
      </c>
      <c r="I4296" s="3">
        <v>33.15</v>
      </c>
    </row>
    <row r="4297" spans="1:9" x14ac:dyDescent="0.35">
      <c r="A4297" s="1">
        <v>44255</v>
      </c>
      <c r="B4297">
        <v>2</v>
      </c>
      <c r="C4297">
        <v>2021</v>
      </c>
      <c r="D4297" s="2">
        <v>44613</v>
      </c>
      <c r="E4297" t="s">
        <v>276</v>
      </c>
      <c r="F4297" t="s">
        <v>1687</v>
      </c>
      <c r="G4297" t="s">
        <v>28</v>
      </c>
      <c r="I4297" s="3">
        <v>44.99</v>
      </c>
    </row>
    <row r="4298" spans="1:9" x14ac:dyDescent="0.35">
      <c r="A4298" s="1">
        <v>44256</v>
      </c>
      <c r="B4298">
        <v>3</v>
      </c>
      <c r="C4298">
        <v>2021</v>
      </c>
      <c r="D4298" s="2">
        <v>44641</v>
      </c>
      <c r="E4298" t="s">
        <v>268</v>
      </c>
      <c r="F4298" t="s">
        <v>919</v>
      </c>
      <c r="G4298" t="s">
        <v>34</v>
      </c>
      <c r="I4298" s="3">
        <v>55</v>
      </c>
    </row>
    <row r="4299" spans="1:9" x14ac:dyDescent="0.35">
      <c r="A4299" s="1">
        <v>44256</v>
      </c>
      <c r="B4299">
        <v>3</v>
      </c>
      <c r="C4299">
        <v>2021</v>
      </c>
      <c r="D4299" s="2">
        <v>44641</v>
      </c>
      <c r="E4299" t="s">
        <v>268</v>
      </c>
      <c r="F4299" t="s">
        <v>703</v>
      </c>
      <c r="G4299" t="s">
        <v>34</v>
      </c>
      <c r="I4299" s="3">
        <v>79.5</v>
      </c>
    </row>
    <row r="4300" spans="1:9" x14ac:dyDescent="0.35">
      <c r="A4300" s="1">
        <v>44256</v>
      </c>
      <c r="B4300">
        <v>3</v>
      </c>
      <c r="C4300">
        <v>2021</v>
      </c>
      <c r="D4300" s="2">
        <v>44641</v>
      </c>
      <c r="E4300" t="s">
        <v>268</v>
      </c>
      <c r="F4300" t="s">
        <v>1688</v>
      </c>
      <c r="G4300" t="s">
        <v>34</v>
      </c>
      <c r="I4300" s="3">
        <v>100</v>
      </c>
    </row>
    <row r="4301" spans="1:9" x14ac:dyDescent="0.35">
      <c r="A4301" s="1">
        <v>44256</v>
      </c>
      <c r="B4301">
        <v>3</v>
      </c>
      <c r="C4301">
        <v>2021</v>
      </c>
      <c r="D4301" s="2">
        <v>44641</v>
      </c>
      <c r="E4301" t="s">
        <v>268</v>
      </c>
      <c r="F4301" t="s">
        <v>1688</v>
      </c>
      <c r="G4301" t="s">
        <v>34</v>
      </c>
      <c r="I4301" s="3">
        <v>120</v>
      </c>
    </row>
    <row r="4302" spans="1:9" x14ac:dyDescent="0.35">
      <c r="A4302" s="1">
        <v>44256</v>
      </c>
      <c r="B4302">
        <v>3</v>
      </c>
      <c r="C4302">
        <v>2021</v>
      </c>
      <c r="D4302" s="2">
        <v>44641</v>
      </c>
      <c r="E4302" t="s">
        <v>268</v>
      </c>
      <c r="F4302" t="s">
        <v>1621</v>
      </c>
      <c r="G4302" t="s">
        <v>13</v>
      </c>
      <c r="I4302" s="3">
        <v>3000</v>
      </c>
    </row>
    <row r="4303" spans="1:9" x14ac:dyDescent="0.35">
      <c r="A4303" s="1">
        <v>44257</v>
      </c>
      <c r="B4303">
        <v>3</v>
      </c>
      <c r="C4303">
        <v>2021</v>
      </c>
      <c r="D4303" s="2">
        <v>44641</v>
      </c>
      <c r="E4303" t="s">
        <v>276</v>
      </c>
      <c r="F4303" t="s">
        <v>1029</v>
      </c>
      <c r="G4303" t="s">
        <v>20</v>
      </c>
      <c r="I4303" s="3">
        <v>2.1800000000000002</v>
      </c>
    </row>
    <row r="4304" spans="1:9" x14ac:dyDescent="0.35">
      <c r="A4304" s="1">
        <v>44259</v>
      </c>
      <c r="B4304">
        <v>3</v>
      </c>
      <c r="C4304">
        <v>2021</v>
      </c>
      <c r="D4304" s="2">
        <v>44641</v>
      </c>
      <c r="E4304" t="s">
        <v>276</v>
      </c>
      <c r="F4304" t="s">
        <v>1029</v>
      </c>
      <c r="G4304" t="s">
        <v>20</v>
      </c>
      <c r="I4304" s="3">
        <v>5.67</v>
      </c>
    </row>
    <row r="4305" spans="1:9" x14ac:dyDescent="0.35">
      <c r="A4305" s="1">
        <v>44259</v>
      </c>
      <c r="B4305">
        <v>3</v>
      </c>
      <c r="C4305">
        <v>2021</v>
      </c>
      <c r="D4305" s="2">
        <v>44641</v>
      </c>
      <c r="E4305" t="s">
        <v>276</v>
      </c>
      <c r="F4305" t="s">
        <v>917</v>
      </c>
      <c r="G4305" t="s">
        <v>36</v>
      </c>
      <c r="I4305" s="3">
        <v>56.32</v>
      </c>
    </row>
    <row r="4306" spans="1:9" x14ac:dyDescent="0.35">
      <c r="A4306" s="1">
        <v>44259</v>
      </c>
      <c r="B4306">
        <v>3</v>
      </c>
      <c r="C4306">
        <v>2021</v>
      </c>
      <c r="D4306" s="2">
        <v>44641</v>
      </c>
      <c r="E4306" t="s">
        <v>276</v>
      </c>
      <c r="F4306" t="s">
        <v>368</v>
      </c>
      <c r="G4306" t="s">
        <v>27</v>
      </c>
      <c r="I4306" s="3">
        <v>188.94</v>
      </c>
    </row>
    <row r="4307" spans="1:9" x14ac:dyDescent="0.35">
      <c r="A4307" s="1">
        <v>44261</v>
      </c>
      <c r="B4307">
        <v>3</v>
      </c>
      <c r="C4307">
        <v>2021</v>
      </c>
      <c r="D4307" s="2">
        <v>44641</v>
      </c>
      <c r="E4307" t="s">
        <v>62</v>
      </c>
      <c r="F4307" t="s">
        <v>409</v>
      </c>
      <c r="G4307" t="s">
        <v>19</v>
      </c>
      <c r="I4307" s="3">
        <v>11.95</v>
      </c>
    </row>
    <row r="4308" spans="1:9" x14ac:dyDescent="0.35">
      <c r="A4308" s="1">
        <v>44262</v>
      </c>
      <c r="B4308">
        <v>3</v>
      </c>
      <c r="C4308">
        <v>2021</v>
      </c>
      <c r="D4308" s="2">
        <v>44641</v>
      </c>
      <c r="E4308" t="s">
        <v>277</v>
      </c>
      <c r="F4308" t="s">
        <v>753</v>
      </c>
      <c r="G4308" t="s">
        <v>19</v>
      </c>
      <c r="I4308" s="3">
        <v>18.22</v>
      </c>
    </row>
    <row r="4309" spans="1:9" x14ac:dyDescent="0.35">
      <c r="A4309" s="1">
        <v>44262</v>
      </c>
      <c r="B4309">
        <v>3</v>
      </c>
      <c r="C4309">
        <v>2021</v>
      </c>
      <c r="D4309" s="2">
        <v>44641</v>
      </c>
      <c r="E4309" t="s">
        <v>276</v>
      </c>
      <c r="F4309" t="s">
        <v>1464</v>
      </c>
      <c r="G4309" t="s">
        <v>36</v>
      </c>
      <c r="I4309" s="3">
        <v>74.989999999999995</v>
      </c>
    </row>
    <row r="4310" spans="1:9" x14ac:dyDescent="0.35">
      <c r="A4310" s="1">
        <v>44263</v>
      </c>
      <c r="B4310">
        <v>3</v>
      </c>
      <c r="C4310">
        <v>2021</v>
      </c>
      <c r="D4310" s="2">
        <v>44641</v>
      </c>
      <c r="E4310" t="s">
        <v>276</v>
      </c>
      <c r="F4310" t="s">
        <v>1029</v>
      </c>
      <c r="G4310" t="s">
        <v>20</v>
      </c>
      <c r="I4310" s="3">
        <v>3</v>
      </c>
    </row>
    <row r="4311" spans="1:9" x14ac:dyDescent="0.35">
      <c r="A4311" s="1">
        <v>44264</v>
      </c>
      <c r="B4311">
        <v>3</v>
      </c>
      <c r="C4311">
        <v>2021</v>
      </c>
      <c r="D4311" s="2">
        <v>44641</v>
      </c>
      <c r="E4311" t="s">
        <v>268</v>
      </c>
      <c r="F4311" t="s">
        <v>1608</v>
      </c>
      <c r="G4311" t="s">
        <v>16</v>
      </c>
      <c r="I4311" s="3">
        <v>174.03</v>
      </c>
    </row>
    <row r="4312" spans="1:9" x14ac:dyDescent="0.35">
      <c r="A4312" s="1">
        <v>44265</v>
      </c>
      <c r="B4312">
        <v>3</v>
      </c>
      <c r="C4312">
        <v>2021</v>
      </c>
      <c r="D4312" s="2">
        <v>44641</v>
      </c>
      <c r="E4312" t="s">
        <v>268</v>
      </c>
      <c r="F4312" t="s">
        <v>651</v>
      </c>
      <c r="G4312" t="s">
        <v>34</v>
      </c>
      <c r="I4312" s="3">
        <v>300</v>
      </c>
    </row>
    <row r="4313" spans="1:9" x14ac:dyDescent="0.35">
      <c r="A4313" s="1">
        <v>44266</v>
      </c>
      <c r="B4313">
        <v>3</v>
      </c>
      <c r="C4313">
        <v>2021</v>
      </c>
      <c r="D4313" s="2">
        <v>44641</v>
      </c>
      <c r="E4313" t="s">
        <v>276</v>
      </c>
      <c r="F4313" t="s">
        <v>1029</v>
      </c>
      <c r="G4313" t="s">
        <v>20</v>
      </c>
      <c r="I4313" s="3">
        <v>40.659999999999997</v>
      </c>
    </row>
    <row r="4314" spans="1:9" x14ac:dyDescent="0.35">
      <c r="A4314" s="1">
        <v>44266</v>
      </c>
      <c r="B4314">
        <v>3</v>
      </c>
      <c r="C4314">
        <v>2021</v>
      </c>
      <c r="D4314" s="2">
        <v>44641</v>
      </c>
      <c r="E4314" t="s">
        <v>268</v>
      </c>
      <c r="F4314" t="s">
        <v>891</v>
      </c>
      <c r="G4314" t="s">
        <v>56</v>
      </c>
      <c r="I4314" s="3">
        <v>232</v>
      </c>
    </row>
    <row r="4315" spans="1:9" x14ac:dyDescent="0.35">
      <c r="A4315" s="1">
        <v>44267</v>
      </c>
      <c r="B4315">
        <v>3</v>
      </c>
      <c r="C4315">
        <v>2021</v>
      </c>
      <c r="D4315" s="2">
        <v>44641</v>
      </c>
      <c r="E4315" t="s">
        <v>276</v>
      </c>
      <c r="F4315" t="s">
        <v>856</v>
      </c>
      <c r="G4315" t="s">
        <v>20</v>
      </c>
      <c r="I4315" s="3">
        <v>59.85</v>
      </c>
    </row>
    <row r="4316" spans="1:9" x14ac:dyDescent="0.35">
      <c r="A4316" s="1">
        <v>44270</v>
      </c>
      <c r="B4316">
        <v>3</v>
      </c>
      <c r="C4316">
        <v>2021</v>
      </c>
      <c r="D4316" s="2">
        <v>44641</v>
      </c>
      <c r="E4316" t="s">
        <v>276</v>
      </c>
      <c r="F4316" t="s">
        <v>1689</v>
      </c>
      <c r="G4316" t="s">
        <v>17</v>
      </c>
      <c r="I4316" s="3">
        <v>18.29</v>
      </c>
    </row>
    <row r="4317" spans="1:9" x14ac:dyDescent="0.35">
      <c r="A4317" s="1">
        <v>44270</v>
      </c>
      <c r="B4317">
        <v>3</v>
      </c>
      <c r="C4317">
        <v>2021</v>
      </c>
      <c r="D4317" s="2">
        <v>44641</v>
      </c>
      <c r="E4317" t="s">
        <v>276</v>
      </c>
      <c r="F4317" t="s">
        <v>1690</v>
      </c>
      <c r="G4317" t="s">
        <v>10</v>
      </c>
      <c r="I4317" s="3">
        <v>21.55</v>
      </c>
    </row>
    <row r="4318" spans="1:9" x14ac:dyDescent="0.35">
      <c r="A4318" s="1">
        <v>44270</v>
      </c>
      <c r="B4318">
        <v>3</v>
      </c>
      <c r="C4318">
        <v>2021</v>
      </c>
      <c r="D4318" s="2">
        <v>44641</v>
      </c>
      <c r="E4318" t="s">
        <v>276</v>
      </c>
      <c r="F4318" t="s">
        <v>696</v>
      </c>
      <c r="G4318" t="s">
        <v>60</v>
      </c>
      <c r="I4318" s="3">
        <v>61.43</v>
      </c>
    </row>
    <row r="4319" spans="1:9" x14ac:dyDescent="0.35">
      <c r="A4319" s="1">
        <v>44271</v>
      </c>
      <c r="B4319">
        <v>3</v>
      </c>
      <c r="C4319">
        <v>2021</v>
      </c>
      <c r="D4319" s="2">
        <v>44641</v>
      </c>
      <c r="E4319" t="s">
        <v>276</v>
      </c>
      <c r="F4319" t="s">
        <v>365</v>
      </c>
      <c r="G4319" t="s">
        <v>19</v>
      </c>
      <c r="I4319" s="3">
        <v>5.36</v>
      </c>
    </row>
    <row r="4320" spans="1:9" x14ac:dyDescent="0.35">
      <c r="A4320" s="1">
        <v>44272</v>
      </c>
      <c r="B4320">
        <v>3</v>
      </c>
      <c r="C4320">
        <v>2021</v>
      </c>
      <c r="D4320" s="2">
        <v>44641</v>
      </c>
      <c r="E4320" t="s">
        <v>276</v>
      </c>
      <c r="F4320" t="s">
        <v>1691</v>
      </c>
      <c r="G4320" t="s">
        <v>17</v>
      </c>
      <c r="I4320" s="3">
        <v>5.66</v>
      </c>
    </row>
    <row r="4321" spans="1:9" x14ac:dyDescent="0.35">
      <c r="A4321" s="1">
        <v>44272</v>
      </c>
      <c r="B4321">
        <v>3</v>
      </c>
      <c r="C4321">
        <v>2021</v>
      </c>
      <c r="D4321" s="2">
        <v>44641</v>
      </c>
      <c r="E4321" t="s">
        <v>276</v>
      </c>
      <c r="F4321" t="s">
        <v>1029</v>
      </c>
      <c r="G4321" t="s">
        <v>20</v>
      </c>
      <c r="I4321" s="3">
        <v>12</v>
      </c>
    </row>
    <row r="4322" spans="1:9" x14ac:dyDescent="0.35">
      <c r="A4322" s="1">
        <v>44272</v>
      </c>
      <c r="B4322">
        <v>3</v>
      </c>
      <c r="C4322">
        <v>2021</v>
      </c>
      <c r="D4322" s="2">
        <v>44641</v>
      </c>
      <c r="E4322" t="s">
        <v>276</v>
      </c>
      <c r="F4322" t="s">
        <v>1692</v>
      </c>
      <c r="G4322" t="s">
        <v>10</v>
      </c>
      <c r="I4322" s="3">
        <v>14.08</v>
      </c>
    </row>
    <row r="4323" spans="1:9" x14ac:dyDescent="0.35">
      <c r="A4323" s="1">
        <v>44272</v>
      </c>
      <c r="B4323">
        <v>3</v>
      </c>
      <c r="C4323">
        <v>2021</v>
      </c>
      <c r="D4323" s="2">
        <v>44641</v>
      </c>
      <c r="E4323" t="s">
        <v>276</v>
      </c>
      <c r="F4323" t="s">
        <v>1692</v>
      </c>
      <c r="G4323" t="s">
        <v>10</v>
      </c>
      <c r="I4323" s="3">
        <v>14.08</v>
      </c>
    </row>
    <row r="4324" spans="1:9" x14ac:dyDescent="0.35">
      <c r="A4324" s="1">
        <v>44272</v>
      </c>
      <c r="B4324">
        <v>3</v>
      </c>
      <c r="C4324">
        <v>2021</v>
      </c>
      <c r="D4324" s="2">
        <v>44641</v>
      </c>
      <c r="E4324" t="s">
        <v>276</v>
      </c>
      <c r="F4324" t="s">
        <v>1107</v>
      </c>
      <c r="G4324" t="s">
        <v>20</v>
      </c>
      <c r="I4324" s="3">
        <v>14.23</v>
      </c>
    </row>
    <row r="4325" spans="1:9" x14ac:dyDescent="0.35">
      <c r="A4325" s="1">
        <v>44273</v>
      </c>
      <c r="B4325">
        <v>3</v>
      </c>
      <c r="C4325">
        <v>2021</v>
      </c>
      <c r="D4325" s="2">
        <v>44641</v>
      </c>
      <c r="E4325" t="s">
        <v>275</v>
      </c>
      <c r="F4325" t="s">
        <v>492</v>
      </c>
      <c r="G4325" t="s">
        <v>25</v>
      </c>
      <c r="I4325" s="3">
        <v>1095.79</v>
      </c>
    </row>
    <row r="4326" spans="1:9" x14ac:dyDescent="0.35">
      <c r="A4326" s="1">
        <v>44274</v>
      </c>
      <c r="B4326">
        <v>3</v>
      </c>
      <c r="C4326">
        <v>2021</v>
      </c>
      <c r="D4326" s="2">
        <v>44641</v>
      </c>
      <c r="E4326" t="s">
        <v>276</v>
      </c>
      <c r="F4326" t="s">
        <v>1693</v>
      </c>
      <c r="G4326" t="s">
        <v>25</v>
      </c>
      <c r="I4326" s="3">
        <v>6.14</v>
      </c>
    </row>
    <row r="4327" spans="1:9" x14ac:dyDescent="0.35">
      <c r="A4327" s="1">
        <v>44274</v>
      </c>
      <c r="B4327">
        <v>3</v>
      </c>
      <c r="C4327">
        <v>2021</v>
      </c>
      <c r="D4327" s="2">
        <v>44641</v>
      </c>
      <c r="E4327" t="s">
        <v>276</v>
      </c>
      <c r="F4327" t="s">
        <v>1029</v>
      </c>
      <c r="G4327" t="s">
        <v>20</v>
      </c>
      <c r="I4327" s="3">
        <v>20.05</v>
      </c>
    </row>
    <row r="4328" spans="1:9" x14ac:dyDescent="0.35">
      <c r="A4328" s="1">
        <v>44274</v>
      </c>
      <c r="B4328">
        <v>3</v>
      </c>
      <c r="C4328">
        <v>2021</v>
      </c>
      <c r="D4328" s="2">
        <v>44641</v>
      </c>
      <c r="E4328" t="s">
        <v>276</v>
      </c>
      <c r="F4328" t="s">
        <v>1694</v>
      </c>
      <c r="G4328" t="s">
        <v>25</v>
      </c>
      <c r="I4328" s="3">
        <v>107.74</v>
      </c>
    </row>
    <row r="4329" spans="1:9" x14ac:dyDescent="0.35">
      <c r="A4329" s="1">
        <v>44276</v>
      </c>
      <c r="B4329">
        <v>3</v>
      </c>
      <c r="C4329">
        <v>2021</v>
      </c>
      <c r="D4329" s="2">
        <v>44641</v>
      </c>
      <c r="E4329" t="s">
        <v>275</v>
      </c>
      <c r="F4329" t="s">
        <v>493</v>
      </c>
      <c r="G4329" t="s">
        <v>25</v>
      </c>
      <c r="I4329" s="3">
        <v>926.3</v>
      </c>
    </row>
    <row r="4330" spans="1:9" x14ac:dyDescent="0.35">
      <c r="A4330" s="1">
        <v>44277</v>
      </c>
      <c r="B4330">
        <v>3</v>
      </c>
      <c r="C4330">
        <v>2021</v>
      </c>
      <c r="D4330" s="2">
        <v>44641</v>
      </c>
      <c r="E4330" t="s">
        <v>276</v>
      </c>
      <c r="F4330" t="s">
        <v>704</v>
      </c>
      <c r="G4330" t="s">
        <v>23</v>
      </c>
      <c r="I4330" s="3">
        <v>154.21</v>
      </c>
    </row>
    <row r="4331" spans="1:9" x14ac:dyDescent="0.35">
      <c r="A4331" s="1">
        <v>44279</v>
      </c>
      <c r="B4331">
        <v>3</v>
      </c>
      <c r="C4331">
        <v>2021</v>
      </c>
      <c r="D4331" s="2">
        <v>44641</v>
      </c>
      <c r="E4331" t="s">
        <v>276</v>
      </c>
      <c r="F4331" t="s">
        <v>704</v>
      </c>
      <c r="G4331" t="s">
        <v>23</v>
      </c>
      <c r="I4331" s="3">
        <v>25</v>
      </c>
    </row>
    <row r="4332" spans="1:9" x14ac:dyDescent="0.35">
      <c r="A4332" s="1">
        <v>44280</v>
      </c>
      <c r="B4332">
        <v>3</v>
      </c>
      <c r="C4332">
        <v>2021</v>
      </c>
      <c r="D4332" s="2">
        <v>44641</v>
      </c>
      <c r="E4332" t="s">
        <v>276</v>
      </c>
      <c r="F4332" t="s">
        <v>1695</v>
      </c>
      <c r="G4332" t="s">
        <v>19</v>
      </c>
      <c r="I4332" s="3">
        <v>25.77</v>
      </c>
    </row>
    <row r="4333" spans="1:9" x14ac:dyDescent="0.35">
      <c r="A4333" s="1">
        <v>44281</v>
      </c>
      <c r="B4333">
        <v>3</v>
      </c>
      <c r="C4333">
        <v>2021</v>
      </c>
      <c r="D4333" s="2">
        <v>44641</v>
      </c>
      <c r="E4333" t="s">
        <v>276</v>
      </c>
      <c r="F4333" t="s">
        <v>1696</v>
      </c>
      <c r="G4333" t="s">
        <v>59</v>
      </c>
      <c r="I4333" s="3">
        <v>2876.89</v>
      </c>
    </row>
    <row r="4334" spans="1:9" x14ac:dyDescent="0.35">
      <c r="A4334" s="1">
        <v>44282</v>
      </c>
      <c r="B4334">
        <v>3</v>
      </c>
      <c r="C4334">
        <v>2021</v>
      </c>
      <c r="D4334" s="2">
        <v>44641</v>
      </c>
      <c r="E4334" t="s">
        <v>276</v>
      </c>
      <c r="F4334" t="s">
        <v>705</v>
      </c>
      <c r="G4334" t="s">
        <v>34</v>
      </c>
      <c r="I4334" s="3">
        <v>6.47</v>
      </c>
    </row>
    <row r="4335" spans="1:9" x14ac:dyDescent="0.35">
      <c r="A4335" s="1">
        <v>44284</v>
      </c>
      <c r="B4335">
        <v>3</v>
      </c>
      <c r="C4335">
        <v>2021</v>
      </c>
      <c r="D4335" s="2">
        <v>44641</v>
      </c>
      <c r="E4335" t="s">
        <v>268</v>
      </c>
      <c r="F4335" t="s">
        <v>1697</v>
      </c>
      <c r="G4335" t="s">
        <v>25</v>
      </c>
      <c r="I4335" s="3">
        <v>40</v>
      </c>
    </row>
    <row r="4336" spans="1:9" x14ac:dyDescent="0.35">
      <c r="A4336" s="1">
        <v>44285</v>
      </c>
      <c r="B4336">
        <v>3</v>
      </c>
      <c r="C4336">
        <v>2021</v>
      </c>
      <c r="D4336" s="2">
        <v>44641</v>
      </c>
      <c r="E4336" t="s">
        <v>276</v>
      </c>
      <c r="F4336" t="s">
        <v>1029</v>
      </c>
      <c r="G4336" t="s">
        <v>20</v>
      </c>
      <c r="I4336" s="3">
        <v>36.369999999999997</v>
      </c>
    </row>
    <row r="4337" spans="1:9" x14ac:dyDescent="0.35">
      <c r="A4337" s="1">
        <v>44286</v>
      </c>
      <c r="B4337">
        <v>3</v>
      </c>
      <c r="C4337">
        <v>2021</v>
      </c>
      <c r="D4337" s="2">
        <v>44641</v>
      </c>
      <c r="E4337" t="s">
        <v>276</v>
      </c>
      <c r="F4337" t="s">
        <v>1698</v>
      </c>
      <c r="G4337" t="s">
        <v>17</v>
      </c>
      <c r="I4337" s="3">
        <v>97.17</v>
      </c>
    </row>
    <row r="4338" spans="1:9" x14ac:dyDescent="0.35">
      <c r="A4338" s="1">
        <v>44287</v>
      </c>
      <c r="B4338">
        <v>4</v>
      </c>
      <c r="C4338">
        <v>2021</v>
      </c>
      <c r="D4338" s="2">
        <v>44672</v>
      </c>
      <c r="E4338" t="s">
        <v>276</v>
      </c>
      <c r="F4338" t="s">
        <v>1029</v>
      </c>
      <c r="G4338" t="s">
        <v>20</v>
      </c>
      <c r="I4338" s="3">
        <v>39.57</v>
      </c>
    </row>
    <row r="4339" spans="1:9" x14ac:dyDescent="0.35">
      <c r="A4339" s="1">
        <v>44287</v>
      </c>
      <c r="B4339">
        <v>4</v>
      </c>
      <c r="C4339">
        <v>2021</v>
      </c>
      <c r="D4339" s="2">
        <v>44672</v>
      </c>
      <c r="E4339" t="s">
        <v>268</v>
      </c>
      <c r="F4339" t="s">
        <v>919</v>
      </c>
      <c r="G4339" t="s">
        <v>34</v>
      </c>
      <c r="I4339" s="3">
        <v>55</v>
      </c>
    </row>
    <row r="4340" spans="1:9" x14ac:dyDescent="0.35">
      <c r="A4340" s="1">
        <v>44287</v>
      </c>
      <c r="B4340">
        <v>4</v>
      </c>
      <c r="C4340">
        <v>2021</v>
      </c>
      <c r="D4340" s="2">
        <v>44672</v>
      </c>
      <c r="E4340" t="s">
        <v>268</v>
      </c>
      <c r="F4340" t="s">
        <v>1621</v>
      </c>
      <c r="G4340" t="s">
        <v>13</v>
      </c>
      <c r="I4340" s="3">
        <v>3000</v>
      </c>
    </row>
    <row r="4341" spans="1:9" x14ac:dyDescent="0.35">
      <c r="A4341" s="1">
        <v>44290</v>
      </c>
      <c r="B4341">
        <v>4</v>
      </c>
      <c r="C4341">
        <v>2021</v>
      </c>
      <c r="D4341" s="2">
        <v>44672</v>
      </c>
      <c r="E4341" t="s">
        <v>276</v>
      </c>
      <c r="F4341" t="s">
        <v>490</v>
      </c>
      <c r="G4341" t="s">
        <v>27</v>
      </c>
      <c r="I4341" s="3">
        <v>188.94</v>
      </c>
    </row>
    <row r="4342" spans="1:9" x14ac:dyDescent="0.35">
      <c r="A4342" s="1">
        <v>44292</v>
      </c>
      <c r="B4342">
        <v>4</v>
      </c>
      <c r="C4342">
        <v>2021</v>
      </c>
      <c r="D4342" s="2">
        <v>44672</v>
      </c>
      <c r="E4342" t="s">
        <v>268</v>
      </c>
      <c r="F4342" t="s">
        <v>703</v>
      </c>
      <c r="G4342" t="s">
        <v>34</v>
      </c>
      <c r="I4342" s="3">
        <v>79.5</v>
      </c>
    </row>
    <row r="4343" spans="1:9" x14ac:dyDescent="0.35">
      <c r="A4343" s="1">
        <v>44292</v>
      </c>
      <c r="B4343">
        <v>4</v>
      </c>
      <c r="C4343">
        <v>2021</v>
      </c>
      <c r="D4343" s="2">
        <v>44672</v>
      </c>
      <c r="E4343" t="s">
        <v>268</v>
      </c>
      <c r="F4343" t="s">
        <v>1688</v>
      </c>
      <c r="G4343" t="s">
        <v>34</v>
      </c>
      <c r="I4343" s="3">
        <v>100</v>
      </c>
    </row>
    <row r="4344" spans="1:9" x14ac:dyDescent="0.35">
      <c r="A4344" s="1">
        <v>44292</v>
      </c>
      <c r="B4344">
        <v>4</v>
      </c>
      <c r="C4344">
        <v>2021</v>
      </c>
      <c r="D4344" s="2">
        <v>44672</v>
      </c>
      <c r="E4344" t="s">
        <v>268</v>
      </c>
      <c r="F4344" t="s">
        <v>1688</v>
      </c>
      <c r="G4344" t="s">
        <v>34</v>
      </c>
      <c r="I4344" s="3">
        <v>120</v>
      </c>
    </row>
    <row r="4345" spans="1:9" x14ac:dyDescent="0.35">
      <c r="A4345" s="1">
        <v>44293</v>
      </c>
      <c r="B4345">
        <v>4</v>
      </c>
      <c r="C4345">
        <v>2021</v>
      </c>
      <c r="D4345" s="2">
        <v>44672</v>
      </c>
      <c r="E4345" t="s">
        <v>276</v>
      </c>
      <c r="F4345" t="s">
        <v>1107</v>
      </c>
      <c r="G4345" t="s">
        <v>20</v>
      </c>
      <c r="I4345" s="3">
        <v>9.52</v>
      </c>
    </row>
    <row r="4346" spans="1:9" x14ac:dyDescent="0.35">
      <c r="A4346" s="1">
        <v>44293</v>
      </c>
      <c r="B4346">
        <v>4</v>
      </c>
      <c r="C4346">
        <v>2021</v>
      </c>
      <c r="D4346" s="2">
        <v>44672</v>
      </c>
      <c r="E4346" t="s">
        <v>276</v>
      </c>
      <c r="F4346" t="s">
        <v>1661</v>
      </c>
      <c r="G4346" t="s">
        <v>19</v>
      </c>
      <c r="I4346" s="3">
        <v>13.72</v>
      </c>
    </row>
    <row r="4347" spans="1:9" x14ac:dyDescent="0.35">
      <c r="A4347" s="1">
        <v>44293</v>
      </c>
      <c r="B4347">
        <v>4</v>
      </c>
      <c r="C4347">
        <v>2021</v>
      </c>
      <c r="D4347" s="2">
        <v>44672</v>
      </c>
      <c r="E4347" t="s">
        <v>276</v>
      </c>
      <c r="F4347" t="s">
        <v>1699</v>
      </c>
      <c r="G4347" t="s">
        <v>19</v>
      </c>
      <c r="I4347" s="3">
        <v>19.809999999999999</v>
      </c>
    </row>
    <row r="4348" spans="1:9" x14ac:dyDescent="0.35">
      <c r="A4348" s="1">
        <v>44293</v>
      </c>
      <c r="B4348">
        <v>4</v>
      </c>
      <c r="C4348">
        <v>2021</v>
      </c>
      <c r="D4348" s="2">
        <v>44672</v>
      </c>
      <c r="E4348" t="s">
        <v>276</v>
      </c>
      <c r="F4348" t="s">
        <v>1464</v>
      </c>
      <c r="G4348" t="s">
        <v>36</v>
      </c>
      <c r="I4348" s="3">
        <v>74.989999999999995</v>
      </c>
    </row>
    <row r="4349" spans="1:9" x14ac:dyDescent="0.35">
      <c r="A4349" s="1">
        <v>44295</v>
      </c>
      <c r="B4349">
        <v>4</v>
      </c>
      <c r="C4349">
        <v>2021</v>
      </c>
      <c r="D4349" s="2">
        <v>44672</v>
      </c>
      <c r="E4349" t="s">
        <v>268</v>
      </c>
      <c r="F4349" t="s">
        <v>1700</v>
      </c>
      <c r="G4349" t="s">
        <v>78</v>
      </c>
      <c r="I4349" s="3">
        <v>5292.63</v>
      </c>
    </row>
    <row r="4350" spans="1:9" x14ac:dyDescent="0.35">
      <c r="A4350" s="1">
        <v>44296</v>
      </c>
      <c r="B4350">
        <v>4</v>
      </c>
      <c r="C4350">
        <v>2021</v>
      </c>
      <c r="D4350" s="2">
        <v>44672</v>
      </c>
      <c r="E4350" t="s">
        <v>276</v>
      </c>
      <c r="F4350" t="s">
        <v>1701</v>
      </c>
      <c r="G4350" t="s">
        <v>17</v>
      </c>
      <c r="I4350" s="3">
        <v>37.43</v>
      </c>
    </row>
    <row r="4351" spans="1:9" x14ac:dyDescent="0.35">
      <c r="A4351" s="1">
        <v>44296</v>
      </c>
      <c r="B4351">
        <v>4</v>
      </c>
      <c r="C4351">
        <v>2021</v>
      </c>
      <c r="D4351" s="2">
        <v>44672</v>
      </c>
      <c r="E4351" t="s">
        <v>276</v>
      </c>
      <c r="F4351" t="s">
        <v>1702</v>
      </c>
      <c r="G4351" t="s">
        <v>36</v>
      </c>
      <c r="I4351" s="3">
        <v>99.99</v>
      </c>
    </row>
    <row r="4352" spans="1:9" x14ac:dyDescent="0.35">
      <c r="A4352" s="1">
        <v>44298</v>
      </c>
      <c r="B4352">
        <v>4</v>
      </c>
      <c r="C4352">
        <v>2021</v>
      </c>
      <c r="D4352" s="2">
        <v>44672</v>
      </c>
      <c r="E4352" t="s">
        <v>276</v>
      </c>
      <c r="F4352" t="s">
        <v>325</v>
      </c>
      <c r="G4352" t="s">
        <v>19</v>
      </c>
      <c r="I4352" s="3">
        <v>93.28</v>
      </c>
    </row>
    <row r="4353" spans="1:9" x14ac:dyDescent="0.35">
      <c r="A4353" s="1">
        <v>44300</v>
      </c>
      <c r="B4353">
        <v>4</v>
      </c>
      <c r="C4353">
        <v>2021</v>
      </c>
      <c r="D4353" s="2">
        <v>44672</v>
      </c>
      <c r="E4353" t="s">
        <v>276</v>
      </c>
      <c r="F4353" t="s">
        <v>706</v>
      </c>
      <c r="G4353" t="s">
        <v>17</v>
      </c>
      <c r="I4353" s="3">
        <v>0</v>
      </c>
    </row>
    <row r="4354" spans="1:9" x14ac:dyDescent="0.35">
      <c r="A4354" s="1">
        <v>44300</v>
      </c>
      <c r="B4354">
        <v>4</v>
      </c>
      <c r="C4354">
        <v>2021</v>
      </c>
      <c r="D4354" s="2">
        <v>44672</v>
      </c>
      <c r="E4354" t="s">
        <v>276</v>
      </c>
      <c r="F4354" t="s">
        <v>706</v>
      </c>
      <c r="G4354" t="s">
        <v>17</v>
      </c>
      <c r="I4354" s="3">
        <v>0</v>
      </c>
    </row>
    <row r="4355" spans="1:9" x14ac:dyDescent="0.35">
      <c r="A4355" s="1">
        <v>44300</v>
      </c>
      <c r="B4355">
        <v>4</v>
      </c>
      <c r="C4355">
        <v>2021</v>
      </c>
      <c r="D4355" s="2">
        <v>44672</v>
      </c>
      <c r="E4355" t="s">
        <v>276</v>
      </c>
      <c r="F4355" t="s">
        <v>1703</v>
      </c>
      <c r="G4355" t="s">
        <v>60</v>
      </c>
      <c r="I4355" s="3">
        <v>74.72</v>
      </c>
    </row>
    <row r="4356" spans="1:9" x14ac:dyDescent="0.35">
      <c r="A4356" s="1">
        <v>44300</v>
      </c>
      <c r="B4356">
        <v>4</v>
      </c>
      <c r="C4356">
        <v>2021</v>
      </c>
      <c r="D4356" s="2">
        <v>44672</v>
      </c>
      <c r="E4356" t="s">
        <v>276</v>
      </c>
      <c r="F4356" t="s">
        <v>707</v>
      </c>
      <c r="G4356" t="s">
        <v>10</v>
      </c>
      <c r="I4356" s="3">
        <v>163.52000000000001</v>
      </c>
    </row>
    <row r="4357" spans="1:9" x14ac:dyDescent="0.35">
      <c r="A4357" s="1">
        <v>44302</v>
      </c>
      <c r="B4357">
        <v>4</v>
      </c>
      <c r="C4357">
        <v>2021</v>
      </c>
      <c r="D4357" s="2">
        <v>44672</v>
      </c>
      <c r="E4357" t="s">
        <v>276</v>
      </c>
      <c r="F4357" t="s">
        <v>770</v>
      </c>
      <c r="G4357" t="s">
        <v>19</v>
      </c>
      <c r="I4357" s="3">
        <v>4.3</v>
      </c>
    </row>
    <row r="4358" spans="1:9" x14ac:dyDescent="0.35">
      <c r="A4358" s="1">
        <v>44302</v>
      </c>
      <c r="B4358">
        <v>4</v>
      </c>
      <c r="C4358">
        <v>2021</v>
      </c>
      <c r="D4358" s="2">
        <v>44672</v>
      </c>
      <c r="E4358" t="s">
        <v>276</v>
      </c>
      <c r="F4358" t="s">
        <v>1029</v>
      </c>
      <c r="G4358" t="s">
        <v>20</v>
      </c>
      <c r="I4358" s="3">
        <v>43.38</v>
      </c>
    </row>
    <row r="4359" spans="1:9" x14ac:dyDescent="0.35">
      <c r="A4359" s="1">
        <v>44303</v>
      </c>
      <c r="B4359">
        <v>4</v>
      </c>
      <c r="C4359">
        <v>2021</v>
      </c>
      <c r="D4359" s="2">
        <v>44672</v>
      </c>
      <c r="E4359" t="s">
        <v>276</v>
      </c>
      <c r="F4359" t="s">
        <v>708</v>
      </c>
      <c r="G4359" t="s">
        <v>60</v>
      </c>
      <c r="I4359" s="3">
        <v>12.14</v>
      </c>
    </row>
    <row r="4360" spans="1:9" x14ac:dyDescent="0.35">
      <c r="A4360" s="1">
        <v>44303</v>
      </c>
      <c r="B4360">
        <v>4</v>
      </c>
      <c r="C4360">
        <v>2021</v>
      </c>
      <c r="D4360" s="2">
        <v>44672</v>
      </c>
      <c r="E4360" t="s">
        <v>276</v>
      </c>
      <c r="F4360" t="s">
        <v>1704</v>
      </c>
      <c r="G4360" t="s">
        <v>17</v>
      </c>
      <c r="I4360" s="3">
        <v>22.2</v>
      </c>
    </row>
    <row r="4361" spans="1:9" x14ac:dyDescent="0.35">
      <c r="A4361" s="1">
        <v>44303</v>
      </c>
      <c r="B4361">
        <v>4</v>
      </c>
      <c r="C4361">
        <v>2021</v>
      </c>
      <c r="D4361" s="2">
        <v>44672</v>
      </c>
      <c r="E4361" t="s">
        <v>276</v>
      </c>
      <c r="F4361" t="s">
        <v>494</v>
      </c>
      <c r="G4361" t="s">
        <v>22</v>
      </c>
      <c r="I4361" s="3">
        <v>61.96</v>
      </c>
    </row>
    <row r="4362" spans="1:9" x14ac:dyDescent="0.35">
      <c r="A4362" s="1">
        <v>44303</v>
      </c>
      <c r="B4362">
        <v>4</v>
      </c>
      <c r="C4362">
        <v>2021</v>
      </c>
      <c r="D4362" s="2">
        <v>44672</v>
      </c>
      <c r="E4362" t="s">
        <v>276</v>
      </c>
      <c r="F4362" t="s">
        <v>709</v>
      </c>
      <c r="G4362" t="s">
        <v>19</v>
      </c>
      <c r="I4362" s="3">
        <v>193.78</v>
      </c>
    </row>
    <row r="4363" spans="1:9" x14ac:dyDescent="0.35">
      <c r="A4363" s="1">
        <v>44307</v>
      </c>
      <c r="B4363">
        <v>4</v>
      </c>
      <c r="C4363">
        <v>2021</v>
      </c>
      <c r="D4363" s="2">
        <v>44672</v>
      </c>
      <c r="E4363" t="s">
        <v>276</v>
      </c>
      <c r="F4363" t="s">
        <v>1029</v>
      </c>
      <c r="G4363" t="s">
        <v>20</v>
      </c>
      <c r="I4363" s="3">
        <v>49.44</v>
      </c>
    </row>
    <row r="4364" spans="1:9" x14ac:dyDescent="0.35">
      <c r="A4364" s="1">
        <v>44308</v>
      </c>
      <c r="B4364">
        <v>4</v>
      </c>
      <c r="C4364">
        <v>2021</v>
      </c>
      <c r="D4364" s="2">
        <v>44672</v>
      </c>
      <c r="E4364" t="s">
        <v>276</v>
      </c>
      <c r="F4364" t="s">
        <v>1705</v>
      </c>
      <c r="G4364" t="s">
        <v>22</v>
      </c>
      <c r="I4364" s="3">
        <v>106.61</v>
      </c>
    </row>
    <row r="4365" spans="1:9" x14ac:dyDescent="0.35">
      <c r="A4365" s="1">
        <v>44308</v>
      </c>
      <c r="B4365">
        <v>4</v>
      </c>
      <c r="C4365">
        <v>2021</v>
      </c>
      <c r="D4365" s="2">
        <v>44672</v>
      </c>
      <c r="E4365" t="s">
        <v>276</v>
      </c>
      <c r="F4365" t="s">
        <v>707</v>
      </c>
      <c r="G4365" t="s">
        <v>10</v>
      </c>
      <c r="I4365" s="3">
        <v>409.56</v>
      </c>
    </row>
    <row r="4366" spans="1:9" x14ac:dyDescent="0.35">
      <c r="A4366" s="1">
        <v>44308</v>
      </c>
      <c r="B4366">
        <v>4</v>
      </c>
      <c r="C4366">
        <v>2021</v>
      </c>
      <c r="D4366" s="2">
        <v>44672</v>
      </c>
      <c r="E4366" t="s">
        <v>276</v>
      </c>
      <c r="F4366" t="s">
        <v>398</v>
      </c>
      <c r="G4366" t="s">
        <v>23</v>
      </c>
      <c r="I4366" s="3">
        <v>410</v>
      </c>
    </row>
    <row r="4367" spans="1:9" x14ac:dyDescent="0.35">
      <c r="A4367" s="1">
        <v>44309</v>
      </c>
      <c r="B4367">
        <v>4</v>
      </c>
      <c r="C4367">
        <v>2021</v>
      </c>
      <c r="D4367" s="2">
        <v>44672</v>
      </c>
      <c r="E4367" t="s">
        <v>276</v>
      </c>
      <c r="F4367" t="s">
        <v>558</v>
      </c>
      <c r="G4367" t="s">
        <v>17</v>
      </c>
      <c r="I4367" s="3">
        <v>2.67</v>
      </c>
    </row>
    <row r="4368" spans="1:9" x14ac:dyDescent="0.35">
      <c r="A4368" s="1">
        <v>44309</v>
      </c>
      <c r="B4368">
        <v>4</v>
      </c>
      <c r="C4368">
        <v>2021</v>
      </c>
      <c r="D4368" s="2">
        <v>44672</v>
      </c>
      <c r="E4368" t="s">
        <v>276</v>
      </c>
      <c r="F4368" t="s">
        <v>1706</v>
      </c>
      <c r="G4368" t="s">
        <v>23</v>
      </c>
      <c r="I4368" s="3">
        <v>18.149999999999999</v>
      </c>
    </row>
    <row r="4369" spans="1:9" x14ac:dyDescent="0.35">
      <c r="A4369" s="1">
        <v>44309</v>
      </c>
      <c r="B4369">
        <v>4</v>
      </c>
      <c r="C4369">
        <v>2021</v>
      </c>
      <c r="D4369" s="2">
        <v>44672</v>
      </c>
      <c r="E4369" t="s">
        <v>276</v>
      </c>
      <c r="F4369" t="s">
        <v>1707</v>
      </c>
      <c r="G4369" t="s">
        <v>17</v>
      </c>
      <c r="I4369" s="3">
        <v>53.84</v>
      </c>
    </row>
    <row r="4370" spans="1:9" x14ac:dyDescent="0.35">
      <c r="A4370" s="1">
        <v>44311</v>
      </c>
      <c r="B4370">
        <v>4</v>
      </c>
      <c r="C4370">
        <v>2021</v>
      </c>
      <c r="D4370" s="2">
        <v>44672</v>
      </c>
      <c r="E4370" t="s">
        <v>276</v>
      </c>
      <c r="F4370" t="s">
        <v>856</v>
      </c>
      <c r="G4370" t="s">
        <v>20</v>
      </c>
      <c r="I4370" s="3">
        <v>108.14</v>
      </c>
    </row>
    <row r="4371" spans="1:9" x14ac:dyDescent="0.35">
      <c r="A4371" s="1">
        <v>44314</v>
      </c>
      <c r="B4371">
        <v>4</v>
      </c>
      <c r="C4371">
        <v>2021</v>
      </c>
      <c r="D4371" s="2">
        <v>44672</v>
      </c>
      <c r="E4371" t="s">
        <v>276</v>
      </c>
      <c r="F4371" t="s">
        <v>358</v>
      </c>
      <c r="G4371" t="s">
        <v>17</v>
      </c>
      <c r="I4371" s="3">
        <v>10.76</v>
      </c>
    </row>
    <row r="4372" spans="1:9" x14ac:dyDescent="0.35">
      <c r="A4372" s="1">
        <v>44314</v>
      </c>
      <c r="B4372">
        <v>4</v>
      </c>
      <c r="C4372">
        <v>2021</v>
      </c>
      <c r="D4372" s="2">
        <v>44672</v>
      </c>
      <c r="E4372" t="s">
        <v>276</v>
      </c>
      <c r="F4372" t="s">
        <v>419</v>
      </c>
      <c r="G4372" t="s">
        <v>20</v>
      </c>
      <c r="I4372" s="3">
        <v>99.27</v>
      </c>
    </row>
    <row r="4373" spans="1:9" x14ac:dyDescent="0.35">
      <c r="A4373" s="1">
        <v>44314</v>
      </c>
      <c r="B4373">
        <v>4</v>
      </c>
      <c r="C4373">
        <v>2021</v>
      </c>
      <c r="D4373" s="2">
        <v>44672</v>
      </c>
      <c r="E4373" t="s">
        <v>276</v>
      </c>
      <c r="F4373" t="s">
        <v>1059</v>
      </c>
      <c r="G4373" t="s">
        <v>14</v>
      </c>
      <c r="I4373" s="3">
        <v>199.1</v>
      </c>
    </row>
    <row r="4374" spans="1:9" x14ac:dyDescent="0.35">
      <c r="A4374" s="1">
        <v>44317</v>
      </c>
      <c r="B4374">
        <v>5</v>
      </c>
      <c r="C4374">
        <v>2021</v>
      </c>
      <c r="D4374" s="2">
        <v>44702</v>
      </c>
      <c r="E4374" t="s">
        <v>276</v>
      </c>
      <c r="F4374" t="s">
        <v>1029</v>
      </c>
      <c r="G4374" t="s">
        <v>20</v>
      </c>
      <c r="I4374" s="3">
        <v>13.59</v>
      </c>
    </row>
    <row r="4375" spans="1:9" x14ac:dyDescent="0.35">
      <c r="A4375" s="1">
        <v>44317</v>
      </c>
      <c r="B4375">
        <v>5</v>
      </c>
      <c r="C4375">
        <v>2021</v>
      </c>
      <c r="D4375" s="2">
        <v>44702</v>
      </c>
      <c r="E4375" t="s">
        <v>268</v>
      </c>
      <c r="F4375" t="s">
        <v>919</v>
      </c>
      <c r="G4375" t="s">
        <v>34</v>
      </c>
      <c r="I4375" s="3">
        <v>55</v>
      </c>
    </row>
    <row r="4376" spans="1:9" x14ac:dyDescent="0.35">
      <c r="A4376" s="1">
        <v>44317</v>
      </c>
      <c r="B4376">
        <v>5</v>
      </c>
      <c r="C4376">
        <v>2021</v>
      </c>
      <c r="D4376" s="2">
        <v>44702</v>
      </c>
      <c r="E4376" t="s">
        <v>268</v>
      </c>
      <c r="F4376" t="s">
        <v>681</v>
      </c>
      <c r="G4376" t="s">
        <v>34</v>
      </c>
      <c r="I4376" s="3">
        <v>87.5</v>
      </c>
    </row>
    <row r="4377" spans="1:9" x14ac:dyDescent="0.35">
      <c r="A4377" s="1">
        <v>44317</v>
      </c>
      <c r="B4377">
        <v>5</v>
      </c>
      <c r="C4377">
        <v>2021</v>
      </c>
      <c r="D4377" s="2">
        <v>44702</v>
      </c>
      <c r="E4377" t="s">
        <v>268</v>
      </c>
      <c r="F4377" t="s">
        <v>1688</v>
      </c>
      <c r="G4377" t="s">
        <v>34</v>
      </c>
      <c r="I4377" s="3">
        <v>100</v>
      </c>
    </row>
    <row r="4378" spans="1:9" x14ac:dyDescent="0.35">
      <c r="A4378" s="1">
        <v>44317</v>
      </c>
      <c r="B4378">
        <v>5</v>
      </c>
      <c r="C4378">
        <v>2021</v>
      </c>
      <c r="D4378" s="2">
        <v>44702</v>
      </c>
      <c r="E4378" t="s">
        <v>268</v>
      </c>
      <c r="F4378" t="s">
        <v>1688</v>
      </c>
      <c r="G4378" t="s">
        <v>34</v>
      </c>
      <c r="I4378" s="3">
        <v>150</v>
      </c>
    </row>
    <row r="4379" spans="1:9" x14ac:dyDescent="0.35">
      <c r="A4379" s="1">
        <v>44317</v>
      </c>
      <c r="B4379">
        <v>5</v>
      </c>
      <c r="C4379">
        <v>2021</v>
      </c>
      <c r="D4379" s="2">
        <v>44702</v>
      </c>
      <c r="E4379" t="s">
        <v>268</v>
      </c>
      <c r="F4379" t="s">
        <v>1621</v>
      </c>
      <c r="G4379" t="s">
        <v>13</v>
      </c>
      <c r="I4379" s="3">
        <v>3000</v>
      </c>
    </row>
    <row r="4380" spans="1:9" x14ac:dyDescent="0.35">
      <c r="A4380" s="1">
        <v>44319</v>
      </c>
      <c r="B4380">
        <v>5</v>
      </c>
      <c r="C4380">
        <v>2021</v>
      </c>
      <c r="D4380" s="2">
        <v>44702</v>
      </c>
      <c r="E4380" t="s">
        <v>276</v>
      </c>
      <c r="F4380" t="s">
        <v>1107</v>
      </c>
      <c r="G4380" t="s">
        <v>20</v>
      </c>
      <c r="I4380" s="3">
        <v>6.49</v>
      </c>
    </row>
    <row r="4381" spans="1:9" x14ac:dyDescent="0.35">
      <c r="A4381" s="1">
        <v>44319</v>
      </c>
      <c r="B4381">
        <v>5</v>
      </c>
      <c r="C4381">
        <v>2021</v>
      </c>
      <c r="D4381" s="2">
        <v>44702</v>
      </c>
      <c r="E4381" t="s">
        <v>276</v>
      </c>
      <c r="F4381" t="s">
        <v>710</v>
      </c>
      <c r="G4381" t="s">
        <v>17</v>
      </c>
      <c r="I4381" s="3">
        <v>16.11</v>
      </c>
    </row>
    <row r="4382" spans="1:9" x14ac:dyDescent="0.35">
      <c r="A4382" s="1">
        <v>44319</v>
      </c>
      <c r="B4382">
        <v>5</v>
      </c>
      <c r="C4382">
        <v>2021</v>
      </c>
      <c r="D4382" s="2">
        <v>44702</v>
      </c>
      <c r="E4382" t="s">
        <v>276</v>
      </c>
      <c r="F4382" t="s">
        <v>398</v>
      </c>
      <c r="G4382" t="s">
        <v>23</v>
      </c>
      <c r="I4382" s="3">
        <v>41</v>
      </c>
    </row>
    <row r="4383" spans="1:9" x14ac:dyDescent="0.35">
      <c r="A4383" s="1">
        <v>44320</v>
      </c>
      <c r="B4383">
        <v>5</v>
      </c>
      <c r="C4383">
        <v>2021</v>
      </c>
      <c r="D4383" s="2">
        <v>44702</v>
      </c>
      <c r="E4383" t="s">
        <v>276</v>
      </c>
      <c r="F4383" t="s">
        <v>711</v>
      </c>
      <c r="G4383" t="s">
        <v>22</v>
      </c>
      <c r="I4383" s="3">
        <v>0.75</v>
      </c>
    </row>
    <row r="4384" spans="1:9" x14ac:dyDescent="0.35">
      <c r="A4384" s="1">
        <v>44320</v>
      </c>
      <c r="B4384">
        <v>5</v>
      </c>
      <c r="C4384">
        <v>2021</v>
      </c>
      <c r="D4384" s="2">
        <v>44702</v>
      </c>
      <c r="E4384" t="s">
        <v>276</v>
      </c>
      <c r="F4384" t="s">
        <v>682</v>
      </c>
      <c r="G4384" t="s">
        <v>19</v>
      </c>
      <c r="I4384" s="3">
        <v>5.05</v>
      </c>
    </row>
    <row r="4385" spans="1:9" x14ac:dyDescent="0.35">
      <c r="A4385" s="1">
        <v>44320</v>
      </c>
      <c r="B4385">
        <v>5</v>
      </c>
      <c r="C4385">
        <v>2021</v>
      </c>
      <c r="D4385" s="2">
        <v>44702</v>
      </c>
      <c r="E4385" t="s">
        <v>276</v>
      </c>
      <c r="F4385" t="s">
        <v>1708</v>
      </c>
      <c r="G4385" t="s">
        <v>19</v>
      </c>
      <c r="I4385" s="3">
        <v>5.25</v>
      </c>
    </row>
    <row r="4386" spans="1:9" x14ac:dyDescent="0.35">
      <c r="A4386" s="1">
        <v>44320</v>
      </c>
      <c r="B4386">
        <v>5</v>
      </c>
      <c r="C4386">
        <v>2021</v>
      </c>
      <c r="D4386" s="2">
        <v>44702</v>
      </c>
      <c r="E4386" t="s">
        <v>276</v>
      </c>
      <c r="F4386" t="s">
        <v>495</v>
      </c>
      <c r="G4386" t="s">
        <v>22</v>
      </c>
      <c r="I4386" s="3">
        <v>14.01</v>
      </c>
    </row>
    <row r="4387" spans="1:9" x14ac:dyDescent="0.35">
      <c r="A4387" s="1">
        <v>44320</v>
      </c>
      <c r="B4387">
        <v>5</v>
      </c>
      <c r="C4387">
        <v>2021</v>
      </c>
      <c r="D4387" s="2">
        <v>44702</v>
      </c>
      <c r="E4387" t="s">
        <v>276</v>
      </c>
      <c r="F4387" t="s">
        <v>325</v>
      </c>
      <c r="G4387" t="s">
        <v>19</v>
      </c>
      <c r="I4387" s="3">
        <v>30.91</v>
      </c>
    </row>
    <row r="4388" spans="1:9" x14ac:dyDescent="0.35">
      <c r="A4388" s="1">
        <v>44320</v>
      </c>
      <c r="B4388">
        <v>5</v>
      </c>
      <c r="C4388">
        <v>2021</v>
      </c>
      <c r="D4388" s="2">
        <v>44702</v>
      </c>
      <c r="E4388" t="s">
        <v>276</v>
      </c>
      <c r="F4388" t="s">
        <v>490</v>
      </c>
      <c r="G4388" t="s">
        <v>27</v>
      </c>
      <c r="I4388" s="3">
        <v>188.94</v>
      </c>
    </row>
    <row r="4389" spans="1:9" x14ac:dyDescent="0.35">
      <c r="A4389" s="1">
        <v>44320</v>
      </c>
      <c r="B4389">
        <v>5</v>
      </c>
      <c r="C4389">
        <v>2021</v>
      </c>
      <c r="D4389" s="2">
        <v>44702</v>
      </c>
      <c r="E4389" t="s">
        <v>276</v>
      </c>
      <c r="F4389" t="s">
        <v>1709</v>
      </c>
      <c r="G4389" t="s">
        <v>60</v>
      </c>
      <c r="I4389" s="3">
        <v>429.74</v>
      </c>
    </row>
    <row r="4390" spans="1:9" x14ac:dyDescent="0.35">
      <c r="A4390" s="1">
        <v>44321</v>
      </c>
      <c r="B4390">
        <v>5</v>
      </c>
      <c r="C4390">
        <v>2021</v>
      </c>
      <c r="D4390" s="2">
        <v>44702</v>
      </c>
      <c r="E4390" t="s">
        <v>276</v>
      </c>
      <c r="F4390" t="s">
        <v>496</v>
      </c>
      <c r="G4390" t="s">
        <v>19</v>
      </c>
      <c r="I4390" s="3">
        <v>13.66</v>
      </c>
    </row>
    <row r="4391" spans="1:9" x14ac:dyDescent="0.35">
      <c r="A4391" s="1">
        <v>44321</v>
      </c>
      <c r="B4391">
        <v>5</v>
      </c>
      <c r="C4391">
        <v>2021</v>
      </c>
      <c r="D4391" s="2">
        <v>44702</v>
      </c>
      <c r="E4391" t="s">
        <v>276</v>
      </c>
      <c r="F4391" t="s">
        <v>1029</v>
      </c>
      <c r="G4391" t="s">
        <v>20</v>
      </c>
      <c r="I4391" s="3">
        <v>27.63</v>
      </c>
    </row>
    <row r="4392" spans="1:9" x14ac:dyDescent="0.35">
      <c r="A4392" s="1">
        <v>44323</v>
      </c>
      <c r="B4392">
        <v>5</v>
      </c>
      <c r="C4392">
        <v>2021</v>
      </c>
      <c r="D4392" s="2">
        <v>44702</v>
      </c>
      <c r="E4392" t="s">
        <v>276</v>
      </c>
      <c r="F4392" t="s">
        <v>1710</v>
      </c>
      <c r="G4392" t="s">
        <v>19</v>
      </c>
      <c r="I4392" s="3">
        <v>68.73</v>
      </c>
    </row>
    <row r="4393" spans="1:9" x14ac:dyDescent="0.35">
      <c r="A4393" s="1">
        <v>44323</v>
      </c>
      <c r="B4393">
        <v>5</v>
      </c>
      <c r="C4393">
        <v>2021</v>
      </c>
      <c r="D4393" s="2">
        <v>44702</v>
      </c>
      <c r="E4393" t="s">
        <v>276</v>
      </c>
      <c r="F4393" t="s">
        <v>1464</v>
      </c>
      <c r="G4393" t="s">
        <v>36</v>
      </c>
      <c r="I4393" s="3">
        <v>74.989999999999995</v>
      </c>
    </row>
    <row r="4394" spans="1:9" x14ac:dyDescent="0.35">
      <c r="A4394" s="1">
        <v>44324</v>
      </c>
      <c r="B4394">
        <v>5</v>
      </c>
      <c r="C4394">
        <v>2021</v>
      </c>
      <c r="D4394" s="2">
        <v>44702</v>
      </c>
      <c r="E4394" t="s">
        <v>276</v>
      </c>
      <c r="F4394" t="s">
        <v>1711</v>
      </c>
      <c r="G4394" t="s">
        <v>60</v>
      </c>
      <c r="I4394" s="3">
        <v>102.74</v>
      </c>
    </row>
    <row r="4395" spans="1:9" x14ac:dyDescent="0.35">
      <c r="A4395" s="1">
        <v>44325</v>
      </c>
      <c r="B4395">
        <v>5</v>
      </c>
      <c r="C4395">
        <v>2021</v>
      </c>
      <c r="D4395" s="2">
        <v>44702</v>
      </c>
      <c r="E4395" t="s">
        <v>276</v>
      </c>
      <c r="F4395" t="s">
        <v>1702</v>
      </c>
      <c r="G4395" t="s">
        <v>36</v>
      </c>
      <c r="I4395" s="3">
        <v>99.99</v>
      </c>
    </row>
    <row r="4396" spans="1:9" x14ac:dyDescent="0.35">
      <c r="A4396" s="1">
        <v>44326</v>
      </c>
      <c r="B4396">
        <v>5</v>
      </c>
      <c r="C4396">
        <v>2021</v>
      </c>
      <c r="D4396" s="2">
        <v>44702</v>
      </c>
      <c r="E4396" t="s">
        <v>276</v>
      </c>
      <c r="F4396" t="s">
        <v>1712</v>
      </c>
      <c r="G4396" t="s">
        <v>23</v>
      </c>
      <c r="I4396" s="3">
        <v>9.98</v>
      </c>
    </row>
    <row r="4397" spans="1:9" x14ac:dyDescent="0.35">
      <c r="A4397" s="1">
        <v>44326</v>
      </c>
      <c r="B4397">
        <v>5</v>
      </c>
      <c r="C4397">
        <v>2021</v>
      </c>
      <c r="D4397" s="2">
        <v>44702</v>
      </c>
      <c r="E4397" t="s">
        <v>276</v>
      </c>
      <c r="F4397" t="s">
        <v>1713</v>
      </c>
      <c r="G4397" t="s">
        <v>17</v>
      </c>
      <c r="I4397" s="3">
        <v>15.56</v>
      </c>
    </row>
    <row r="4398" spans="1:9" x14ac:dyDescent="0.35">
      <c r="A4398" s="1">
        <v>44326</v>
      </c>
      <c r="B4398">
        <v>5</v>
      </c>
      <c r="C4398">
        <v>2021</v>
      </c>
      <c r="D4398" s="2">
        <v>44702</v>
      </c>
      <c r="E4398" t="s">
        <v>276</v>
      </c>
      <c r="F4398" t="s">
        <v>559</v>
      </c>
      <c r="G4398" t="s">
        <v>20</v>
      </c>
      <c r="I4398" s="3">
        <v>38.82</v>
      </c>
    </row>
    <row r="4399" spans="1:9" x14ac:dyDescent="0.35">
      <c r="A4399" s="1">
        <v>44326</v>
      </c>
      <c r="B4399">
        <v>5</v>
      </c>
      <c r="C4399">
        <v>2021</v>
      </c>
      <c r="D4399" s="2">
        <v>44702</v>
      </c>
      <c r="E4399" t="s">
        <v>276</v>
      </c>
      <c r="F4399" t="s">
        <v>1714</v>
      </c>
      <c r="G4399" t="s">
        <v>17</v>
      </c>
      <c r="I4399" s="3">
        <v>47.58</v>
      </c>
    </row>
    <row r="4400" spans="1:9" x14ac:dyDescent="0.35">
      <c r="A4400" s="1">
        <v>44326</v>
      </c>
      <c r="B4400">
        <v>5</v>
      </c>
      <c r="C4400">
        <v>2021</v>
      </c>
      <c r="D4400" s="2">
        <v>44702</v>
      </c>
      <c r="E4400" t="s">
        <v>268</v>
      </c>
      <c r="F4400" t="s">
        <v>1608</v>
      </c>
      <c r="G4400" t="s">
        <v>16</v>
      </c>
      <c r="I4400" s="3">
        <v>188.32</v>
      </c>
    </row>
    <row r="4401" spans="1:9" x14ac:dyDescent="0.35">
      <c r="A4401" s="1">
        <v>44326</v>
      </c>
      <c r="B4401">
        <v>5</v>
      </c>
      <c r="C4401">
        <v>2021</v>
      </c>
      <c r="D4401" s="2">
        <v>44702</v>
      </c>
      <c r="E4401" t="s">
        <v>276</v>
      </c>
      <c r="F4401" t="s">
        <v>398</v>
      </c>
      <c r="G4401" t="s">
        <v>23</v>
      </c>
      <c r="I4401" s="3">
        <v>1068.5</v>
      </c>
    </row>
    <row r="4402" spans="1:9" x14ac:dyDescent="0.35">
      <c r="A4402" s="1">
        <v>44327</v>
      </c>
      <c r="B4402">
        <v>5</v>
      </c>
      <c r="C4402">
        <v>2021</v>
      </c>
      <c r="D4402" s="2">
        <v>44702</v>
      </c>
      <c r="E4402" t="s">
        <v>276</v>
      </c>
      <c r="F4402" t="s">
        <v>1029</v>
      </c>
      <c r="G4402" t="s">
        <v>20</v>
      </c>
      <c r="I4402" s="3">
        <v>30.45</v>
      </c>
    </row>
    <row r="4403" spans="1:9" x14ac:dyDescent="0.35">
      <c r="A4403" s="1">
        <v>44327</v>
      </c>
      <c r="B4403">
        <v>5</v>
      </c>
      <c r="C4403">
        <v>2021</v>
      </c>
      <c r="D4403" s="2">
        <v>44702</v>
      </c>
      <c r="E4403" t="s">
        <v>63</v>
      </c>
      <c r="F4403" t="s">
        <v>497</v>
      </c>
      <c r="G4403" t="s">
        <v>25</v>
      </c>
      <c r="I4403" s="3">
        <v>903</v>
      </c>
    </row>
    <row r="4404" spans="1:9" x14ac:dyDescent="0.35">
      <c r="A4404" s="1">
        <v>44328</v>
      </c>
      <c r="B4404">
        <v>5</v>
      </c>
      <c r="C4404">
        <v>2021</v>
      </c>
      <c r="D4404" s="2">
        <v>44702</v>
      </c>
      <c r="E4404" t="s">
        <v>275</v>
      </c>
      <c r="F4404" t="s">
        <v>1715</v>
      </c>
      <c r="G4404" t="s">
        <v>25</v>
      </c>
      <c r="I4404" s="3">
        <v>-2004.13</v>
      </c>
    </row>
    <row r="4405" spans="1:9" x14ac:dyDescent="0.35">
      <c r="A4405" s="1">
        <v>44328</v>
      </c>
      <c r="B4405">
        <v>5</v>
      </c>
      <c r="C4405">
        <v>2021</v>
      </c>
      <c r="D4405" s="2">
        <v>44702</v>
      </c>
      <c r="E4405" t="s">
        <v>276</v>
      </c>
      <c r="F4405" t="s">
        <v>496</v>
      </c>
      <c r="G4405" t="s">
        <v>19</v>
      </c>
      <c r="I4405" s="3">
        <v>9.94</v>
      </c>
    </row>
    <row r="4406" spans="1:9" x14ac:dyDescent="0.35">
      <c r="A4406" s="1">
        <v>44328</v>
      </c>
      <c r="B4406">
        <v>5</v>
      </c>
      <c r="C4406">
        <v>2021</v>
      </c>
      <c r="D4406" s="2">
        <v>44702</v>
      </c>
      <c r="E4406" t="s">
        <v>276</v>
      </c>
      <c r="F4406" t="s">
        <v>399</v>
      </c>
      <c r="G4406" t="s">
        <v>28</v>
      </c>
      <c r="I4406" s="3">
        <v>24.99</v>
      </c>
    </row>
    <row r="4407" spans="1:9" x14ac:dyDescent="0.35">
      <c r="A4407" s="1">
        <v>44328</v>
      </c>
      <c r="B4407">
        <v>5</v>
      </c>
      <c r="C4407">
        <v>2021</v>
      </c>
      <c r="D4407" s="2">
        <v>44702</v>
      </c>
      <c r="E4407" t="s">
        <v>275</v>
      </c>
      <c r="F4407" t="s">
        <v>1716</v>
      </c>
      <c r="G4407" t="s">
        <v>20</v>
      </c>
      <c r="I4407" s="3">
        <v>37.869999999999997</v>
      </c>
    </row>
    <row r="4408" spans="1:9" x14ac:dyDescent="0.35">
      <c r="A4408" s="1">
        <v>44329</v>
      </c>
      <c r="B4408">
        <v>5</v>
      </c>
      <c r="C4408">
        <v>2021</v>
      </c>
      <c r="D4408" s="2">
        <v>44702</v>
      </c>
      <c r="E4408" t="s">
        <v>276</v>
      </c>
      <c r="F4408" t="s">
        <v>1712</v>
      </c>
      <c r="G4408" t="s">
        <v>23</v>
      </c>
      <c r="I4408" s="3">
        <v>7</v>
      </c>
    </row>
    <row r="4409" spans="1:9" x14ac:dyDescent="0.35">
      <c r="A4409" s="1">
        <v>44329</v>
      </c>
      <c r="B4409">
        <v>5</v>
      </c>
      <c r="C4409">
        <v>2021</v>
      </c>
      <c r="D4409" s="2">
        <v>44702</v>
      </c>
      <c r="E4409" t="s">
        <v>276</v>
      </c>
      <c r="F4409" t="s">
        <v>559</v>
      </c>
      <c r="G4409" t="s">
        <v>20</v>
      </c>
      <c r="I4409" s="3">
        <v>15.26</v>
      </c>
    </row>
    <row r="4410" spans="1:9" x14ac:dyDescent="0.35">
      <c r="A4410" s="1">
        <v>44329</v>
      </c>
      <c r="B4410">
        <v>5</v>
      </c>
      <c r="C4410">
        <v>2021</v>
      </c>
      <c r="D4410" s="2">
        <v>44702</v>
      </c>
      <c r="E4410" t="s">
        <v>276</v>
      </c>
      <c r="F4410" t="s">
        <v>1717</v>
      </c>
      <c r="G4410" t="s">
        <v>25</v>
      </c>
      <c r="I4410" s="3">
        <v>42.1</v>
      </c>
    </row>
    <row r="4411" spans="1:9" x14ac:dyDescent="0.35">
      <c r="A4411" s="1">
        <v>44330</v>
      </c>
      <c r="B4411">
        <v>5</v>
      </c>
      <c r="C4411">
        <v>2021</v>
      </c>
      <c r="D4411" s="2">
        <v>44702</v>
      </c>
      <c r="E4411" t="s">
        <v>276</v>
      </c>
      <c r="F4411" t="s">
        <v>1718</v>
      </c>
      <c r="G4411" t="s">
        <v>25</v>
      </c>
      <c r="I4411" s="3">
        <v>14.64</v>
      </c>
    </row>
    <row r="4412" spans="1:9" x14ac:dyDescent="0.35">
      <c r="A4412" s="1">
        <v>44330</v>
      </c>
      <c r="B4412">
        <v>5</v>
      </c>
      <c r="C4412">
        <v>2021</v>
      </c>
      <c r="D4412" s="2">
        <v>44702</v>
      </c>
      <c r="E4412" t="s">
        <v>276</v>
      </c>
      <c r="F4412" t="s">
        <v>1719</v>
      </c>
      <c r="G4412" t="s">
        <v>17</v>
      </c>
      <c r="I4412" s="3">
        <v>17.37</v>
      </c>
    </row>
    <row r="4413" spans="1:9" x14ac:dyDescent="0.35">
      <c r="A4413" s="1">
        <v>44330</v>
      </c>
      <c r="B4413">
        <v>5</v>
      </c>
      <c r="C4413">
        <v>2021</v>
      </c>
      <c r="D4413" s="2">
        <v>44702</v>
      </c>
      <c r="E4413" t="s">
        <v>276</v>
      </c>
      <c r="F4413" t="s">
        <v>1720</v>
      </c>
      <c r="G4413" t="s">
        <v>25</v>
      </c>
      <c r="I4413" s="3">
        <v>64.53</v>
      </c>
    </row>
    <row r="4414" spans="1:9" x14ac:dyDescent="0.35">
      <c r="A4414" s="1">
        <v>44330</v>
      </c>
      <c r="B4414">
        <v>5</v>
      </c>
      <c r="C4414">
        <v>2021</v>
      </c>
      <c r="D4414" s="2">
        <v>44702</v>
      </c>
      <c r="E4414" t="s">
        <v>276</v>
      </c>
      <c r="F4414" t="s">
        <v>1721</v>
      </c>
      <c r="G4414" t="s">
        <v>17</v>
      </c>
      <c r="I4414" s="3">
        <v>73.61</v>
      </c>
    </row>
    <row r="4415" spans="1:9" x14ac:dyDescent="0.35">
      <c r="A4415" s="1">
        <v>44331</v>
      </c>
      <c r="B4415">
        <v>5</v>
      </c>
      <c r="C4415">
        <v>2021</v>
      </c>
      <c r="D4415" s="2">
        <v>44702</v>
      </c>
      <c r="E4415" t="s">
        <v>64</v>
      </c>
      <c r="F4415" t="s">
        <v>1722</v>
      </c>
      <c r="G4415" t="s">
        <v>25</v>
      </c>
      <c r="I4415" s="3">
        <v>37.44</v>
      </c>
    </row>
    <row r="4416" spans="1:9" x14ac:dyDescent="0.35">
      <c r="A4416" s="1">
        <v>44332</v>
      </c>
      <c r="B4416">
        <v>5</v>
      </c>
      <c r="C4416">
        <v>2021</v>
      </c>
      <c r="D4416" s="2">
        <v>44702</v>
      </c>
      <c r="E4416" t="s">
        <v>276</v>
      </c>
      <c r="F4416" t="s">
        <v>856</v>
      </c>
      <c r="G4416" t="s">
        <v>20</v>
      </c>
      <c r="I4416" s="3">
        <v>10.31</v>
      </c>
    </row>
    <row r="4417" spans="1:9" x14ac:dyDescent="0.35">
      <c r="A4417" s="1">
        <v>44332</v>
      </c>
      <c r="B4417">
        <v>5</v>
      </c>
      <c r="C4417">
        <v>2021</v>
      </c>
      <c r="D4417" s="2">
        <v>44702</v>
      </c>
      <c r="E4417" t="s">
        <v>276</v>
      </c>
      <c r="F4417" t="s">
        <v>1723</v>
      </c>
      <c r="G4417" t="s">
        <v>19</v>
      </c>
      <c r="I4417" s="3">
        <v>50.06</v>
      </c>
    </row>
    <row r="4418" spans="1:9" x14ac:dyDescent="0.35">
      <c r="A4418" s="1">
        <v>44333</v>
      </c>
      <c r="B4418">
        <v>5</v>
      </c>
      <c r="C4418">
        <v>2021</v>
      </c>
      <c r="D4418" s="2">
        <v>44702</v>
      </c>
      <c r="E4418" t="s">
        <v>65</v>
      </c>
      <c r="F4418" t="s">
        <v>1724</v>
      </c>
      <c r="G4418" t="s">
        <v>19</v>
      </c>
      <c r="I4418" s="3">
        <v>10.53</v>
      </c>
    </row>
    <row r="4419" spans="1:9" x14ac:dyDescent="0.35">
      <c r="A4419" s="1">
        <v>44333</v>
      </c>
      <c r="B4419">
        <v>5</v>
      </c>
      <c r="C4419">
        <v>2021</v>
      </c>
      <c r="D4419" s="2">
        <v>44702</v>
      </c>
      <c r="E4419" t="s">
        <v>276</v>
      </c>
      <c r="F4419" t="s">
        <v>704</v>
      </c>
      <c r="G4419" t="s">
        <v>23</v>
      </c>
      <c r="I4419" s="3">
        <v>89.64</v>
      </c>
    </row>
    <row r="4420" spans="1:9" x14ac:dyDescent="0.35">
      <c r="A4420" s="1">
        <v>44334</v>
      </c>
      <c r="B4420">
        <v>5</v>
      </c>
      <c r="C4420">
        <v>2021</v>
      </c>
      <c r="D4420" s="2">
        <v>44702</v>
      </c>
      <c r="E4420" t="s">
        <v>276</v>
      </c>
      <c r="F4420" t="s">
        <v>1593</v>
      </c>
      <c r="G4420" t="s">
        <v>19</v>
      </c>
      <c r="I4420" s="3">
        <v>3.43</v>
      </c>
    </row>
    <row r="4421" spans="1:9" x14ac:dyDescent="0.35">
      <c r="A4421" s="1">
        <v>44334</v>
      </c>
      <c r="B4421">
        <v>5</v>
      </c>
      <c r="C4421">
        <v>2021</v>
      </c>
      <c r="D4421" s="2">
        <v>44702</v>
      </c>
      <c r="E4421" t="s">
        <v>276</v>
      </c>
      <c r="F4421" t="s">
        <v>1709</v>
      </c>
      <c r="G4421" t="s">
        <v>60</v>
      </c>
      <c r="I4421" s="3">
        <v>45</v>
      </c>
    </row>
    <row r="4422" spans="1:9" x14ac:dyDescent="0.35">
      <c r="A4422" s="1">
        <v>44334</v>
      </c>
      <c r="B4422">
        <v>5</v>
      </c>
      <c r="C4422">
        <v>2021</v>
      </c>
      <c r="D4422" s="2">
        <v>44702</v>
      </c>
      <c r="E4422" t="s">
        <v>275</v>
      </c>
      <c r="F4422" t="s">
        <v>553</v>
      </c>
      <c r="G4422" t="s">
        <v>28</v>
      </c>
      <c r="I4422" s="3">
        <v>100</v>
      </c>
    </row>
    <row r="4423" spans="1:9" x14ac:dyDescent="0.35">
      <c r="A4423" s="1">
        <v>44335</v>
      </c>
      <c r="B4423">
        <v>5</v>
      </c>
      <c r="C4423">
        <v>2021</v>
      </c>
      <c r="D4423" s="2">
        <v>44702</v>
      </c>
      <c r="E4423" t="s">
        <v>275</v>
      </c>
      <c r="F4423" t="s">
        <v>420</v>
      </c>
      <c r="G4423" t="s">
        <v>26</v>
      </c>
      <c r="I4423" s="3">
        <v>57.84</v>
      </c>
    </row>
    <row r="4424" spans="1:9" x14ac:dyDescent="0.35">
      <c r="A4424" s="1">
        <v>44335</v>
      </c>
      <c r="B4424">
        <v>5</v>
      </c>
      <c r="C4424">
        <v>2021</v>
      </c>
      <c r="D4424" s="2">
        <v>44702</v>
      </c>
      <c r="E4424" t="s">
        <v>276</v>
      </c>
      <c r="F4424" t="s">
        <v>1725</v>
      </c>
      <c r="G4424" t="s">
        <v>59</v>
      </c>
      <c r="I4424" s="3">
        <v>1561.29</v>
      </c>
    </row>
    <row r="4425" spans="1:9" x14ac:dyDescent="0.35">
      <c r="A4425" s="1">
        <v>44338</v>
      </c>
      <c r="B4425">
        <v>5</v>
      </c>
      <c r="C4425">
        <v>2021</v>
      </c>
      <c r="D4425" s="2">
        <v>44702</v>
      </c>
      <c r="E4425" t="s">
        <v>276</v>
      </c>
      <c r="F4425" t="s">
        <v>559</v>
      </c>
      <c r="G4425" t="s">
        <v>20</v>
      </c>
      <c r="I4425" s="3">
        <v>8.1199999999999992</v>
      </c>
    </row>
    <row r="4426" spans="1:9" x14ac:dyDescent="0.35">
      <c r="A4426" s="1">
        <v>44338</v>
      </c>
      <c r="B4426">
        <v>5</v>
      </c>
      <c r="C4426">
        <v>2021</v>
      </c>
      <c r="D4426" s="2">
        <v>44702</v>
      </c>
      <c r="E4426" t="s">
        <v>276</v>
      </c>
      <c r="F4426" t="s">
        <v>1726</v>
      </c>
      <c r="G4426" t="s">
        <v>23</v>
      </c>
      <c r="I4426" s="3">
        <v>11.15</v>
      </c>
    </row>
    <row r="4427" spans="1:9" x14ac:dyDescent="0.35">
      <c r="A4427" s="1">
        <v>44338</v>
      </c>
      <c r="B4427">
        <v>5</v>
      </c>
      <c r="C4427">
        <v>2021</v>
      </c>
      <c r="D4427" s="2">
        <v>44702</v>
      </c>
      <c r="E4427" t="s">
        <v>276</v>
      </c>
      <c r="F4427" t="s">
        <v>712</v>
      </c>
      <c r="G4427" t="s">
        <v>19</v>
      </c>
      <c r="I4427" s="3">
        <v>15.5</v>
      </c>
    </row>
    <row r="4428" spans="1:9" x14ac:dyDescent="0.35">
      <c r="A4428" s="1">
        <v>44339</v>
      </c>
      <c r="B4428">
        <v>5</v>
      </c>
      <c r="C4428">
        <v>2021</v>
      </c>
      <c r="D4428" s="2">
        <v>44702</v>
      </c>
      <c r="E4428" t="s">
        <v>276</v>
      </c>
      <c r="F4428" t="s">
        <v>559</v>
      </c>
      <c r="G4428" t="s">
        <v>17</v>
      </c>
      <c r="I4428" s="3">
        <v>23.82</v>
      </c>
    </row>
    <row r="4429" spans="1:9" x14ac:dyDescent="0.35">
      <c r="A4429" s="1">
        <v>44339</v>
      </c>
      <c r="B4429">
        <v>5</v>
      </c>
      <c r="C4429">
        <v>2021</v>
      </c>
      <c r="D4429" s="2">
        <v>44702</v>
      </c>
      <c r="E4429" t="s">
        <v>276</v>
      </c>
      <c r="F4429" t="s">
        <v>1727</v>
      </c>
      <c r="G4429" t="s">
        <v>47</v>
      </c>
      <c r="I4429" s="3">
        <v>59.25</v>
      </c>
    </row>
    <row r="4430" spans="1:9" x14ac:dyDescent="0.35">
      <c r="A4430" s="1">
        <v>44339</v>
      </c>
      <c r="B4430">
        <v>5</v>
      </c>
      <c r="C4430">
        <v>2021</v>
      </c>
      <c r="D4430" s="2">
        <v>44702</v>
      </c>
      <c r="E4430" t="s">
        <v>276</v>
      </c>
      <c r="F4430" t="s">
        <v>1728</v>
      </c>
      <c r="G4430" t="s">
        <v>60</v>
      </c>
      <c r="I4430" s="3">
        <v>70.03</v>
      </c>
    </row>
    <row r="4431" spans="1:9" x14ac:dyDescent="0.35">
      <c r="A4431" s="1">
        <v>44340</v>
      </c>
      <c r="B4431">
        <v>5</v>
      </c>
      <c r="C4431">
        <v>2021</v>
      </c>
      <c r="D4431" s="2">
        <v>44702</v>
      </c>
      <c r="E4431" t="s">
        <v>276</v>
      </c>
      <c r="F4431" t="s">
        <v>419</v>
      </c>
      <c r="G4431" t="s">
        <v>20</v>
      </c>
      <c r="I4431" s="3">
        <v>32.99</v>
      </c>
    </row>
    <row r="4432" spans="1:9" x14ac:dyDescent="0.35">
      <c r="A4432" s="1">
        <v>44340</v>
      </c>
      <c r="B4432">
        <v>5</v>
      </c>
      <c r="C4432">
        <v>2021</v>
      </c>
      <c r="D4432" s="2">
        <v>44702</v>
      </c>
      <c r="E4432" t="s">
        <v>268</v>
      </c>
      <c r="F4432" t="s">
        <v>754</v>
      </c>
      <c r="G4432" t="s">
        <v>16</v>
      </c>
      <c r="I4432" s="3">
        <v>86.25</v>
      </c>
    </row>
    <row r="4433" spans="1:9" x14ac:dyDescent="0.35">
      <c r="A4433" s="1">
        <v>44340</v>
      </c>
      <c r="B4433">
        <v>5</v>
      </c>
      <c r="C4433">
        <v>2021</v>
      </c>
      <c r="D4433" s="2">
        <v>44702</v>
      </c>
      <c r="E4433" t="s">
        <v>276</v>
      </c>
      <c r="F4433" t="s">
        <v>1729</v>
      </c>
      <c r="G4433" t="s">
        <v>35</v>
      </c>
      <c r="I4433" s="3">
        <v>2209.25</v>
      </c>
    </row>
    <row r="4434" spans="1:9" x14ac:dyDescent="0.35">
      <c r="A4434" s="1">
        <v>44341</v>
      </c>
      <c r="B4434">
        <v>5</v>
      </c>
      <c r="C4434">
        <v>2021</v>
      </c>
      <c r="D4434" s="2">
        <v>44702</v>
      </c>
      <c r="E4434" t="s">
        <v>276</v>
      </c>
      <c r="F4434" t="s">
        <v>1719</v>
      </c>
      <c r="G4434" t="s">
        <v>17</v>
      </c>
      <c r="I4434" s="3">
        <v>-17.37</v>
      </c>
    </row>
    <row r="4435" spans="1:9" x14ac:dyDescent="0.35">
      <c r="A4435" s="1">
        <v>44343</v>
      </c>
      <c r="B4435">
        <v>5</v>
      </c>
      <c r="C4435">
        <v>2021</v>
      </c>
      <c r="D4435" s="2">
        <v>44702</v>
      </c>
      <c r="E4435" t="s">
        <v>276</v>
      </c>
      <c r="F4435" t="s">
        <v>707</v>
      </c>
      <c r="G4435" t="s">
        <v>10</v>
      </c>
      <c r="I4435" s="3">
        <v>-39.54</v>
      </c>
    </row>
    <row r="4436" spans="1:9" x14ac:dyDescent="0.35">
      <c r="A4436" s="1">
        <v>44343</v>
      </c>
      <c r="B4436">
        <v>5</v>
      </c>
      <c r="C4436">
        <v>2021</v>
      </c>
      <c r="D4436" s="2">
        <v>44702</v>
      </c>
      <c r="E4436" t="s">
        <v>276</v>
      </c>
      <c r="F4436" t="s">
        <v>1730</v>
      </c>
      <c r="G4436" t="s">
        <v>35</v>
      </c>
      <c r="I4436" s="3">
        <v>1000</v>
      </c>
    </row>
    <row r="4437" spans="1:9" x14ac:dyDescent="0.35">
      <c r="A4437" s="1">
        <v>44345</v>
      </c>
      <c r="B4437">
        <v>5</v>
      </c>
      <c r="C4437">
        <v>2021</v>
      </c>
      <c r="D4437" s="2">
        <v>44702</v>
      </c>
      <c r="E4437" t="s">
        <v>276</v>
      </c>
      <c r="F4437" t="s">
        <v>1029</v>
      </c>
      <c r="G4437" t="s">
        <v>20</v>
      </c>
      <c r="I4437" s="3">
        <v>22.13</v>
      </c>
    </row>
    <row r="4438" spans="1:9" x14ac:dyDescent="0.35">
      <c r="A4438" s="1">
        <v>44345</v>
      </c>
      <c r="B4438">
        <v>5</v>
      </c>
      <c r="C4438">
        <v>2021</v>
      </c>
      <c r="D4438" s="2">
        <v>44702</v>
      </c>
      <c r="E4438" t="s">
        <v>276</v>
      </c>
      <c r="F4438" t="s">
        <v>1731</v>
      </c>
      <c r="G4438" t="s">
        <v>28</v>
      </c>
      <c r="I4438" s="3">
        <v>44.99</v>
      </c>
    </row>
    <row r="4439" spans="1:9" x14ac:dyDescent="0.35">
      <c r="A4439" s="1">
        <v>44345</v>
      </c>
      <c r="B4439">
        <v>5</v>
      </c>
      <c r="C4439">
        <v>2021</v>
      </c>
      <c r="D4439" s="2">
        <v>44702</v>
      </c>
      <c r="E4439" t="s">
        <v>276</v>
      </c>
      <c r="F4439" t="s">
        <v>1732</v>
      </c>
      <c r="G4439" t="s">
        <v>17</v>
      </c>
      <c r="I4439" s="3">
        <v>91.13</v>
      </c>
    </row>
    <row r="4440" spans="1:9" x14ac:dyDescent="0.35">
      <c r="A4440" s="1">
        <v>44346</v>
      </c>
      <c r="B4440">
        <v>5</v>
      </c>
      <c r="C4440">
        <v>2021</v>
      </c>
      <c r="D4440" s="2">
        <v>44702</v>
      </c>
      <c r="E4440" t="s">
        <v>276</v>
      </c>
      <c r="F4440" t="s">
        <v>1593</v>
      </c>
      <c r="G4440" t="s">
        <v>19</v>
      </c>
      <c r="I4440" s="3">
        <v>11.3</v>
      </c>
    </row>
    <row r="4441" spans="1:9" x14ac:dyDescent="0.35">
      <c r="A4441" s="1">
        <v>44347</v>
      </c>
      <c r="B4441">
        <v>5</v>
      </c>
      <c r="C4441">
        <v>2021</v>
      </c>
      <c r="D4441" s="2">
        <v>44702</v>
      </c>
      <c r="E4441" t="s">
        <v>276</v>
      </c>
      <c r="F4441" t="s">
        <v>1029</v>
      </c>
      <c r="G4441" t="s">
        <v>20</v>
      </c>
      <c r="I4441" s="3">
        <v>11.93</v>
      </c>
    </row>
    <row r="4442" spans="1:9" x14ac:dyDescent="0.35">
      <c r="A4442" s="1">
        <v>44347</v>
      </c>
      <c r="B4442">
        <v>5</v>
      </c>
      <c r="C4442">
        <v>2021</v>
      </c>
      <c r="D4442" s="2">
        <v>44702</v>
      </c>
      <c r="E4442" t="s">
        <v>276</v>
      </c>
      <c r="F4442" t="s">
        <v>474</v>
      </c>
      <c r="G4442" t="s">
        <v>19</v>
      </c>
      <c r="I4442" s="3">
        <v>50.16</v>
      </c>
    </row>
    <row r="4443" spans="1:9" x14ac:dyDescent="0.35">
      <c r="A4443" s="1">
        <v>44348</v>
      </c>
      <c r="B4443">
        <v>6</v>
      </c>
      <c r="C4443">
        <v>2021</v>
      </c>
      <c r="D4443" s="2">
        <v>44733</v>
      </c>
      <c r="E4443" t="s">
        <v>268</v>
      </c>
      <c r="F4443" t="s">
        <v>919</v>
      </c>
      <c r="G4443" t="s">
        <v>34</v>
      </c>
      <c r="I4443" s="3">
        <v>55</v>
      </c>
    </row>
    <row r="4444" spans="1:9" x14ac:dyDescent="0.35">
      <c r="A4444" s="1">
        <v>44348</v>
      </c>
      <c r="B4444">
        <v>6</v>
      </c>
      <c r="C4444">
        <v>2021</v>
      </c>
      <c r="D4444" s="2">
        <v>44733</v>
      </c>
      <c r="E4444" t="s">
        <v>268</v>
      </c>
      <c r="F4444" t="s">
        <v>681</v>
      </c>
      <c r="G4444" t="s">
        <v>34</v>
      </c>
      <c r="I4444" s="3">
        <v>87.5</v>
      </c>
    </row>
    <row r="4445" spans="1:9" x14ac:dyDescent="0.35">
      <c r="A4445" s="1">
        <v>44348</v>
      </c>
      <c r="B4445">
        <v>6</v>
      </c>
      <c r="C4445">
        <v>2021</v>
      </c>
      <c r="D4445" s="2">
        <v>44733</v>
      </c>
      <c r="E4445" t="s">
        <v>268</v>
      </c>
      <c r="F4445" t="s">
        <v>1688</v>
      </c>
      <c r="G4445" t="s">
        <v>34</v>
      </c>
      <c r="I4445" s="3">
        <v>100</v>
      </c>
    </row>
    <row r="4446" spans="1:9" x14ac:dyDescent="0.35">
      <c r="A4446" s="1">
        <v>44348</v>
      </c>
      <c r="B4446">
        <v>6</v>
      </c>
      <c r="C4446">
        <v>2021</v>
      </c>
      <c r="D4446" s="2">
        <v>44733</v>
      </c>
      <c r="E4446" t="s">
        <v>268</v>
      </c>
      <c r="F4446" t="s">
        <v>1688</v>
      </c>
      <c r="G4446" t="s">
        <v>34</v>
      </c>
      <c r="I4446" s="3">
        <v>150</v>
      </c>
    </row>
    <row r="4447" spans="1:9" x14ac:dyDescent="0.35">
      <c r="A4447" s="1">
        <v>44348</v>
      </c>
      <c r="B4447">
        <v>6</v>
      </c>
      <c r="C4447">
        <v>2021</v>
      </c>
      <c r="D4447" s="2">
        <v>44733</v>
      </c>
      <c r="E4447" t="s">
        <v>268</v>
      </c>
      <c r="F4447" t="s">
        <v>1621</v>
      </c>
      <c r="G4447" t="s">
        <v>13</v>
      </c>
      <c r="I4447" s="3">
        <v>3000</v>
      </c>
    </row>
    <row r="4448" spans="1:9" x14ac:dyDescent="0.35">
      <c r="A4448" s="1">
        <v>44351</v>
      </c>
      <c r="B4448">
        <v>6</v>
      </c>
      <c r="C4448">
        <v>2021</v>
      </c>
      <c r="D4448" s="2">
        <v>44733</v>
      </c>
      <c r="E4448" t="s">
        <v>276</v>
      </c>
      <c r="F4448" t="s">
        <v>1733</v>
      </c>
      <c r="G4448" t="s">
        <v>19</v>
      </c>
      <c r="I4448" s="3">
        <v>181.08</v>
      </c>
    </row>
    <row r="4449" spans="1:9" x14ac:dyDescent="0.35">
      <c r="A4449" s="1">
        <v>44351</v>
      </c>
      <c r="B4449">
        <v>6</v>
      </c>
      <c r="C4449">
        <v>2021</v>
      </c>
      <c r="D4449" s="2">
        <v>44733</v>
      </c>
      <c r="E4449" t="s">
        <v>276</v>
      </c>
      <c r="F4449" t="s">
        <v>490</v>
      </c>
      <c r="G4449" t="s">
        <v>27</v>
      </c>
      <c r="I4449" s="3">
        <v>188.94</v>
      </c>
    </row>
    <row r="4450" spans="1:9" x14ac:dyDescent="0.35">
      <c r="A4450" s="1">
        <v>44352</v>
      </c>
      <c r="B4450">
        <v>6</v>
      </c>
      <c r="C4450">
        <v>2021</v>
      </c>
      <c r="D4450" s="2">
        <v>44733</v>
      </c>
      <c r="E4450" t="s">
        <v>276</v>
      </c>
      <c r="F4450" t="s">
        <v>325</v>
      </c>
      <c r="G4450" t="s">
        <v>19</v>
      </c>
      <c r="I4450" s="3">
        <v>31.91</v>
      </c>
    </row>
    <row r="4451" spans="1:9" x14ac:dyDescent="0.35">
      <c r="A4451" s="1">
        <v>44353</v>
      </c>
      <c r="B4451">
        <v>6</v>
      </c>
      <c r="C4451">
        <v>2021</v>
      </c>
      <c r="D4451" s="2">
        <v>44733</v>
      </c>
      <c r="E4451" t="s">
        <v>276</v>
      </c>
      <c r="F4451" t="s">
        <v>1734</v>
      </c>
      <c r="G4451" t="s">
        <v>17</v>
      </c>
      <c r="I4451" s="3">
        <v>32.67</v>
      </c>
    </row>
    <row r="4452" spans="1:9" x14ac:dyDescent="0.35">
      <c r="A4452" s="1">
        <v>44353</v>
      </c>
      <c r="B4452">
        <v>6</v>
      </c>
      <c r="C4452">
        <v>2021</v>
      </c>
      <c r="D4452" s="2">
        <v>44733</v>
      </c>
      <c r="E4452" t="s">
        <v>275</v>
      </c>
      <c r="F4452" t="s">
        <v>713</v>
      </c>
      <c r="G4452" t="s">
        <v>47</v>
      </c>
      <c r="I4452" s="3">
        <v>1400.74</v>
      </c>
    </row>
    <row r="4453" spans="1:9" x14ac:dyDescent="0.35">
      <c r="A4453" s="1">
        <v>44354</v>
      </c>
      <c r="B4453">
        <v>6</v>
      </c>
      <c r="C4453">
        <v>2021</v>
      </c>
      <c r="D4453" s="2">
        <v>44733</v>
      </c>
      <c r="E4453" t="s">
        <v>276</v>
      </c>
      <c r="F4453" t="s">
        <v>1593</v>
      </c>
      <c r="G4453" t="s">
        <v>19</v>
      </c>
      <c r="I4453" s="3">
        <v>3.21</v>
      </c>
    </row>
    <row r="4454" spans="1:9" x14ac:dyDescent="0.35">
      <c r="A4454" s="1">
        <v>44354</v>
      </c>
      <c r="B4454">
        <v>6</v>
      </c>
      <c r="C4454">
        <v>2021</v>
      </c>
      <c r="D4454" s="2">
        <v>44733</v>
      </c>
      <c r="E4454" t="s">
        <v>276</v>
      </c>
      <c r="F4454" t="s">
        <v>498</v>
      </c>
      <c r="G4454" t="s">
        <v>41</v>
      </c>
      <c r="I4454" s="3">
        <v>4.1500000000000004</v>
      </c>
    </row>
    <row r="4455" spans="1:9" x14ac:dyDescent="0.35">
      <c r="A4455" s="1">
        <v>44354</v>
      </c>
      <c r="B4455">
        <v>6</v>
      </c>
      <c r="C4455">
        <v>2021</v>
      </c>
      <c r="D4455" s="2">
        <v>44733</v>
      </c>
      <c r="E4455" t="s">
        <v>276</v>
      </c>
      <c r="F4455" t="s">
        <v>365</v>
      </c>
      <c r="G4455" t="s">
        <v>19</v>
      </c>
      <c r="I4455" s="3">
        <v>10</v>
      </c>
    </row>
    <row r="4456" spans="1:9" x14ac:dyDescent="0.35">
      <c r="A4456" s="1">
        <v>44354</v>
      </c>
      <c r="B4456">
        <v>6</v>
      </c>
      <c r="C4456">
        <v>2021</v>
      </c>
      <c r="D4456" s="2">
        <v>44733</v>
      </c>
      <c r="E4456" t="s">
        <v>276</v>
      </c>
      <c r="F4456" t="s">
        <v>1735</v>
      </c>
      <c r="G4456" t="s">
        <v>25</v>
      </c>
      <c r="I4456" s="3">
        <v>21.54</v>
      </c>
    </row>
    <row r="4457" spans="1:9" x14ac:dyDescent="0.35">
      <c r="A4457" s="1">
        <v>44354</v>
      </c>
      <c r="B4457">
        <v>6</v>
      </c>
      <c r="C4457">
        <v>2021</v>
      </c>
      <c r="D4457" s="2">
        <v>44733</v>
      </c>
      <c r="E4457" t="s">
        <v>268</v>
      </c>
      <c r="F4457" t="s">
        <v>1736</v>
      </c>
      <c r="G4457" t="s">
        <v>48</v>
      </c>
      <c r="I4457" s="3">
        <v>38</v>
      </c>
    </row>
    <row r="4458" spans="1:9" x14ac:dyDescent="0.35">
      <c r="A4458" s="1">
        <v>44354</v>
      </c>
      <c r="B4458">
        <v>6</v>
      </c>
      <c r="C4458">
        <v>2021</v>
      </c>
      <c r="D4458" s="2">
        <v>44733</v>
      </c>
      <c r="E4458" t="s">
        <v>276</v>
      </c>
      <c r="F4458" t="s">
        <v>1464</v>
      </c>
      <c r="G4458" t="s">
        <v>36</v>
      </c>
      <c r="I4458" s="3">
        <v>74.989999999999995</v>
      </c>
    </row>
    <row r="4459" spans="1:9" x14ac:dyDescent="0.35">
      <c r="A4459" s="1">
        <v>44355</v>
      </c>
      <c r="B4459">
        <v>6</v>
      </c>
      <c r="C4459">
        <v>2021</v>
      </c>
      <c r="D4459" s="2">
        <v>44733</v>
      </c>
      <c r="E4459" t="s">
        <v>268</v>
      </c>
      <c r="F4459" t="s">
        <v>1608</v>
      </c>
      <c r="G4459" t="s">
        <v>16</v>
      </c>
      <c r="I4459" s="3">
        <v>188.32</v>
      </c>
    </row>
    <row r="4460" spans="1:9" x14ac:dyDescent="0.35">
      <c r="A4460" s="1">
        <v>44356</v>
      </c>
      <c r="B4460">
        <v>6</v>
      </c>
      <c r="C4460">
        <v>2021</v>
      </c>
      <c r="D4460" s="2">
        <v>44733</v>
      </c>
      <c r="E4460" t="s">
        <v>276</v>
      </c>
      <c r="F4460" t="s">
        <v>1737</v>
      </c>
      <c r="G4460" t="s">
        <v>17</v>
      </c>
      <c r="I4460" s="3">
        <v>-7.53</v>
      </c>
    </row>
    <row r="4461" spans="1:9" x14ac:dyDescent="0.35">
      <c r="A4461" s="1">
        <v>44356</v>
      </c>
      <c r="B4461">
        <v>6</v>
      </c>
      <c r="C4461">
        <v>2021</v>
      </c>
      <c r="D4461" s="2">
        <v>44733</v>
      </c>
      <c r="E4461" t="s">
        <v>66</v>
      </c>
      <c r="F4461" t="s">
        <v>1738</v>
      </c>
      <c r="G4461" t="s">
        <v>19</v>
      </c>
      <c r="I4461" s="3">
        <v>15.1</v>
      </c>
    </row>
    <row r="4462" spans="1:9" x14ac:dyDescent="0.35">
      <c r="A4462" s="1">
        <v>44356</v>
      </c>
      <c r="B4462">
        <v>6</v>
      </c>
      <c r="C4462">
        <v>2021</v>
      </c>
      <c r="D4462" s="2">
        <v>44733</v>
      </c>
      <c r="E4462" t="s">
        <v>276</v>
      </c>
      <c r="F4462" t="s">
        <v>1737</v>
      </c>
      <c r="G4462" t="s">
        <v>17</v>
      </c>
      <c r="I4462" s="3">
        <v>30.13</v>
      </c>
    </row>
    <row r="4463" spans="1:9" x14ac:dyDescent="0.35">
      <c r="A4463" s="1">
        <v>44357</v>
      </c>
      <c r="B4463">
        <v>6</v>
      </c>
      <c r="C4463">
        <v>2021</v>
      </c>
      <c r="D4463" s="2">
        <v>44733</v>
      </c>
      <c r="E4463" t="s">
        <v>276</v>
      </c>
      <c r="F4463" t="s">
        <v>1593</v>
      </c>
      <c r="G4463" t="s">
        <v>19</v>
      </c>
      <c r="I4463" s="3">
        <v>3.21</v>
      </c>
    </row>
    <row r="4464" spans="1:9" x14ac:dyDescent="0.35">
      <c r="A4464" s="1">
        <v>44357</v>
      </c>
      <c r="B4464">
        <v>6</v>
      </c>
      <c r="C4464">
        <v>2021</v>
      </c>
      <c r="D4464" s="2">
        <v>44733</v>
      </c>
      <c r="E4464" t="s">
        <v>276</v>
      </c>
      <c r="F4464" t="s">
        <v>1029</v>
      </c>
      <c r="G4464" t="s">
        <v>20</v>
      </c>
      <c r="I4464" s="3">
        <v>30.96</v>
      </c>
    </row>
    <row r="4465" spans="1:9" x14ac:dyDescent="0.35">
      <c r="A4465" s="1">
        <v>44357</v>
      </c>
      <c r="B4465">
        <v>6</v>
      </c>
      <c r="C4465">
        <v>2021</v>
      </c>
      <c r="D4465" s="2">
        <v>44733</v>
      </c>
      <c r="E4465" t="s">
        <v>268</v>
      </c>
      <c r="F4465" t="s">
        <v>1739</v>
      </c>
      <c r="G4465" t="s">
        <v>18</v>
      </c>
      <c r="I4465" s="3">
        <v>100</v>
      </c>
    </row>
    <row r="4466" spans="1:9" x14ac:dyDescent="0.35">
      <c r="A4466" s="1">
        <v>44357</v>
      </c>
      <c r="B4466">
        <v>6</v>
      </c>
      <c r="C4466">
        <v>2021</v>
      </c>
      <c r="D4466" s="2">
        <v>44733</v>
      </c>
      <c r="E4466" t="s">
        <v>276</v>
      </c>
      <c r="F4466" t="s">
        <v>1740</v>
      </c>
      <c r="G4466" t="s">
        <v>17</v>
      </c>
      <c r="I4466" s="3">
        <v>132.57</v>
      </c>
    </row>
    <row r="4467" spans="1:9" x14ac:dyDescent="0.35">
      <c r="A4467" s="1">
        <v>44359</v>
      </c>
      <c r="B4467">
        <v>6</v>
      </c>
      <c r="C4467">
        <v>2021</v>
      </c>
      <c r="D4467" s="2">
        <v>44733</v>
      </c>
      <c r="E4467" t="s">
        <v>268</v>
      </c>
      <c r="F4467" t="s">
        <v>1741</v>
      </c>
      <c r="G4467" t="s">
        <v>38</v>
      </c>
      <c r="I4467" s="3">
        <v>133</v>
      </c>
    </row>
    <row r="4468" spans="1:9" x14ac:dyDescent="0.35">
      <c r="A4468" s="1">
        <v>44359</v>
      </c>
      <c r="B4468">
        <v>6</v>
      </c>
      <c r="C4468">
        <v>2021</v>
      </c>
      <c r="D4468" s="2">
        <v>44733</v>
      </c>
      <c r="E4468" t="s">
        <v>276</v>
      </c>
      <c r="F4468" t="s">
        <v>1742</v>
      </c>
      <c r="G4468" t="s">
        <v>17</v>
      </c>
      <c r="I4468" s="3">
        <v>14</v>
      </c>
    </row>
    <row r="4469" spans="1:9" x14ac:dyDescent="0.35">
      <c r="A4469" s="1">
        <v>44360</v>
      </c>
      <c r="B4469">
        <v>6</v>
      </c>
      <c r="C4469">
        <v>2021</v>
      </c>
      <c r="D4469" s="2">
        <v>44733</v>
      </c>
      <c r="E4469" t="s">
        <v>276</v>
      </c>
      <c r="F4469" t="s">
        <v>702</v>
      </c>
      <c r="G4469" t="s">
        <v>19</v>
      </c>
      <c r="I4469" s="3">
        <v>4.79</v>
      </c>
    </row>
    <row r="4470" spans="1:9" x14ac:dyDescent="0.35">
      <c r="A4470" s="1">
        <v>44362</v>
      </c>
      <c r="B4470">
        <v>6</v>
      </c>
      <c r="C4470">
        <v>2021</v>
      </c>
      <c r="D4470" s="2">
        <v>44733</v>
      </c>
      <c r="E4470" t="s">
        <v>276</v>
      </c>
      <c r="F4470" t="s">
        <v>474</v>
      </c>
      <c r="G4470" t="s">
        <v>19</v>
      </c>
      <c r="I4470" s="3">
        <v>5.66</v>
      </c>
    </row>
    <row r="4471" spans="1:9" x14ac:dyDescent="0.35">
      <c r="A4471" s="1">
        <v>44362</v>
      </c>
      <c r="B4471">
        <v>6</v>
      </c>
      <c r="C4471">
        <v>2021</v>
      </c>
      <c r="D4471" s="2">
        <v>44733</v>
      </c>
      <c r="E4471" t="s">
        <v>276</v>
      </c>
      <c r="F4471" t="s">
        <v>499</v>
      </c>
      <c r="G4471" t="s">
        <v>23</v>
      </c>
      <c r="I4471" s="3">
        <v>21.15</v>
      </c>
    </row>
    <row r="4472" spans="1:9" x14ac:dyDescent="0.35">
      <c r="A4472" s="1">
        <v>44362</v>
      </c>
      <c r="B4472">
        <v>6</v>
      </c>
      <c r="C4472">
        <v>2021</v>
      </c>
      <c r="D4472" s="2">
        <v>44733</v>
      </c>
      <c r="E4472" t="s">
        <v>276</v>
      </c>
      <c r="F4472" t="s">
        <v>1029</v>
      </c>
      <c r="G4472" t="s">
        <v>20</v>
      </c>
      <c r="I4472" s="3">
        <v>25.84</v>
      </c>
    </row>
    <row r="4473" spans="1:9" x14ac:dyDescent="0.35">
      <c r="A4473" s="1">
        <v>44363</v>
      </c>
      <c r="B4473">
        <v>6</v>
      </c>
      <c r="C4473">
        <v>2021</v>
      </c>
      <c r="D4473" s="2">
        <v>44733</v>
      </c>
      <c r="E4473" t="s">
        <v>276</v>
      </c>
      <c r="F4473" t="s">
        <v>496</v>
      </c>
      <c r="G4473" t="s">
        <v>19</v>
      </c>
      <c r="I4473" s="3">
        <v>14.9</v>
      </c>
    </row>
    <row r="4474" spans="1:9" x14ac:dyDescent="0.35">
      <c r="A4474" s="1">
        <v>44364</v>
      </c>
      <c r="B4474">
        <v>6</v>
      </c>
      <c r="C4474">
        <v>2021</v>
      </c>
      <c r="D4474" s="2">
        <v>44733</v>
      </c>
      <c r="E4474" t="s">
        <v>276</v>
      </c>
      <c r="F4474" t="s">
        <v>856</v>
      </c>
      <c r="G4474" t="s">
        <v>20</v>
      </c>
      <c r="I4474" s="3">
        <v>13.76</v>
      </c>
    </row>
    <row r="4475" spans="1:9" x14ac:dyDescent="0.35">
      <c r="A4475" s="1">
        <v>44364</v>
      </c>
      <c r="B4475">
        <v>6</v>
      </c>
      <c r="C4475">
        <v>2021</v>
      </c>
      <c r="D4475" s="2">
        <v>44733</v>
      </c>
      <c r="E4475" t="s">
        <v>276</v>
      </c>
      <c r="F4475" t="s">
        <v>856</v>
      </c>
      <c r="G4475" t="s">
        <v>20</v>
      </c>
      <c r="I4475" s="3">
        <v>36.119999999999997</v>
      </c>
    </row>
    <row r="4476" spans="1:9" x14ac:dyDescent="0.35">
      <c r="A4476" s="1">
        <v>44364</v>
      </c>
      <c r="B4476">
        <v>6</v>
      </c>
      <c r="C4476">
        <v>2021</v>
      </c>
      <c r="D4476" s="2">
        <v>44733</v>
      </c>
      <c r="E4476" t="s">
        <v>276</v>
      </c>
      <c r="F4476" t="s">
        <v>1743</v>
      </c>
      <c r="G4476" t="s">
        <v>17</v>
      </c>
      <c r="I4476" s="3">
        <v>37.700000000000003</v>
      </c>
    </row>
    <row r="4477" spans="1:9" x14ac:dyDescent="0.35">
      <c r="A4477" s="1">
        <v>44367</v>
      </c>
      <c r="B4477">
        <v>6</v>
      </c>
      <c r="C4477">
        <v>2021</v>
      </c>
      <c r="D4477" s="2">
        <v>44733</v>
      </c>
      <c r="E4477" t="s">
        <v>67</v>
      </c>
      <c r="F4477" t="s">
        <v>400</v>
      </c>
      <c r="G4477" t="s">
        <v>25</v>
      </c>
      <c r="I4477" s="3">
        <v>40.94</v>
      </c>
    </row>
    <row r="4478" spans="1:9" x14ac:dyDescent="0.35">
      <c r="A4478" s="1">
        <v>44368</v>
      </c>
      <c r="B4478">
        <v>6</v>
      </c>
      <c r="C4478">
        <v>2021</v>
      </c>
      <c r="D4478" s="2">
        <v>44733</v>
      </c>
      <c r="E4478" t="s">
        <v>276</v>
      </c>
      <c r="F4478" t="s">
        <v>1744</v>
      </c>
      <c r="G4478" t="s">
        <v>17</v>
      </c>
      <c r="I4478" s="3">
        <v>0.76</v>
      </c>
    </row>
    <row r="4479" spans="1:9" x14ac:dyDescent="0.35">
      <c r="A4479" s="1">
        <v>44368</v>
      </c>
      <c r="B4479">
        <v>6</v>
      </c>
      <c r="C4479">
        <v>2021</v>
      </c>
      <c r="D4479" s="2">
        <v>44733</v>
      </c>
      <c r="E4479" t="s">
        <v>276</v>
      </c>
      <c r="F4479" t="s">
        <v>1745</v>
      </c>
      <c r="G4479" t="s">
        <v>47</v>
      </c>
      <c r="I4479" s="3">
        <v>257.77999999999997</v>
      </c>
    </row>
    <row r="4480" spans="1:9" x14ac:dyDescent="0.35">
      <c r="A4480" s="1">
        <v>44368</v>
      </c>
      <c r="B4480">
        <v>6</v>
      </c>
      <c r="C4480">
        <v>2021</v>
      </c>
      <c r="D4480" s="2">
        <v>44733</v>
      </c>
      <c r="E4480" t="s">
        <v>276</v>
      </c>
      <c r="F4480" t="s">
        <v>1746</v>
      </c>
      <c r="G4480" t="s">
        <v>47</v>
      </c>
      <c r="I4480" s="3">
        <v>751.89</v>
      </c>
    </row>
    <row r="4481" spans="1:9" x14ac:dyDescent="0.35">
      <c r="A4481" s="1">
        <v>44369</v>
      </c>
      <c r="B4481">
        <v>6</v>
      </c>
      <c r="C4481">
        <v>2021</v>
      </c>
      <c r="D4481" s="2">
        <v>44733</v>
      </c>
      <c r="E4481" t="s">
        <v>276</v>
      </c>
      <c r="F4481" t="s">
        <v>1747</v>
      </c>
      <c r="G4481" t="s">
        <v>25</v>
      </c>
      <c r="I4481" s="3">
        <v>14.7</v>
      </c>
    </row>
    <row r="4482" spans="1:9" x14ac:dyDescent="0.35">
      <c r="A4482" s="1">
        <v>44369</v>
      </c>
      <c r="B4482">
        <v>6</v>
      </c>
      <c r="C4482">
        <v>2021</v>
      </c>
      <c r="D4482" s="2">
        <v>44733</v>
      </c>
      <c r="E4482" t="s">
        <v>276</v>
      </c>
      <c r="F4482" t="s">
        <v>1748</v>
      </c>
      <c r="G4482" t="s">
        <v>47</v>
      </c>
      <c r="I4482" s="3">
        <v>72.39</v>
      </c>
    </row>
    <row r="4483" spans="1:9" x14ac:dyDescent="0.35">
      <c r="A4483" s="1">
        <v>44370</v>
      </c>
      <c r="B4483">
        <v>6</v>
      </c>
      <c r="C4483">
        <v>2021</v>
      </c>
      <c r="D4483" s="2">
        <v>44733</v>
      </c>
      <c r="E4483" t="s">
        <v>276</v>
      </c>
      <c r="F4483" t="s">
        <v>474</v>
      </c>
      <c r="G4483" t="s">
        <v>19</v>
      </c>
      <c r="I4483" s="3">
        <v>5.66</v>
      </c>
    </row>
    <row r="4484" spans="1:9" x14ac:dyDescent="0.35">
      <c r="A4484" s="1">
        <v>44371</v>
      </c>
      <c r="B4484">
        <v>6</v>
      </c>
      <c r="C4484">
        <v>2021</v>
      </c>
      <c r="D4484" s="2">
        <v>44733</v>
      </c>
      <c r="E4484" t="s">
        <v>276</v>
      </c>
      <c r="F4484" t="s">
        <v>365</v>
      </c>
      <c r="G4484" t="s">
        <v>19</v>
      </c>
      <c r="I4484" s="3">
        <v>11.4</v>
      </c>
    </row>
    <row r="4485" spans="1:9" x14ac:dyDescent="0.35">
      <c r="A4485" s="1">
        <v>44371</v>
      </c>
      <c r="B4485">
        <v>6</v>
      </c>
      <c r="C4485">
        <v>2021</v>
      </c>
      <c r="D4485" s="2">
        <v>44733</v>
      </c>
      <c r="E4485" t="s">
        <v>268</v>
      </c>
      <c r="F4485" t="s">
        <v>751</v>
      </c>
      <c r="G4485" t="s">
        <v>14</v>
      </c>
      <c r="I4485" s="3">
        <v>30.44</v>
      </c>
    </row>
    <row r="4486" spans="1:9" x14ac:dyDescent="0.35">
      <c r="A4486" s="1">
        <v>44371</v>
      </c>
      <c r="B4486">
        <v>6</v>
      </c>
      <c r="C4486">
        <v>2021</v>
      </c>
      <c r="D4486" s="2">
        <v>44733</v>
      </c>
      <c r="E4486" t="s">
        <v>276</v>
      </c>
      <c r="F4486" t="s">
        <v>1749</v>
      </c>
      <c r="G4486" t="s">
        <v>17</v>
      </c>
      <c r="I4486" s="3">
        <v>40.58</v>
      </c>
    </row>
    <row r="4487" spans="1:9" x14ac:dyDescent="0.35">
      <c r="A4487" s="1">
        <v>44372</v>
      </c>
      <c r="B4487">
        <v>6</v>
      </c>
      <c r="C4487">
        <v>2021</v>
      </c>
      <c r="D4487" s="2">
        <v>44733</v>
      </c>
      <c r="E4487" t="s">
        <v>276</v>
      </c>
      <c r="F4487" t="s">
        <v>1699</v>
      </c>
      <c r="G4487" t="s">
        <v>19</v>
      </c>
      <c r="I4487" s="3">
        <v>12.71</v>
      </c>
    </row>
    <row r="4488" spans="1:9" x14ac:dyDescent="0.35">
      <c r="A4488" s="1">
        <v>44373</v>
      </c>
      <c r="B4488">
        <v>6</v>
      </c>
      <c r="C4488">
        <v>2021</v>
      </c>
      <c r="D4488" s="2">
        <v>44733</v>
      </c>
      <c r="E4488" t="s">
        <v>276</v>
      </c>
      <c r="F4488" t="s">
        <v>1750</v>
      </c>
      <c r="G4488" t="s">
        <v>19</v>
      </c>
      <c r="I4488" s="3">
        <v>13.45</v>
      </c>
    </row>
    <row r="4489" spans="1:9" x14ac:dyDescent="0.35">
      <c r="A4489" s="1">
        <v>44375</v>
      </c>
      <c r="B4489">
        <v>6</v>
      </c>
      <c r="C4489">
        <v>2021</v>
      </c>
      <c r="D4489" s="2">
        <v>44733</v>
      </c>
      <c r="E4489" t="s">
        <v>276</v>
      </c>
      <c r="F4489" t="s">
        <v>1593</v>
      </c>
      <c r="G4489" t="s">
        <v>19</v>
      </c>
      <c r="I4489" s="3">
        <v>3.21</v>
      </c>
    </row>
    <row r="4490" spans="1:9" x14ac:dyDescent="0.35">
      <c r="A4490" s="1">
        <v>44375</v>
      </c>
      <c r="B4490">
        <v>6</v>
      </c>
      <c r="C4490">
        <v>2021</v>
      </c>
      <c r="D4490" s="2">
        <v>44733</v>
      </c>
      <c r="E4490" t="s">
        <v>276</v>
      </c>
      <c r="F4490" t="s">
        <v>1751</v>
      </c>
      <c r="G4490" t="s">
        <v>17</v>
      </c>
      <c r="I4490" s="3">
        <v>17.440000000000001</v>
      </c>
    </row>
    <row r="4491" spans="1:9" x14ac:dyDescent="0.35">
      <c r="A4491" s="1">
        <v>44375</v>
      </c>
      <c r="B4491">
        <v>6</v>
      </c>
      <c r="C4491">
        <v>2021</v>
      </c>
      <c r="D4491" s="2">
        <v>44733</v>
      </c>
      <c r="E4491" t="s">
        <v>276</v>
      </c>
      <c r="F4491" t="s">
        <v>1752</v>
      </c>
      <c r="G4491" t="s">
        <v>17</v>
      </c>
      <c r="I4491" s="3">
        <v>23.69</v>
      </c>
    </row>
    <row r="4492" spans="1:9" x14ac:dyDescent="0.35">
      <c r="A4492" s="1">
        <v>44375</v>
      </c>
      <c r="B4492">
        <v>6</v>
      </c>
      <c r="C4492">
        <v>2021</v>
      </c>
      <c r="D4492" s="2">
        <v>44733</v>
      </c>
      <c r="E4492" t="s">
        <v>276</v>
      </c>
      <c r="F4492" t="s">
        <v>1709</v>
      </c>
      <c r="G4492" t="s">
        <v>60</v>
      </c>
      <c r="I4492" s="3">
        <v>45</v>
      </c>
    </row>
    <row r="4493" spans="1:9" x14ac:dyDescent="0.35">
      <c r="A4493" s="1">
        <v>44375</v>
      </c>
      <c r="B4493">
        <v>6</v>
      </c>
      <c r="C4493">
        <v>2021</v>
      </c>
      <c r="D4493" s="2">
        <v>44733</v>
      </c>
      <c r="E4493" t="s">
        <v>276</v>
      </c>
      <c r="F4493" t="s">
        <v>1753</v>
      </c>
      <c r="G4493" t="s">
        <v>14</v>
      </c>
      <c r="I4493" s="3">
        <v>263.02999999999997</v>
      </c>
    </row>
    <row r="4494" spans="1:9" x14ac:dyDescent="0.35">
      <c r="A4494" s="1">
        <v>44376</v>
      </c>
      <c r="B4494">
        <v>6</v>
      </c>
      <c r="C4494">
        <v>2021</v>
      </c>
      <c r="D4494" s="2">
        <v>44733</v>
      </c>
      <c r="E4494" t="s">
        <v>276</v>
      </c>
      <c r="F4494" t="s">
        <v>1029</v>
      </c>
      <c r="G4494" t="s">
        <v>20</v>
      </c>
      <c r="I4494" s="3">
        <v>10.65</v>
      </c>
    </row>
    <row r="4495" spans="1:9" x14ac:dyDescent="0.35">
      <c r="A4495" s="1">
        <v>44377</v>
      </c>
      <c r="B4495">
        <v>6</v>
      </c>
      <c r="C4495">
        <v>2021</v>
      </c>
      <c r="D4495" s="2">
        <v>44733</v>
      </c>
      <c r="E4495" t="s">
        <v>276</v>
      </c>
      <c r="F4495" t="s">
        <v>1751</v>
      </c>
      <c r="G4495" t="s">
        <v>17</v>
      </c>
      <c r="I4495" s="3">
        <v>-17.440000000000001</v>
      </c>
    </row>
    <row r="4496" spans="1:9" x14ac:dyDescent="0.35">
      <c r="A4496" s="1">
        <v>44377</v>
      </c>
      <c r="B4496">
        <v>6</v>
      </c>
      <c r="C4496">
        <v>2021</v>
      </c>
      <c r="D4496" s="2">
        <v>44733</v>
      </c>
      <c r="E4496" t="s">
        <v>276</v>
      </c>
      <c r="F4496" t="s">
        <v>1107</v>
      </c>
      <c r="G4496" t="s">
        <v>20</v>
      </c>
      <c r="I4496" s="3">
        <v>13.98</v>
      </c>
    </row>
    <row r="4497" spans="1:9" x14ac:dyDescent="0.35">
      <c r="A4497" s="1">
        <v>44377</v>
      </c>
      <c r="B4497">
        <v>6</v>
      </c>
      <c r="C4497">
        <v>2021</v>
      </c>
      <c r="D4497" s="2">
        <v>44733</v>
      </c>
      <c r="E4497" t="s">
        <v>276</v>
      </c>
      <c r="F4497" t="s">
        <v>1754</v>
      </c>
      <c r="G4497" t="s">
        <v>17</v>
      </c>
      <c r="I4497" s="3">
        <v>27.22</v>
      </c>
    </row>
    <row r="4498" spans="1:9" x14ac:dyDescent="0.35">
      <c r="A4498" s="1">
        <v>44378</v>
      </c>
      <c r="B4498">
        <v>7</v>
      </c>
      <c r="C4498">
        <v>2021</v>
      </c>
      <c r="D4498" s="2">
        <v>44763</v>
      </c>
      <c r="E4498" t="s">
        <v>268</v>
      </c>
      <c r="F4498" t="s">
        <v>919</v>
      </c>
      <c r="G4498" t="s">
        <v>34</v>
      </c>
      <c r="I4498" s="3">
        <v>55</v>
      </c>
    </row>
    <row r="4499" spans="1:9" x14ac:dyDescent="0.35">
      <c r="A4499" s="1">
        <v>44378</v>
      </c>
      <c r="B4499">
        <v>7</v>
      </c>
      <c r="C4499">
        <v>2021</v>
      </c>
      <c r="D4499" s="2">
        <v>44763</v>
      </c>
      <c r="E4499" t="s">
        <v>268</v>
      </c>
      <c r="F4499" t="s">
        <v>681</v>
      </c>
      <c r="G4499" t="s">
        <v>34</v>
      </c>
      <c r="I4499" s="3">
        <v>87.5</v>
      </c>
    </row>
    <row r="4500" spans="1:9" x14ac:dyDescent="0.35">
      <c r="A4500" s="1">
        <v>44378</v>
      </c>
      <c r="B4500">
        <v>7</v>
      </c>
      <c r="C4500">
        <v>2021</v>
      </c>
      <c r="D4500" s="2">
        <v>44763</v>
      </c>
      <c r="E4500" t="s">
        <v>268</v>
      </c>
      <c r="F4500" t="s">
        <v>1688</v>
      </c>
      <c r="G4500" t="s">
        <v>34</v>
      </c>
      <c r="I4500" s="3">
        <v>100</v>
      </c>
    </row>
    <row r="4501" spans="1:9" x14ac:dyDescent="0.35">
      <c r="A4501" s="1">
        <v>44378</v>
      </c>
      <c r="B4501">
        <v>7</v>
      </c>
      <c r="C4501">
        <v>2021</v>
      </c>
      <c r="D4501" s="2">
        <v>44763</v>
      </c>
      <c r="E4501" t="s">
        <v>268</v>
      </c>
      <c r="F4501" t="s">
        <v>1688</v>
      </c>
      <c r="G4501" t="s">
        <v>34</v>
      </c>
      <c r="I4501" s="3">
        <v>150</v>
      </c>
    </row>
    <row r="4502" spans="1:9" x14ac:dyDescent="0.35">
      <c r="A4502" s="1">
        <v>44378</v>
      </c>
      <c r="B4502">
        <v>7</v>
      </c>
      <c r="C4502">
        <v>2021</v>
      </c>
      <c r="D4502" s="2">
        <v>44763</v>
      </c>
      <c r="E4502" t="s">
        <v>276</v>
      </c>
      <c r="F4502" t="s">
        <v>1755</v>
      </c>
      <c r="G4502" t="s">
        <v>12</v>
      </c>
      <c r="I4502" s="3">
        <v>150</v>
      </c>
    </row>
    <row r="4503" spans="1:9" x14ac:dyDescent="0.35">
      <c r="A4503" s="1">
        <v>44378</v>
      </c>
      <c r="B4503">
        <v>7</v>
      </c>
      <c r="C4503">
        <v>2021</v>
      </c>
      <c r="D4503" s="2">
        <v>44763</v>
      </c>
      <c r="E4503" t="s">
        <v>268</v>
      </c>
      <c r="F4503" t="s">
        <v>1621</v>
      </c>
      <c r="G4503" t="s">
        <v>13</v>
      </c>
      <c r="I4503" s="3">
        <v>3000</v>
      </c>
    </row>
    <row r="4504" spans="1:9" x14ac:dyDescent="0.35">
      <c r="A4504" s="1">
        <v>44379</v>
      </c>
      <c r="B4504">
        <v>7</v>
      </c>
      <c r="C4504">
        <v>2021</v>
      </c>
      <c r="D4504" s="2">
        <v>44763</v>
      </c>
      <c r="E4504" t="s">
        <v>276</v>
      </c>
      <c r="F4504" t="s">
        <v>1029</v>
      </c>
      <c r="G4504" t="s">
        <v>20</v>
      </c>
      <c r="I4504" s="3">
        <v>20.440000000000001</v>
      </c>
    </row>
    <row r="4505" spans="1:9" x14ac:dyDescent="0.35">
      <c r="A4505" s="1">
        <v>44379</v>
      </c>
      <c r="B4505">
        <v>7</v>
      </c>
      <c r="C4505">
        <v>2021</v>
      </c>
      <c r="D4505" s="2">
        <v>44763</v>
      </c>
      <c r="E4505" t="s">
        <v>276</v>
      </c>
      <c r="F4505" t="s">
        <v>1756</v>
      </c>
      <c r="G4505" t="s">
        <v>16</v>
      </c>
      <c r="I4505" s="3">
        <v>2140</v>
      </c>
    </row>
    <row r="4506" spans="1:9" x14ac:dyDescent="0.35">
      <c r="A4506" s="1">
        <v>44381</v>
      </c>
      <c r="B4506">
        <v>7</v>
      </c>
      <c r="C4506">
        <v>2021</v>
      </c>
      <c r="D4506" s="2">
        <v>44763</v>
      </c>
      <c r="E4506" t="s">
        <v>276</v>
      </c>
      <c r="F4506" t="s">
        <v>1029</v>
      </c>
      <c r="G4506" t="s">
        <v>20</v>
      </c>
      <c r="I4506" s="3">
        <v>7.14</v>
      </c>
    </row>
    <row r="4507" spans="1:9" x14ac:dyDescent="0.35">
      <c r="A4507" s="1">
        <v>44381</v>
      </c>
      <c r="B4507">
        <v>7</v>
      </c>
      <c r="C4507">
        <v>2021</v>
      </c>
      <c r="D4507" s="2">
        <v>44763</v>
      </c>
      <c r="E4507" t="s">
        <v>276</v>
      </c>
      <c r="F4507" t="s">
        <v>490</v>
      </c>
      <c r="G4507" t="s">
        <v>27</v>
      </c>
      <c r="I4507" s="3">
        <v>188.94</v>
      </c>
    </row>
    <row r="4508" spans="1:9" x14ac:dyDescent="0.35">
      <c r="A4508" s="1">
        <v>44382</v>
      </c>
      <c r="B4508">
        <v>7</v>
      </c>
      <c r="C4508">
        <v>2021</v>
      </c>
      <c r="D4508" s="2">
        <v>44763</v>
      </c>
      <c r="E4508" t="s">
        <v>276</v>
      </c>
      <c r="F4508" t="s">
        <v>714</v>
      </c>
      <c r="G4508" t="s">
        <v>60</v>
      </c>
      <c r="I4508" s="3">
        <v>43.74</v>
      </c>
    </row>
    <row r="4509" spans="1:9" x14ac:dyDescent="0.35">
      <c r="A4509" s="1">
        <v>44382</v>
      </c>
      <c r="B4509">
        <v>7</v>
      </c>
      <c r="C4509">
        <v>2021</v>
      </c>
      <c r="D4509" s="2">
        <v>44763</v>
      </c>
      <c r="E4509" t="s">
        <v>276</v>
      </c>
      <c r="F4509" t="s">
        <v>1029</v>
      </c>
      <c r="G4509" t="s">
        <v>20</v>
      </c>
      <c r="I4509" s="3">
        <v>44.49</v>
      </c>
    </row>
    <row r="4510" spans="1:9" x14ac:dyDescent="0.35">
      <c r="A4510" s="1">
        <v>44382</v>
      </c>
      <c r="B4510">
        <v>7</v>
      </c>
      <c r="C4510">
        <v>2021</v>
      </c>
      <c r="D4510" s="2">
        <v>44763</v>
      </c>
      <c r="E4510" t="s">
        <v>276</v>
      </c>
      <c r="F4510" t="s">
        <v>1757</v>
      </c>
      <c r="G4510" t="s">
        <v>17</v>
      </c>
      <c r="I4510" s="3">
        <v>200.39</v>
      </c>
    </row>
    <row r="4511" spans="1:9" x14ac:dyDescent="0.35">
      <c r="A4511" s="1">
        <v>44383</v>
      </c>
      <c r="B4511">
        <v>7</v>
      </c>
      <c r="C4511">
        <v>2021</v>
      </c>
      <c r="D4511" s="2">
        <v>44763</v>
      </c>
      <c r="E4511" t="s">
        <v>276</v>
      </c>
      <c r="F4511" t="s">
        <v>1758</v>
      </c>
      <c r="G4511" t="s">
        <v>17</v>
      </c>
      <c r="I4511" s="3">
        <v>29.06</v>
      </c>
    </row>
    <row r="4512" spans="1:9" x14ac:dyDescent="0.35">
      <c r="A4512" s="1">
        <v>44384</v>
      </c>
      <c r="B4512">
        <v>7</v>
      </c>
      <c r="C4512">
        <v>2021</v>
      </c>
      <c r="D4512" s="2">
        <v>44763</v>
      </c>
      <c r="E4512" t="s">
        <v>276</v>
      </c>
      <c r="F4512" t="s">
        <v>1759</v>
      </c>
      <c r="G4512" t="s">
        <v>19</v>
      </c>
      <c r="I4512" s="3">
        <v>14.93</v>
      </c>
    </row>
    <row r="4513" spans="1:9" x14ac:dyDescent="0.35">
      <c r="A4513" s="1">
        <v>44384</v>
      </c>
      <c r="B4513">
        <v>7</v>
      </c>
      <c r="C4513">
        <v>2021</v>
      </c>
      <c r="D4513" s="2">
        <v>44763</v>
      </c>
      <c r="E4513" t="s">
        <v>276</v>
      </c>
      <c r="F4513" t="s">
        <v>1760</v>
      </c>
      <c r="G4513" t="s">
        <v>56</v>
      </c>
      <c r="I4513" s="3">
        <v>27.5</v>
      </c>
    </row>
    <row r="4514" spans="1:9" x14ac:dyDescent="0.35">
      <c r="A4514" s="1">
        <v>44384</v>
      </c>
      <c r="B4514">
        <v>7</v>
      </c>
      <c r="C4514">
        <v>2021</v>
      </c>
      <c r="D4514" s="2">
        <v>44763</v>
      </c>
      <c r="E4514" t="s">
        <v>276</v>
      </c>
      <c r="F4514" t="s">
        <v>1464</v>
      </c>
      <c r="G4514" t="s">
        <v>36</v>
      </c>
      <c r="I4514" s="3">
        <v>74.989999999999995</v>
      </c>
    </row>
    <row r="4515" spans="1:9" x14ac:dyDescent="0.35">
      <c r="A4515" s="1">
        <v>44384</v>
      </c>
      <c r="B4515">
        <v>7</v>
      </c>
      <c r="C4515">
        <v>2021</v>
      </c>
      <c r="D4515" s="2">
        <v>44763</v>
      </c>
      <c r="E4515" t="s">
        <v>276</v>
      </c>
      <c r="F4515" t="s">
        <v>1761</v>
      </c>
      <c r="G4515" t="s">
        <v>25</v>
      </c>
      <c r="I4515" s="3">
        <v>322.17</v>
      </c>
    </row>
    <row r="4516" spans="1:9" x14ac:dyDescent="0.35">
      <c r="A4516" s="1">
        <v>44385</v>
      </c>
      <c r="B4516">
        <v>7</v>
      </c>
      <c r="C4516">
        <v>2021</v>
      </c>
      <c r="D4516" s="2">
        <v>44763</v>
      </c>
      <c r="E4516" t="s">
        <v>276</v>
      </c>
      <c r="F4516" t="s">
        <v>1762</v>
      </c>
      <c r="G4516" t="s">
        <v>56</v>
      </c>
      <c r="I4516" s="3">
        <v>11.16</v>
      </c>
    </row>
    <row r="4517" spans="1:9" x14ac:dyDescent="0.35">
      <c r="A4517" s="1">
        <v>44385</v>
      </c>
      <c r="B4517">
        <v>7</v>
      </c>
      <c r="C4517">
        <v>2021</v>
      </c>
      <c r="D4517" s="2">
        <v>44763</v>
      </c>
      <c r="E4517" t="s">
        <v>268</v>
      </c>
      <c r="F4517" t="s">
        <v>1608</v>
      </c>
      <c r="G4517" t="s">
        <v>16</v>
      </c>
      <c r="I4517" s="3">
        <v>188.32</v>
      </c>
    </row>
    <row r="4518" spans="1:9" x14ac:dyDescent="0.35">
      <c r="A4518" s="1">
        <v>44386</v>
      </c>
      <c r="B4518">
        <v>7</v>
      </c>
      <c r="C4518">
        <v>2021</v>
      </c>
      <c r="D4518" s="2">
        <v>44763</v>
      </c>
      <c r="E4518" t="s">
        <v>276</v>
      </c>
      <c r="F4518" t="s">
        <v>1624</v>
      </c>
      <c r="G4518" t="s">
        <v>19</v>
      </c>
      <c r="I4518" s="3">
        <v>11.07</v>
      </c>
    </row>
    <row r="4519" spans="1:9" x14ac:dyDescent="0.35">
      <c r="A4519" s="1">
        <v>44386</v>
      </c>
      <c r="B4519">
        <v>7</v>
      </c>
      <c r="C4519">
        <v>2021</v>
      </c>
      <c r="D4519" s="2">
        <v>44763</v>
      </c>
      <c r="E4519" t="s">
        <v>276</v>
      </c>
      <c r="F4519" t="s">
        <v>1763</v>
      </c>
      <c r="G4519" t="s">
        <v>19</v>
      </c>
      <c r="I4519" s="3">
        <v>36.47</v>
      </c>
    </row>
    <row r="4520" spans="1:9" x14ac:dyDescent="0.35">
      <c r="A4520" s="1">
        <v>44386</v>
      </c>
      <c r="B4520">
        <v>7</v>
      </c>
      <c r="C4520">
        <v>2021</v>
      </c>
      <c r="D4520" s="2">
        <v>44763</v>
      </c>
      <c r="E4520" t="s">
        <v>276</v>
      </c>
      <c r="F4520" t="s">
        <v>1760</v>
      </c>
      <c r="G4520" t="s">
        <v>56</v>
      </c>
      <c r="I4520" s="3">
        <v>83.49</v>
      </c>
    </row>
    <row r="4521" spans="1:9" x14ac:dyDescent="0.35">
      <c r="A4521" s="1">
        <v>44389</v>
      </c>
      <c r="B4521">
        <v>7</v>
      </c>
      <c r="C4521">
        <v>2021</v>
      </c>
      <c r="D4521" s="2">
        <v>44763</v>
      </c>
      <c r="E4521" t="s">
        <v>276</v>
      </c>
      <c r="F4521" t="s">
        <v>704</v>
      </c>
      <c r="G4521" t="s">
        <v>23</v>
      </c>
      <c r="I4521" s="3">
        <v>40</v>
      </c>
    </row>
    <row r="4522" spans="1:9" x14ac:dyDescent="0.35">
      <c r="A4522" s="1">
        <v>44389</v>
      </c>
      <c r="B4522">
        <v>7</v>
      </c>
      <c r="C4522">
        <v>2021</v>
      </c>
      <c r="D4522" s="2">
        <v>44763</v>
      </c>
      <c r="E4522" t="s">
        <v>276</v>
      </c>
      <c r="F4522" t="s">
        <v>1764</v>
      </c>
      <c r="G4522" t="s">
        <v>60</v>
      </c>
      <c r="I4522" s="3">
        <v>66.78</v>
      </c>
    </row>
    <row r="4523" spans="1:9" x14ac:dyDescent="0.35">
      <c r="A4523" s="1">
        <v>44390</v>
      </c>
      <c r="B4523">
        <v>7</v>
      </c>
      <c r="C4523">
        <v>2021</v>
      </c>
      <c r="D4523" s="2">
        <v>44763</v>
      </c>
      <c r="E4523" t="s">
        <v>276</v>
      </c>
      <c r="F4523" t="s">
        <v>474</v>
      </c>
      <c r="G4523" t="s">
        <v>19</v>
      </c>
      <c r="I4523" s="3">
        <v>3.77</v>
      </c>
    </row>
    <row r="4524" spans="1:9" x14ac:dyDescent="0.35">
      <c r="A4524" s="1">
        <v>44391</v>
      </c>
      <c r="B4524">
        <v>7</v>
      </c>
      <c r="C4524">
        <v>2021</v>
      </c>
      <c r="D4524" s="2">
        <v>44763</v>
      </c>
      <c r="E4524" t="s">
        <v>276</v>
      </c>
      <c r="F4524" t="s">
        <v>1029</v>
      </c>
      <c r="G4524" t="s">
        <v>20</v>
      </c>
      <c r="I4524" s="3">
        <v>61.63</v>
      </c>
    </row>
    <row r="4525" spans="1:9" x14ac:dyDescent="0.35">
      <c r="A4525" s="1">
        <v>44391</v>
      </c>
      <c r="B4525">
        <v>7</v>
      </c>
      <c r="C4525">
        <v>2021</v>
      </c>
      <c r="D4525" s="2">
        <v>44763</v>
      </c>
      <c r="E4525" t="s">
        <v>276</v>
      </c>
      <c r="F4525" t="s">
        <v>500</v>
      </c>
      <c r="G4525" t="s">
        <v>68</v>
      </c>
      <c r="I4525" s="3">
        <v>85</v>
      </c>
    </row>
    <row r="4526" spans="1:9" x14ac:dyDescent="0.35">
      <c r="A4526" s="1">
        <v>44392</v>
      </c>
      <c r="B4526">
        <v>7</v>
      </c>
      <c r="C4526">
        <v>2021</v>
      </c>
      <c r="D4526" s="2">
        <v>44763</v>
      </c>
      <c r="E4526" t="s">
        <v>276</v>
      </c>
      <c r="F4526" t="s">
        <v>715</v>
      </c>
      <c r="G4526" t="s">
        <v>23</v>
      </c>
      <c r="I4526" s="3">
        <v>7</v>
      </c>
    </row>
    <row r="4527" spans="1:9" x14ac:dyDescent="0.35">
      <c r="A4527" s="1">
        <v>44392</v>
      </c>
      <c r="B4527">
        <v>7</v>
      </c>
      <c r="C4527">
        <v>2021</v>
      </c>
      <c r="D4527" s="2">
        <v>44763</v>
      </c>
      <c r="E4527" t="s">
        <v>276</v>
      </c>
      <c r="F4527" t="s">
        <v>1029</v>
      </c>
      <c r="G4527" t="s">
        <v>20</v>
      </c>
      <c r="I4527" s="3">
        <v>19.97</v>
      </c>
    </row>
    <row r="4528" spans="1:9" x14ac:dyDescent="0.35">
      <c r="A4528" s="1">
        <v>44393</v>
      </c>
      <c r="B4528">
        <v>7</v>
      </c>
      <c r="C4528">
        <v>2021</v>
      </c>
      <c r="D4528" s="2">
        <v>44763</v>
      </c>
      <c r="E4528" t="s">
        <v>276</v>
      </c>
      <c r="F4528" t="s">
        <v>1107</v>
      </c>
      <c r="G4528" t="s">
        <v>20</v>
      </c>
      <c r="I4528" s="3">
        <v>21.09</v>
      </c>
    </row>
    <row r="4529" spans="1:9" x14ac:dyDescent="0.35">
      <c r="A4529" s="1">
        <v>44394</v>
      </c>
      <c r="B4529">
        <v>7</v>
      </c>
      <c r="C4529">
        <v>2021</v>
      </c>
      <c r="D4529" s="2">
        <v>44763</v>
      </c>
      <c r="E4529" t="s">
        <v>276</v>
      </c>
      <c r="F4529" t="s">
        <v>1029</v>
      </c>
      <c r="G4529" t="s">
        <v>20</v>
      </c>
      <c r="I4529" s="3">
        <v>15.99</v>
      </c>
    </row>
    <row r="4530" spans="1:9" x14ac:dyDescent="0.35">
      <c r="A4530" s="1">
        <v>44394</v>
      </c>
      <c r="B4530">
        <v>7</v>
      </c>
      <c r="C4530">
        <v>2021</v>
      </c>
      <c r="D4530" s="2">
        <v>44763</v>
      </c>
      <c r="E4530" t="s">
        <v>276</v>
      </c>
      <c r="F4530" t="s">
        <v>1710</v>
      </c>
      <c r="G4530" t="s">
        <v>19</v>
      </c>
      <c r="I4530" s="3">
        <v>62.08</v>
      </c>
    </row>
    <row r="4531" spans="1:9" x14ac:dyDescent="0.35">
      <c r="A4531" s="1">
        <v>44395</v>
      </c>
      <c r="B4531">
        <v>7</v>
      </c>
      <c r="C4531">
        <v>2021</v>
      </c>
      <c r="D4531" s="2">
        <v>44763</v>
      </c>
      <c r="E4531" t="s">
        <v>276</v>
      </c>
      <c r="F4531" t="s">
        <v>1029</v>
      </c>
      <c r="G4531" t="s">
        <v>20</v>
      </c>
      <c r="I4531" s="3">
        <v>7.46</v>
      </c>
    </row>
    <row r="4532" spans="1:9" x14ac:dyDescent="0.35">
      <c r="A4532" s="1">
        <v>44395</v>
      </c>
      <c r="B4532">
        <v>7</v>
      </c>
      <c r="C4532">
        <v>2021</v>
      </c>
      <c r="D4532" s="2">
        <v>44763</v>
      </c>
      <c r="E4532" t="s">
        <v>276</v>
      </c>
      <c r="F4532" t="s">
        <v>1765</v>
      </c>
      <c r="G4532" t="s">
        <v>25</v>
      </c>
      <c r="I4532" s="3">
        <v>8.61</v>
      </c>
    </row>
    <row r="4533" spans="1:9" x14ac:dyDescent="0.35">
      <c r="A4533" s="1">
        <v>44395</v>
      </c>
      <c r="B4533">
        <v>7</v>
      </c>
      <c r="C4533">
        <v>2021</v>
      </c>
      <c r="D4533" s="2">
        <v>44763</v>
      </c>
      <c r="E4533" t="s">
        <v>276</v>
      </c>
      <c r="F4533" t="s">
        <v>501</v>
      </c>
      <c r="G4533" t="s">
        <v>20</v>
      </c>
      <c r="I4533" s="3">
        <v>10.47</v>
      </c>
    </row>
    <row r="4534" spans="1:9" x14ac:dyDescent="0.35">
      <c r="A4534" s="1">
        <v>44395</v>
      </c>
      <c r="B4534">
        <v>7</v>
      </c>
      <c r="C4534">
        <v>2021</v>
      </c>
      <c r="D4534" s="2">
        <v>44763</v>
      </c>
      <c r="E4534" t="s">
        <v>276</v>
      </c>
      <c r="F4534" t="s">
        <v>716</v>
      </c>
      <c r="G4534" t="s">
        <v>17</v>
      </c>
      <c r="I4534" s="3">
        <v>12.9</v>
      </c>
    </row>
    <row r="4535" spans="1:9" x14ac:dyDescent="0.35">
      <c r="A4535" s="1">
        <v>44395</v>
      </c>
      <c r="B4535">
        <v>7</v>
      </c>
      <c r="C4535">
        <v>2021</v>
      </c>
      <c r="D4535" s="2">
        <v>44763</v>
      </c>
      <c r="E4535" t="s">
        <v>276</v>
      </c>
      <c r="F4535" t="s">
        <v>1766</v>
      </c>
      <c r="G4535" t="s">
        <v>23</v>
      </c>
      <c r="I4535" s="3">
        <v>29.22</v>
      </c>
    </row>
    <row r="4536" spans="1:9" x14ac:dyDescent="0.35">
      <c r="A4536" s="1">
        <v>44395</v>
      </c>
      <c r="B4536">
        <v>7</v>
      </c>
      <c r="C4536">
        <v>2021</v>
      </c>
      <c r="D4536" s="2">
        <v>44763</v>
      </c>
      <c r="E4536" t="s">
        <v>63</v>
      </c>
      <c r="F4536" t="s">
        <v>1767</v>
      </c>
      <c r="G4536" t="s">
        <v>25</v>
      </c>
      <c r="I4536" s="3">
        <v>133.99</v>
      </c>
    </row>
    <row r="4537" spans="1:9" x14ac:dyDescent="0.35">
      <c r="A4537" s="1">
        <v>44398</v>
      </c>
      <c r="B4537">
        <v>7</v>
      </c>
      <c r="C4537">
        <v>2021</v>
      </c>
      <c r="D4537" s="2">
        <v>44763</v>
      </c>
      <c r="E4537" t="s">
        <v>276</v>
      </c>
      <c r="F4537" t="s">
        <v>365</v>
      </c>
      <c r="G4537" t="s">
        <v>19</v>
      </c>
      <c r="I4537" s="3">
        <v>6.85</v>
      </c>
    </row>
    <row r="4538" spans="1:9" x14ac:dyDescent="0.35">
      <c r="A4538" s="1">
        <v>44399</v>
      </c>
      <c r="B4538">
        <v>7</v>
      </c>
      <c r="C4538">
        <v>2021</v>
      </c>
      <c r="D4538" s="2">
        <v>44763</v>
      </c>
      <c r="E4538" t="s">
        <v>276</v>
      </c>
      <c r="F4538" t="s">
        <v>336</v>
      </c>
      <c r="G4538" t="s">
        <v>38</v>
      </c>
      <c r="I4538" s="3">
        <v>15.34</v>
      </c>
    </row>
    <row r="4539" spans="1:9" x14ac:dyDescent="0.35">
      <c r="A4539" s="1">
        <v>44399</v>
      </c>
      <c r="B4539">
        <v>7</v>
      </c>
      <c r="C4539">
        <v>2021</v>
      </c>
      <c r="D4539" s="2">
        <v>44763</v>
      </c>
      <c r="E4539" t="s">
        <v>276</v>
      </c>
      <c r="F4539" t="s">
        <v>1768</v>
      </c>
      <c r="G4539" t="s">
        <v>25</v>
      </c>
      <c r="I4539" s="3">
        <v>40.92</v>
      </c>
    </row>
    <row r="4540" spans="1:9" x14ac:dyDescent="0.35">
      <c r="A4540" s="1">
        <v>44399</v>
      </c>
      <c r="B4540">
        <v>7</v>
      </c>
      <c r="C4540">
        <v>2021</v>
      </c>
      <c r="D4540" s="2">
        <v>44763</v>
      </c>
      <c r="E4540" t="s">
        <v>69</v>
      </c>
      <c r="F4540" t="s">
        <v>754</v>
      </c>
      <c r="G4540" t="s">
        <v>16</v>
      </c>
      <c r="I4540" s="3">
        <v>122.16</v>
      </c>
    </row>
    <row r="4541" spans="1:9" x14ac:dyDescent="0.35">
      <c r="A4541" s="1">
        <v>44399</v>
      </c>
      <c r="B4541">
        <v>7</v>
      </c>
      <c r="C4541">
        <v>2021</v>
      </c>
      <c r="D4541" s="2">
        <v>44763</v>
      </c>
      <c r="E4541" t="s">
        <v>276</v>
      </c>
      <c r="F4541" t="s">
        <v>1769</v>
      </c>
      <c r="G4541" t="s">
        <v>20</v>
      </c>
      <c r="I4541" s="3">
        <v>322.83</v>
      </c>
    </row>
    <row r="4542" spans="1:9" x14ac:dyDescent="0.35">
      <c r="A4542" s="1">
        <v>44400</v>
      </c>
      <c r="B4542">
        <v>7</v>
      </c>
      <c r="C4542">
        <v>2021</v>
      </c>
      <c r="D4542" s="2">
        <v>44763</v>
      </c>
      <c r="E4542" t="s">
        <v>276</v>
      </c>
      <c r="F4542" t="s">
        <v>1770</v>
      </c>
      <c r="G4542" t="s">
        <v>60</v>
      </c>
      <c r="I4542" s="3">
        <v>34.4</v>
      </c>
    </row>
    <row r="4543" spans="1:9" x14ac:dyDescent="0.35">
      <c r="A4543" s="1">
        <v>44402</v>
      </c>
      <c r="B4543">
        <v>7</v>
      </c>
      <c r="C4543">
        <v>2021</v>
      </c>
      <c r="D4543" s="2">
        <v>44763</v>
      </c>
      <c r="E4543" t="s">
        <v>276</v>
      </c>
      <c r="F4543" t="s">
        <v>1029</v>
      </c>
      <c r="G4543" t="s">
        <v>20</v>
      </c>
      <c r="I4543" s="3">
        <v>15.63</v>
      </c>
    </row>
    <row r="4544" spans="1:9" x14ac:dyDescent="0.35">
      <c r="A4544" s="1">
        <v>44402</v>
      </c>
      <c r="B4544">
        <v>7</v>
      </c>
      <c r="C4544">
        <v>2021</v>
      </c>
      <c r="D4544" s="2">
        <v>44763</v>
      </c>
      <c r="E4544" t="s">
        <v>276</v>
      </c>
      <c r="F4544" t="s">
        <v>1771</v>
      </c>
      <c r="G4544" t="s">
        <v>25</v>
      </c>
      <c r="I4544" s="3">
        <v>190.7</v>
      </c>
    </row>
    <row r="4545" spans="1:9" x14ac:dyDescent="0.35">
      <c r="A4545" s="1">
        <v>44404</v>
      </c>
      <c r="B4545">
        <v>7</v>
      </c>
      <c r="C4545">
        <v>2021</v>
      </c>
      <c r="D4545" s="2">
        <v>44763</v>
      </c>
      <c r="E4545" t="s">
        <v>276</v>
      </c>
      <c r="F4545" t="s">
        <v>474</v>
      </c>
      <c r="G4545" t="s">
        <v>19</v>
      </c>
      <c r="I4545" s="3">
        <v>8.61</v>
      </c>
    </row>
    <row r="4546" spans="1:9" x14ac:dyDescent="0.35">
      <c r="A4546" s="1">
        <v>44404</v>
      </c>
      <c r="B4546">
        <v>7</v>
      </c>
      <c r="C4546">
        <v>2021</v>
      </c>
      <c r="D4546" s="2">
        <v>44763</v>
      </c>
      <c r="E4546" t="s">
        <v>268</v>
      </c>
      <c r="F4546" t="s">
        <v>296</v>
      </c>
      <c r="G4546" t="s">
        <v>14</v>
      </c>
      <c r="I4546" s="3">
        <v>33.5</v>
      </c>
    </row>
    <row r="4547" spans="1:9" x14ac:dyDescent="0.35">
      <c r="A4547" s="1">
        <v>44405</v>
      </c>
      <c r="B4547">
        <v>7</v>
      </c>
      <c r="C4547">
        <v>2021</v>
      </c>
      <c r="D4547" s="2">
        <v>44763</v>
      </c>
      <c r="E4547" t="s">
        <v>276</v>
      </c>
      <c r="F4547" t="s">
        <v>1029</v>
      </c>
      <c r="G4547" t="s">
        <v>20</v>
      </c>
      <c r="I4547" s="3">
        <v>21.59</v>
      </c>
    </row>
    <row r="4548" spans="1:9" x14ac:dyDescent="0.35">
      <c r="A4548" s="1">
        <v>44405</v>
      </c>
      <c r="B4548">
        <v>7</v>
      </c>
      <c r="C4548">
        <v>2021</v>
      </c>
      <c r="D4548" s="2">
        <v>44763</v>
      </c>
      <c r="E4548" t="s">
        <v>276</v>
      </c>
      <c r="F4548" t="s">
        <v>1772</v>
      </c>
      <c r="G4548" t="s">
        <v>17</v>
      </c>
      <c r="I4548" s="3">
        <v>22.05</v>
      </c>
    </row>
    <row r="4549" spans="1:9" x14ac:dyDescent="0.35">
      <c r="A4549" s="1">
        <v>44405</v>
      </c>
      <c r="B4549">
        <v>7</v>
      </c>
      <c r="C4549">
        <v>2021</v>
      </c>
      <c r="D4549" s="2">
        <v>44763</v>
      </c>
      <c r="E4549" t="s">
        <v>276</v>
      </c>
      <c r="F4549" t="s">
        <v>1773</v>
      </c>
      <c r="G4549" t="s">
        <v>28</v>
      </c>
      <c r="I4549" s="3">
        <v>54.99</v>
      </c>
    </row>
    <row r="4550" spans="1:9" x14ac:dyDescent="0.35">
      <c r="A4550" s="1">
        <v>44406</v>
      </c>
      <c r="B4550">
        <v>7</v>
      </c>
      <c r="C4550">
        <v>2021</v>
      </c>
      <c r="D4550" s="2">
        <v>44763</v>
      </c>
      <c r="E4550" t="s">
        <v>268</v>
      </c>
      <c r="F4550" t="s">
        <v>1774</v>
      </c>
      <c r="G4550" t="s">
        <v>19</v>
      </c>
      <c r="I4550" s="3">
        <v>21</v>
      </c>
    </row>
    <row r="4551" spans="1:9" x14ac:dyDescent="0.35">
      <c r="A4551" s="1">
        <v>44407</v>
      </c>
      <c r="B4551">
        <v>7</v>
      </c>
      <c r="C4551">
        <v>2021</v>
      </c>
      <c r="D4551" s="2">
        <v>44763</v>
      </c>
      <c r="E4551" t="s">
        <v>276</v>
      </c>
      <c r="F4551" t="s">
        <v>717</v>
      </c>
      <c r="G4551" t="s">
        <v>17</v>
      </c>
      <c r="I4551" s="3">
        <v>15.04</v>
      </c>
    </row>
    <row r="4552" spans="1:9" x14ac:dyDescent="0.35">
      <c r="A4552" s="1">
        <v>44407</v>
      </c>
      <c r="B4552">
        <v>7</v>
      </c>
      <c r="C4552">
        <v>2021</v>
      </c>
      <c r="D4552" s="2">
        <v>44763</v>
      </c>
      <c r="E4552" t="s">
        <v>276</v>
      </c>
      <c r="F4552" t="s">
        <v>1029</v>
      </c>
      <c r="G4552" t="s">
        <v>20</v>
      </c>
      <c r="I4552" s="3">
        <v>25.43</v>
      </c>
    </row>
    <row r="4553" spans="1:9" x14ac:dyDescent="0.35">
      <c r="A4553" s="1">
        <v>44407</v>
      </c>
      <c r="B4553">
        <v>7</v>
      </c>
      <c r="C4553">
        <v>2021</v>
      </c>
      <c r="D4553" s="2">
        <v>44763</v>
      </c>
      <c r="E4553" t="s">
        <v>276</v>
      </c>
      <c r="F4553" t="s">
        <v>718</v>
      </c>
      <c r="G4553" t="s">
        <v>22</v>
      </c>
      <c r="I4553" s="3">
        <v>46.75</v>
      </c>
    </row>
    <row r="4554" spans="1:9" x14ac:dyDescent="0.35">
      <c r="A4554" s="1">
        <v>44409</v>
      </c>
      <c r="B4554">
        <v>8</v>
      </c>
      <c r="C4554">
        <v>2021</v>
      </c>
      <c r="D4554" s="2">
        <v>44794</v>
      </c>
      <c r="E4554" t="s">
        <v>276</v>
      </c>
      <c r="F4554" t="s">
        <v>1029</v>
      </c>
      <c r="G4554" t="s">
        <v>20</v>
      </c>
      <c r="I4554" s="3">
        <v>6.38</v>
      </c>
    </row>
    <row r="4555" spans="1:9" x14ac:dyDescent="0.35">
      <c r="A4555" s="1">
        <v>44409</v>
      </c>
      <c r="B4555">
        <v>8</v>
      </c>
      <c r="C4555">
        <v>2021</v>
      </c>
      <c r="D4555" s="2">
        <v>44794</v>
      </c>
      <c r="E4555" t="s">
        <v>268</v>
      </c>
      <c r="F4555" t="s">
        <v>919</v>
      </c>
      <c r="G4555" t="s">
        <v>34</v>
      </c>
      <c r="I4555" s="3">
        <v>55</v>
      </c>
    </row>
    <row r="4556" spans="1:9" x14ac:dyDescent="0.35">
      <c r="A4556" s="1">
        <v>44409</v>
      </c>
      <c r="B4556">
        <v>8</v>
      </c>
      <c r="C4556">
        <v>2021</v>
      </c>
      <c r="D4556" s="2">
        <v>44794</v>
      </c>
      <c r="E4556" t="s">
        <v>268</v>
      </c>
      <c r="F4556" t="s">
        <v>681</v>
      </c>
      <c r="G4556" t="s">
        <v>34</v>
      </c>
      <c r="I4556" s="3">
        <v>87.5</v>
      </c>
    </row>
    <row r="4557" spans="1:9" x14ac:dyDescent="0.35">
      <c r="A4557" s="1">
        <v>44409</v>
      </c>
      <c r="B4557">
        <v>8</v>
      </c>
      <c r="C4557">
        <v>2021</v>
      </c>
      <c r="D4557" s="2">
        <v>44794</v>
      </c>
      <c r="E4557" t="s">
        <v>268</v>
      </c>
      <c r="F4557" t="s">
        <v>1688</v>
      </c>
      <c r="G4557" t="s">
        <v>34</v>
      </c>
      <c r="I4557" s="3">
        <v>100</v>
      </c>
    </row>
    <row r="4558" spans="1:9" x14ac:dyDescent="0.35">
      <c r="A4558" s="1">
        <v>44409</v>
      </c>
      <c r="B4558">
        <v>8</v>
      </c>
      <c r="C4558">
        <v>2021</v>
      </c>
      <c r="D4558" s="2">
        <v>44794</v>
      </c>
      <c r="E4558" t="s">
        <v>268</v>
      </c>
      <c r="F4558" t="s">
        <v>1688</v>
      </c>
      <c r="G4558" t="s">
        <v>34</v>
      </c>
      <c r="I4558" s="3">
        <v>150</v>
      </c>
    </row>
    <row r="4559" spans="1:9" x14ac:dyDescent="0.35">
      <c r="A4559" s="1">
        <v>44409</v>
      </c>
      <c r="B4559">
        <v>8</v>
      </c>
      <c r="C4559">
        <v>2021</v>
      </c>
      <c r="D4559" s="2">
        <v>44794</v>
      </c>
      <c r="E4559" t="s">
        <v>268</v>
      </c>
      <c r="F4559" t="s">
        <v>1621</v>
      </c>
      <c r="G4559" t="s">
        <v>13</v>
      </c>
      <c r="I4559" s="3">
        <v>3000</v>
      </c>
    </row>
    <row r="4560" spans="1:9" x14ac:dyDescent="0.35">
      <c r="A4560" s="1">
        <v>44411</v>
      </c>
      <c r="B4560">
        <v>8</v>
      </c>
      <c r="C4560">
        <v>2021</v>
      </c>
      <c r="D4560" s="2">
        <v>44794</v>
      </c>
      <c r="E4560" t="s">
        <v>276</v>
      </c>
      <c r="F4560" t="s">
        <v>474</v>
      </c>
      <c r="G4560" t="s">
        <v>19</v>
      </c>
      <c r="I4560" s="3">
        <v>3.77</v>
      </c>
    </row>
    <row r="4561" spans="1:9" x14ac:dyDescent="0.35">
      <c r="A4561" s="1">
        <v>44411</v>
      </c>
      <c r="B4561">
        <v>8</v>
      </c>
      <c r="C4561">
        <v>2021</v>
      </c>
      <c r="D4561" s="2">
        <v>44794</v>
      </c>
      <c r="E4561" t="s">
        <v>275</v>
      </c>
      <c r="F4561" t="s">
        <v>1775</v>
      </c>
      <c r="G4561" t="s">
        <v>22</v>
      </c>
      <c r="I4561" s="3">
        <v>148.46</v>
      </c>
    </row>
    <row r="4562" spans="1:9" x14ac:dyDescent="0.35">
      <c r="A4562" s="1">
        <v>44412</v>
      </c>
      <c r="B4562">
        <v>8</v>
      </c>
      <c r="C4562">
        <v>2021</v>
      </c>
      <c r="D4562" s="2">
        <v>44794</v>
      </c>
      <c r="E4562" t="s">
        <v>276</v>
      </c>
      <c r="F4562" t="s">
        <v>490</v>
      </c>
      <c r="G4562" t="s">
        <v>27</v>
      </c>
      <c r="I4562" s="3">
        <v>188.94</v>
      </c>
    </row>
    <row r="4563" spans="1:9" x14ac:dyDescent="0.35">
      <c r="A4563" s="1">
        <v>44413</v>
      </c>
      <c r="B4563">
        <v>8</v>
      </c>
      <c r="C4563">
        <v>2021</v>
      </c>
      <c r="D4563" s="2">
        <v>44794</v>
      </c>
      <c r="E4563" t="s">
        <v>276</v>
      </c>
      <c r="F4563" t="s">
        <v>1039</v>
      </c>
      <c r="G4563" t="s">
        <v>38</v>
      </c>
      <c r="I4563" s="3">
        <v>18.989999999999998</v>
      </c>
    </row>
    <row r="4564" spans="1:9" x14ac:dyDescent="0.35">
      <c r="A4564" s="1">
        <v>44413</v>
      </c>
      <c r="B4564">
        <v>8</v>
      </c>
      <c r="C4564">
        <v>2021</v>
      </c>
      <c r="D4564" s="2">
        <v>44794</v>
      </c>
      <c r="E4564" t="s">
        <v>276</v>
      </c>
      <c r="F4564" t="s">
        <v>1445</v>
      </c>
      <c r="G4564" t="s">
        <v>19</v>
      </c>
      <c r="I4564" s="3">
        <v>8.07</v>
      </c>
    </row>
    <row r="4565" spans="1:9" x14ac:dyDescent="0.35">
      <c r="A4565" s="1">
        <v>44413</v>
      </c>
      <c r="B4565">
        <v>8</v>
      </c>
      <c r="C4565">
        <v>2021</v>
      </c>
      <c r="D4565" s="2">
        <v>44794</v>
      </c>
      <c r="E4565" t="s">
        <v>276</v>
      </c>
      <c r="F4565" t="s">
        <v>714</v>
      </c>
      <c r="G4565" t="s">
        <v>60</v>
      </c>
      <c r="I4565" s="3">
        <v>43.74</v>
      </c>
    </row>
    <row r="4566" spans="1:9" x14ac:dyDescent="0.35">
      <c r="A4566" s="1">
        <v>44415</v>
      </c>
      <c r="B4566">
        <v>8</v>
      </c>
      <c r="C4566">
        <v>2021</v>
      </c>
      <c r="D4566" s="2">
        <v>44794</v>
      </c>
      <c r="E4566" t="s">
        <v>276</v>
      </c>
      <c r="F4566" t="s">
        <v>1464</v>
      </c>
      <c r="G4566" t="s">
        <v>36</v>
      </c>
      <c r="I4566" s="3">
        <v>74.989999999999995</v>
      </c>
    </row>
    <row r="4567" spans="1:9" x14ac:dyDescent="0.35">
      <c r="A4567" s="1">
        <v>44415</v>
      </c>
      <c r="B4567">
        <v>8</v>
      </c>
      <c r="C4567">
        <v>2021</v>
      </c>
      <c r="D4567" s="2">
        <v>44794</v>
      </c>
      <c r="E4567" t="s">
        <v>276</v>
      </c>
      <c r="F4567" t="s">
        <v>1776</v>
      </c>
      <c r="G4567" t="s">
        <v>25</v>
      </c>
      <c r="I4567" s="3">
        <v>186.4</v>
      </c>
    </row>
    <row r="4568" spans="1:9" x14ac:dyDescent="0.35">
      <c r="A4568" s="1">
        <v>44416</v>
      </c>
      <c r="B4568">
        <v>8</v>
      </c>
      <c r="C4568">
        <v>2021</v>
      </c>
      <c r="D4568" s="2">
        <v>44794</v>
      </c>
      <c r="E4568" t="s">
        <v>276</v>
      </c>
      <c r="F4568" t="s">
        <v>1029</v>
      </c>
      <c r="G4568" t="s">
        <v>20</v>
      </c>
      <c r="I4568" s="3">
        <v>14.17</v>
      </c>
    </row>
    <row r="4569" spans="1:9" x14ac:dyDescent="0.35">
      <c r="A4569" s="1">
        <v>44416</v>
      </c>
      <c r="B4569">
        <v>8</v>
      </c>
      <c r="C4569">
        <v>2021</v>
      </c>
      <c r="D4569" s="2">
        <v>44794</v>
      </c>
      <c r="E4569" t="s">
        <v>276</v>
      </c>
      <c r="F4569" t="s">
        <v>559</v>
      </c>
      <c r="G4569" t="s">
        <v>20</v>
      </c>
      <c r="I4569" s="3">
        <v>21.06</v>
      </c>
    </row>
    <row r="4570" spans="1:9" x14ac:dyDescent="0.35">
      <c r="A4570" s="1">
        <v>44416</v>
      </c>
      <c r="B4570">
        <v>8</v>
      </c>
      <c r="C4570">
        <v>2021</v>
      </c>
      <c r="D4570" s="2">
        <v>44794</v>
      </c>
      <c r="E4570" t="s">
        <v>276</v>
      </c>
      <c r="F4570" t="s">
        <v>1777</v>
      </c>
      <c r="G4570" t="s">
        <v>12</v>
      </c>
      <c r="I4570" s="3">
        <v>162</v>
      </c>
    </row>
    <row r="4571" spans="1:9" x14ac:dyDescent="0.35">
      <c r="A4571" s="1">
        <v>44416</v>
      </c>
      <c r="B4571">
        <v>8</v>
      </c>
      <c r="C4571">
        <v>2021</v>
      </c>
      <c r="D4571" s="2">
        <v>44794</v>
      </c>
      <c r="E4571" t="s">
        <v>276</v>
      </c>
      <c r="F4571" t="s">
        <v>1778</v>
      </c>
      <c r="G4571" t="s">
        <v>20</v>
      </c>
      <c r="I4571" s="3">
        <v>207.74</v>
      </c>
    </row>
    <row r="4572" spans="1:9" x14ac:dyDescent="0.35">
      <c r="A4572" s="1">
        <v>44418</v>
      </c>
      <c r="B4572">
        <v>8</v>
      </c>
      <c r="C4572">
        <v>2021</v>
      </c>
      <c r="D4572" s="2">
        <v>44794</v>
      </c>
      <c r="E4572" t="s">
        <v>276</v>
      </c>
      <c r="F4572" t="s">
        <v>474</v>
      </c>
      <c r="G4572" t="s">
        <v>19</v>
      </c>
      <c r="I4572" s="3">
        <v>3.77</v>
      </c>
    </row>
    <row r="4573" spans="1:9" x14ac:dyDescent="0.35">
      <c r="A4573" s="1">
        <v>44418</v>
      </c>
      <c r="B4573">
        <v>8</v>
      </c>
      <c r="C4573">
        <v>2021</v>
      </c>
      <c r="D4573" s="2">
        <v>44794</v>
      </c>
      <c r="E4573" t="s">
        <v>276</v>
      </c>
      <c r="F4573" t="s">
        <v>1336</v>
      </c>
      <c r="G4573" t="s">
        <v>23</v>
      </c>
      <c r="I4573" s="3">
        <v>3.87</v>
      </c>
    </row>
    <row r="4574" spans="1:9" x14ac:dyDescent="0.35">
      <c r="A4574" s="1">
        <v>44418</v>
      </c>
      <c r="B4574">
        <v>8</v>
      </c>
      <c r="C4574">
        <v>2021</v>
      </c>
      <c r="D4574" s="2">
        <v>44794</v>
      </c>
      <c r="E4574" t="s">
        <v>276</v>
      </c>
      <c r="F4574" t="s">
        <v>696</v>
      </c>
      <c r="G4574" t="s">
        <v>60</v>
      </c>
      <c r="I4574" s="3">
        <v>74.72</v>
      </c>
    </row>
    <row r="4575" spans="1:9" x14ac:dyDescent="0.35">
      <c r="A4575" s="1">
        <v>44419</v>
      </c>
      <c r="B4575">
        <v>8</v>
      </c>
      <c r="C4575">
        <v>2021</v>
      </c>
      <c r="D4575" s="2">
        <v>44794</v>
      </c>
      <c r="E4575" t="s">
        <v>276</v>
      </c>
      <c r="F4575" t="s">
        <v>1029</v>
      </c>
      <c r="G4575" t="s">
        <v>20</v>
      </c>
      <c r="I4575" s="3">
        <v>24.95</v>
      </c>
    </row>
    <row r="4576" spans="1:9" x14ac:dyDescent="0.35">
      <c r="A4576" s="1">
        <v>44419</v>
      </c>
      <c r="B4576">
        <v>8</v>
      </c>
      <c r="C4576">
        <v>2021</v>
      </c>
      <c r="D4576" s="2">
        <v>44794</v>
      </c>
      <c r="E4576" t="s">
        <v>268</v>
      </c>
      <c r="F4576" t="s">
        <v>1608</v>
      </c>
      <c r="G4576" t="s">
        <v>16</v>
      </c>
      <c r="I4576" s="3">
        <v>188.33</v>
      </c>
    </row>
    <row r="4577" spans="1:9" x14ac:dyDescent="0.35">
      <c r="A4577" s="1">
        <v>44421</v>
      </c>
      <c r="B4577">
        <v>8</v>
      </c>
      <c r="C4577">
        <v>2021</v>
      </c>
      <c r="D4577" s="2">
        <v>44794</v>
      </c>
      <c r="E4577" t="s">
        <v>272</v>
      </c>
      <c r="F4577" t="s">
        <v>856</v>
      </c>
      <c r="G4577" t="s">
        <v>20</v>
      </c>
      <c r="I4577" s="3">
        <v>9.0299999999999994</v>
      </c>
    </row>
    <row r="4578" spans="1:9" x14ac:dyDescent="0.35">
      <c r="A4578" s="1">
        <v>44421</v>
      </c>
      <c r="B4578">
        <v>8</v>
      </c>
      <c r="C4578">
        <v>2021</v>
      </c>
      <c r="D4578" s="2">
        <v>44794</v>
      </c>
      <c r="E4578" t="s">
        <v>272</v>
      </c>
      <c r="F4578" t="s">
        <v>856</v>
      </c>
      <c r="G4578" t="s">
        <v>20</v>
      </c>
      <c r="I4578" s="3">
        <v>11.38</v>
      </c>
    </row>
    <row r="4579" spans="1:9" x14ac:dyDescent="0.35">
      <c r="A4579" s="1">
        <v>44421</v>
      </c>
      <c r="B4579">
        <v>8</v>
      </c>
      <c r="C4579">
        <v>2021</v>
      </c>
      <c r="D4579" s="2">
        <v>44794</v>
      </c>
      <c r="E4579" t="s">
        <v>272</v>
      </c>
      <c r="F4579" t="s">
        <v>1029</v>
      </c>
      <c r="G4579" t="s">
        <v>20</v>
      </c>
      <c r="I4579" s="3">
        <v>25.54</v>
      </c>
    </row>
    <row r="4580" spans="1:9" x14ac:dyDescent="0.35">
      <c r="A4580" s="1">
        <v>44422</v>
      </c>
      <c r="B4580">
        <v>8</v>
      </c>
      <c r="C4580">
        <v>2021</v>
      </c>
      <c r="D4580" s="2">
        <v>44794</v>
      </c>
      <c r="E4580" t="s">
        <v>272</v>
      </c>
      <c r="F4580" t="s">
        <v>1779</v>
      </c>
      <c r="G4580" t="s">
        <v>19</v>
      </c>
      <c r="I4580" s="3">
        <v>7.99</v>
      </c>
    </row>
    <row r="4581" spans="1:9" x14ac:dyDescent="0.35">
      <c r="A4581" s="1">
        <v>44422</v>
      </c>
      <c r="B4581">
        <v>8</v>
      </c>
      <c r="C4581">
        <v>2021</v>
      </c>
      <c r="D4581" s="2">
        <v>44794</v>
      </c>
      <c r="E4581" t="s">
        <v>272</v>
      </c>
      <c r="F4581" t="s">
        <v>1780</v>
      </c>
      <c r="G4581" t="s">
        <v>19</v>
      </c>
      <c r="I4581" s="3">
        <v>16.11</v>
      </c>
    </row>
    <row r="4582" spans="1:9" x14ac:dyDescent="0.35">
      <c r="A4582" s="1">
        <v>44424</v>
      </c>
      <c r="B4582">
        <v>8</v>
      </c>
      <c r="C4582">
        <v>2021</v>
      </c>
      <c r="D4582" s="2">
        <v>44794</v>
      </c>
      <c r="E4582" t="s">
        <v>272</v>
      </c>
      <c r="F4582" t="s">
        <v>1029</v>
      </c>
      <c r="G4582" t="s">
        <v>20</v>
      </c>
      <c r="I4582" s="3">
        <v>25.05</v>
      </c>
    </row>
    <row r="4583" spans="1:9" x14ac:dyDescent="0.35">
      <c r="A4583" s="1">
        <v>44424</v>
      </c>
      <c r="B4583">
        <v>8</v>
      </c>
      <c r="C4583">
        <v>2021</v>
      </c>
      <c r="D4583" s="2">
        <v>44794</v>
      </c>
      <c r="E4583" t="s">
        <v>272</v>
      </c>
      <c r="F4583" t="s">
        <v>1781</v>
      </c>
      <c r="G4583" t="s">
        <v>17</v>
      </c>
      <c r="I4583" s="3">
        <v>86.19</v>
      </c>
    </row>
    <row r="4584" spans="1:9" x14ac:dyDescent="0.35">
      <c r="A4584" s="1">
        <v>44425</v>
      </c>
      <c r="B4584">
        <v>8</v>
      </c>
      <c r="C4584">
        <v>2021</v>
      </c>
      <c r="D4584" s="2">
        <v>44794</v>
      </c>
      <c r="E4584" t="s">
        <v>272</v>
      </c>
      <c r="F4584" t="s">
        <v>1441</v>
      </c>
      <c r="G4584" t="s">
        <v>17</v>
      </c>
      <c r="I4584" s="3">
        <v>13.46</v>
      </c>
    </row>
    <row r="4585" spans="1:9" x14ac:dyDescent="0.35">
      <c r="A4585" s="1">
        <v>44425</v>
      </c>
      <c r="B4585">
        <v>8</v>
      </c>
      <c r="C4585">
        <v>2021</v>
      </c>
      <c r="D4585" s="2">
        <v>44794</v>
      </c>
      <c r="E4585" t="s">
        <v>272</v>
      </c>
      <c r="F4585" t="s">
        <v>1782</v>
      </c>
      <c r="G4585" t="s">
        <v>71</v>
      </c>
      <c r="I4585" s="3">
        <v>100.17</v>
      </c>
    </row>
    <row r="4586" spans="1:9" x14ac:dyDescent="0.35">
      <c r="A4586" s="1">
        <v>44425</v>
      </c>
      <c r="B4586">
        <v>8</v>
      </c>
      <c r="C4586">
        <v>2021</v>
      </c>
      <c r="D4586" s="2">
        <v>44794</v>
      </c>
      <c r="E4586" t="s">
        <v>272</v>
      </c>
      <c r="F4586" t="s">
        <v>719</v>
      </c>
      <c r="G4586" t="s">
        <v>71</v>
      </c>
      <c r="I4586" s="3">
        <v>464.31</v>
      </c>
    </row>
    <row r="4587" spans="1:9" x14ac:dyDescent="0.35">
      <c r="A4587" s="1">
        <v>44426</v>
      </c>
      <c r="B4587">
        <v>8</v>
      </c>
      <c r="C4587">
        <v>2021</v>
      </c>
      <c r="D4587" s="2">
        <v>44794</v>
      </c>
      <c r="E4587" t="s">
        <v>272</v>
      </c>
      <c r="F4587" t="s">
        <v>1029</v>
      </c>
      <c r="G4587" t="s">
        <v>20</v>
      </c>
      <c r="I4587" s="3">
        <v>25</v>
      </c>
    </row>
    <row r="4588" spans="1:9" x14ac:dyDescent="0.35">
      <c r="A4588" s="1">
        <v>44426</v>
      </c>
      <c r="B4588">
        <v>8</v>
      </c>
      <c r="C4588">
        <v>2021</v>
      </c>
      <c r="D4588" s="2">
        <v>44794</v>
      </c>
      <c r="E4588" t="s">
        <v>272</v>
      </c>
      <c r="F4588" t="s">
        <v>1712</v>
      </c>
      <c r="G4588" t="s">
        <v>23</v>
      </c>
      <c r="I4588" s="3">
        <v>38.880000000000003</v>
      </c>
    </row>
    <row r="4589" spans="1:9" x14ac:dyDescent="0.35">
      <c r="A4589" s="1">
        <v>44427</v>
      </c>
      <c r="B4589">
        <v>8</v>
      </c>
      <c r="C4589">
        <v>2021</v>
      </c>
      <c r="D4589" s="2">
        <v>44794</v>
      </c>
      <c r="E4589" t="s">
        <v>272</v>
      </c>
      <c r="F4589" t="s">
        <v>1107</v>
      </c>
      <c r="G4589" t="s">
        <v>20</v>
      </c>
      <c r="I4589" s="3">
        <v>3.74</v>
      </c>
    </row>
    <row r="4590" spans="1:9" x14ac:dyDescent="0.35">
      <c r="A4590" s="1">
        <v>44427</v>
      </c>
      <c r="B4590">
        <v>8</v>
      </c>
      <c r="C4590">
        <v>2021</v>
      </c>
      <c r="D4590" s="2">
        <v>44794</v>
      </c>
      <c r="E4590" t="s">
        <v>272</v>
      </c>
      <c r="F4590" t="s">
        <v>1783</v>
      </c>
      <c r="G4590" t="s">
        <v>28</v>
      </c>
      <c r="I4590" s="3">
        <v>13.99</v>
      </c>
    </row>
    <row r="4591" spans="1:9" x14ac:dyDescent="0.35">
      <c r="A4591" s="1">
        <v>44428</v>
      </c>
      <c r="B4591">
        <v>8</v>
      </c>
      <c r="C4591">
        <v>2021</v>
      </c>
      <c r="D4591" s="2">
        <v>44794</v>
      </c>
      <c r="E4591" t="s">
        <v>272</v>
      </c>
      <c r="F4591" t="s">
        <v>1029</v>
      </c>
      <c r="G4591" t="s">
        <v>20</v>
      </c>
      <c r="I4591" s="3">
        <v>2.14</v>
      </c>
    </row>
    <row r="4592" spans="1:9" x14ac:dyDescent="0.35">
      <c r="A4592" s="1">
        <v>44430</v>
      </c>
      <c r="B4592">
        <v>8</v>
      </c>
      <c r="C4592">
        <v>2021</v>
      </c>
      <c r="D4592" s="2">
        <v>44794</v>
      </c>
      <c r="E4592" t="s">
        <v>275</v>
      </c>
      <c r="F4592" t="s">
        <v>420</v>
      </c>
      <c r="G4592" t="s">
        <v>26</v>
      </c>
      <c r="I4592" s="3">
        <v>56.99</v>
      </c>
    </row>
    <row r="4593" spans="1:9" x14ac:dyDescent="0.35">
      <c r="A4593" s="1">
        <v>44430</v>
      </c>
      <c r="B4593">
        <v>8</v>
      </c>
      <c r="C4593">
        <v>2021</v>
      </c>
      <c r="D4593" s="2">
        <v>44794</v>
      </c>
      <c r="E4593" t="s">
        <v>272</v>
      </c>
      <c r="F4593" t="s">
        <v>1784</v>
      </c>
      <c r="G4593" t="s">
        <v>34</v>
      </c>
      <c r="I4593" s="3">
        <v>40</v>
      </c>
    </row>
    <row r="4594" spans="1:9" x14ac:dyDescent="0.35">
      <c r="A4594" s="1">
        <v>44430</v>
      </c>
      <c r="B4594">
        <v>8</v>
      </c>
      <c r="C4594">
        <v>2021</v>
      </c>
      <c r="D4594" s="2">
        <v>44794</v>
      </c>
      <c r="E4594" t="s">
        <v>272</v>
      </c>
      <c r="F4594" t="s">
        <v>1785</v>
      </c>
      <c r="G4594" t="s">
        <v>34</v>
      </c>
      <c r="I4594" s="3">
        <v>66.16</v>
      </c>
    </row>
    <row r="4595" spans="1:9" x14ac:dyDescent="0.35">
      <c r="A4595" s="1">
        <v>44431</v>
      </c>
      <c r="B4595">
        <v>8</v>
      </c>
      <c r="C4595">
        <v>2021</v>
      </c>
      <c r="D4595" s="2">
        <v>44794</v>
      </c>
      <c r="E4595" t="s">
        <v>272</v>
      </c>
      <c r="F4595" t="s">
        <v>1786</v>
      </c>
      <c r="G4595" t="s">
        <v>28</v>
      </c>
      <c r="I4595" s="3">
        <v>138.99</v>
      </c>
    </row>
    <row r="4596" spans="1:9" x14ac:dyDescent="0.35">
      <c r="A4596" s="1">
        <v>44432</v>
      </c>
      <c r="B4596">
        <v>8</v>
      </c>
      <c r="C4596">
        <v>2021</v>
      </c>
      <c r="D4596" s="2">
        <v>44794</v>
      </c>
      <c r="E4596" t="s">
        <v>272</v>
      </c>
      <c r="F4596" t="s">
        <v>474</v>
      </c>
      <c r="G4596" t="s">
        <v>19</v>
      </c>
      <c r="I4596" s="3">
        <v>3.77</v>
      </c>
    </row>
    <row r="4597" spans="1:9" x14ac:dyDescent="0.35">
      <c r="A4597" s="1">
        <v>44432</v>
      </c>
      <c r="B4597">
        <v>8</v>
      </c>
      <c r="C4597">
        <v>2021</v>
      </c>
      <c r="D4597" s="2">
        <v>44794</v>
      </c>
      <c r="E4597" t="s">
        <v>272</v>
      </c>
      <c r="F4597" t="s">
        <v>1787</v>
      </c>
      <c r="G4597" t="s">
        <v>36</v>
      </c>
      <c r="I4597" s="3">
        <v>12</v>
      </c>
    </row>
    <row r="4598" spans="1:9" x14ac:dyDescent="0.35">
      <c r="A4598" s="1">
        <v>44432</v>
      </c>
      <c r="B4598">
        <v>8</v>
      </c>
      <c r="C4598">
        <v>2021</v>
      </c>
      <c r="D4598" s="2">
        <v>44794</v>
      </c>
      <c r="E4598" t="s">
        <v>272</v>
      </c>
      <c r="F4598" t="s">
        <v>1788</v>
      </c>
      <c r="G4598" t="s">
        <v>36</v>
      </c>
      <c r="I4598" s="3">
        <v>12</v>
      </c>
    </row>
    <row r="4599" spans="1:9" x14ac:dyDescent="0.35">
      <c r="A4599" s="1">
        <v>44432</v>
      </c>
      <c r="B4599">
        <v>8</v>
      </c>
      <c r="C4599">
        <v>2021</v>
      </c>
      <c r="D4599" s="2">
        <v>44794</v>
      </c>
      <c r="E4599" t="s">
        <v>268</v>
      </c>
      <c r="F4599" t="s">
        <v>754</v>
      </c>
      <c r="G4599" t="s">
        <v>16</v>
      </c>
      <c r="I4599" s="3">
        <v>122.16</v>
      </c>
    </row>
    <row r="4600" spans="1:9" x14ac:dyDescent="0.35">
      <c r="A4600" s="1">
        <v>44433</v>
      </c>
      <c r="B4600">
        <v>8</v>
      </c>
      <c r="C4600">
        <v>2021</v>
      </c>
      <c r="D4600" s="2">
        <v>44794</v>
      </c>
      <c r="E4600" t="s">
        <v>272</v>
      </c>
      <c r="F4600" t="s">
        <v>1029</v>
      </c>
      <c r="G4600" t="s">
        <v>20</v>
      </c>
      <c r="I4600" s="3">
        <v>8.99</v>
      </c>
    </row>
    <row r="4601" spans="1:9" x14ac:dyDescent="0.35">
      <c r="A4601" s="1">
        <v>44433</v>
      </c>
      <c r="B4601">
        <v>8</v>
      </c>
      <c r="C4601">
        <v>2021</v>
      </c>
      <c r="D4601" s="2">
        <v>44794</v>
      </c>
      <c r="E4601" t="s">
        <v>272</v>
      </c>
      <c r="F4601" t="s">
        <v>1789</v>
      </c>
      <c r="G4601" t="s">
        <v>36</v>
      </c>
      <c r="I4601" s="3">
        <v>12</v>
      </c>
    </row>
    <row r="4602" spans="1:9" x14ac:dyDescent="0.35">
      <c r="A4602" s="1">
        <v>44433</v>
      </c>
      <c r="B4602">
        <v>8</v>
      </c>
      <c r="C4602">
        <v>2021</v>
      </c>
      <c r="D4602" s="2">
        <v>44794</v>
      </c>
      <c r="E4602" t="s">
        <v>272</v>
      </c>
      <c r="F4602" t="s">
        <v>1790</v>
      </c>
      <c r="G4602" t="s">
        <v>36</v>
      </c>
      <c r="I4602" s="3">
        <v>12</v>
      </c>
    </row>
    <row r="4603" spans="1:9" x14ac:dyDescent="0.35">
      <c r="A4603" s="1">
        <v>44433</v>
      </c>
      <c r="B4603">
        <v>8</v>
      </c>
      <c r="C4603">
        <v>2021</v>
      </c>
      <c r="D4603" s="2">
        <v>44794</v>
      </c>
      <c r="E4603" t="s">
        <v>272</v>
      </c>
      <c r="F4603" t="s">
        <v>1791</v>
      </c>
      <c r="G4603" t="s">
        <v>36</v>
      </c>
      <c r="I4603" s="3">
        <v>12</v>
      </c>
    </row>
    <row r="4604" spans="1:9" x14ac:dyDescent="0.35">
      <c r="A4604" s="1">
        <v>44433</v>
      </c>
      <c r="B4604">
        <v>8</v>
      </c>
      <c r="C4604">
        <v>2021</v>
      </c>
      <c r="D4604" s="2">
        <v>44794</v>
      </c>
      <c r="E4604" t="s">
        <v>272</v>
      </c>
      <c r="F4604" t="s">
        <v>1792</v>
      </c>
      <c r="G4604" t="s">
        <v>36</v>
      </c>
      <c r="I4604" s="3">
        <v>20</v>
      </c>
    </row>
    <row r="4605" spans="1:9" x14ac:dyDescent="0.35">
      <c r="A4605" s="1">
        <v>44434</v>
      </c>
      <c r="B4605">
        <v>8</v>
      </c>
      <c r="C4605">
        <v>2021</v>
      </c>
      <c r="D4605" s="2">
        <v>44794</v>
      </c>
      <c r="E4605" t="s">
        <v>272</v>
      </c>
      <c r="F4605" t="s">
        <v>1686</v>
      </c>
      <c r="G4605" t="s">
        <v>19</v>
      </c>
      <c r="I4605" s="3">
        <v>10.69</v>
      </c>
    </row>
    <row r="4606" spans="1:9" x14ac:dyDescent="0.35">
      <c r="A4606" s="1">
        <v>44434</v>
      </c>
      <c r="B4606">
        <v>8</v>
      </c>
      <c r="C4606">
        <v>2021</v>
      </c>
      <c r="D4606" s="2">
        <v>44794</v>
      </c>
      <c r="E4606" t="s">
        <v>272</v>
      </c>
      <c r="F4606" t="s">
        <v>1029</v>
      </c>
      <c r="G4606" t="s">
        <v>20</v>
      </c>
      <c r="I4606" s="3">
        <v>18.059999999999999</v>
      </c>
    </row>
    <row r="4607" spans="1:9" x14ac:dyDescent="0.35">
      <c r="A4607" s="1">
        <v>44434</v>
      </c>
      <c r="B4607">
        <v>8</v>
      </c>
      <c r="C4607">
        <v>2021</v>
      </c>
      <c r="D4607" s="2">
        <v>44794</v>
      </c>
      <c r="E4607" t="s">
        <v>272</v>
      </c>
      <c r="F4607" t="s">
        <v>1107</v>
      </c>
      <c r="G4607" t="s">
        <v>20</v>
      </c>
      <c r="I4607" s="3">
        <v>56.76</v>
      </c>
    </row>
    <row r="4608" spans="1:9" x14ac:dyDescent="0.35">
      <c r="A4608" s="1">
        <v>44434</v>
      </c>
      <c r="B4608">
        <v>8</v>
      </c>
      <c r="C4608">
        <v>2021</v>
      </c>
      <c r="D4608" s="2">
        <v>44794</v>
      </c>
      <c r="E4608" t="s">
        <v>268</v>
      </c>
      <c r="F4608" t="s">
        <v>1793</v>
      </c>
      <c r="G4608" t="s">
        <v>14</v>
      </c>
      <c r="I4608" s="3">
        <v>301.5</v>
      </c>
    </row>
    <row r="4609" spans="1:9" x14ac:dyDescent="0.35">
      <c r="A4609" s="1">
        <v>44435</v>
      </c>
      <c r="B4609">
        <v>8</v>
      </c>
      <c r="C4609">
        <v>2021</v>
      </c>
      <c r="D4609" s="2">
        <v>44794</v>
      </c>
      <c r="E4609" t="s">
        <v>272</v>
      </c>
      <c r="F4609" t="s">
        <v>720</v>
      </c>
      <c r="G4609" t="s">
        <v>36</v>
      </c>
      <c r="I4609" s="3">
        <v>-71.760000000000005</v>
      </c>
    </row>
    <row r="4610" spans="1:9" x14ac:dyDescent="0.35">
      <c r="A4610" s="1">
        <v>44435</v>
      </c>
      <c r="B4610">
        <v>8</v>
      </c>
      <c r="C4610">
        <v>2021</v>
      </c>
      <c r="D4610" s="2">
        <v>44794</v>
      </c>
      <c r="E4610" t="s">
        <v>272</v>
      </c>
      <c r="F4610" t="s">
        <v>1593</v>
      </c>
      <c r="G4610" t="s">
        <v>19</v>
      </c>
      <c r="I4610" s="3">
        <v>1.61</v>
      </c>
    </row>
    <row r="4611" spans="1:9" x14ac:dyDescent="0.35">
      <c r="A4611" s="1">
        <v>44435</v>
      </c>
      <c r="B4611">
        <v>8</v>
      </c>
      <c r="C4611">
        <v>2021</v>
      </c>
      <c r="D4611" s="2">
        <v>44794</v>
      </c>
      <c r="E4611" t="s">
        <v>272</v>
      </c>
      <c r="F4611" t="s">
        <v>365</v>
      </c>
      <c r="G4611" t="s">
        <v>19</v>
      </c>
      <c r="I4611" s="3">
        <v>5.25</v>
      </c>
    </row>
    <row r="4612" spans="1:9" x14ac:dyDescent="0.35">
      <c r="A4612" s="1">
        <v>44435</v>
      </c>
      <c r="B4612">
        <v>8</v>
      </c>
      <c r="C4612">
        <v>2021</v>
      </c>
      <c r="D4612" s="2">
        <v>44794</v>
      </c>
      <c r="E4612" t="s">
        <v>272</v>
      </c>
      <c r="F4612" t="s">
        <v>720</v>
      </c>
      <c r="G4612" t="s">
        <v>36</v>
      </c>
      <c r="I4612" s="3">
        <v>177.96</v>
      </c>
    </row>
    <row r="4613" spans="1:9" x14ac:dyDescent="0.35">
      <c r="A4613" s="1">
        <v>44436</v>
      </c>
      <c r="B4613">
        <v>8</v>
      </c>
      <c r="C4613">
        <v>2021</v>
      </c>
      <c r="D4613" s="2">
        <v>44794</v>
      </c>
      <c r="E4613" t="s">
        <v>272</v>
      </c>
      <c r="F4613" t="s">
        <v>502</v>
      </c>
      <c r="G4613" t="s">
        <v>19</v>
      </c>
      <c r="I4613" s="3">
        <v>69.89</v>
      </c>
    </row>
    <row r="4614" spans="1:9" x14ac:dyDescent="0.35">
      <c r="A4614" s="1">
        <v>44437</v>
      </c>
      <c r="B4614">
        <v>8</v>
      </c>
      <c r="C4614">
        <v>2021</v>
      </c>
      <c r="D4614" s="2">
        <v>44794</v>
      </c>
      <c r="E4614" t="s">
        <v>272</v>
      </c>
      <c r="F4614" t="s">
        <v>1794</v>
      </c>
      <c r="G4614" t="s">
        <v>34</v>
      </c>
      <c r="I4614" s="3">
        <v>-22.57</v>
      </c>
    </row>
    <row r="4615" spans="1:9" x14ac:dyDescent="0.35">
      <c r="A4615" s="1">
        <v>44437</v>
      </c>
      <c r="B4615">
        <v>8</v>
      </c>
      <c r="C4615">
        <v>2021</v>
      </c>
      <c r="D4615" s="2">
        <v>44794</v>
      </c>
      <c r="E4615" t="s">
        <v>272</v>
      </c>
      <c r="F4615" t="s">
        <v>1699</v>
      </c>
      <c r="G4615" t="s">
        <v>19</v>
      </c>
      <c r="I4615" s="3">
        <v>11.21</v>
      </c>
    </row>
    <row r="4616" spans="1:9" x14ac:dyDescent="0.35">
      <c r="A4616" s="1">
        <v>44437</v>
      </c>
      <c r="B4616">
        <v>8</v>
      </c>
      <c r="C4616">
        <v>2021</v>
      </c>
      <c r="D4616" s="2">
        <v>44794</v>
      </c>
      <c r="E4616" t="s">
        <v>272</v>
      </c>
      <c r="F4616" t="s">
        <v>1794</v>
      </c>
      <c r="G4616" t="s">
        <v>34</v>
      </c>
      <c r="I4616" s="3">
        <v>2140.19</v>
      </c>
    </row>
    <row r="4617" spans="1:9" x14ac:dyDescent="0.35">
      <c r="A4617" s="1">
        <v>44438</v>
      </c>
      <c r="B4617">
        <v>8</v>
      </c>
      <c r="C4617">
        <v>2021</v>
      </c>
      <c r="D4617" s="2">
        <v>44794</v>
      </c>
      <c r="E4617" t="s">
        <v>272</v>
      </c>
      <c r="F4617" t="s">
        <v>1029</v>
      </c>
      <c r="G4617" t="s">
        <v>20</v>
      </c>
      <c r="I4617" s="3">
        <v>5.99</v>
      </c>
    </row>
    <row r="4618" spans="1:9" x14ac:dyDescent="0.35">
      <c r="A4618" s="1">
        <v>44438</v>
      </c>
      <c r="B4618">
        <v>8</v>
      </c>
      <c r="C4618">
        <v>2021</v>
      </c>
      <c r="D4618" s="2">
        <v>44794</v>
      </c>
      <c r="E4618" t="s">
        <v>272</v>
      </c>
      <c r="F4618" t="s">
        <v>1632</v>
      </c>
      <c r="G4618" t="s">
        <v>19</v>
      </c>
      <c r="I4618" s="3">
        <v>12.05</v>
      </c>
    </row>
    <row r="4619" spans="1:9" x14ac:dyDescent="0.35">
      <c r="A4619" s="1">
        <v>44438</v>
      </c>
      <c r="B4619">
        <v>8</v>
      </c>
      <c r="C4619">
        <v>2021</v>
      </c>
      <c r="D4619" s="2">
        <v>44794</v>
      </c>
      <c r="E4619" t="s">
        <v>268</v>
      </c>
      <c r="F4619" t="s">
        <v>1795</v>
      </c>
      <c r="G4619" t="s">
        <v>34</v>
      </c>
      <c r="I4619" s="3">
        <v>2450</v>
      </c>
    </row>
    <row r="4620" spans="1:9" x14ac:dyDescent="0.35">
      <c r="A4620" s="1">
        <v>44439</v>
      </c>
      <c r="B4620">
        <v>8</v>
      </c>
      <c r="C4620">
        <v>2021</v>
      </c>
      <c r="D4620" s="2">
        <v>44794</v>
      </c>
      <c r="E4620" t="s">
        <v>272</v>
      </c>
      <c r="F4620" t="s">
        <v>474</v>
      </c>
      <c r="G4620" t="s">
        <v>19</v>
      </c>
      <c r="I4620" s="3">
        <v>3.77</v>
      </c>
    </row>
    <row r="4621" spans="1:9" x14ac:dyDescent="0.35">
      <c r="A4621" s="1">
        <v>44439</v>
      </c>
      <c r="B4621">
        <v>8</v>
      </c>
      <c r="C4621">
        <v>2021</v>
      </c>
      <c r="D4621" s="2">
        <v>44794</v>
      </c>
      <c r="E4621" t="s">
        <v>272</v>
      </c>
      <c r="F4621" t="s">
        <v>1796</v>
      </c>
      <c r="G4621" t="s">
        <v>19</v>
      </c>
      <c r="I4621" s="3">
        <v>15.49</v>
      </c>
    </row>
    <row r="4622" spans="1:9" x14ac:dyDescent="0.35">
      <c r="A4622" s="1">
        <v>44439</v>
      </c>
      <c r="B4622">
        <v>8</v>
      </c>
      <c r="C4622">
        <v>2021</v>
      </c>
      <c r="D4622" s="2">
        <v>44794</v>
      </c>
      <c r="E4622" t="s">
        <v>272</v>
      </c>
      <c r="F4622" t="s">
        <v>1750</v>
      </c>
      <c r="G4622" t="s">
        <v>19</v>
      </c>
      <c r="I4622" s="3">
        <v>20.45</v>
      </c>
    </row>
    <row r="4623" spans="1:9" x14ac:dyDescent="0.35">
      <c r="A4623" s="1">
        <v>44440</v>
      </c>
      <c r="B4623">
        <v>9</v>
      </c>
      <c r="C4623">
        <v>2021</v>
      </c>
      <c r="D4623" s="2">
        <v>44825</v>
      </c>
      <c r="E4623" t="s">
        <v>268</v>
      </c>
      <c r="F4623" t="s">
        <v>919</v>
      </c>
      <c r="G4623" t="s">
        <v>34</v>
      </c>
      <c r="I4623" s="3">
        <v>55</v>
      </c>
    </row>
    <row r="4624" spans="1:9" x14ac:dyDescent="0.35">
      <c r="A4624" s="1">
        <v>44440</v>
      </c>
      <c r="B4624">
        <v>9</v>
      </c>
      <c r="C4624">
        <v>2021</v>
      </c>
      <c r="D4624" s="2">
        <v>44825</v>
      </c>
      <c r="E4624" t="s">
        <v>268</v>
      </c>
      <c r="F4624" t="s">
        <v>681</v>
      </c>
      <c r="G4624" t="s">
        <v>34</v>
      </c>
      <c r="I4624" s="3">
        <v>87.5</v>
      </c>
    </row>
    <row r="4625" spans="1:9" x14ac:dyDescent="0.35">
      <c r="A4625" s="1">
        <v>44440</v>
      </c>
      <c r="B4625">
        <v>9</v>
      </c>
      <c r="C4625">
        <v>2021</v>
      </c>
      <c r="D4625" s="2">
        <v>44825</v>
      </c>
      <c r="E4625" t="s">
        <v>268</v>
      </c>
      <c r="F4625" t="s">
        <v>1688</v>
      </c>
      <c r="G4625" t="s">
        <v>34</v>
      </c>
      <c r="I4625" s="3">
        <v>100</v>
      </c>
    </row>
    <row r="4626" spans="1:9" x14ac:dyDescent="0.35">
      <c r="A4626" s="1">
        <v>44440</v>
      </c>
      <c r="B4626">
        <v>9</v>
      </c>
      <c r="C4626">
        <v>2021</v>
      </c>
      <c r="D4626" s="2">
        <v>44825</v>
      </c>
      <c r="E4626" t="s">
        <v>268</v>
      </c>
      <c r="F4626" t="s">
        <v>1688</v>
      </c>
      <c r="G4626" t="s">
        <v>34</v>
      </c>
      <c r="I4626" s="3">
        <v>150</v>
      </c>
    </row>
    <row r="4627" spans="1:9" x14ac:dyDescent="0.35">
      <c r="A4627" s="1">
        <v>44440</v>
      </c>
      <c r="B4627">
        <v>9</v>
      </c>
      <c r="C4627">
        <v>2021</v>
      </c>
      <c r="D4627" s="2">
        <v>44825</v>
      </c>
      <c r="E4627" t="s">
        <v>268</v>
      </c>
      <c r="F4627" t="s">
        <v>1621</v>
      </c>
      <c r="G4627" t="s">
        <v>13</v>
      </c>
      <c r="I4627" s="3">
        <v>3000</v>
      </c>
    </row>
    <row r="4628" spans="1:9" x14ac:dyDescent="0.35">
      <c r="A4628" s="1">
        <v>44441</v>
      </c>
      <c r="B4628">
        <v>9</v>
      </c>
      <c r="C4628">
        <v>2021</v>
      </c>
      <c r="D4628" s="2">
        <v>44825</v>
      </c>
      <c r="E4628" t="s">
        <v>272</v>
      </c>
      <c r="F4628" t="s">
        <v>1797</v>
      </c>
      <c r="G4628" t="s">
        <v>10</v>
      </c>
      <c r="I4628" s="3">
        <v>18.309999999999999</v>
      </c>
    </row>
    <row r="4629" spans="1:9" x14ac:dyDescent="0.35">
      <c r="A4629" s="1">
        <v>44441</v>
      </c>
      <c r="B4629">
        <v>9</v>
      </c>
      <c r="C4629">
        <v>2021</v>
      </c>
      <c r="D4629" s="2">
        <v>44825</v>
      </c>
      <c r="E4629" t="s">
        <v>272</v>
      </c>
      <c r="F4629" t="s">
        <v>1797</v>
      </c>
      <c r="G4629" t="s">
        <v>10</v>
      </c>
      <c r="I4629" s="3">
        <v>18.309999999999999</v>
      </c>
    </row>
    <row r="4630" spans="1:9" x14ac:dyDescent="0.35">
      <c r="A4630" s="1">
        <v>44441</v>
      </c>
      <c r="B4630">
        <v>9</v>
      </c>
      <c r="C4630">
        <v>2021</v>
      </c>
      <c r="D4630" s="2">
        <v>44825</v>
      </c>
      <c r="E4630" t="s">
        <v>272</v>
      </c>
      <c r="F4630" t="s">
        <v>1107</v>
      </c>
      <c r="G4630" t="s">
        <v>20</v>
      </c>
      <c r="I4630" s="3">
        <v>34.65</v>
      </c>
    </row>
    <row r="4631" spans="1:9" x14ac:dyDescent="0.35">
      <c r="A4631" s="1">
        <v>44441</v>
      </c>
      <c r="B4631">
        <v>9</v>
      </c>
      <c r="C4631">
        <v>2021</v>
      </c>
      <c r="D4631" s="2">
        <v>44825</v>
      </c>
      <c r="E4631" t="s">
        <v>272</v>
      </c>
      <c r="F4631" t="s">
        <v>1797</v>
      </c>
      <c r="G4631" t="s">
        <v>10</v>
      </c>
      <c r="I4631" s="3">
        <v>52.77</v>
      </c>
    </row>
    <row r="4632" spans="1:9" x14ac:dyDescent="0.35">
      <c r="A4632" s="1">
        <v>44442</v>
      </c>
      <c r="B4632">
        <v>9</v>
      </c>
      <c r="C4632">
        <v>2021</v>
      </c>
      <c r="D4632" s="2">
        <v>44825</v>
      </c>
      <c r="E4632" t="s">
        <v>268</v>
      </c>
      <c r="F4632" t="s">
        <v>751</v>
      </c>
      <c r="G4632" t="s">
        <v>14</v>
      </c>
      <c r="I4632" s="3">
        <v>95.91</v>
      </c>
    </row>
    <row r="4633" spans="1:9" x14ac:dyDescent="0.35">
      <c r="A4633" s="1">
        <v>44443</v>
      </c>
      <c r="B4633">
        <v>9</v>
      </c>
      <c r="C4633">
        <v>2021</v>
      </c>
      <c r="D4633" s="2">
        <v>44825</v>
      </c>
      <c r="E4633" t="s">
        <v>272</v>
      </c>
      <c r="F4633" t="s">
        <v>437</v>
      </c>
      <c r="G4633" t="s">
        <v>34</v>
      </c>
      <c r="I4633" s="3">
        <v>-5.39</v>
      </c>
    </row>
    <row r="4634" spans="1:9" x14ac:dyDescent="0.35">
      <c r="A4634" s="1">
        <v>44443</v>
      </c>
      <c r="B4634">
        <v>9</v>
      </c>
      <c r="C4634">
        <v>2021</v>
      </c>
      <c r="D4634" s="2">
        <v>44825</v>
      </c>
      <c r="E4634" t="s">
        <v>272</v>
      </c>
      <c r="F4634" t="s">
        <v>490</v>
      </c>
      <c r="G4634" t="s">
        <v>27</v>
      </c>
      <c r="I4634" s="3">
        <v>188.94</v>
      </c>
    </row>
    <row r="4635" spans="1:9" x14ac:dyDescent="0.35">
      <c r="A4635" s="1">
        <v>44444</v>
      </c>
      <c r="B4635">
        <v>9</v>
      </c>
      <c r="C4635">
        <v>2021</v>
      </c>
      <c r="D4635" s="2">
        <v>44825</v>
      </c>
      <c r="E4635" t="s">
        <v>272</v>
      </c>
      <c r="F4635" t="s">
        <v>1029</v>
      </c>
      <c r="G4635" t="s">
        <v>20</v>
      </c>
      <c r="I4635" s="3">
        <v>29.33</v>
      </c>
    </row>
    <row r="4636" spans="1:9" x14ac:dyDescent="0.35">
      <c r="A4636" s="1">
        <v>44444</v>
      </c>
      <c r="B4636">
        <v>9</v>
      </c>
      <c r="C4636">
        <v>2021</v>
      </c>
      <c r="D4636" s="2">
        <v>44825</v>
      </c>
      <c r="E4636" t="s">
        <v>272</v>
      </c>
      <c r="F4636" t="s">
        <v>714</v>
      </c>
      <c r="G4636" t="s">
        <v>60</v>
      </c>
      <c r="I4636" s="3">
        <v>43.74</v>
      </c>
    </row>
    <row r="4637" spans="1:9" x14ac:dyDescent="0.35">
      <c r="A4637" s="1">
        <v>44445</v>
      </c>
      <c r="B4637">
        <v>9</v>
      </c>
      <c r="C4637">
        <v>2021</v>
      </c>
      <c r="D4637" s="2">
        <v>44825</v>
      </c>
      <c r="E4637" t="s">
        <v>272</v>
      </c>
      <c r="F4637" t="s">
        <v>1798</v>
      </c>
      <c r="G4637" t="s">
        <v>19</v>
      </c>
      <c r="I4637" s="3">
        <v>6.2</v>
      </c>
    </row>
    <row r="4638" spans="1:9" x14ac:dyDescent="0.35">
      <c r="A4638" s="1">
        <v>44446</v>
      </c>
      <c r="B4638">
        <v>9</v>
      </c>
      <c r="C4638">
        <v>2021</v>
      </c>
      <c r="D4638" s="2">
        <v>44825</v>
      </c>
      <c r="E4638" t="s">
        <v>272</v>
      </c>
      <c r="F4638" t="s">
        <v>474</v>
      </c>
      <c r="G4638" t="s">
        <v>19</v>
      </c>
      <c r="I4638" s="3">
        <v>3.77</v>
      </c>
    </row>
    <row r="4639" spans="1:9" x14ac:dyDescent="0.35">
      <c r="A4639" s="1">
        <v>44446</v>
      </c>
      <c r="B4639">
        <v>9</v>
      </c>
      <c r="C4639">
        <v>2021</v>
      </c>
      <c r="D4639" s="2">
        <v>44825</v>
      </c>
      <c r="E4639" t="s">
        <v>272</v>
      </c>
      <c r="F4639" t="s">
        <v>856</v>
      </c>
      <c r="G4639" t="s">
        <v>20</v>
      </c>
      <c r="I4639" s="3">
        <v>46.34</v>
      </c>
    </row>
    <row r="4640" spans="1:9" x14ac:dyDescent="0.35">
      <c r="A4640" s="1">
        <v>44446</v>
      </c>
      <c r="B4640">
        <v>9</v>
      </c>
      <c r="C4640">
        <v>2021</v>
      </c>
      <c r="D4640" s="2">
        <v>44825</v>
      </c>
      <c r="E4640" t="s">
        <v>272</v>
      </c>
      <c r="F4640" t="s">
        <v>1464</v>
      </c>
      <c r="G4640" t="s">
        <v>36</v>
      </c>
      <c r="I4640" s="3">
        <v>49.99</v>
      </c>
    </row>
    <row r="4641" spans="1:9" x14ac:dyDescent="0.35">
      <c r="A4641" s="1">
        <v>44447</v>
      </c>
      <c r="B4641">
        <v>9</v>
      </c>
      <c r="C4641">
        <v>2021</v>
      </c>
      <c r="D4641" s="2">
        <v>44825</v>
      </c>
      <c r="E4641" t="s">
        <v>272</v>
      </c>
      <c r="F4641" t="s">
        <v>1029</v>
      </c>
      <c r="G4641" t="s">
        <v>20</v>
      </c>
      <c r="I4641" s="3">
        <v>23.03</v>
      </c>
    </row>
    <row r="4642" spans="1:9" x14ac:dyDescent="0.35">
      <c r="A4642" s="1">
        <v>44447</v>
      </c>
      <c r="B4642">
        <v>9</v>
      </c>
      <c r="C4642">
        <v>2021</v>
      </c>
      <c r="D4642" s="2">
        <v>44825</v>
      </c>
      <c r="E4642" t="s">
        <v>272</v>
      </c>
      <c r="F4642" t="s">
        <v>1457</v>
      </c>
      <c r="G4642" t="s">
        <v>28</v>
      </c>
      <c r="I4642" s="3">
        <v>100</v>
      </c>
    </row>
    <row r="4643" spans="1:9" x14ac:dyDescent="0.35">
      <c r="A4643" s="1">
        <v>44447</v>
      </c>
      <c r="B4643">
        <v>9</v>
      </c>
      <c r="C4643">
        <v>2021</v>
      </c>
      <c r="D4643" s="2">
        <v>44825</v>
      </c>
      <c r="E4643" t="s">
        <v>268</v>
      </c>
      <c r="F4643" t="s">
        <v>1608</v>
      </c>
      <c r="G4643" t="s">
        <v>16</v>
      </c>
      <c r="I4643" s="3">
        <v>188.32</v>
      </c>
    </row>
    <row r="4644" spans="1:9" x14ac:dyDescent="0.35">
      <c r="A4644" s="1">
        <v>44448</v>
      </c>
      <c r="B4644">
        <v>9</v>
      </c>
      <c r="C4644">
        <v>2021</v>
      </c>
      <c r="D4644" s="2">
        <v>44825</v>
      </c>
      <c r="E4644" t="s">
        <v>272</v>
      </c>
      <c r="F4644" t="s">
        <v>1029</v>
      </c>
      <c r="G4644" t="s">
        <v>22</v>
      </c>
      <c r="I4644" s="3">
        <v>7.52</v>
      </c>
    </row>
    <row r="4645" spans="1:9" x14ac:dyDescent="0.35">
      <c r="A4645" s="1">
        <v>44448</v>
      </c>
      <c r="B4645">
        <v>9</v>
      </c>
      <c r="C4645">
        <v>2021</v>
      </c>
      <c r="D4645" s="2">
        <v>44825</v>
      </c>
      <c r="E4645" t="s">
        <v>272</v>
      </c>
      <c r="F4645" t="s">
        <v>720</v>
      </c>
      <c r="G4645" t="s">
        <v>36</v>
      </c>
      <c r="I4645" s="3">
        <v>72</v>
      </c>
    </row>
    <row r="4646" spans="1:9" x14ac:dyDescent="0.35">
      <c r="A4646" s="1">
        <v>44448</v>
      </c>
      <c r="B4646">
        <v>9</v>
      </c>
      <c r="C4646">
        <v>2021</v>
      </c>
      <c r="D4646" s="2">
        <v>44825</v>
      </c>
      <c r="E4646" t="s">
        <v>272</v>
      </c>
      <c r="F4646" t="s">
        <v>560</v>
      </c>
      <c r="G4646" t="s">
        <v>28</v>
      </c>
      <c r="I4646" s="3">
        <v>185.38</v>
      </c>
    </row>
    <row r="4647" spans="1:9" x14ac:dyDescent="0.35">
      <c r="A4647" s="1">
        <v>44449</v>
      </c>
      <c r="B4647">
        <v>9</v>
      </c>
      <c r="C4647">
        <v>2021</v>
      </c>
      <c r="D4647" s="2">
        <v>44825</v>
      </c>
      <c r="E4647" t="s">
        <v>272</v>
      </c>
      <c r="F4647" t="s">
        <v>1798</v>
      </c>
      <c r="G4647" t="s">
        <v>19</v>
      </c>
      <c r="I4647" s="3">
        <v>14.87</v>
      </c>
    </row>
    <row r="4648" spans="1:9" x14ac:dyDescent="0.35">
      <c r="A4648" s="1">
        <v>44449</v>
      </c>
      <c r="B4648">
        <v>9</v>
      </c>
      <c r="C4648">
        <v>2021</v>
      </c>
      <c r="D4648" s="2">
        <v>44825</v>
      </c>
      <c r="E4648" t="s">
        <v>272</v>
      </c>
      <c r="F4648" t="s">
        <v>1457</v>
      </c>
      <c r="G4648" t="s">
        <v>28</v>
      </c>
      <c r="I4648" s="3">
        <v>100</v>
      </c>
    </row>
    <row r="4649" spans="1:9" x14ac:dyDescent="0.35">
      <c r="A4649" s="1">
        <v>44450</v>
      </c>
      <c r="B4649">
        <v>9</v>
      </c>
      <c r="C4649">
        <v>2021</v>
      </c>
      <c r="D4649" s="2">
        <v>44825</v>
      </c>
      <c r="E4649" t="s">
        <v>268</v>
      </c>
      <c r="F4649" t="s">
        <v>1799</v>
      </c>
      <c r="G4649" t="s">
        <v>34</v>
      </c>
      <c r="I4649" s="3">
        <v>3050</v>
      </c>
    </row>
    <row r="4650" spans="1:9" x14ac:dyDescent="0.35">
      <c r="A4650" s="1">
        <v>44453</v>
      </c>
      <c r="B4650">
        <v>9</v>
      </c>
      <c r="C4650">
        <v>2021</v>
      </c>
      <c r="D4650" s="2">
        <v>44825</v>
      </c>
      <c r="E4650" t="s">
        <v>272</v>
      </c>
      <c r="F4650" t="s">
        <v>1686</v>
      </c>
      <c r="G4650" t="s">
        <v>19</v>
      </c>
      <c r="I4650" s="3">
        <v>10.69</v>
      </c>
    </row>
    <row r="4651" spans="1:9" x14ac:dyDescent="0.35">
      <c r="A4651" s="1">
        <v>44454</v>
      </c>
      <c r="B4651">
        <v>9</v>
      </c>
      <c r="C4651">
        <v>2021</v>
      </c>
      <c r="D4651" s="2">
        <v>44825</v>
      </c>
      <c r="E4651" t="s">
        <v>272</v>
      </c>
      <c r="F4651" t="s">
        <v>300</v>
      </c>
      <c r="G4651" t="s">
        <v>19</v>
      </c>
      <c r="I4651" s="3">
        <v>9.15</v>
      </c>
    </row>
    <row r="4652" spans="1:9" x14ac:dyDescent="0.35">
      <c r="A4652" s="1">
        <v>44454</v>
      </c>
      <c r="B4652">
        <v>9</v>
      </c>
      <c r="C4652">
        <v>2021</v>
      </c>
      <c r="D4652" s="2">
        <v>44825</v>
      </c>
      <c r="E4652" t="s">
        <v>272</v>
      </c>
      <c r="F4652" t="s">
        <v>552</v>
      </c>
      <c r="G4652" t="s">
        <v>20</v>
      </c>
      <c r="I4652" s="3">
        <v>28.43</v>
      </c>
    </row>
    <row r="4653" spans="1:9" x14ac:dyDescent="0.35">
      <c r="A4653" s="1">
        <v>44455</v>
      </c>
      <c r="B4653">
        <v>9</v>
      </c>
      <c r="C4653">
        <v>2021</v>
      </c>
      <c r="D4653" s="2">
        <v>44825</v>
      </c>
      <c r="E4653" t="s">
        <v>272</v>
      </c>
      <c r="F4653" t="s">
        <v>1800</v>
      </c>
      <c r="G4653" t="s">
        <v>17</v>
      </c>
      <c r="I4653" s="3">
        <v>16.149999999999999</v>
      </c>
    </row>
    <row r="4654" spans="1:9" x14ac:dyDescent="0.35">
      <c r="A4654" s="1">
        <v>44455</v>
      </c>
      <c r="B4654">
        <v>9</v>
      </c>
      <c r="C4654">
        <v>2021</v>
      </c>
      <c r="D4654" s="2">
        <v>44825</v>
      </c>
      <c r="E4654" t="s">
        <v>272</v>
      </c>
      <c r="F4654" t="s">
        <v>1800</v>
      </c>
      <c r="G4654" t="s">
        <v>17</v>
      </c>
      <c r="I4654" s="3">
        <v>17.239999999999998</v>
      </c>
    </row>
    <row r="4655" spans="1:9" x14ac:dyDescent="0.35">
      <c r="A4655" s="1">
        <v>44455</v>
      </c>
      <c r="B4655">
        <v>9</v>
      </c>
      <c r="C4655">
        <v>2021</v>
      </c>
      <c r="D4655" s="2">
        <v>44825</v>
      </c>
      <c r="E4655" t="s">
        <v>272</v>
      </c>
      <c r="F4655" t="s">
        <v>1801</v>
      </c>
      <c r="G4655" t="s">
        <v>25</v>
      </c>
      <c r="I4655" s="3">
        <v>108.99</v>
      </c>
    </row>
    <row r="4656" spans="1:9" x14ac:dyDescent="0.35">
      <c r="A4656" s="1">
        <v>44455</v>
      </c>
      <c r="B4656">
        <v>9</v>
      </c>
      <c r="C4656">
        <v>2021</v>
      </c>
      <c r="D4656" s="2">
        <v>44825</v>
      </c>
      <c r="E4656" t="s">
        <v>272</v>
      </c>
      <c r="F4656" t="s">
        <v>479</v>
      </c>
      <c r="G4656" t="s">
        <v>20</v>
      </c>
      <c r="I4656" s="3">
        <v>115.8</v>
      </c>
    </row>
    <row r="4657" spans="1:9" x14ac:dyDescent="0.35">
      <c r="A4657" s="1">
        <v>44456</v>
      </c>
      <c r="B4657">
        <v>9</v>
      </c>
      <c r="C4657">
        <v>2021</v>
      </c>
      <c r="D4657" s="2">
        <v>44825</v>
      </c>
      <c r="E4657" t="s">
        <v>272</v>
      </c>
      <c r="F4657" t="s">
        <v>1798</v>
      </c>
      <c r="G4657" t="s">
        <v>19</v>
      </c>
      <c r="I4657" s="3">
        <v>21.69</v>
      </c>
    </row>
    <row r="4658" spans="1:9" x14ac:dyDescent="0.35">
      <c r="A4658" s="1">
        <v>44456</v>
      </c>
      <c r="B4658">
        <v>9</v>
      </c>
      <c r="C4658">
        <v>2021</v>
      </c>
      <c r="D4658" s="2">
        <v>44825</v>
      </c>
      <c r="E4658" t="s">
        <v>272</v>
      </c>
      <c r="F4658" t="s">
        <v>560</v>
      </c>
      <c r="G4658" t="s">
        <v>28</v>
      </c>
      <c r="I4658" s="3">
        <v>170.95</v>
      </c>
    </row>
    <row r="4659" spans="1:9" x14ac:dyDescent="0.35">
      <c r="A4659" s="1">
        <v>44456</v>
      </c>
      <c r="B4659">
        <v>9</v>
      </c>
      <c r="C4659">
        <v>2021</v>
      </c>
      <c r="D4659" s="2">
        <v>44825</v>
      </c>
      <c r="E4659" t="s">
        <v>276</v>
      </c>
      <c r="F4659" t="s">
        <v>503</v>
      </c>
      <c r="G4659" t="s">
        <v>36</v>
      </c>
      <c r="I4659" s="3">
        <v>349</v>
      </c>
    </row>
    <row r="4660" spans="1:9" x14ac:dyDescent="0.35">
      <c r="A4660" s="1">
        <v>44458</v>
      </c>
      <c r="B4660">
        <v>9</v>
      </c>
      <c r="C4660">
        <v>2021</v>
      </c>
      <c r="D4660" s="2">
        <v>44825</v>
      </c>
      <c r="E4660" t="s">
        <v>272</v>
      </c>
      <c r="F4660" t="s">
        <v>1783</v>
      </c>
      <c r="G4660" t="s">
        <v>28</v>
      </c>
      <c r="I4660" s="3">
        <v>13.99</v>
      </c>
    </row>
    <row r="4661" spans="1:9" x14ac:dyDescent="0.35">
      <c r="A4661" s="1">
        <v>44458</v>
      </c>
      <c r="B4661">
        <v>9</v>
      </c>
      <c r="C4661">
        <v>2021</v>
      </c>
      <c r="D4661" s="2">
        <v>44825</v>
      </c>
      <c r="E4661" t="s">
        <v>272</v>
      </c>
      <c r="F4661" t="s">
        <v>1029</v>
      </c>
      <c r="G4661" t="s">
        <v>20</v>
      </c>
      <c r="I4661" s="3">
        <v>26.34</v>
      </c>
    </row>
    <row r="4662" spans="1:9" x14ac:dyDescent="0.35">
      <c r="A4662" s="1">
        <v>44458</v>
      </c>
      <c r="B4662">
        <v>9</v>
      </c>
      <c r="C4662">
        <v>2021</v>
      </c>
      <c r="D4662" s="2">
        <v>44825</v>
      </c>
      <c r="E4662" t="s">
        <v>276</v>
      </c>
      <c r="F4662" t="s">
        <v>721</v>
      </c>
      <c r="G4662" t="s">
        <v>60</v>
      </c>
      <c r="I4662" s="3">
        <v>66.78</v>
      </c>
    </row>
    <row r="4663" spans="1:9" x14ac:dyDescent="0.35">
      <c r="A4663" s="1">
        <v>44460</v>
      </c>
      <c r="B4663">
        <v>9</v>
      </c>
      <c r="C4663">
        <v>2021</v>
      </c>
      <c r="D4663" s="2">
        <v>44825</v>
      </c>
      <c r="E4663" t="s">
        <v>272</v>
      </c>
      <c r="F4663" t="s">
        <v>474</v>
      </c>
      <c r="G4663" t="s">
        <v>19</v>
      </c>
      <c r="I4663" s="3">
        <v>3.77</v>
      </c>
    </row>
    <row r="4664" spans="1:9" x14ac:dyDescent="0.35">
      <c r="A4664" s="1">
        <v>44460</v>
      </c>
      <c r="B4664">
        <v>9</v>
      </c>
      <c r="C4664">
        <v>2021</v>
      </c>
      <c r="D4664" s="2">
        <v>44825</v>
      </c>
      <c r="E4664" t="s">
        <v>272</v>
      </c>
      <c r="F4664" t="s">
        <v>704</v>
      </c>
      <c r="G4664" t="s">
        <v>23</v>
      </c>
      <c r="I4664" s="3">
        <v>25</v>
      </c>
    </row>
    <row r="4665" spans="1:9" x14ac:dyDescent="0.35">
      <c r="A4665" s="1">
        <v>44461</v>
      </c>
      <c r="B4665">
        <v>9</v>
      </c>
      <c r="C4665">
        <v>2021</v>
      </c>
      <c r="D4665" s="2">
        <v>44825</v>
      </c>
      <c r="E4665" t="s">
        <v>276</v>
      </c>
      <c r="F4665" t="s">
        <v>1029</v>
      </c>
      <c r="G4665" t="s">
        <v>20</v>
      </c>
      <c r="I4665" s="3">
        <v>8.06</v>
      </c>
    </row>
    <row r="4666" spans="1:9" x14ac:dyDescent="0.35">
      <c r="A4666" s="1">
        <v>44461</v>
      </c>
      <c r="B4666">
        <v>9</v>
      </c>
      <c r="C4666">
        <v>2021</v>
      </c>
      <c r="D4666" s="2">
        <v>44825</v>
      </c>
      <c r="E4666" t="s">
        <v>268</v>
      </c>
      <c r="F4666" t="s">
        <v>751</v>
      </c>
      <c r="G4666" t="s">
        <v>14</v>
      </c>
      <c r="I4666" s="3">
        <v>19.739999999999998</v>
      </c>
    </row>
    <row r="4667" spans="1:9" x14ac:dyDescent="0.35">
      <c r="A4667" s="1">
        <v>44461</v>
      </c>
      <c r="B4667">
        <v>9</v>
      </c>
      <c r="C4667">
        <v>2021</v>
      </c>
      <c r="D4667" s="2">
        <v>44825</v>
      </c>
      <c r="E4667" t="s">
        <v>268</v>
      </c>
      <c r="F4667" t="s">
        <v>751</v>
      </c>
      <c r="G4667" t="s">
        <v>14</v>
      </c>
      <c r="I4667" s="3">
        <v>292.91000000000003</v>
      </c>
    </row>
    <row r="4668" spans="1:9" x14ac:dyDescent="0.35">
      <c r="A4668" s="1">
        <v>44463</v>
      </c>
      <c r="B4668">
        <v>9</v>
      </c>
      <c r="C4668">
        <v>2021</v>
      </c>
      <c r="D4668" s="2">
        <v>44825</v>
      </c>
      <c r="E4668" t="s">
        <v>276</v>
      </c>
      <c r="F4668" t="s">
        <v>1802</v>
      </c>
      <c r="G4668" t="s">
        <v>36</v>
      </c>
      <c r="I4668" s="3">
        <v>60</v>
      </c>
    </row>
    <row r="4669" spans="1:9" x14ac:dyDescent="0.35">
      <c r="A4669" s="1">
        <v>44463</v>
      </c>
      <c r="B4669">
        <v>9</v>
      </c>
      <c r="C4669">
        <v>2021</v>
      </c>
      <c r="D4669" s="2">
        <v>44825</v>
      </c>
      <c r="E4669" t="s">
        <v>272</v>
      </c>
      <c r="F4669" t="s">
        <v>1457</v>
      </c>
      <c r="G4669" t="s">
        <v>28</v>
      </c>
      <c r="I4669" s="3">
        <v>100</v>
      </c>
    </row>
    <row r="4670" spans="1:9" x14ac:dyDescent="0.35">
      <c r="A4670" s="1">
        <v>44464</v>
      </c>
      <c r="B4670">
        <v>9</v>
      </c>
      <c r="C4670">
        <v>2021</v>
      </c>
      <c r="D4670" s="2">
        <v>44825</v>
      </c>
      <c r="E4670" t="s">
        <v>272</v>
      </c>
      <c r="F4670" t="s">
        <v>560</v>
      </c>
      <c r="G4670" t="s">
        <v>28</v>
      </c>
      <c r="I4670" s="3">
        <v>110.41</v>
      </c>
    </row>
    <row r="4671" spans="1:9" x14ac:dyDescent="0.35">
      <c r="A4671" s="1">
        <v>44466</v>
      </c>
      <c r="B4671">
        <v>9</v>
      </c>
      <c r="C4671">
        <v>2021</v>
      </c>
      <c r="D4671" s="2">
        <v>44825</v>
      </c>
      <c r="E4671" t="s">
        <v>276</v>
      </c>
      <c r="F4671" t="s">
        <v>401</v>
      </c>
      <c r="G4671" t="s">
        <v>25</v>
      </c>
      <c r="I4671" s="3">
        <v>86.19</v>
      </c>
    </row>
    <row r="4672" spans="1:9" x14ac:dyDescent="0.35">
      <c r="A4672" s="1">
        <v>44467</v>
      </c>
      <c r="B4672">
        <v>9</v>
      </c>
      <c r="C4672">
        <v>2021</v>
      </c>
      <c r="D4672" s="2">
        <v>44825</v>
      </c>
      <c r="E4672" t="s">
        <v>276</v>
      </c>
      <c r="F4672" t="s">
        <v>722</v>
      </c>
      <c r="G4672" t="s">
        <v>19</v>
      </c>
      <c r="I4672" s="3">
        <v>7.27</v>
      </c>
    </row>
    <row r="4673" spans="1:9" x14ac:dyDescent="0.35">
      <c r="A4673" s="1">
        <v>44468</v>
      </c>
      <c r="B4673">
        <v>9</v>
      </c>
      <c r="C4673">
        <v>2021</v>
      </c>
      <c r="D4673" s="2">
        <v>44825</v>
      </c>
      <c r="E4673" t="s">
        <v>276</v>
      </c>
      <c r="F4673" t="s">
        <v>1803</v>
      </c>
      <c r="G4673" t="s">
        <v>19</v>
      </c>
      <c r="I4673" s="3">
        <v>192.7</v>
      </c>
    </row>
    <row r="4674" spans="1:9" x14ac:dyDescent="0.35">
      <c r="A4674" s="1">
        <v>44469</v>
      </c>
      <c r="B4674">
        <v>9</v>
      </c>
      <c r="C4674">
        <v>2021</v>
      </c>
      <c r="D4674" s="2">
        <v>44825</v>
      </c>
      <c r="E4674" t="s">
        <v>276</v>
      </c>
      <c r="F4674" t="s">
        <v>856</v>
      </c>
      <c r="G4674" t="s">
        <v>19</v>
      </c>
      <c r="I4674" s="3">
        <v>9.0299999999999994</v>
      </c>
    </row>
    <row r="4675" spans="1:9" x14ac:dyDescent="0.35">
      <c r="A4675" s="1">
        <v>44469</v>
      </c>
      <c r="B4675">
        <v>9</v>
      </c>
      <c r="C4675">
        <v>2021</v>
      </c>
      <c r="D4675" s="2">
        <v>44825</v>
      </c>
      <c r="E4675" t="s">
        <v>276</v>
      </c>
      <c r="F4675" t="s">
        <v>856</v>
      </c>
      <c r="G4675" t="s">
        <v>20</v>
      </c>
      <c r="I4675" s="3">
        <v>24.95</v>
      </c>
    </row>
    <row r="4676" spans="1:9" x14ac:dyDescent="0.35">
      <c r="A4676" s="1">
        <v>44470</v>
      </c>
      <c r="B4676">
        <v>10</v>
      </c>
      <c r="C4676">
        <v>2021</v>
      </c>
      <c r="D4676" s="2">
        <v>44855</v>
      </c>
      <c r="E4676" t="s">
        <v>268</v>
      </c>
      <c r="F4676" t="s">
        <v>919</v>
      </c>
      <c r="G4676" t="s">
        <v>34</v>
      </c>
      <c r="I4676" s="3">
        <v>55</v>
      </c>
    </row>
    <row r="4677" spans="1:9" x14ac:dyDescent="0.35">
      <c r="A4677" s="1">
        <v>44470</v>
      </c>
      <c r="B4677">
        <v>10</v>
      </c>
      <c r="C4677">
        <v>2021</v>
      </c>
      <c r="D4677" s="2">
        <v>44855</v>
      </c>
      <c r="E4677" t="s">
        <v>268</v>
      </c>
      <c r="F4677" t="s">
        <v>681</v>
      </c>
      <c r="G4677" t="s">
        <v>34</v>
      </c>
      <c r="I4677" s="3">
        <v>87.5</v>
      </c>
    </row>
    <row r="4678" spans="1:9" x14ac:dyDescent="0.35">
      <c r="A4678" s="1">
        <v>44470</v>
      </c>
      <c r="B4678">
        <v>10</v>
      </c>
      <c r="C4678">
        <v>2021</v>
      </c>
      <c r="D4678" s="2">
        <v>44855</v>
      </c>
      <c r="E4678" t="s">
        <v>268</v>
      </c>
      <c r="F4678" t="s">
        <v>1688</v>
      </c>
      <c r="G4678" t="s">
        <v>34</v>
      </c>
      <c r="I4678" s="3">
        <v>100</v>
      </c>
    </row>
    <row r="4679" spans="1:9" x14ac:dyDescent="0.35">
      <c r="A4679" s="1">
        <v>44470</v>
      </c>
      <c r="B4679">
        <v>10</v>
      </c>
      <c r="C4679">
        <v>2021</v>
      </c>
      <c r="D4679" s="2">
        <v>44855</v>
      </c>
      <c r="E4679" t="s">
        <v>268</v>
      </c>
      <c r="F4679" t="s">
        <v>1688</v>
      </c>
      <c r="G4679" t="s">
        <v>34</v>
      </c>
      <c r="I4679" s="3">
        <v>150</v>
      </c>
    </row>
    <row r="4680" spans="1:9" x14ac:dyDescent="0.35">
      <c r="A4680" s="1">
        <v>44470</v>
      </c>
      <c r="B4680">
        <v>10</v>
      </c>
      <c r="C4680">
        <v>2021</v>
      </c>
      <c r="D4680" s="2">
        <v>44855</v>
      </c>
      <c r="E4680" t="s">
        <v>268</v>
      </c>
      <c r="F4680" t="s">
        <v>1621</v>
      </c>
      <c r="G4680" t="s">
        <v>13</v>
      </c>
      <c r="I4680" s="3">
        <v>3000</v>
      </c>
    </row>
    <row r="4681" spans="1:9" x14ac:dyDescent="0.35">
      <c r="A4681" s="1">
        <v>44471</v>
      </c>
      <c r="B4681">
        <v>10</v>
      </c>
      <c r="C4681">
        <v>2021</v>
      </c>
      <c r="D4681" s="2">
        <v>44855</v>
      </c>
      <c r="E4681" t="s">
        <v>276</v>
      </c>
      <c r="F4681" t="s">
        <v>365</v>
      </c>
      <c r="G4681" t="s">
        <v>19</v>
      </c>
      <c r="I4681" s="3">
        <v>10.1</v>
      </c>
    </row>
    <row r="4682" spans="1:9" x14ac:dyDescent="0.35">
      <c r="A4682" s="1">
        <v>44471</v>
      </c>
      <c r="B4682">
        <v>10</v>
      </c>
      <c r="C4682">
        <v>2021</v>
      </c>
      <c r="D4682" s="2">
        <v>44855</v>
      </c>
      <c r="E4682" t="s">
        <v>276</v>
      </c>
      <c r="F4682" t="s">
        <v>1804</v>
      </c>
      <c r="G4682" t="s">
        <v>17</v>
      </c>
      <c r="I4682" s="3">
        <v>307.35000000000002</v>
      </c>
    </row>
    <row r="4683" spans="1:9" x14ac:dyDescent="0.35">
      <c r="A4683" s="1">
        <v>44472</v>
      </c>
      <c r="B4683">
        <v>10</v>
      </c>
      <c r="C4683">
        <v>2021</v>
      </c>
      <c r="D4683" s="2">
        <v>44855</v>
      </c>
      <c r="E4683" t="s">
        <v>276</v>
      </c>
      <c r="F4683" t="s">
        <v>1029</v>
      </c>
      <c r="G4683" t="s">
        <v>20</v>
      </c>
      <c r="I4683" s="3">
        <v>10.050000000000001</v>
      </c>
    </row>
    <row r="4684" spans="1:9" x14ac:dyDescent="0.35">
      <c r="A4684" s="1">
        <v>44472</v>
      </c>
      <c r="B4684">
        <v>10</v>
      </c>
      <c r="C4684">
        <v>2021</v>
      </c>
      <c r="D4684" s="2">
        <v>44855</v>
      </c>
      <c r="E4684" t="s">
        <v>276</v>
      </c>
      <c r="F4684" t="s">
        <v>1805</v>
      </c>
      <c r="G4684" t="s">
        <v>19</v>
      </c>
      <c r="I4684" s="3">
        <v>12.72</v>
      </c>
    </row>
    <row r="4685" spans="1:9" x14ac:dyDescent="0.35">
      <c r="A4685" s="1">
        <v>44472</v>
      </c>
      <c r="B4685">
        <v>10</v>
      </c>
      <c r="C4685">
        <v>2021</v>
      </c>
      <c r="D4685" s="2">
        <v>44855</v>
      </c>
      <c r="E4685" t="s">
        <v>276</v>
      </c>
      <c r="F4685" t="s">
        <v>1806</v>
      </c>
      <c r="G4685" t="s">
        <v>46</v>
      </c>
      <c r="I4685" s="3">
        <v>64.989999999999995</v>
      </c>
    </row>
    <row r="4686" spans="1:9" x14ac:dyDescent="0.35">
      <c r="A4686" s="1">
        <v>44473</v>
      </c>
      <c r="B4686">
        <v>10</v>
      </c>
      <c r="C4686">
        <v>2021</v>
      </c>
      <c r="D4686" s="2">
        <v>44855</v>
      </c>
      <c r="E4686" t="s">
        <v>276</v>
      </c>
      <c r="F4686" t="s">
        <v>1029</v>
      </c>
      <c r="G4686" t="s">
        <v>20</v>
      </c>
      <c r="I4686" s="3">
        <v>7.21</v>
      </c>
    </row>
    <row r="4687" spans="1:9" x14ac:dyDescent="0.35">
      <c r="A4687" s="1">
        <v>44473</v>
      </c>
      <c r="B4687">
        <v>10</v>
      </c>
      <c r="C4687">
        <v>2021</v>
      </c>
      <c r="D4687" s="2">
        <v>44855</v>
      </c>
      <c r="E4687" t="s">
        <v>272</v>
      </c>
      <c r="F4687" t="s">
        <v>490</v>
      </c>
      <c r="G4687" t="s">
        <v>27</v>
      </c>
      <c r="I4687" s="3">
        <v>188.94</v>
      </c>
    </row>
    <row r="4688" spans="1:9" x14ac:dyDescent="0.35">
      <c r="A4688" s="1">
        <v>44474</v>
      </c>
      <c r="B4688">
        <v>10</v>
      </c>
      <c r="C4688">
        <v>2021</v>
      </c>
      <c r="D4688" s="2">
        <v>44855</v>
      </c>
      <c r="E4688" t="s">
        <v>276</v>
      </c>
      <c r="F4688" t="s">
        <v>1807</v>
      </c>
      <c r="G4688" t="s">
        <v>17</v>
      </c>
      <c r="I4688" s="3">
        <v>10.24</v>
      </c>
    </row>
    <row r="4689" spans="1:9" x14ac:dyDescent="0.35">
      <c r="A4689" s="1">
        <v>44474</v>
      </c>
      <c r="B4689">
        <v>10</v>
      </c>
      <c r="C4689">
        <v>2021</v>
      </c>
      <c r="D4689" s="2">
        <v>44855</v>
      </c>
      <c r="E4689" t="s">
        <v>276</v>
      </c>
      <c r="F4689" t="s">
        <v>1808</v>
      </c>
      <c r="G4689" t="s">
        <v>17</v>
      </c>
      <c r="I4689" s="3">
        <v>31.74</v>
      </c>
    </row>
    <row r="4690" spans="1:9" x14ac:dyDescent="0.35">
      <c r="A4690" s="1">
        <v>44474</v>
      </c>
      <c r="B4690">
        <v>10</v>
      </c>
      <c r="C4690">
        <v>2021</v>
      </c>
      <c r="D4690" s="2">
        <v>44855</v>
      </c>
      <c r="E4690" t="s">
        <v>272</v>
      </c>
      <c r="F4690" t="s">
        <v>714</v>
      </c>
      <c r="G4690" t="s">
        <v>60</v>
      </c>
      <c r="I4690" s="3">
        <v>43.74</v>
      </c>
    </row>
    <row r="4691" spans="1:9" x14ac:dyDescent="0.35">
      <c r="A4691" s="1">
        <v>44475</v>
      </c>
      <c r="B4691">
        <v>10</v>
      </c>
      <c r="C4691">
        <v>2021</v>
      </c>
      <c r="D4691" s="2">
        <v>44855</v>
      </c>
      <c r="E4691" t="s">
        <v>276</v>
      </c>
      <c r="F4691" t="s">
        <v>1809</v>
      </c>
      <c r="G4691" t="s">
        <v>17</v>
      </c>
      <c r="I4691" s="3">
        <v>10.24</v>
      </c>
    </row>
    <row r="4692" spans="1:9" x14ac:dyDescent="0.35">
      <c r="A4692" s="1">
        <v>44475</v>
      </c>
      <c r="B4692">
        <v>10</v>
      </c>
      <c r="C4692">
        <v>2021</v>
      </c>
      <c r="D4692" s="2">
        <v>44855</v>
      </c>
      <c r="E4692" t="s">
        <v>276</v>
      </c>
      <c r="F4692" t="s">
        <v>1810</v>
      </c>
      <c r="G4692" t="s">
        <v>17</v>
      </c>
      <c r="I4692" s="3">
        <v>31.74</v>
      </c>
    </row>
    <row r="4693" spans="1:9" x14ac:dyDescent="0.35">
      <c r="A4693" s="1">
        <v>44475</v>
      </c>
      <c r="B4693">
        <v>10</v>
      </c>
      <c r="C4693">
        <v>2021</v>
      </c>
      <c r="D4693" s="2">
        <v>44855</v>
      </c>
      <c r="E4693" t="s">
        <v>272</v>
      </c>
      <c r="F4693" t="s">
        <v>1464</v>
      </c>
      <c r="G4693" t="s">
        <v>36</v>
      </c>
      <c r="I4693" s="3">
        <v>49.99</v>
      </c>
    </row>
    <row r="4694" spans="1:9" x14ac:dyDescent="0.35">
      <c r="A4694" s="1">
        <v>44476</v>
      </c>
      <c r="B4694">
        <v>10</v>
      </c>
      <c r="C4694">
        <v>2021</v>
      </c>
      <c r="D4694" s="2">
        <v>44855</v>
      </c>
      <c r="E4694" t="s">
        <v>276</v>
      </c>
      <c r="F4694" t="s">
        <v>496</v>
      </c>
      <c r="G4694" t="s">
        <v>19</v>
      </c>
      <c r="I4694" s="3">
        <v>8.99</v>
      </c>
    </row>
    <row r="4695" spans="1:9" x14ac:dyDescent="0.35">
      <c r="A4695" s="1">
        <v>44478</v>
      </c>
      <c r="B4695">
        <v>10</v>
      </c>
      <c r="C4695">
        <v>2021</v>
      </c>
      <c r="D4695" s="2">
        <v>44855</v>
      </c>
      <c r="E4695" t="s">
        <v>276</v>
      </c>
      <c r="F4695" t="s">
        <v>1811</v>
      </c>
      <c r="G4695" t="s">
        <v>38</v>
      </c>
      <c r="I4695" s="3">
        <v>2</v>
      </c>
    </row>
    <row r="4696" spans="1:9" x14ac:dyDescent="0.35">
      <c r="A4696" s="1">
        <v>44478</v>
      </c>
      <c r="B4696">
        <v>10</v>
      </c>
      <c r="C4696">
        <v>2021</v>
      </c>
      <c r="D4696" s="2">
        <v>44855</v>
      </c>
      <c r="E4696" t="s">
        <v>276</v>
      </c>
      <c r="F4696" t="s">
        <v>1812</v>
      </c>
      <c r="G4696" t="s">
        <v>10</v>
      </c>
      <c r="I4696" s="3">
        <v>125</v>
      </c>
    </row>
    <row r="4697" spans="1:9" x14ac:dyDescent="0.35">
      <c r="A4697" s="1">
        <v>44485</v>
      </c>
      <c r="B4697">
        <v>10</v>
      </c>
      <c r="C4697">
        <v>2021</v>
      </c>
      <c r="D4697" s="2">
        <v>44855</v>
      </c>
      <c r="E4697" t="s">
        <v>276</v>
      </c>
      <c r="F4697" t="s">
        <v>1029</v>
      </c>
      <c r="G4697" t="s">
        <v>20</v>
      </c>
      <c r="I4697" s="3">
        <v>84.27</v>
      </c>
    </row>
    <row r="4698" spans="1:9" x14ac:dyDescent="0.35">
      <c r="A4698" s="1">
        <v>44486</v>
      </c>
      <c r="B4698">
        <v>10</v>
      </c>
      <c r="C4698">
        <v>2021</v>
      </c>
      <c r="D4698" s="2">
        <v>44855</v>
      </c>
      <c r="E4698" t="s">
        <v>276</v>
      </c>
      <c r="F4698" t="s">
        <v>1813</v>
      </c>
      <c r="G4698" t="s">
        <v>17</v>
      </c>
      <c r="I4698" s="3">
        <v>6.41</v>
      </c>
    </row>
    <row r="4699" spans="1:9" x14ac:dyDescent="0.35">
      <c r="A4699" s="1">
        <v>44486</v>
      </c>
      <c r="B4699">
        <v>10</v>
      </c>
      <c r="C4699">
        <v>2021</v>
      </c>
      <c r="D4699" s="2">
        <v>44855</v>
      </c>
      <c r="E4699" t="s">
        <v>276</v>
      </c>
      <c r="F4699" t="s">
        <v>1814</v>
      </c>
      <c r="G4699" t="s">
        <v>25</v>
      </c>
      <c r="I4699" s="3">
        <v>13.57</v>
      </c>
    </row>
    <row r="4700" spans="1:9" x14ac:dyDescent="0.35">
      <c r="A4700" s="1">
        <v>44486</v>
      </c>
      <c r="B4700">
        <v>10</v>
      </c>
      <c r="C4700">
        <v>2021</v>
      </c>
      <c r="D4700" s="2">
        <v>44855</v>
      </c>
      <c r="E4700" t="s">
        <v>276</v>
      </c>
      <c r="F4700" t="s">
        <v>1751</v>
      </c>
      <c r="G4700" t="s">
        <v>60</v>
      </c>
      <c r="I4700" s="3">
        <v>23.69</v>
      </c>
    </row>
    <row r="4701" spans="1:9" x14ac:dyDescent="0.35">
      <c r="A4701" s="1">
        <v>44486</v>
      </c>
      <c r="B4701">
        <v>10</v>
      </c>
      <c r="C4701">
        <v>2021</v>
      </c>
      <c r="D4701" s="2">
        <v>44855</v>
      </c>
      <c r="E4701" t="s">
        <v>276</v>
      </c>
      <c r="F4701" t="s">
        <v>1815</v>
      </c>
      <c r="G4701" t="s">
        <v>47</v>
      </c>
      <c r="I4701" s="3">
        <v>209.41</v>
      </c>
    </row>
    <row r="4702" spans="1:9" x14ac:dyDescent="0.35">
      <c r="A4702" s="1">
        <v>44487</v>
      </c>
      <c r="B4702">
        <v>10</v>
      </c>
      <c r="C4702">
        <v>2021</v>
      </c>
      <c r="D4702" s="2">
        <v>44855</v>
      </c>
      <c r="E4702" t="s">
        <v>276</v>
      </c>
      <c r="F4702" t="s">
        <v>770</v>
      </c>
      <c r="G4702" t="s">
        <v>19</v>
      </c>
      <c r="I4702" s="3">
        <v>4.62</v>
      </c>
    </row>
    <row r="4703" spans="1:9" x14ac:dyDescent="0.35">
      <c r="A4703" s="1">
        <v>44487</v>
      </c>
      <c r="B4703">
        <v>10</v>
      </c>
      <c r="C4703">
        <v>2021</v>
      </c>
      <c r="D4703" s="2">
        <v>44855</v>
      </c>
      <c r="E4703" t="s">
        <v>276</v>
      </c>
      <c r="F4703" t="s">
        <v>704</v>
      </c>
      <c r="G4703" t="s">
        <v>23</v>
      </c>
      <c r="I4703" s="3">
        <v>15</v>
      </c>
    </row>
    <row r="4704" spans="1:9" x14ac:dyDescent="0.35">
      <c r="A4704" s="1">
        <v>44487</v>
      </c>
      <c r="B4704">
        <v>10</v>
      </c>
      <c r="C4704">
        <v>2021</v>
      </c>
      <c r="D4704" s="2">
        <v>44855</v>
      </c>
      <c r="E4704" t="s">
        <v>268</v>
      </c>
      <c r="F4704" t="s">
        <v>1816</v>
      </c>
      <c r="G4704" t="s">
        <v>60</v>
      </c>
      <c r="I4704" s="3">
        <v>100</v>
      </c>
    </row>
    <row r="4705" spans="1:9" x14ac:dyDescent="0.35">
      <c r="A4705" s="1">
        <v>44491</v>
      </c>
      <c r="B4705">
        <v>10</v>
      </c>
      <c r="C4705">
        <v>2021</v>
      </c>
      <c r="D4705" s="2">
        <v>44855</v>
      </c>
      <c r="E4705" t="s">
        <v>276</v>
      </c>
      <c r="F4705" t="s">
        <v>1699</v>
      </c>
      <c r="G4705" t="s">
        <v>19</v>
      </c>
      <c r="I4705" s="3">
        <v>11.21</v>
      </c>
    </row>
    <row r="4706" spans="1:9" x14ac:dyDescent="0.35">
      <c r="A4706" s="1">
        <v>44491</v>
      </c>
      <c r="B4706">
        <v>10</v>
      </c>
      <c r="C4706">
        <v>2021</v>
      </c>
      <c r="D4706" s="2">
        <v>44855</v>
      </c>
      <c r="E4706" t="s">
        <v>268</v>
      </c>
      <c r="F4706" t="s">
        <v>754</v>
      </c>
      <c r="G4706" t="s">
        <v>16</v>
      </c>
      <c r="I4706" s="3">
        <v>122.16</v>
      </c>
    </row>
    <row r="4707" spans="1:9" x14ac:dyDescent="0.35">
      <c r="A4707" s="1">
        <v>44492</v>
      </c>
      <c r="B4707">
        <v>10</v>
      </c>
      <c r="C4707">
        <v>2021</v>
      </c>
      <c r="D4707" s="2">
        <v>44855</v>
      </c>
      <c r="E4707" t="s">
        <v>276</v>
      </c>
      <c r="F4707" t="s">
        <v>1029</v>
      </c>
      <c r="G4707" t="s">
        <v>20</v>
      </c>
      <c r="I4707" s="3">
        <v>15.06</v>
      </c>
    </row>
    <row r="4708" spans="1:9" x14ac:dyDescent="0.35">
      <c r="A4708" s="1">
        <v>44493</v>
      </c>
      <c r="B4708">
        <v>10</v>
      </c>
      <c r="C4708">
        <v>2021</v>
      </c>
      <c r="D4708" s="2">
        <v>44855</v>
      </c>
      <c r="E4708" t="s">
        <v>276</v>
      </c>
      <c r="F4708" t="s">
        <v>1817</v>
      </c>
      <c r="G4708" t="s">
        <v>19</v>
      </c>
      <c r="I4708" s="3">
        <v>21.34</v>
      </c>
    </row>
    <row r="4709" spans="1:9" x14ac:dyDescent="0.35">
      <c r="A4709" s="1">
        <v>44495</v>
      </c>
      <c r="B4709">
        <v>10</v>
      </c>
      <c r="C4709">
        <v>2021</v>
      </c>
      <c r="D4709" s="2">
        <v>44855</v>
      </c>
      <c r="E4709" t="s">
        <v>268</v>
      </c>
      <c r="F4709" t="s">
        <v>1753</v>
      </c>
      <c r="G4709" t="s">
        <v>14</v>
      </c>
      <c r="I4709" s="3">
        <v>284.67</v>
      </c>
    </row>
    <row r="4710" spans="1:9" x14ac:dyDescent="0.35">
      <c r="A4710" s="1">
        <v>44497</v>
      </c>
      <c r="B4710">
        <v>10</v>
      </c>
      <c r="C4710">
        <v>2021</v>
      </c>
      <c r="D4710" s="2">
        <v>44855</v>
      </c>
      <c r="E4710" t="s">
        <v>272</v>
      </c>
      <c r="F4710" t="s">
        <v>715</v>
      </c>
      <c r="G4710" t="s">
        <v>23</v>
      </c>
      <c r="I4710" s="3">
        <v>1.23</v>
      </c>
    </row>
    <row r="4711" spans="1:9" x14ac:dyDescent="0.35">
      <c r="A4711" s="1">
        <v>44497</v>
      </c>
      <c r="B4711">
        <v>10</v>
      </c>
      <c r="C4711">
        <v>2021</v>
      </c>
      <c r="D4711" s="2">
        <v>44855</v>
      </c>
      <c r="E4711" t="s">
        <v>272</v>
      </c>
      <c r="F4711" t="s">
        <v>1818</v>
      </c>
      <c r="G4711" t="s">
        <v>25</v>
      </c>
      <c r="I4711" s="3">
        <v>23.49</v>
      </c>
    </row>
    <row r="4712" spans="1:9" x14ac:dyDescent="0.35">
      <c r="A4712" s="1">
        <v>44498</v>
      </c>
      <c r="B4712">
        <v>10</v>
      </c>
      <c r="C4712">
        <v>2021</v>
      </c>
      <c r="D4712" s="2">
        <v>44855</v>
      </c>
      <c r="E4712" t="s">
        <v>272</v>
      </c>
      <c r="F4712" t="s">
        <v>1029</v>
      </c>
      <c r="G4712" t="s">
        <v>20</v>
      </c>
      <c r="I4712" s="3">
        <v>53.55</v>
      </c>
    </row>
    <row r="4713" spans="1:9" x14ac:dyDescent="0.35">
      <c r="A4713" s="1">
        <v>44498</v>
      </c>
      <c r="B4713">
        <v>10</v>
      </c>
      <c r="C4713">
        <v>2021</v>
      </c>
      <c r="D4713" s="2">
        <v>44855</v>
      </c>
      <c r="E4713" t="s">
        <v>272</v>
      </c>
      <c r="F4713" t="s">
        <v>856</v>
      </c>
      <c r="G4713" t="s">
        <v>20</v>
      </c>
      <c r="I4713" s="3">
        <v>76.86</v>
      </c>
    </row>
    <row r="4714" spans="1:9" x14ac:dyDescent="0.35">
      <c r="A4714" s="1">
        <v>44498</v>
      </c>
      <c r="B4714">
        <v>10</v>
      </c>
      <c r="C4714">
        <v>2021</v>
      </c>
      <c r="D4714" s="2">
        <v>44855</v>
      </c>
      <c r="E4714" t="s">
        <v>272</v>
      </c>
      <c r="F4714" t="s">
        <v>1819</v>
      </c>
      <c r="G4714" t="s">
        <v>10</v>
      </c>
      <c r="I4714" s="3">
        <v>320.02</v>
      </c>
    </row>
    <row r="4715" spans="1:9" x14ac:dyDescent="0.35">
      <c r="A4715" s="1">
        <v>44499</v>
      </c>
      <c r="B4715">
        <v>10</v>
      </c>
      <c r="C4715">
        <v>2021</v>
      </c>
      <c r="D4715" s="2">
        <v>44855</v>
      </c>
      <c r="E4715" t="s">
        <v>272</v>
      </c>
      <c r="F4715" t="s">
        <v>1029</v>
      </c>
      <c r="G4715" t="s">
        <v>20</v>
      </c>
      <c r="I4715" s="3">
        <v>16.68</v>
      </c>
    </row>
    <row r="4716" spans="1:9" x14ac:dyDescent="0.35">
      <c r="A4716" s="1">
        <v>44500</v>
      </c>
      <c r="B4716">
        <v>10</v>
      </c>
      <c r="C4716">
        <v>2021</v>
      </c>
      <c r="D4716" s="2">
        <v>44855</v>
      </c>
      <c r="E4716" t="s">
        <v>272</v>
      </c>
      <c r="F4716" t="s">
        <v>419</v>
      </c>
      <c r="G4716" t="s">
        <v>20</v>
      </c>
      <c r="I4716" s="3">
        <v>3.44</v>
      </c>
    </row>
    <row r="4717" spans="1:9" x14ac:dyDescent="0.35">
      <c r="A4717" s="1">
        <v>44500</v>
      </c>
      <c r="B4717">
        <v>10</v>
      </c>
      <c r="C4717">
        <v>2021</v>
      </c>
      <c r="D4717" s="2">
        <v>44855</v>
      </c>
      <c r="E4717" t="s">
        <v>272</v>
      </c>
      <c r="F4717" t="s">
        <v>635</v>
      </c>
      <c r="G4717" t="s">
        <v>20</v>
      </c>
      <c r="I4717" s="3">
        <v>33.880000000000003</v>
      </c>
    </row>
    <row r="4718" spans="1:9" x14ac:dyDescent="0.35">
      <c r="A4718" s="1">
        <v>44501</v>
      </c>
      <c r="B4718">
        <v>11</v>
      </c>
      <c r="C4718">
        <v>2021</v>
      </c>
      <c r="D4718" s="2">
        <v>44886</v>
      </c>
      <c r="E4718" t="s">
        <v>268</v>
      </c>
      <c r="F4718" t="s">
        <v>681</v>
      </c>
      <c r="G4718" t="s">
        <v>34</v>
      </c>
      <c r="I4718" s="3">
        <v>0</v>
      </c>
    </row>
    <row r="4719" spans="1:9" x14ac:dyDescent="0.35">
      <c r="A4719" s="1">
        <v>44501</v>
      </c>
      <c r="B4719">
        <v>11</v>
      </c>
      <c r="C4719">
        <v>2021</v>
      </c>
      <c r="D4719" s="2">
        <v>44886</v>
      </c>
      <c r="E4719" t="s">
        <v>268</v>
      </c>
      <c r="F4719" t="s">
        <v>919</v>
      </c>
      <c r="G4719" t="s">
        <v>34</v>
      </c>
      <c r="I4719" s="3">
        <v>55</v>
      </c>
    </row>
    <row r="4720" spans="1:9" x14ac:dyDescent="0.35">
      <c r="A4720" s="1">
        <v>44501</v>
      </c>
      <c r="B4720">
        <v>11</v>
      </c>
      <c r="C4720">
        <v>2021</v>
      </c>
      <c r="D4720" s="2">
        <v>44886</v>
      </c>
      <c r="E4720" t="s">
        <v>268</v>
      </c>
      <c r="F4720" t="s">
        <v>1688</v>
      </c>
      <c r="G4720" t="s">
        <v>34</v>
      </c>
      <c r="I4720" s="3">
        <v>100</v>
      </c>
    </row>
    <row r="4721" spans="1:9" x14ac:dyDescent="0.35">
      <c r="A4721" s="1">
        <v>44501</v>
      </c>
      <c r="B4721">
        <v>11</v>
      </c>
      <c r="C4721">
        <v>2021</v>
      </c>
      <c r="D4721" s="2">
        <v>44886</v>
      </c>
      <c r="E4721" t="s">
        <v>268</v>
      </c>
      <c r="F4721" t="s">
        <v>1688</v>
      </c>
      <c r="G4721" t="s">
        <v>34</v>
      </c>
      <c r="I4721" s="3">
        <v>150</v>
      </c>
    </row>
    <row r="4722" spans="1:9" x14ac:dyDescent="0.35">
      <c r="A4722" s="1">
        <v>44501</v>
      </c>
      <c r="B4722">
        <v>11</v>
      </c>
      <c r="C4722">
        <v>2021</v>
      </c>
      <c r="D4722" s="2">
        <v>44886</v>
      </c>
      <c r="E4722" t="s">
        <v>268</v>
      </c>
      <c r="F4722" t="s">
        <v>1820</v>
      </c>
      <c r="G4722" t="s">
        <v>35</v>
      </c>
      <c r="I4722" s="3">
        <v>1000</v>
      </c>
    </row>
    <row r="4723" spans="1:9" x14ac:dyDescent="0.35">
      <c r="A4723" s="1">
        <v>44501</v>
      </c>
      <c r="B4723">
        <v>11</v>
      </c>
      <c r="C4723">
        <v>2021</v>
      </c>
      <c r="D4723" s="2">
        <v>44886</v>
      </c>
      <c r="E4723" t="s">
        <v>272</v>
      </c>
      <c r="F4723" t="s">
        <v>1821</v>
      </c>
      <c r="G4723" t="s">
        <v>59</v>
      </c>
      <c r="I4723" s="3">
        <v>1177.1600000000001</v>
      </c>
    </row>
    <row r="4724" spans="1:9" x14ac:dyDescent="0.35">
      <c r="A4724" s="1">
        <v>44501</v>
      </c>
      <c r="B4724">
        <v>11</v>
      </c>
      <c r="C4724">
        <v>2021</v>
      </c>
      <c r="D4724" s="2">
        <v>44886</v>
      </c>
      <c r="E4724" t="s">
        <v>268</v>
      </c>
      <c r="F4724" t="s">
        <v>1621</v>
      </c>
      <c r="G4724" t="s">
        <v>13</v>
      </c>
      <c r="I4724" s="3">
        <v>3000</v>
      </c>
    </row>
    <row r="4725" spans="1:9" x14ac:dyDescent="0.35">
      <c r="A4725" s="1">
        <v>44501</v>
      </c>
      <c r="B4725">
        <v>11</v>
      </c>
      <c r="C4725">
        <v>2021</v>
      </c>
      <c r="D4725" s="2">
        <v>44886</v>
      </c>
      <c r="E4725" t="s">
        <v>268</v>
      </c>
      <c r="F4725" t="s">
        <v>1820</v>
      </c>
      <c r="G4725" t="s">
        <v>35</v>
      </c>
      <c r="I4725" s="3">
        <v>6290</v>
      </c>
    </row>
    <row r="4726" spans="1:9" x14ac:dyDescent="0.35">
      <c r="A4726" s="1">
        <v>44502</v>
      </c>
      <c r="B4726">
        <v>11</v>
      </c>
      <c r="C4726">
        <v>2021</v>
      </c>
      <c r="D4726" s="2">
        <v>44886</v>
      </c>
      <c r="E4726" t="s">
        <v>272</v>
      </c>
      <c r="F4726" t="s">
        <v>1822</v>
      </c>
      <c r="G4726" t="s">
        <v>26</v>
      </c>
      <c r="I4726" s="3">
        <v>40</v>
      </c>
    </row>
    <row r="4727" spans="1:9" x14ac:dyDescent="0.35">
      <c r="A4727" s="1">
        <v>44502</v>
      </c>
      <c r="B4727">
        <v>11</v>
      </c>
      <c r="C4727">
        <v>2021</v>
      </c>
      <c r="D4727" s="2">
        <v>44886</v>
      </c>
      <c r="E4727" t="s">
        <v>272</v>
      </c>
      <c r="F4727" t="s">
        <v>1823</v>
      </c>
      <c r="G4727" t="s">
        <v>19</v>
      </c>
      <c r="I4727" s="3">
        <v>56.05</v>
      </c>
    </row>
    <row r="4728" spans="1:9" x14ac:dyDescent="0.35">
      <c r="A4728" s="1">
        <v>44502</v>
      </c>
      <c r="B4728">
        <v>11</v>
      </c>
      <c r="C4728">
        <v>2021</v>
      </c>
      <c r="D4728" s="2">
        <v>44886</v>
      </c>
      <c r="E4728" t="s">
        <v>276</v>
      </c>
      <c r="F4728" t="s">
        <v>1477</v>
      </c>
      <c r="G4728" t="s">
        <v>12</v>
      </c>
      <c r="I4728" s="3">
        <v>60</v>
      </c>
    </row>
    <row r="4729" spans="1:9" x14ac:dyDescent="0.35">
      <c r="A4729" s="1">
        <v>44502</v>
      </c>
      <c r="B4729">
        <v>11</v>
      </c>
      <c r="C4729">
        <v>2021</v>
      </c>
      <c r="D4729" s="2">
        <v>44886</v>
      </c>
      <c r="E4729" t="s">
        <v>268</v>
      </c>
      <c r="F4729" t="s">
        <v>1730</v>
      </c>
      <c r="G4729" t="s">
        <v>35</v>
      </c>
      <c r="I4729" s="3">
        <v>6420</v>
      </c>
    </row>
    <row r="4730" spans="1:9" x14ac:dyDescent="0.35">
      <c r="A4730" s="1">
        <v>44504</v>
      </c>
      <c r="B4730">
        <v>11</v>
      </c>
      <c r="C4730">
        <v>2021</v>
      </c>
      <c r="D4730" s="2">
        <v>44886</v>
      </c>
      <c r="E4730" t="s">
        <v>276</v>
      </c>
      <c r="F4730" t="s">
        <v>490</v>
      </c>
      <c r="G4730" t="s">
        <v>27</v>
      </c>
      <c r="I4730" s="3">
        <v>188.94</v>
      </c>
    </row>
    <row r="4731" spans="1:9" x14ac:dyDescent="0.35">
      <c r="A4731" s="1">
        <v>44505</v>
      </c>
      <c r="B4731">
        <v>11</v>
      </c>
      <c r="C4731">
        <v>2021</v>
      </c>
      <c r="D4731" s="2">
        <v>44886</v>
      </c>
      <c r="E4731" t="s">
        <v>272</v>
      </c>
      <c r="F4731" t="s">
        <v>1824</v>
      </c>
      <c r="G4731" t="s">
        <v>19</v>
      </c>
      <c r="I4731" s="3">
        <v>13.93</v>
      </c>
    </row>
    <row r="4732" spans="1:9" x14ac:dyDescent="0.35">
      <c r="A4732" s="1">
        <v>44505</v>
      </c>
      <c r="B4732">
        <v>11</v>
      </c>
      <c r="C4732">
        <v>2021</v>
      </c>
      <c r="D4732" s="2">
        <v>44886</v>
      </c>
      <c r="E4732" t="s">
        <v>276</v>
      </c>
      <c r="F4732" t="s">
        <v>714</v>
      </c>
      <c r="G4732" t="s">
        <v>60</v>
      </c>
      <c r="I4732" s="3">
        <v>43.74</v>
      </c>
    </row>
    <row r="4733" spans="1:9" x14ac:dyDescent="0.35">
      <c r="A4733" s="1">
        <v>44506</v>
      </c>
      <c r="B4733">
        <v>11</v>
      </c>
      <c r="C4733">
        <v>2021</v>
      </c>
      <c r="D4733" s="2">
        <v>44886</v>
      </c>
      <c r="E4733" t="s">
        <v>272</v>
      </c>
      <c r="F4733" t="s">
        <v>1825</v>
      </c>
      <c r="G4733" t="s">
        <v>19</v>
      </c>
      <c r="I4733" s="3">
        <v>13.42</v>
      </c>
    </row>
    <row r="4734" spans="1:9" x14ac:dyDescent="0.35">
      <c r="A4734" s="1">
        <v>44506</v>
      </c>
      <c r="B4734">
        <v>11</v>
      </c>
      <c r="C4734">
        <v>2021</v>
      </c>
      <c r="D4734" s="2">
        <v>44886</v>
      </c>
      <c r="E4734" t="s">
        <v>272</v>
      </c>
      <c r="F4734" t="s">
        <v>427</v>
      </c>
      <c r="G4734" t="s">
        <v>20</v>
      </c>
      <c r="I4734" s="3">
        <v>18.649999999999999</v>
      </c>
    </row>
    <row r="4735" spans="1:9" x14ac:dyDescent="0.35">
      <c r="A4735" s="1">
        <v>44507</v>
      </c>
      <c r="B4735">
        <v>11</v>
      </c>
      <c r="C4735">
        <v>2021</v>
      </c>
      <c r="D4735" s="2">
        <v>44886</v>
      </c>
      <c r="E4735" t="s">
        <v>272</v>
      </c>
      <c r="F4735" t="s">
        <v>1107</v>
      </c>
      <c r="G4735" t="s">
        <v>20</v>
      </c>
      <c r="I4735" s="3">
        <v>8.48</v>
      </c>
    </row>
    <row r="4736" spans="1:9" x14ac:dyDescent="0.35">
      <c r="A4736" s="1">
        <v>44507</v>
      </c>
      <c r="B4736">
        <v>11</v>
      </c>
      <c r="C4736">
        <v>2021</v>
      </c>
      <c r="D4736" s="2">
        <v>44886</v>
      </c>
      <c r="E4736" t="s">
        <v>272</v>
      </c>
      <c r="F4736" t="s">
        <v>1029</v>
      </c>
      <c r="G4736" t="s">
        <v>20</v>
      </c>
      <c r="I4736" s="3">
        <v>34.25</v>
      </c>
    </row>
    <row r="4737" spans="1:9" x14ac:dyDescent="0.35">
      <c r="A4737" s="1">
        <v>44507</v>
      </c>
      <c r="B4737">
        <v>11</v>
      </c>
      <c r="C4737">
        <v>2021</v>
      </c>
      <c r="D4737" s="2">
        <v>44886</v>
      </c>
      <c r="E4737" t="s">
        <v>276</v>
      </c>
      <c r="F4737" t="s">
        <v>1464</v>
      </c>
      <c r="G4737" t="s">
        <v>36</v>
      </c>
      <c r="I4737" s="3">
        <v>49.99</v>
      </c>
    </row>
    <row r="4738" spans="1:9" x14ac:dyDescent="0.35">
      <c r="A4738" s="1">
        <v>44509</v>
      </c>
      <c r="B4738">
        <v>11</v>
      </c>
      <c r="C4738">
        <v>2021</v>
      </c>
      <c r="D4738" s="2">
        <v>44886</v>
      </c>
      <c r="E4738" t="s">
        <v>276</v>
      </c>
      <c r="F4738" t="s">
        <v>1826</v>
      </c>
      <c r="G4738" t="s">
        <v>38</v>
      </c>
      <c r="I4738" s="3">
        <v>94</v>
      </c>
    </row>
    <row r="4739" spans="1:9" x14ac:dyDescent="0.35">
      <c r="A4739" s="1">
        <v>44509</v>
      </c>
      <c r="B4739">
        <v>11</v>
      </c>
      <c r="C4739">
        <v>2021</v>
      </c>
      <c r="D4739" s="2">
        <v>44886</v>
      </c>
      <c r="E4739" t="s">
        <v>272</v>
      </c>
      <c r="F4739" t="s">
        <v>474</v>
      </c>
      <c r="G4739" t="s">
        <v>19</v>
      </c>
      <c r="I4739" s="3">
        <v>3.77</v>
      </c>
    </row>
    <row r="4740" spans="1:9" x14ac:dyDescent="0.35">
      <c r="A4740" s="1">
        <v>44511</v>
      </c>
      <c r="B4740">
        <v>11</v>
      </c>
      <c r="C4740">
        <v>2021</v>
      </c>
      <c r="D4740" s="2">
        <v>44886</v>
      </c>
      <c r="E4740" t="s">
        <v>272</v>
      </c>
      <c r="F4740" t="s">
        <v>1686</v>
      </c>
      <c r="G4740" t="s">
        <v>19</v>
      </c>
      <c r="I4740" s="3">
        <v>10.9</v>
      </c>
    </row>
    <row r="4741" spans="1:9" x14ac:dyDescent="0.35">
      <c r="A4741" s="1">
        <v>44511</v>
      </c>
      <c r="B4741">
        <v>11</v>
      </c>
      <c r="C4741">
        <v>2021</v>
      </c>
      <c r="D4741" s="2">
        <v>44886</v>
      </c>
      <c r="E4741" t="s">
        <v>272</v>
      </c>
      <c r="F4741" t="s">
        <v>1029</v>
      </c>
      <c r="G4741" t="s">
        <v>20</v>
      </c>
      <c r="I4741" s="3">
        <v>17.23</v>
      </c>
    </row>
    <row r="4742" spans="1:9" x14ac:dyDescent="0.35">
      <c r="A4742" s="1">
        <v>44512</v>
      </c>
      <c r="B4742">
        <v>11</v>
      </c>
      <c r="C4742">
        <v>2021</v>
      </c>
      <c r="D4742" s="2">
        <v>44886</v>
      </c>
      <c r="E4742" t="s">
        <v>272</v>
      </c>
      <c r="F4742" t="s">
        <v>715</v>
      </c>
      <c r="G4742" t="s">
        <v>23</v>
      </c>
      <c r="I4742" s="3">
        <v>3.87</v>
      </c>
    </row>
    <row r="4743" spans="1:9" x14ac:dyDescent="0.35">
      <c r="A4743" s="1">
        <v>44512</v>
      </c>
      <c r="B4743">
        <v>11</v>
      </c>
      <c r="C4743">
        <v>2021</v>
      </c>
      <c r="D4743" s="2">
        <v>44886</v>
      </c>
      <c r="E4743" t="s">
        <v>272</v>
      </c>
      <c r="F4743" t="s">
        <v>561</v>
      </c>
      <c r="G4743" t="s">
        <v>17</v>
      </c>
      <c r="I4743" s="3">
        <v>12.89</v>
      </c>
    </row>
    <row r="4744" spans="1:9" x14ac:dyDescent="0.35">
      <c r="A4744" s="1">
        <v>44513</v>
      </c>
      <c r="B4744">
        <v>11</v>
      </c>
      <c r="C4744">
        <v>2021</v>
      </c>
      <c r="D4744" s="2">
        <v>44886</v>
      </c>
      <c r="E4744" t="s">
        <v>272</v>
      </c>
      <c r="F4744" t="s">
        <v>1819</v>
      </c>
      <c r="G4744" t="s">
        <v>10</v>
      </c>
      <c r="I4744" s="3">
        <v>358.27</v>
      </c>
    </row>
    <row r="4745" spans="1:9" x14ac:dyDescent="0.35">
      <c r="A4745" s="1">
        <v>44514</v>
      </c>
      <c r="B4745">
        <v>11</v>
      </c>
      <c r="C4745">
        <v>2021</v>
      </c>
      <c r="D4745" s="2">
        <v>44886</v>
      </c>
      <c r="E4745" t="s">
        <v>272</v>
      </c>
      <c r="F4745" t="s">
        <v>1583</v>
      </c>
      <c r="G4745" t="s">
        <v>19</v>
      </c>
      <c r="I4745" s="3">
        <v>12.95</v>
      </c>
    </row>
    <row r="4746" spans="1:9" x14ac:dyDescent="0.35">
      <c r="A4746" s="1">
        <v>44515</v>
      </c>
      <c r="B4746">
        <v>11</v>
      </c>
      <c r="C4746">
        <v>2021</v>
      </c>
      <c r="D4746" s="2">
        <v>44886</v>
      </c>
      <c r="E4746" t="s">
        <v>268</v>
      </c>
      <c r="F4746" t="s">
        <v>1608</v>
      </c>
      <c r="G4746" t="s">
        <v>16</v>
      </c>
      <c r="I4746" s="3">
        <v>188.32</v>
      </c>
    </row>
    <row r="4747" spans="1:9" x14ac:dyDescent="0.35">
      <c r="A4747" s="1">
        <v>44516</v>
      </c>
      <c r="B4747">
        <v>11</v>
      </c>
      <c r="C4747">
        <v>2021</v>
      </c>
      <c r="D4747" s="2">
        <v>44886</v>
      </c>
      <c r="E4747" t="s">
        <v>272</v>
      </c>
      <c r="F4747" t="s">
        <v>1518</v>
      </c>
      <c r="G4747" t="s">
        <v>19</v>
      </c>
      <c r="I4747" s="3">
        <v>10.95</v>
      </c>
    </row>
    <row r="4748" spans="1:9" x14ac:dyDescent="0.35">
      <c r="A4748" s="1">
        <v>44517</v>
      </c>
      <c r="B4748">
        <v>11</v>
      </c>
      <c r="C4748">
        <v>2021</v>
      </c>
      <c r="D4748" s="2">
        <v>44886</v>
      </c>
      <c r="E4748" t="s">
        <v>272</v>
      </c>
      <c r="F4748" t="s">
        <v>1750</v>
      </c>
      <c r="G4748" t="s">
        <v>19</v>
      </c>
      <c r="I4748" s="3">
        <v>11.73</v>
      </c>
    </row>
    <row r="4749" spans="1:9" x14ac:dyDescent="0.35">
      <c r="A4749" s="1">
        <v>44517</v>
      </c>
      <c r="B4749">
        <v>11</v>
      </c>
      <c r="C4749">
        <v>2021</v>
      </c>
      <c r="D4749" s="2">
        <v>44886</v>
      </c>
      <c r="E4749" t="s">
        <v>272</v>
      </c>
      <c r="F4749" t="s">
        <v>1750</v>
      </c>
      <c r="G4749" t="s">
        <v>19</v>
      </c>
      <c r="I4749" s="3">
        <v>32.11</v>
      </c>
    </row>
    <row r="4750" spans="1:9" x14ac:dyDescent="0.35">
      <c r="A4750" s="1">
        <v>44517</v>
      </c>
      <c r="B4750">
        <v>11</v>
      </c>
      <c r="C4750">
        <v>2021</v>
      </c>
      <c r="D4750" s="2">
        <v>44886</v>
      </c>
      <c r="E4750" t="s">
        <v>272</v>
      </c>
      <c r="F4750" t="s">
        <v>1827</v>
      </c>
      <c r="G4750" t="s">
        <v>19</v>
      </c>
      <c r="I4750" s="3">
        <v>43.27</v>
      </c>
    </row>
    <row r="4751" spans="1:9" x14ac:dyDescent="0.35">
      <c r="A4751" s="1">
        <v>44519</v>
      </c>
      <c r="B4751">
        <v>11</v>
      </c>
      <c r="C4751">
        <v>2021</v>
      </c>
      <c r="D4751" s="2">
        <v>44886</v>
      </c>
      <c r="E4751" t="s">
        <v>272</v>
      </c>
      <c r="F4751" t="s">
        <v>504</v>
      </c>
      <c r="G4751" t="s">
        <v>28</v>
      </c>
      <c r="I4751" s="3">
        <v>4.99</v>
      </c>
    </row>
    <row r="4752" spans="1:9" x14ac:dyDescent="0.35">
      <c r="A4752" s="1">
        <v>44519</v>
      </c>
      <c r="B4752">
        <v>11</v>
      </c>
      <c r="C4752">
        <v>2021</v>
      </c>
      <c r="D4752" s="2">
        <v>44886</v>
      </c>
      <c r="E4752" t="s">
        <v>272</v>
      </c>
      <c r="F4752" t="s">
        <v>1783</v>
      </c>
      <c r="G4752" t="s">
        <v>28</v>
      </c>
      <c r="I4752" s="3">
        <v>13.99</v>
      </c>
    </row>
    <row r="4753" spans="1:9" x14ac:dyDescent="0.35">
      <c r="A4753" s="1">
        <v>44519</v>
      </c>
      <c r="B4753">
        <v>11</v>
      </c>
      <c r="C4753">
        <v>2021</v>
      </c>
      <c r="D4753" s="2">
        <v>44886</v>
      </c>
      <c r="E4753" t="s">
        <v>272</v>
      </c>
      <c r="F4753" t="s">
        <v>723</v>
      </c>
      <c r="G4753" t="s">
        <v>19</v>
      </c>
      <c r="I4753" s="3">
        <v>67.89</v>
      </c>
    </row>
    <row r="4754" spans="1:9" x14ac:dyDescent="0.35">
      <c r="A4754" s="1">
        <v>44521</v>
      </c>
      <c r="B4754">
        <v>11</v>
      </c>
      <c r="C4754">
        <v>2021</v>
      </c>
      <c r="D4754" s="2">
        <v>44886</v>
      </c>
      <c r="E4754" t="s">
        <v>272</v>
      </c>
      <c r="F4754" t="s">
        <v>1029</v>
      </c>
      <c r="G4754" t="s">
        <v>20</v>
      </c>
      <c r="I4754" s="3">
        <v>30.97</v>
      </c>
    </row>
    <row r="4755" spans="1:9" x14ac:dyDescent="0.35">
      <c r="A4755" s="1">
        <v>44521</v>
      </c>
      <c r="B4755">
        <v>11</v>
      </c>
      <c r="C4755">
        <v>2021</v>
      </c>
      <c r="D4755" s="2">
        <v>44886</v>
      </c>
      <c r="E4755" t="s">
        <v>272</v>
      </c>
      <c r="F4755" t="s">
        <v>479</v>
      </c>
      <c r="G4755" t="s">
        <v>20</v>
      </c>
      <c r="I4755" s="3">
        <v>164.97</v>
      </c>
    </row>
    <row r="4756" spans="1:9" x14ac:dyDescent="0.35">
      <c r="A4756" s="1">
        <v>44522</v>
      </c>
      <c r="B4756">
        <v>11</v>
      </c>
      <c r="C4756">
        <v>2021</v>
      </c>
      <c r="D4756" s="2">
        <v>44886</v>
      </c>
      <c r="E4756" t="s">
        <v>272</v>
      </c>
      <c r="F4756" t="s">
        <v>505</v>
      </c>
      <c r="G4756" t="s">
        <v>41</v>
      </c>
      <c r="I4756" s="3">
        <v>2.96</v>
      </c>
    </row>
    <row r="4757" spans="1:9" x14ac:dyDescent="0.35">
      <c r="A4757" s="1">
        <v>44522</v>
      </c>
      <c r="B4757">
        <v>11</v>
      </c>
      <c r="C4757">
        <v>2021</v>
      </c>
      <c r="D4757" s="2">
        <v>44886</v>
      </c>
      <c r="E4757" t="s">
        <v>272</v>
      </c>
      <c r="F4757" t="s">
        <v>1029</v>
      </c>
      <c r="G4757" t="s">
        <v>20</v>
      </c>
      <c r="I4757" s="3">
        <v>3.49</v>
      </c>
    </row>
    <row r="4758" spans="1:9" x14ac:dyDescent="0.35">
      <c r="A4758" s="1">
        <v>44522</v>
      </c>
      <c r="B4758">
        <v>11</v>
      </c>
      <c r="C4758">
        <v>2021</v>
      </c>
      <c r="D4758" s="2">
        <v>44886</v>
      </c>
      <c r="E4758" t="s">
        <v>272</v>
      </c>
      <c r="F4758" t="s">
        <v>402</v>
      </c>
      <c r="G4758" t="s">
        <v>36</v>
      </c>
      <c r="I4758" s="3">
        <v>12</v>
      </c>
    </row>
    <row r="4759" spans="1:9" x14ac:dyDescent="0.35">
      <c r="A4759" s="1">
        <v>44523</v>
      </c>
      <c r="B4759">
        <v>11</v>
      </c>
      <c r="C4759">
        <v>2021</v>
      </c>
      <c r="D4759" s="2">
        <v>44886</v>
      </c>
      <c r="E4759" t="s">
        <v>272</v>
      </c>
      <c r="F4759" t="s">
        <v>474</v>
      </c>
      <c r="G4759" t="s">
        <v>19</v>
      </c>
      <c r="I4759" s="3">
        <v>3.77</v>
      </c>
    </row>
    <row r="4760" spans="1:9" x14ac:dyDescent="0.35">
      <c r="A4760" s="1">
        <v>44524</v>
      </c>
      <c r="B4760">
        <v>11</v>
      </c>
      <c r="C4760">
        <v>2021</v>
      </c>
      <c r="D4760" s="2">
        <v>44886</v>
      </c>
      <c r="E4760" t="s">
        <v>272</v>
      </c>
      <c r="F4760" t="s">
        <v>715</v>
      </c>
      <c r="G4760" t="s">
        <v>23</v>
      </c>
      <c r="I4760" s="3">
        <v>1.23</v>
      </c>
    </row>
    <row r="4761" spans="1:9" x14ac:dyDescent="0.35">
      <c r="A4761" s="1">
        <v>44524</v>
      </c>
      <c r="B4761">
        <v>11</v>
      </c>
      <c r="C4761">
        <v>2021</v>
      </c>
      <c r="D4761" s="2">
        <v>44886</v>
      </c>
      <c r="E4761" t="s">
        <v>272</v>
      </c>
      <c r="F4761" t="s">
        <v>559</v>
      </c>
      <c r="G4761" t="s">
        <v>17</v>
      </c>
      <c r="I4761" s="3">
        <v>25.8</v>
      </c>
    </row>
    <row r="4762" spans="1:9" x14ac:dyDescent="0.35">
      <c r="A4762" s="1">
        <v>44525</v>
      </c>
      <c r="B4762">
        <v>11</v>
      </c>
      <c r="C4762">
        <v>2021</v>
      </c>
      <c r="D4762" s="2">
        <v>44886</v>
      </c>
      <c r="E4762" t="s">
        <v>276</v>
      </c>
      <c r="F4762" t="s">
        <v>1731</v>
      </c>
      <c r="G4762" t="s">
        <v>28</v>
      </c>
      <c r="I4762" s="3">
        <v>44.99</v>
      </c>
    </row>
    <row r="4763" spans="1:9" x14ac:dyDescent="0.35">
      <c r="A4763" s="1">
        <v>44526</v>
      </c>
      <c r="B4763">
        <v>11</v>
      </c>
      <c r="C4763">
        <v>2021</v>
      </c>
      <c r="D4763" s="2">
        <v>44886</v>
      </c>
      <c r="E4763" t="s">
        <v>276</v>
      </c>
      <c r="F4763" t="s">
        <v>1828</v>
      </c>
      <c r="G4763" t="s">
        <v>17</v>
      </c>
      <c r="I4763" s="3">
        <v>136.78</v>
      </c>
    </row>
    <row r="4764" spans="1:9" x14ac:dyDescent="0.35">
      <c r="A4764" s="1">
        <v>44527</v>
      </c>
      <c r="B4764">
        <v>11</v>
      </c>
      <c r="C4764">
        <v>2021</v>
      </c>
      <c r="D4764" s="2">
        <v>44886</v>
      </c>
      <c r="E4764" t="s">
        <v>272</v>
      </c>
      <c r="F4764" t="s">
        <v>1699</v>
      </c>
      <c r="G4764" t="s">
        <v>19</v>
      </c>
      <c r="I4764" s="3">
        <v>25.23</v>
      </c>
    </row>
    <row r="4765" spans="1:9" x14ac:dyDescent="0.35">
      <c r="A4765" s="1">
        <v>44528</v>
      </c>
      <c r="B4765">
        <v>11</v>
      </c>
      <c r="C4765">
        <v>2021</v>
      </c>
      <c r="D4765" s="2">
        <v>44886</v>
      </c>
      <c r="E4765" t="s">
        <v>272</v>
      </c>
      <c r="F4765" t="s">
        <v>506</v>
      </c>
      <c r="G4765" t="s">
        <v>10</v>
      </c>
      <c r="I4765" s="3">
        <v>187.44</v>
      </c>
    </row>
    <row r="4766" spans="1:9" x14ac:dyDescent="0.35">
      <c r="A4766" s="1">
        <v>44529</v>
      </c>
      <c r="B4766">
        <v>11</v>
      </c>
      <c r="C4766">
        <v>2021</v>
      </c>
      <c r="D4766" s="2">
        <v>44886</v>
      </c>
      <c r="E4766" t="s">
        <v>272</v>
      </c>
      <c r="F4766" t="s">
        <v>1829</v>
      </c>
      <c r="G4766" t="s">
        <v>60</v>
      </c>
      <c r="I4766" s="3">
        <v>38.44</v>
      </c>
    </row>
    <row r="4767" spans="1:9" x14ac:dyDescent="0.35">
      <c r="A4767" s="1">
        <v>44529</v>
      </c>
      <c r="B4767">
        <v>11</v>
      </c>
      <c r="C4767">
        <v>2021</v>
      </c>
      <c r="D4767" s="2">
        <v>44886</v>
      </c>
      <c r="E4767" t="s">
        <v>272</v>
      </c>
      <c r="F4767" t="s">
        <v>1830</v>
      </c>
      <c r="G4767" t="s">
        <v>10</v>
      </c>
      <c r="I4767" s="3">
        <v>41.39</v>
      </c>
    </row>
    <row r="4768" spans="1:9" x14ac:dyDescent="0.35">
      <c r="A4768" s="1">
        <v>44530</v>
      </c>
      <c r="B4768">
        <v>11</v>
      </c>
      <c r="C4768">
        <v>2021</v>
      </c>
      <c r="D4768" s="2">
        <v>44886</v>
      </c>
      <c r="E4768" t="s">
        <v>272</v>
      </c>
      <c r="F4768" t="s">
        <v>474</v>
      </c>
      <c r="G4768" t="s">
        <v>19</v>
      </c>
      <c r="I4768" s="3">
        <v>3.77</v>
      </c>
    </row>
    <row r="4769" spans="1:9" x14ac:dyDescent="0.35">
      <c r="A4769" s="1">
        <v>44530</v>
      </c>
      <c r="B4769">
        <v>11</v>
      </c>
      <c r="C4769">
        <v>2021</v>
      </c>
      <c r="D4769" s="2">
        <v>44886</v>
      </c>
      <c r="E4769" t="s">
        <v>272</v>
      </c>
      <c r="F4769" t="s">
        <v>1831</v>
      </c>
      <c r="G4769" t="s">
        <v>17</v>
      </c>
      <c r="I4769" s="3">
        <v>33.94</v>
      </c>
    </row>
    <row r="4770" spans="1:9" x14ac:dyDescent="0.35">
      <c r="A4770" s="1">
        <v>44530</v>
      </c>
      <c r="B4770">
        <v>11</v>
      </c>
      <c r="C4770">
        <v>2021</v>
      </c>
      <c r="D4770" s="2">
        <v>44886</v>
      </c>
      <c r="E4770" t="s">
        <v>272</v>
      </c>
      <c r="F4770" t="s">
        <v>1832</v>
      </c>
      <c r="G4770" t="s">
        <v>17</v>
      </c>
      <c r="I4770" s="3">
        <v>46.53</v>
      </c>
    </row>
    <row r="4771" spans="1:9" x14ac:dyDescent="0.35">
      <c r="A4771" s="1">
        <v>44531</v>
      </c>
      <c r="B4771">
        <v>12</v>
      </c>
      <c r="C4771">
        <v>2021</v>
      </c>
      <c r="D4771" s="2">
        <v>44916</v>
      </c>
      <c r="E4771" t="s">
        <v>268</v>
      </c>
      <c r="F4771" t="s">
        <v>919</v>
      </c>
      <c r="G4771" t="s">
        <v>34</v>
      </c>
      <c r="I4771" s="3">
        <v>55</v>
      </c>
    </row>
    <row r="4772" spans="1:9" x14ac:dyDescent="0.35">
      <c r="A4772" s="1">
        <v>44531</v>
      </c>
      <c r="B4772">
        <v>12</v>
      </c>
      <c r="C4772">
        <v>2021</v>
      </c>
      <c r="D4772" s="2">
        <v>44916</v>
      </c>
      <c r="E4772" t="s">
        <v>268</v>
      </c>
      <c r="F4772" t="s">
        <v>1688</v>
      </c>
      <c r="G4772" t="s">
        <v>34</v>
      </c>
      <c r="I4772" s="3">
        <v>100</v>
      </c>
    </row>
    <row r="4773" spans="1:9" x14ac:dyDescent="0.35">
      <c r="A4773" s="1">
        <v>44531</v>
      </c>
      <c r="B4773">
        <v>12</v>
      </c>
      <c r="C4773">
        <v>2021</v>
      </c>
      <c r="D4773" s="2">
        <v>44916</v>
      </c>
      <c r="E4773" t="s">
        <v>268</v>
      </c>
      <c r="F4773" t="s">
        <v>1688</v>
      </c>
      <c r="G4773" t="s">
        <v>34</v>
      </c>
      <c r="I4773" s="3">
        <v>150</v>
      </c>
    </row>
    <row r="4774" spans="1:9" x14ac:dyDescent="0.35">
      <c r="A4774" s="1">
        <v>44531</v>
      </c>
      <c r="B4774">
        <v>12</v>
      </c>
      <c r="C4774">
        <v>2021</v>
      </c>
      <c r="D4774" s="2">
        <v>44916</v>
      </c>
      <c r="E4774" t="s">
        <v>268</v>
      </c>
      <c r="F4774" t="s">
        <v>1621</v>
      </c>
      <c r="G4774" t="s">
        <v>13</v>
      </c>
      <c r="I4774" s="3">
        <v>3000</v>
      </c>
    </row>
    <row r="4775" spans="1:9" x14ac:dyDescent="0.35">
      <c r="A4775" s="1">
        <v>44531</v>
      </c>
      <c r="B4775">
        <v>12</v>
      </c>
      <c r="C4775">
        <v>2021</v>
      </c>
      <c r="D4775" s="2">
        <v>44916</v>
      </c>
      <c r="E4775" t="s">
        <v>268</v>
      </c>
      <c r="F4775" t="s">
        <v>681</v>
      </c>
      <c r="G4775" t="s">
        <v>34</v>
      </c>
      <c r="I4775" s="3">
        <v>0</v>
      </c>
    </row>
    <row r="4776" spans="1:9" x14ac:dyDescent="0.35">
      <c r="A4776" s="1">
        <v>44532</v>
      </c>
      <c r="B4776">
        <v>12</v>
      </c>
      <c r="C4776">
        <v>2021</v>
      </c>
      <c r="D4776" s="2">
        <v>44916</v>
      </c>
      <c r="E4776" t="s">
        <v>272</v>
      </c>
      <c r="F4776" t="s">
        <v>1686</v>
      </c>
      <c r="G4776" t="s">
        <v>19</v>
      </c>
      <c r="I4776" s="3">
        <v>10.01</v>
      </c>
    </row>
    <row r="4777" spans="1:9" x14ac:dyDescent="0.35">
      <c r="A4777" s="1">
        <v>44532</v>
      </c>
      <c r="B4777">
        <v>12</v>
      </c>
      <c r="C4777">
        <v>2021</v>
      </c>
      <c r="D4777" s="2">
        <v>44916</v>
      </c>
      <c r="E4777" t="s">
        <v>272</v>
      </c>
      <c r="F4777" t="s">
        <v>1029</v>
      </c>
      <c r="G4777" t="s">
        <v>20</v>
      </c>
      <c r="I4777" s="3">
        <v>11.93</v>
      </c>
    </row>
    <row r="4778" spans="1:9" x14ac:dyDescent="0.35">
      <c r="A4778" s="1">
        <v>44533</v>
      </c>
      <c r="B4778">
        <v>12</v>
      </c>
      <c r="C4778">
        <v>2021</v>
      </c>
      <c r="D4778" s="2">
        <v>44916</v>
      </c>
      <c r="E4778" t="s">
        <v>272</v>
      </c>
      <c r="F4778" t="s">
        <v>1811</v>
      </c>
      <c r="G4778" t="s">
        <v>38</v>
      </c>
      <c r="I4778" s="3">
        <v>4</v>
      </c>
    </row>
    <row r="4779" spans="1:9" x14ac:dyDescent="0.35">
      <c r="A4779" s="1">
        <v>44534</v>
      </c>
      <c r="B4779">
        <v>12</v>
      </c>
      <c r="C4779">
        <v>2021</v>
      </c>
      <c r="D4779" s="2">
        <v>44916</v>
      </c>
      <c r="E4779" t="s">
        <v>272</v>
      </c>
      <c r="F4779" t="s">
        <v>1819</v>
      </c>
      <c r="G4779" t="s">
        <v>10</v>
      </c>
      <c r="I4779" s="3">
        <v>-358.27</v>
      </c>
    </row>
    <row r="4780" spans="1:9" x14ac:dyDescent="0.35">
      <c r="A4780" s="1">
        <v>44534</v>
      </c>
      <c r="B4780">
        <v>12</v>
      </c>
      <c r="C4780">
        <v>2021</v>
      </c>
      <c r="D4780" s="2">
        <v>44916</v>
      </c>
      <c r="E4780" t="s">
        <v>272</v>
      </c>
      <c r="F4780" t="s">
        <v>1824</v>
      </c>
      <c r="G4780" t="s">
        <v>19</v>
      </c>
      <c r="I4780" s="3">
        <v>78.959999999999994</v>
      </c>
    </row>
    <row r="4781" spans="1:9" x14ac:dyDescent="0.35">
      <c r="A4781" s="1">
        <v>44534</v>
      </c>
      <c r="B4781">
        <v>12</v>
      </c>
      <c r="C4781">
        <v>2021</v>
      </c>
      <c r="D4781" s="2">
        <v>44916</v>
      </c>
      <c r="E4781" t="s">
        <v>272</v>
      </c>
      <c r="F4781" t="s">
        <v>490</v>
      </c>
      <c r="G4781" t="s">
        <v>27</v>
      </c>
      <c r="I4781" s="3">
        <v>188.94</v>
      </c>
    </row>
    <row r="4782" spans="1:9" x14ac:dyDescent="0.35">
      <c r="A4782" s="1">
        <v>44535</v>
      </c>
      <c r="B4782">
        <v>12</v>
      </c>
      <c r="C4782">
        <v>2021</v>
      </c>
      <c r="D4782" s="2">
        <v>44916</v>
      </c>
      <c r="E4782" t="s">
        <v>276</v>
      </c>
      <c r="F4782" t="s">
        <v>1833</v>
      </c>
      <c r="G4782" t="s">
        <v>25</v>
      </c>
      <c r="I4782" s="3">
        <v>30.46</v>
      </c>
    </row>
    <row r="4783" spans="1:9" x14ac:dyDescent="0.35">
      <c r="A4783" s="1">
        <v>44535</v>
      </c>
      <c r="B4783">
        <v>12</v>
      </c>
      <c r="C4783">
        <v>2021</v>
      </c>
      <c r="D4783" s="2">
        <v>44916</v>
      </c>
      <c r="E4783" t="s">
        <v>272</v>
      </c>
      <c r="F4783" t="s">
        <v>714</v>
      </c>
      <c r="G4783" t="s">
        <v>60</v>
      </c>
      <c r="I4783" s="3">
        <v>43.74</v>
      </c>
    </row>
    <row r="4784" spans="1:9" x14ac:dyDescent="0.35">
      <c r="A4784" s="1">
        <v>44536</v>
      </c>
      <c r="B4784">
        <v>12</v>
      </c>
      <c r="C4784">
        <v>2021</v>
      </c>
      <c r="D4784" s="2">
        <v>44916</v>
      </c>
      <c r="E4784" t="s">
        <v>272</v>
      </c>
      <c r="F4784" t="s">
        <v>1834</v>
      </c>
      <c r="G4784" t="s">
        <v>10</v>
      </c>
      <c r="I4784" s="3">
        <v>33.94</v>
      </c>
    </row>
    <row r="4785" spans="1:9" x14ac:dyDescent="0.35">
      <c r="A4785" s="1">
        <v>44536</v>
      </c>
      <c r="B4785">
        <v>12</v>
      </c>
      <c r="C4785">
        <v>2021</v>
      </c>
      <c r="D4785" s="2">
        <v>44916</v>
      </c>
      <c r="E4785" t="s">
        <v>272</v>
      </c>
      <c r="F4785" t="s">
        <v>1633</v>
      </c>
      <c r="G4785" t="s">
        <v>17</v>
      </c>
      <c r="I4785" s="3">
        <v>66.34</v>
      </c>
    </row>
    <row r="4786" spans="1:9" x14ac:dyDescent="0.35">
      <c r="A4786" s="1">
        <v>44536</v>
      </c>
      <c r="B4786">
        <v>12</v>
      </c>
      <c r="C4786">
        <v>2021</v>
      </c>
      <c r="D4786" s="2">
        <v>44916</v>
      </c>
      <c r="E4786" t="s">
        <v>272</v>
      </c>
      <c r="F4786" t="s">
        <v>507</v>
      </c>
      <c r="G4786" t="s">
        <v>17</v>
      </c>
      <c r="I4786" s="3">
        <v>75.430000000000007</v>
      </c>
    </row>
    <row r="4787" spans="1:9" x14ac:dyDescent="0.35">
      <c r="A4787" s="1">
        <v>44536</v>
      </c>
      <c r="B4787">
        <v>12</v>
      </c>
      <c r="C4787">
        <v>2021</v>
      </c>
      <c r="D4787" s="2">
        <v>44916</v>
      </c>
      <c r="E4787" t="s">
        <v>272</v>
      </c>
      <c r="F4787" t="s">
        <v>1835</v>
      </c>
      <c r="G4787" t="s">
        <v>71</v>
      </c>
      <c r="I4787" s="3">
        <v>522.75</v>
      </c>
    </row>
    <row r="4788" spans="1:9" x14ac:dyDescent="0.35">
      <c r="A4788" s="1">
        <v>44537</v>
      </c>
      <c r="B4788">
        <v>12</v>
      </c>
      <c r="C4788">
        <v>2021</v>
      </c>
      <c r="D4788" s="2">
        <v>44916</v>
      </c>
      <c r="E4788" t="s">
        <v>272</v>
      </c>
      <c r="F4788" t="s">
        <v>1464</v>
      </c>
      <c r="G4788" t="s">
        <v>36</v>
      </c>
      <c r="I4788" s="3">
        <v>49.99</v>
      </c>
    </row>
    <row r="4789" spans="1:9" x14ac:dyDescent="0.35">
      <c r="A4789" s="1">
        <v>44537</v>
      </c>
      <c r="B4789">
        <v>12</v>
      </c>
      <c r="C4789">
        <v>2021</v>
      </c>
      <c r="D4789" s="2">
        <v>44916</v>
      </c>
      <c r="E4789" t="s">
        <v>272</v>
      </c>
      <c r="F4789" t="s">
        <v>1836</v>
      </c>
      <c r="G4789" t="s">
        <v>71</v>
      </c>
      <c r="I4789" s="3">
        <v>73.22</v>
      </c>
    </row>
    <row r="4790" spans="1:9" x14ac:dyDescent="0.35">
      <c r="A4790" s="1">
        <v>44537</v>
      </c>
      <c r="B4790">
        <v>12</v>
      </c>
      <c r="C4790">
        <v>2021</v>
      </c>
      <c r="D4790" s="2">
        <v>44916</v>
      </c>
      <c r="E4790" t="s">
        <v>272</v>
      </c>
      <c r="F4790" t="s">
        <v>721</v>
      </c>
      <c r="G4790" t="s">
        <v>60</v>
      </c>
      <c r="I4790" s="3">
        <v>74.72</v>
      </c>
    </row>
    <row r="4791" spans="1:9" x14ac:dyDescent="0.35">
      <c r="A4791" s="1">
        <v>44537</v>
      </c>
      <c r="B4791">
        <v>12</v>
      </c>
      <c r="C4791">
        <v>2021</v>
      </c>
      <c r="D4791" s="2">
        <v>44916</v>
      </c>
      <c r="E4791" t="s">
        <v>272</v>
      </c>
      <c r="F4791" t="s">
        <v>1837</v>
      </c>
      <c r="G4791" t="s">
        <v>17</v>
      </c>
      <c r="I4791" s="3">
        <v>77.569999999999993</v>
      </c>
    </row>
    <row r="4792" spans="1:9" x14ac:dyDescent="0.35">
      <c r="A4792" s="1">
        <v>44538</v>
      </c>
      <c r="B4792">
        <v>12</v>
      </c>
      <c r="C4792">
        <v>2021</v>
      </c>
      <c r="D4792" s="2">
        <v>44916</v>
      </c>
      <c r="E4792" t="s">
        <v>272</v>
      </c>
      <c r="F4792" t="s">
        <v>1838</v>
      </c>
      <c r="G4792" t="s">
        <v>38</v>
      </c>
      <c r="I4792" s="3">
        <v>1.25</v>
      </c>
    </row>
    <row r="4793" spans="1:9" x14ac:dyDescent="0.35">
      <c r="A4793" s="1">
        <v>44538</v>
      </c>
      <c r="B4793">
        <v>12</v>
      </c>
      <c r="C4793">
        <v>2021</v>
      </c>
      <c r="D4793" s="2">
        <v>44916</v>
      </c>
      <c r="E4793" t="s">
        <v>272</v>
      </c>
      <c r="F4793" t="s">
        <v>427</v>
      </c>
      <c r="G4793" t="s">
        <v>20</v>
      </c>
      <c r="I4793" s="3">
        <v>33.479999999999997</v>
      </c>
    </row>
    <row r="4794" spans="1:9" x14ac:dyDescent="0.35">
      <c r="A4794" s="1">
        <v>44538</v>
      </c>
      <c r="B4794">
        <v>12</v>
      </c>
      <c r="C4794">
        <v>2021</v>
      </c>
      <c r="D4794" s="2">
        <v>44916</v>
      </c>
      <c r="E4794" t="s">
        <v>272</v>
      </c>
      <c r="F4794" t="s">
        <v>552</v>
      </c>
      <c r="G4794" t="s">
        <v>20</v>
      </c>
      <c r="I4794" s="3">
        <v>38.4</v>
      </c>
    </row>
    <row r="4795" spans="1:9" x14ac:dyDescent="0.35">
      <c r="A4795" s="1">
        <v>44538</v>
      </c>
      <c r="B4795">
        <v>12</v>
      </c>
      <c r="C4795">
        <v>2021</v>
      </c>
      <c r="D4795" s="2">
        <v>44916</v>
      </c>
      <c r="E4795" t="s">
        <v>272</v>
      </c>
      <c r="F4795" t="s">
        <v>719</v>
      </c>
      <c r="G4795" t="s">
        <v>71</v>
      </c>
      <c r="I4795" s="3">
        <v>583.03</v>
      </c>
    </row>
    <row r="4796" spans="1:9" x14ac:dyDescent="0.35">
      <c r="A4796" s="1">
        <v>44538</v>
      </c>
      <c r="B4796">
        <v>12</v>
      </c>
      <c r="C4796">
        <v>2021</v>
      </c>
      <c r="D4796" s="2">
        <v>44916</v>
      </c>
      <c r="E4796" t="s">
        <v>272</v>
      </c>
      <c r="F4796" t="s">
        <v>1821</v>
      </c>
      <c r="G4796" t="s">
        <v>59</v>
      </c>
      <c r="I4796" s="3">
        <v>1330.71</v>
      </c>
    </row>
    <row r="4797" spans="1:9" x14ac:dyDescent="0.35">
      <c r="A4797" s="1">
        <v>44539</v>
      </c>
      <c r="B4797">
        <v>12</v>
      </c>
      <c r="C4797">
        <v>2021</v>
      </c>
      <c r="D4797" s="2">
        <v>44916</v>
      </c>
      <c r="E4797" t="s">
        <v>268</v>
      </c>
      <c r="F4797" t="s">
        <v>1608</v>
      </c>
      <c r="G4797" t="s">
        <v>16</v>
      </c>
      <c r="I4797" s="3">
        <v>188.32</v>
      </c>
    </row>
    <row r="4798" spans="1:9" x14ac:dyDescent="0.35">
      <c r="A4798" s="1">
        <v>44540</v>
      </c>
      <c r="B4798">
        <v>12</v>
      </c>
      <c r="C4798">
        <v>2021</v>
      </c>
      <c r="D4798" s="2">
        <v>44916</v>
      </c>
      <c r="E4798" t="s">
        <v>272</v>
      </c>
      <c r="F4798" t="s">
        <v>1823</v>
      </c>
      <c r="G4798" t="s">
        <v>19</v>
      </c>
      <c r="I4798" s="3">
        <v>10.35</v>
      </c>
    </row>
    <row r="4799" spans="1:9" x14ac:dyDescent="0.35">
      <c r="A4799" s="1">
        <v>44540</v>
      </c>
      <c r="B4799">
        <v>12</v>
      </c>
      <c r="C4799">
        <v>2021</v>
      </c>
      <c r="D4799" s="2">
        <v>44916</v>
      </c>
      <c r="E4799" t="s">
        <v>272</v>
      </c>
      <c r="F4799" t="s">
        <v>1839</v>
      </c>
      <c r="G4799" t="s">
        <v>17</v>
      </c>
      <c r="I4799" s="3">
        <v>10.65</v>
      </c>
    </row>
    <row r="4800" spans="1:9" x14ac:dyDescent="0.35">
      <c r="A4800" s="1">
        <v>44540</v>
      </c>
      <c r="B4800">
        <v>12</v>
      </c>
      <c r="C4800">
        <v>2021</v>
      </c>
      <c r="D4800" s="2">
        <v>44916</v>
      </c>
      <c r="E4800" t="s">
        <v>272</v>
      </c>
      <c r="F4800" t="s">
        <v>1840</v>
      </c>
      <c r="G4800" t="s">
        <v>17</v>
      </c>
      <c r="I4800" s="3">
        <v>34.909999999999997</v>
      </c>
    </row>
    <row r="4801" spans="1:9" x14ac:dyDescent="0.35">
      <c r="A4801" s="1">
        <v>44540</v>
      </c>
      <c r="B4801">
        <v>12</v>
      </c>
      <c r="C4801">
        <v>2021</v>
      </c>
      <c r="D4801" s="2">
        <v>44916</v>
      </c>
      <c r="E4801" t="s">
        <v>272</v>
      </c>
      <c r="F4801" t="s">
        <v>1029</v>
      </c>
      <c r="G4801" t="s">
        <v>20</v>
      </c>
      <c r="I4801" s="3">
        <v>39.24</v>
      </c>
    </row>
    <row r="4802" spans="1:9" x14ac:dyDescent="0.35">
      <c r="A4802" s="1">
        <v>44541</v>
      </c>
      <c r="B4802">
        <v>12</v>
      </c>
      <c r="C4802">
        <v>2021</v>
      </c>
      <c r="D4802" s="2">
        <v>44916</v>
      </c>
      <c r="E4802" t="s">
        <v>272</v>
      </c>
      <c r="F4802" t="s">
        <v>1841</v>
      </c>
      <c r="G4802" t="s">
        <v>17</v>
      </c>
      <c r="I4802" s="3">
        <v>-77.569999999999993</v>
      </c>
    </row>
    <row r="4803" spans="1:9" x14ac:dyDescent="0.35">
      <c r="A4803" s="1">
        <v>44541</v>
      </c>
      <c r="B4803">
        <v>12</v>
      </c>
      <c r="C4803">
        <v>2021</v>
      </c>
      <c r="D4803" s="2">
        <v>44916</v>
      </c>
      <c r="E4803" t="s">
        <v>272</v>
      </c>
      <c r="F4803" t="s">
        <v>365</v>
      </c>
      <c r="G4803" t="s">
        <v>19</v>
      </c>
      <c r="I4803" s="3">
        <v>28.88</v>
      </c>
    </row>
    <row r="4804" spans="1:9" x14ac:dyDescent="0.35">
      <c r="A4804" s="1">
        <v>44541</v>
      </c>
      <c r="B4804">
        <v>12</v>
      </c>
      <c r="C4804">
        <v>2021</v>
      </c>
      <c r="D4804" s="2">
        <v>44916</v>
      </c>
      <c r="E4804" t="s">
        <v>272</v>
      </c>
      <c r="F4804" t="s">
        <v>1842</v>
      </c>
      <c r="G4804" t="s">
        <v>19</v>
      </c>
      <c r="I4804" s="3">
        <v>123</v>
      </c>
    </row>
    <row r="4805" spans="1:9" x14ac:dyDescent="0.35">
      <c r="A4805" s="1">
        <v>44542</v>
      </c>
      <c r="B4805">
        <v>12</v>
      </c>
      <c r="C4805">
        <v>2021</v>
      </c>
      <c r="D4805" s="2">
        <v>44916</v>
      </c>
      <c r="E4805" t="s">
        <v>272</v>
      </c>
      <c r="F4805" t="s">
        <v>1843</v>
      </c>
      <c r="G4805" t="s">
        <v>29</v>
      </c>
      <c r="I4805" s="3">
        <v>2.75</v>
      </c>
    </row>
    <row r="4806" spans="1:9" x14ac:dyDescent="0.35">
      <c r="A4806" s="1">
        <v>44542</v>
      </c>
      <c r="B4806">
        <v>12</v>
      </c>
      <c r="C4806">
        <v>2021</v>
      </c>
      <c r="D4806" s="2">
        <v>44916</v>
      </c>
      <c r="E4806" t="s">
        <v>272</v>
      </c>
      <c r="F4806" t="s">
        <v>1843</v>
      </c>
      <c r="G4806" t="s">
        <v>29</v>
      </c>
      <c r="I4806" s="3">
        <v>2.75</v>
      </c>
    </row>
    <row r="4807" spans="1:9" x14ac:dyDescent="0.35">
      <c r="A4807" s="1">
        <v>44542</v>
      </c>
      <c r="B4807">
        <v>12</v>
      </c>
      <c r="C4807">
        <v>2021</v>
      </c>
      <c r="D4807" s="2">
        <v>44916</v>
      </c>
      <c r="E4807" t="s">
        <v>272</v>
      </c>
      <c r="F4807" t="s">
        <v>1844</v>
      </c>
      <c r="G4807" t="s">
        <v>19</v>
      </c>
      <c r="I4807" s="3">
        <v>6.81</v>
      </c>
    </row>
    <row r="4808" spans="1:9" x14ac:dyDescent="0.35">
      <c r="A4808" s="1">
        <v>44542</v>
      </c>
      <c r="B4808">
        <v>12</v>
      </c>
      <c r="C4808">
        <v>2021</v>
      </c>
      <c r="D4808" s="2">
        <v>44916</v>
      </c>
      <c r="E4808" t="s">
        <v>272</v>
      </c>
      <c r="F4808" t="s">
        <v>1845</v>
      </c>
      <c r="G4808" t="s">
        <v>19</v>
      </c>
      <c r="I4808" s="3">
        <v>8.25</v>
      </c>
    </row>
    <row r="4809" spans="1:9" x14ac:dyDescent="0.35">
      <c r="A4809" s="1">
        <v>44542</v>
      </c>
      <c r="B4809">
        <v>12</v>
      </c>
      <c r="C4809">
        <v>2021</v>
      </c>
      <c r="D4809" s="2">
        <v>44916</v>
      </c>
      <c r="E4809" t="s">
        <v>272</v>
      </c>
      <c r="F4809" t="s">
        <v>328</v>
      </c>
      <c r="G4809" t="s">
        <v>19</v>
      </c>
      <c r="I4809" s="3">
        <v>8.98</v>
      </c>
    </row>
    <row r="4810" spans="1:9" x14ac:dyDescent="0.35">
      <c r="A4810" s="1">
        <v>44542</v>
      </c>
      <c r="B4810">
        <v>12</v>
      </c>
      <c r="C4810">
        <v>2021</v>
      </c>
      <c r="D4810" s="2">
        <v>44916</v>
      </c>
      <c r="E4810" t="s">
        <v>272</v>
      </c>
      <c r="F4810" t="s">
        <v>508</v>
      </c>
      <c r="G4810" t="s">
        <v>19</v>
      </c>
      <c r="I4810" s="3">
        <v>39</v>
      </c>
    </row>
    <row r="4811" spans="1:9" x14ac:dyDescent="0.35">
      <c r="A4811" s="1">
        <v>44542</v>
      </c>
      <c r="B4811">
        <v>12</v>
      </c>
      <c r="C4811">
        <v>2021</v>
      </c>
      <c r="D4811" s="2">
        <v>44916</v>
      </c>
      <c r="E4811" t="s">
        <v>272</v>
      </c>
      <c r="F4811" t="s">
        <v>509</v>
      </c>
      <c r="G4811" t="s">
        <v>22</v>
      </c>
      <c r="I4811" s="3">
        <v>161.19</v>
      </c>
    </row>
    <row r="4812" spans="1:9" x14ac:dyDescent="0.35">
      <c r="A4812" s="1">
        <v>44543</v>
      </c>
      <c r="B4812">
        <v>12</v>
      </c>
      <c r="C4812">
        <v>2021</v>
      </c>
      <c r="D4812" s="2">
        <v>44916</v>
      </c>
      <c r="E4812" t="s">
        <v>272</v>
      </c>
      <c r="F4812" t="s">
        <v>329</v>
      </c>
      <c r="G4812" t="s">
        <v>38</v>
      </c>
      <c r="I4812" s="3">
        <v>9.9600000000000009</v>
      </c>
    </row>
    <row r="4813" spans="1:9" x14ac:dyDescent="0.35">
      <c r="A4813" s="1">
        <v>44543</v>
      </c>
      <c r="B4813">
        <v>12</v>
      </c>
      <c r="C4813">
        <v>2021</v>
      </c>
      <c r="D4813" s="2">
        <v>44916</v>
      </c>
      <c r="E4813" t="s">
        <v>268</v>
      </c>
      <c r="F4813" t="s">
        <v>406</v>
      </c>
      <c r="G4813" t="s">
        <v>12</v>
      </c>
      <c r="I4813" s="3">
        <v>1</v>
      </c>
    </row>
    <row r="4814" spans="1:9" x14ac:dyDescent="0.35">
      <c r="A4814" s="1">
        <v>44543</v>
      </c>
      <c r="B4814">
        <v>12</v>
      </c>
      <c r="C4814">
        <v>2021</v>
      </c>
      <c r="D4814" s="2">
        <v>44916</v>
      </c>
      <c r="E4814" t="s">
        <v>268</v>
      </c>
      <c r="F4814" t="s">
        <v>406</v>
      </c>
      <c r="G4814" t="s">
        <v>12</v>
      </c>
      <c r="I4814" s="3">
        <v>3.5</v>
      </c>
    </row>
    <row r="4815" spans="1:9" x14ac:dyDescent="0.35">
      <c r="A4815" s="1">
        <v>44543</v>
      </c>
      <c r="B4815">
        <v>12</v>
      </c>
      <c r="C4815">
        <v>2021</v>
      </c>
      <c r="D4815" s="2">
        <v>44916</v>
      </c>
      <c r="E4815" t="s">
        <v>272</v>
      </c>
      <c r="F4815" t="s">
        <v>1846</v>
      </c>
      <c r="G4815" t="s">
        <v>19</v>
      </c>
      <c r="I4815" s="3">
        <v>5.44</v>
      </c>
    </row>
    <row r="4816" spans="1:9" x14ac:dyDescent="0.35">
      <c r="A4816" s="1">
        <v>44543</v>
      </c>
      <c r="B4816">
        <v>12</v>
      </c>
      <c r="C4816">
        <v>2021</v>
      </c>
      <c r="D4816" s="2">
        <v>44916</v>
      </c>
      <c r="E4816" t="s">
        <v>268</v>
      </c>
      <c r="F4816" t="s">
        <v>724</v>
      </c>
      <c r="G4816" t="s">
        <v>9</v>
      </c>
      <c r="I4816" s="3">
        <v>100</v>
      </c>
    </row>
    <row r="4817" spans="1:9" x14ac:dyDescent="0.35">
      <c r="A4817" s="1">
        <v>44544</v>
      </c>
      <c r="B4817">
        <v>12</v>
      </c>
      <c r="C4817">
        <v>2021</v>
      </c>
      <c r="D4817" s="2">
        <v>44916</v>
      </c>
      <c r="E4817" t="s">
        <v>272</v>
      </c>
      <c r="F4817" t="s">
        <v>329</v>
      </c>
      <c r="G4817" t="s">
        <v>38</v>
      </c>
      <c r="I4817" s="3">
        <v>15.96</v>
      </c>
    </row>
    <row r="4818" spans="1:9" x14ac:dyDescent="0.35">
      <c r="A4818" s="1">
        <v>44544</v>
      </c>
      <c r="B4818">
        <v>12</v>
      </c>
      <c r="C4818">
        <v>2021</v>
      </c>
      <c r="D4818" s="2">
        <v>44916</v>
      </c>
      <c r="E4818" t="s">
        <v>272</v>
      </c>
      <c r="F4818" t="s">
        <v>1843</v>
      </c>
      <c r="G4818" t="s">
        <v>29</v>
      </c>
      <c r="I4818" s="3">
        <v>2.75</v>
      </c>
    </row>
    <row r="4819" spans="1:9" x14ac:dyDescent="0.35">
      <c r="A4819" s="1">
        <v>44545</v>
      </c>
      <c r="B4819">
        <v>12</v>
      </c>
      <c r="C4819">
        <v>2021</v>
      </c>
      <c r="D4819" s="2">
        <v>44916</v>
      </c>
      <c r="E4819" t="s">
        <v>272</v>
      </c>
      <c r="F4819" t="s">
        <v>1847</v>
      </c>
      <c r="G4819" t="s">
        <v>19</v>
      </c>
      <c r="I4819" s="3">
        <v>24.7</v>
      </c>
    </row>
    <row r="4820" spans="1:9" x14ac:dyDescent="0.35">
      <c r="A4820" s="1">
        <v>44545</v>
      </c>
      <c r="B4820">
        <v>12</v>
      </c>
      <c r="C4820">
        <v>2021</v>
      </c>
      <c r="D4820" s="2">
        <v>44916</v>
      </c>
      <c r="E4820" t="s">
        <v>272</v>
      </c>
      <c r="F4820" t="s">
        <v>1848</v>
      </c>
      <c r="G4820" t="s">
        <v>71</v>
      </c>
      <c r="I4820" s="3">
        <v>73.83</v>
      </c>
    </row>
    <row r="4821" spans="1:9" x14ac:dyDescent="0.35">
      <c r="A4821" s="1">
        <v>44546</v>
      </c>
      <c r="B4821">
        <v>12</v>
      </c>
      <c r="C4821">
        <v>2021</v>
      </c>
      <c r="D4821" s="2">
        <v>44916</v>
      </c>
      <c r="E4821" t="s">
        <v>272</v>
      </c>
      <c r="F4821" t="s">
        <v>1849</v>
      </c>
      <c r="G4821" t="s">
        <v>71</v>
      </c>
      <c r="I4821" s="3">
        <v>37.659999999999997</v>
      </c>
    </row>
    <row r="4822" spans="1:9" x14ac:dyDescent="0.35">
      <c r="A4822" s="1">
        <v>44546</v>
      </c>
      <c r="B4822">
        <v>12</v>
      </c>
      <c r="C4822">
        <v>2021</v>
      </c>
      <c r="D4822" s="2">
        <v>44916</v>
      </c>
      <c r="E4822" t="s">
        <v>272</v>
      </c>
      <c r="F4822" t="s">
        <v>562</v>
      </c>
      <c r="G4822" t="s">
        <v>19</v>
      </c>
      <c r="I4822" s="3">
        <v>55.77</v>
      </c>
    </row>
    <row r="4823" spans="1:9" x14ac:dyDescent="0.35">
      <c r="A4823" s="1">
        <v>44546</v>
      </c>
      <c r="B4823">
        <v>12</v>
      </c>
      <c r="C4823">
        <v>2021</v>
      </c>
      <c r="D4823" s="2">
        <v>44916</v>
      </c>
      <c r="E4823" t="s">
        <v>276</v>
      </c>
      <c r="F4823" t="s">
        <v>1850</v>
      </c>
      <c r="G4823" t="s">
        <v>25</v>
      </c>
      <c r="I4823" s="3">
        <v>126.98</v>
      </c>
    </row>
    <row r="4824" spans="1:9" x14ac:dyDescent="0.35">
      <c r="A4824" s="1">
        <v>44546</v>
      </c>
      <c r="B4824">
        <v>12</v>
      </c>
      <c r="C4824">
        <v>2021</v>
      </c>
      <c r="D4824" s="2">
        <v>44916</v>
      </c>
      <c r="E4824" t="s">
        <v>272</v>
      </c>
      <c r="F4824" t="s">
        <v>1851</v>
      </c>
      <c r="G4824" t="s">
        <v>72</v>
      </c>
      <c r="I4824" s="3">
        <v>176</v>
      </c>
    </row>
    <row r="4825" spans="1:9" x14ac:dyDescent="0.35">
      <c r="A4825" s="1">
        <v>44547</v>
      </c>
      <c r="B4825">
        <v>12</v>
      </c>
      <c r="C4825">
        <v>2021</v>
      </c>
      <c r="D4825" s="2">
        <v>44916</v>
      </c>
      <c r="E4825" t="s">
        <v>272</v>
      </c>
      <c r="F4825" t="s">
        <v>725</v>
      </c>
      <c r="G4825" t="s">
        <v>71</v>
      </c>
      <c r="I4825" s="3">
        <v>181.99</v>
      </c>
    </row>
    <row r="4826" spans="1:9" x14ac:dyDescent="0.35">
      <c r="A4826" s="1">
        <v>44548</v>
      </c>
      <c r="B4826">
        <v>12</v>
      </c>
      <c r="C4826">
        <v>2021</v>
      </c>
      <c r="D4826" s="2">
        <v>44916</v>
      </c>
      <c r="E4826" t="s">
        <v>272</v>
      </c>
      <c r="F4826" t="s">
        <v>1852</v>
      </c>
      <c r="G4826" t="s">
        <v>25</v>
      </c>
      <c r="I4826" s="3">
        <v>43.09</v>
      </c>
    </row>
    <row r="4827" spans="1:9" x14ac:dyDescent="0.35">
      <c r="A4827" s="1">
        <v>44548</v>
      </c>
      <c r="B4827">
        <v>12</v>
      </c>
      <c r="C4827">
        <v>2021</v>
      </c>
      <c r="D4827" s="2">
        <v>44916</v>
      </c>
      <c r="E4827" t="s">
        <v>272</v>
      </c>
      <c r="F4827" t="s">
        <v>726</v>
      </c>
      <c r="G4827" t="s">
        <v>71</v>
      </c>
      <c r="I4827" s="3">
        <v>316.24</v>
      </c>
    </row>
    <row r="4828" spans="1:9" x14ac:dyDescent="0.35">
      <c r="A4828" s="1">
        <v>44549</v>
      </c>
      <c r="B4828">
        <v>12</v>
      </c>
      <c r="C4828">
        <v>2021</v>
      </c>
      <c r="D4828" s="2">
        <v>44916</v>
      </c>
      <c r="E4828" t="s">
        <v>272</v>
      </c>
      <c r="F4828" t="s">
        <v>1783</v>
      </c>
      <c r="G4828" t="s">
        <v>28</v>
      </c>
      <c r="I4828" s="3">
        <v>13.99</v>
      </c>
    </row>
    <row r="4829" spans="1:9" x14ac:dyDescent="0.35">
      <c r="A4829" s="1">
        <v>44550</v>
      </c>
      <c r="B4829">
        <v>12</v>
      </c>
      <c r="C4829">
        <v>2021</v>
      </c>
      <c r="D4829" s="2">
        <v>44916</v>
      </c>
      <c r="E4829" t="s">
        <v>272</v>
      </c>
      <c r="F4829" t="s">
        <v>1853</v>
      </c>
      <c r="G4829" t="s">
        <v>38</v>
      </c>
      <c r="I4829" s="3">
        <v>20</v>
      </c>
    </row>
    <row r="4830" spans="1:9" x14ac:dyDescent="0.35">
      <c r="A4830" s="1">
        <v>44550</v>
      </c>
      <c r="B4830">
        <v>12</v>
      </c>
      <c r="C4830">
        <v>2021</v>
      </c>
      <c r="D4830" s="2">
        <v>44916</v>
      </c>
      <c r="E4830" t="s">
        <v>272</v>
      </c>
      <c r="F4830" t="s">
        <v>715</v>
      </c>
      <c r="G4830" t="s">
        <v>23</v>
      </c>
      <c r="I4830" s="3">
        <v>1.23</v>
      </c>
    </row>
    <row r="4831" spans="1:9" x14ac:dyDescent="0.35">
      <c r="A4831" s="1">
        <v>44550</v>
      </c>
      <c r="B4831">
        <v>12</v>
      </c>
      <c r="C4831">
        <v>2021</v>
      </c>
      <c r="D4831" s="2">
        <v>44916</v>
      </c>
      <c r="E4831" t="s">
        <v>272</v>
      </c>
      <c r="F4831" t="s">
        <v>1750</v>
      </c>
      <c r="G4831" t="s">
        <v>19</v>
      </c>
      <c r="I4831" s="3">
        <v>13.7</v>
      </c>
    </row>
    <row r="4832" spans="1:9" x14ac:dyDescent="0.35">
      <c r="A4832" s="1">
        <v>44550</v>
      </c>
      <c r="B4832">
        <v>12</v>
      </c>
      <c r="C4832">
        <v>2021</v>
      </c>
      <c r="D4832" s="2">
        <v>44916</v>
      </c>
      <c r="E4832" t="s">
        <v>272</v>
      </c>
      <c r="F4832" t="s">
        <v>559</v>
      </c>
      <c r="G4832" t="s">
        <v>20</v>
      </c>
      <c r="I4832" s="3">
        <v>15.8</v>
      </c>
    </row>
    <row r="4833" spans="1:9" x14ac:dyDescent="0.35">
      <c r="A4833" s="1">
        <v>44550</v>
      </c>
      <c r="B4833">
        <v>12</v>
      </c>
      <c r="C4833">
        <v>2021</v>
      </c>
      <c r="D4833" s="2">
        <v>44916</v>
      </c>
      <c r="E4833" t="s">
        <v>272</v>
      </c>
      <c r="F4833" t="s">
        <v>1854</v>
      </c>
      <c r="G4833" t="s">
        <v>17</v>
      </c>
      <c r="I4833" s="3">
        <v>23.5</v>
      </c>
    </row>
    <row r="4834" spans="1:9" x14ac:dyDescent="0.35">
      <c r="A4834" s="1">
        <v>44550</v>
      </c>
      <c r="B4834">
        <v>12</v>
      </c>
      <c r="C4834">
        <v>2021</v>
      </c>
      <c r="D4834" s="2">
        <v>44916</v>
      </c>
      <c r="E4834" t="s">
        <v>268</v>
      </c>
      <c r="F4834" t="s">
        <v>1816</v>
      </c>
      <c r="G4834" t="s">
        <v>60</v>
      </c>
      <c r="I4834" s="3">
        <v>140</v>
      </c>
    </row>
    <row r="4835" spans="1:9" x14ac:dyDescent="0.35">
      <c r="A4835" s="1">
        <v>44550</v>
      </c>
      <c r="B4835">
        <v>12</v>
      </c>
      <c r="C4835">
        <v>2021</v>
      </c>
      <c r="D4835" s="2">
        <v>44916</v>
      </c>
      <c r="E4835" t="s">
        <v>268</v>
      </c>
      <c r="F4835" t="s">
        <v>1855</v>
      </c>
      <c r="G4835" t="s">
        <v>60</v>
      </c>
      <c r="I4835" s="3">
        <v>240</v>
      </c>
    </row>
    <row r="4836" spans="1:9" x14ac:dyDescent="0.35">
      <c r="A4836" s="1">
        <v>44551</v>
      </c>
      <c r="B4836">
        <v>12</v>
      </c>
      <c r="C4836">
        <v>2021</v>
      </c>
      <c r="D4836" s="2">
        <v>44916</v>
      </c>
      <c r="E4836" t="s">
        <v>272</v>
      </c>
      <c r="F4836" t="s">
        <v>1856</v>
      </c>
      <c r="G4836" t="s">
        <v>22</v>
      </c>
      <c r="I4836" s="3">
        <v>21.5</v>
      </c>
    </row>
    <row r="4837" spans="1:9" x14ac:dyDescent="0.35">
      <c r="A4837" s="1">
        <v>44551</v>
      </c>
      <c r="B4837">
        <v>12</v>
      </c>
      <c r="C4837">
        <v>2021</v>
      </c>
      <c r="D4837" s="2">
        <v>44916</v>
      </c>
      <c r="E4837" t="s">
        <v>272</v>
      </c>
      <c r="F4837" t="s">
        <v>1857</v>
      </c>
      <c r="G4837" t="s">
        <v>17</v>
      </c>
      <c r="I4837" s="3">
        <v>21.6</v>
      </c>
    </row>
    <row r="4838" spans="1:9" x14ac:dyDescent="0.35">
      <c r="A4838" s="1">
        <v>44552</v>
      </c>
      <c r="B4838">
        <v>12</v>
      </c>
      <c r="C4838">
        <v>2021</v>
      </c>
      <c r="D4838" s="2">
        <v>44916</v>
      </c>
      <c r="E4838" t="s">
        <v>272</v>
      </c>
      <c r="F4838" t="s">
        <v>1858</v>
      </c>
      <c r="G4838" t="s">
        <v>28</v>
      </c>
      <c r="I4838" s="3">
        <v>71.98</v>
      </c>
    </row>
    <row r="4839" spans="1:9" x14ac:dyDescent="0.35">
      <c r="A4839" s="1">
        <v>44553</v>
      </c>
      <c r="B4839">
        <v>12</v>
      </c>
      <c r="C4839">
        <v>2021</v>
      </c>
      <c r="D4839" s="2">
        <v>44916</v>
      </c>
      <c r="E4839" t="s">
        <v>268</v>
      </c>
      <c r="F4839" t="s">
        <v>751</v>
      </c>
      <c r="G4839" t="s">
        <v>14</v>
      </c>
      <c r="I4839" s="3">
        <v>29.52</v>
      </c>
    </row>
    <row r="4840" spans="1:9" x14ac:dyDescent="0.35">
      <c r="A4840" s="1">
        <v>44553</v>
      </c>
      <c r="B4840">
        <v>12</v>
      </c>
      <c r="C4840">
        <v>2021</v>
      </c>
      <c r="D4840" s="2">
        <v>44916</v>
      </c>
      <c r="E4840" t="s">
        <v>272</v>
      </c>
      <c r="F4840" t="s">
        <v>1859</v>
      </c>
      <c r="G4840" t="s">
        <v>23</v>
      </c>
      <c r="I4840" s="3">
        <v>44.17</v>
      </c>
    </row>
    <row r="4841" spans="1:9" x14ac:dyDescent="0.35">
      <c r="A4841" s="1">
        <v>44553</v>
      </c>
      <c r="B4841">
        <v>12</v>
      </c>
      <c r="C4841">
        <v>2021</v>
      </c>
      <c r="D4841" s="2">
        <v>44916</v>
      </c>
      <c r="E4841" t="s">
        <v>272</v>
      </c>
      <c r="F4841" t="s">
        <v>727</v>
      </c>
      <c r="G4841" t="s">
        <v>23</v>
      </c>
      <c r="I4841" s="3">
        <v>100</v>
      </c>
    </row>
    <row r="4842" spans="1:9" x14ac:dyDescent="0.35">
      <c r="A4842" s="1">
        <v>44553</v>
      </c>
      <c r="B4842">
        <v>12</v>
      </c>
      <c r="C4842">
        <v>2021</v>
      </c>
      <c r="D4842" s="2">
        <v>44916</v>
      </c>
      <c r="E4842" t="s">
        <v>73</v>
      </c>
      <c r="F4842" t="s">
        <v>337</v>
      </c>
      <c r="G4842" t="s">
        <v>25</v>
      </c>
      <c r="I4842" s="3">
        <v>1299</v>
      </c>
    </row>
    <row r="4843" spans="1:9" x14ac:dyDescent="0.35">
      <c r="A4843" s="1">
        <v>44555</v>
      </c>
      <c r="B4843">
        <v>12</v>
      </c>
      <c r="C4843">
        <v>2021</v>
      </c>
      <c r="D4843" s="2">
        <v>44916</v>
      </c>
      <c r="E4843" t="s">
        <v>272</v>
      </c>
      <c r="F4843" t="s">
        <v>1860</v>
      </c>
      <c r="G4843" t="s">
        <v>38</v>
      </c>
      <c r="I4843" s="3">
        <v>4</v>
      </c>
    </row>
    <row r="4844" spans="1:9" x14ac:dyDescent="0.35">
      <c r="A4844" s="1">
        <v>44555</v>
      </c>
      <c r="B4844">
        <v>12</v>
      </c>
      <c r="C4844">
        <v>2021</v>
      </c>
      <c r="D4844" s="2">
        <v>44916</v>
      </c>
      <c r="E4844" t="s">
        <v>272</v>
      </c>
      <c r="F4844" t="s">
        <v>1860</v>
      </c>
      <c r="G4844" t="s">
        <v>38</v>
      </c>
      <c r="I4844" s="3">
        <v>16</v>
      </c>
    </row>
    <row r="4845" spans="1:9" x14ac:dyDescent="0.35">
      <c r="A4845" s="1">
        <v>44556</v>
      </c>
      <c r="B4845">
        <v>12</v>
      </c>
      <c r="C4845">
        <v>2021</v>
      </c>
      <c r="D4845" s="2">
        <v>44916</v>
      </c>
      <c r="E4845" t="s">
        <v>272</v>
      </c>
      <c r="F4845" t="s">
        <v>338</v>
      </c>
      <c r="G4845" t="s">
        <v>20</v>
      </c>
      <c r="I4845" s="3">
        <v>22.17</v>
      </c>
    </row>
    <row r="4846" spans="1:9" x14ac:dyDescent="0.35">
      <c r="A4846" s="1">
        <v>44556</v>
      </c>
      <c r="B4846">
        <v>12</v>
      </c>
      <c r="C4846">
        <v>2021</v>
      </c>
      <c r="D4846" s="2">
        <v>44916</v>
      </c>
      <c r="E4846" t="s">
        <v>272</v>
      </c>
      <c r="F4846" t="s">
        <v>1861</v>
      </c>
      <c r="G4846" t="s">
        <v>17</v>
      </c>
      <c r="I4846" s="3">
        <v>25.58</v>
      </c>
    </row>
    <row r="4847" spans="1:9" x14ac:dyDescent="0.35">
      <c r="A4847" s="1">
        <v>44557</v>
      </c>
      <c r="B4847">
        <v>12</v>
      </c>
      <c r="C4847">
        <v>2021</v>
      </c>
      <c r="D4847" s="2">
        <v>44916</v>
      </c>
      <c r="E4847" t="s">
        <v>276</v>
      </c>
      <c r="F4847" t="s">
        <v>1862</v>
      </c>
      <c r="G4847" t="s">
        <v>17</v>
      </c>
      <c r="I4847" s="3">
        <v>20.309999999999999</v>
      </c>
    </row>
    <row r="4848" spans="1:9" x14ac:dyDescent="0.35">
      <c r="A4848" s="1">
        <v>44558</v>
      </c>
      <c r="B4848">
        <v>12</v>
      </c>
      <c r="C4848">
        <v>2021</v>
      </c>
      <c r="D4848" s="2">
        <v>44916</v>
      </c>
      <c r="E4848" t="s">
        <v>272</v>
      </c>
      <c r="F4848" t="s">
        <v>1863</v>
      </c>
      <c r="G4848" t="s">
        <v>10</v>
      </c>
      <c r="I4848" s="3">
        <v>35.549999999999997</v>
      </c>
    </row>
    <row r="4849" spans="1:9" x14ac:dyDescent="0.35">
      <c r="A4849" s="1">
        <v>44558</v>
      </c>
      <c r="B4849">
        <v>12</v>
      </c>
      <c r="C4849">
        <v>2021</v>
      </c>
      <c r="D4849" s="2">
        <v>44916</v>
      </c>
      <c r="E4849" t="s">
        <v>272</v>
      </c>
      <c r="F4849" t="s">
        <v>510</v>
      </c>
      <c r="G4849" t="s">
        <v>17</v>
      </c>
      <c r="I4849" s="3">
        <v>95.06</v>
      </c>
    </row>
    <row r="4850" spans="1:9" x14ac:dyDescent="0.35">
      <c r="A4850" s="1">
        <v>44559</v>
      </c>
      <c r="B4850">
        <v>12</v>
      </c>
      <c r="C4850">
        <v>2021</v>
      </c>
      <c r="D4850" s="2">
        <v>44916</v>
      </c>
      <c r="E4850" t="s">
        <v>272</v>
      </c>
      <c r="F4850" t="s">
        <v>1864</v>
      </c>
      <c r="G4850" t="s">
        <v>17</v>
      </c>
      <c r="I4850" s="3">
        <v>16.149999999999999</v>
      </c>
    </row>
    <row r="4851" spans="1:9" x14ac:dyDescent="0.35">
      <c r="A4851" s="1">
        <v>44559</v>
      </c>
      <c r="B4851">
        <v>12</v>
      </c>
      <c r="C4851">
        <v>2021</v>
      </c>
      <c r="D4851" s="2">
        <v>44916</v>
      </c>
      <c r="E4851" t="s">
        <v>272</v>
      </c>
      <c r="F4851" t="s">
        <v>1029</v>
      </c>
      <c r="G4851" t="s">
        <v>20</v>
      </c>
      <c r="I4851" s="3">
        <v>22.88</v>
      </c>
    </row>
    <row r="4852" spans="1:9" x14ac:dyDescent="0.35">
      <c r="A4852" s="1">
        <v>44559</v>
      </c>
      <c r="B4852">
        <v>12</v>
      </c>
      <c r="C4852">
        <v>2021</v>
      </c>
      <c r="D4852" s="2">
        <v>44916</v>
      </c>
      <c r="E4852" t="s">
        <v>272</v>
      </c>
      <c r="F4852" t="s">
        <v>1865</v>
      </c>
      <c r="G4852" t="s">
        <v>17</v>
      </c>
      <c r="I4852" s="3">
        <v>32.270000000000003</v>
      </c>
    </row>
    <row r="4853" spans="1:9" x14ac:dyDescent="0.35">
      <c r="A4853" s="1">
        <v>44559</v>
      </c>
      <c r="B4853">
        <v>12</v>
      </c>
      <c r="C4853">
        <v>2021</v>
      </c>
      <c r="D4853" s="2">
        <v>44916</v>
      </c>
      <c r="E4853" t="s">
        <v>272</v>
      </c>
      <c r="F4853" t="s">
        <v>1866</v>
      </c>
      <c r="G4853" t="s">
        <v>10</v>
      </c>
      <c r="I4853" s="3">
        <v>34</v>
      </c>
    </row>
    <row r="4854" spans="1:9" x14ac:dyDescent="0.35">
      <c r="A4854" s="1">
        <v>44559</v>
      </c>
      <c r="B4854">
        <v>12</v>
      </c>
      <c r="C4854">
        <v>2021</v>
      </c>
      <c r="D4854" s="2">
        <v>44916</v>
      </c>
      <c r="E4854" t="s">
        <v>272</v>
      </c>
      <c r="F4854" t="s">
        <v>1867</v>
      </c>
      <c r="G4854" t="s">
        <v>71</v>
      </c>
      <c r="I4854" s="3">
        <v>909.23</v>
      </c>
    </row>
    <row r="4855" spans="1:9" x14ac:dyDescent="0.35">
      <c r="A4855" s="1">
        <v>44560</v>
      </c>
      <c r="B4855">
        <v>12</v>
      </c>
      <c r="C4855">
        <v>2021</v>
      </c>
      <c r="D4855" s="2">
        <v>44916</v>
      </c>
      <c r="E4855" t="s">
        <v>272</v>
      </c>
      <c r="F4855" t="s">
        <v>1029</v>
      </c>
      <c r="G4855" t="s">
        <v>20</v>
      </c>
      <c r="I4855" s="3">
        <v>75.78</v>
      </c>
    </row>
    <row r="4856" spans="1:9" x14ac:dyDescent="0.35">
      <c r="A4856" s="1">
        <v>44560</v>
      </c>
      <c r="B4856">
        <v>12</v>
      </c>
      <c r="C4856">
        <v>2021</v>
      </c>
      <c r="D4856" s="2">
        <v>44916</v>
      </c>
      <c r="E4856" t="s">
        <v>272</v>
      </c>
      <c r="F4856" t="s">
        <v>479</v>
      </c>
      <c r="G4856" t="s">
        <v>17</v>
      </c>
      <c r="I4856" s="3">
        <v>183.01</v>
      </c>
    </row>
    <row r="4857" spans="1:9" x14ac:dyDescent="0.35">
      <c r="A4857" s="1">
        <v>44560</v>
      </c>
      <c r="B4857">
        <v>12</v>
      </c>
      <c r="C4857">
        <v>2021</v>
      </c>
      <c r="D4857" s="2">
        <v>44916</v>
      </c>
      <c r="E4857" t="s">
        <v>272</v>
      </c>
      <c r="F4857" t="s">
        <v>719</v>
      </c>
      <c r="G4857" t="s">
        <v>71</v>
      </c>
      <c r="I4857" s="3">
        <v>549.14</v>
      </c>
    </row>
    <row r="4858" spans="1:9" x14ac:dyDescent="0.35">
      <c r="A4858" s="1">
        <v>44561</v>
      </c>
      <c r="B4858">
        <v>12</v>
      </c>
      <c r="C4858">
        <v>2021</v>
      </c>
      <c r="D4858" s="2">
        <v>44916</v>
      </c>
      <c r="E4858" t="s">
        <v>272</v>
      </c>
      <c r="F4858" t="s">
        <v>1868</v>
      </c>
      <c r="G4858" t="s">
        <v>19</v>
      </c>
      <c r="I4858" s="3">
        <v>10.83</v>
      </c>
    </row>
    <row r="4859" spans="1:9" x14ac:dyDescent="0.35">
      <c r="A4859" s="1">
        <v>44562</v>
      </c>
      <c r="B4859">
        <v>1</v>
      </c>
      <c r="C4859">
        <v>2022</v>
      </c>
      <c r="D4859" s="2">
        <v>44583</v>
      </c>
      <c r="E4859" t="s">
        <v>268</v>
      </c>
      <c r="F4859" t="s">
        <v>919</v>
      </c>
      <c r="G4859" t="s">
        <v>34</v>
      </c>
      <c r="I4859" s="3">
        <v>55</v>
      </c>
    </row>
    <row r="4860" spans="1:9" x14ac:dyDescent="0.35">
      <c r="A4860" s="1">
        <v>44562</v>
      </c>
      <c r="B4860">
        <v>1</v>
      </c>
      <c r="C4860">
        <v>2022</v>
      </c>
      <c r="D4860" s="2">
        <v>44583</v>
      </c>
      <c r="E4860" t="s">
        <v>268</v>
      </c>
      <c r="F4860" t="s">
        <v>1688</v>
      </c>
      <c r="G4860" t="s">
        <v>34</v>
      </c>
      <c r="I4860" s="3">
        <v>100</v>
      </c>
    </row>
    <row r="4861" spans="1:9" x14ac:dyDescent="0.35">
      <c r="A4861" s="1">
        <v>44562</v>
      </c>
      <c r="B4861">
        <v>1</v>
      </c>
      <c r="C4861">
        <v>2022</v>
      </c>
      <c r="D4861" s="2">
        <v>44583</v>
      </c>
      <c r="E4861" t="s">
        <v>268</v>
      </c>
      <c r="F4861" t="s">
        <v>1688</v>
      </c>
      <c r="G4861" t="s">
        <v>34</v>
      </c>
      <c r="I4861" s="3">
        <v>150</v>
      </c>
    </row>
    <row r="4862" spans="1:9" x14ac:dyDescent="0.35">
      <c r="A4862" s="1">
        <v>44562</v>
      </c>
      <c r="B4862">
        <v>1</v>
      </c>
      <c r="C4862">
        <v>2022</v>
      </c>
      <c r="D4862" s="2">
        <v>44583</v>
      </c>
      <c r="E4862" t="s">
        <v>268</v>
      </c>
      <c r="F4862" t="s">
        <v>1621</v>
      </c>
      <c r="G4862" t="s">
        <v>13</v>
      </c>
      <c r="I4862" s="3">
        <v>3000</v>
      </c>
    </row>
    <row r="4863" spans="1:9" x14ac:dyDescent="0.35">
      <c r="A4863" s="1">
        <v>44562</v>
      </c>
      <c r="B4863">
        <v>1</v>
      </c>
      <c r="C4863">
        <v>2022</v>
      </c>
      <c r="D4863" s="2">
        <v>44583</v>
      </c>
      <c r="E4863" t="s">
        <v>268</v>
      </c>
      <c r="F4863" t="s">
        <v>681</v>
      </c>
      <c r="G4863" t="s">
        <v>34</v>
      </c>
      <c r="I4863" s="3">
        <v>0</v>
      </c>
    </row>
    <row r="4864" spans="1:9" x14ac:dyDescent="0.35">
      <c r="A4864" s="1">
        <v>44563</v>
      </c>
      <c r="B4864">
        <v>1</v>
      </c>
      <c r="C4864">
        <v>2022</v>
      </c>
      <c r="D4864" s="2">
        <v>44583</v>
      </c>
      <c r="E4864" t="s">
        <v>272</v>
      </c>
      <c r="F4864" t="s">
        <v>1869</v>
      </c>
      <c r="G4864" t="s">
        <v>10</v>
      </c>
      <c r="I4864" s="3">
        <v>155.06</v>
      </c>
    </row>
    <row r="4865" spans="1:9" x14ac:dyDescent="0.35">
      <c r="A4865" s="1">
        <v>44564</v>
      </c>
      <c r="B4865">
        <v>1</v>
      </c>
      <c r="C4865">
        <v>2022</v>
      </c>
      <c r="D4865" s="2">
        <v>44583</v>
      </c>
      <c r="E4865" t="s">
        <v>272</v>
      </c>
      <c r="F4865" t="s">
        <v>1870</v>
      </c>
      <c r="G4865" t="s">
        <v>17</v>
      </c>
      <c r="I4865" s="3">
        <v>16.11</v>
      </c>
    </row>
    <row r="4866" spans="1:9" x14ac:dyDescent="0.35">
      <c r="A4866" s="1">
        <v>44565</v>
      </c>
      <c r="B4866">
        <v>1</v>
      </c>
      <c r="C4866">
        <v>2022</v>
      </c>
      <c r="D4866" s="2">
        <v>44583</v>
      </c>
      <c r="E4866" t="s">
        <v>272</v>
      </c>
      <c r="F4866" t="s">
        <v>1871</v>
      </c>
      <c r="G4866" t="s">
        <v>23</v>
      </c>
      <c r="I4866" s="3">
        <v>118</v>
      </c>
    </row>
    <row r="4867" spans="1:9" x14ac:dyDescent="0.35">
      <c r="A4867" s="1">
        <v>44565</v>
      </c>
      <c r="B4867">
        <v>1</v>
      </c>
      <c r="C4867">
        <v>2022</v>
      </c>
      <c r="D4867" s="2">
        <v>44583</v>
      </c>
      <c r="E4867" t="s">
        <v>272</v>
      </c>
      <c r="F4867" t="s">
        <v>1872</v>
      </c>
      <c r="G4867" t="s">
        <v>71</v>
      </c>
      <c r="I4867" s="3">
        <v>183.16</v>
      </c>
    </row>
    <row r="4868" spans="1:9" x14ac:dyDescent="0.35">
      <c r="A4868" s="1">
        <v>44565</v>
      </c>
      <c r="B4868">
        <v>1</v>
      </c>
      <c r="C4868">
        <v>2022</v>
      </c>
      <c r="D4868" s="2">
        <v>44583</v>
      </c>
      <c r="E4868" t="s">
        <v>272</v>
      </c>
      <c r="F4868" t="s">
        <v>490</v>
      </c>
      <c r="G4868" t="s">
        <v>27</v>
      </c>
      <c r="I4868" s="3">
        <v>188.94</v>
      </c>
    </row>
    <row r="4869" spans="1:9" x14ac:dyDescent="0.35">
      <c r="A4869" s="1">
        <v>44565</v>
      </c>
      <c r="B4869">
        <v>1</v>
      </c>
      <c r="C4869">
        <v>2022</v>
      </c>
      <c r="D4869" s="2">
        <v>44583</v>
      </c>
      <c r="E4869" t="s">
        <v>272</v>
      </c>
      <c r="F4869" t="s">
        <v>511</v>
      </c>
      <c r="G4869" t="s">
        <v>23</v>
      </c>
      <c r="I4869" s="3">
        <v>289.98</v>
      </c>
    </row>
    <row r="4870" spans="1:9" x14ac:dyDescent="0.35">
      <c r="A4870" s="1">
        <v>44565</v>
      </c>
      <c r="B4870">
        <v>1</v>
      </c>
      <c r="C4870">
        <v>2022</v>
      </c>
      <c r="D4870" s="2">
        <v>44583</v>
      </c>
      <c r="E4870" t="s">
        <v>272</v>
      </c>
      <c r="F4870" t="s">
        <v>726</v>
      </c>
      <c r="G4870" t="s">
        <v>71</v>
      </c>
      <c r="I4870" s="3">
        <v>354.49</v>
      </c>
    </row>
    <row r="4871" spans="1:9" x14ac:dyDescent="0.35">
      <c r="A4871" s="1">
        <v>44566</v>
      </c>
      <c r="B4871">
        <v>1</v>
      </c>
      <c r="C4871">
        <v>2022</v>
      </c>
      <c r="D4871" s="2">
        <v>44583</v>
      </c>
      <c r="E4871" t="s">
        <v>272</v>
      </c>
      <c r="F4871" t="s">
        <v>1029</v>
      </c>
      <c r="G4871" t="s">
        <v>20</v>
      </c>
      <c r="I4871" s="3">
        <v>23.27</v>
      </c>
    </row>
    <row r="4872" spans="1:9" x14ac:dyDescent="0.35">
      <c r="A4872" s="1">
        <v>44566</v>
      </c>
      <c r="B4872">
        <v>1</v>
      </c>
      <c r="C4872">
        <v>2022</v>
      </c>
      <c r="D4872" s="2">
        <v>44583</v>
      </c>
      <c r="E4872" t="s">
        <v>272</v>
      </c>
      <c r="F4872" t="s">
        <v>714</v>
      </c>
      <c r="G4872" t="s">
        <v>60</v>
      </c>
      <c r="I4872" s="3">
        <v>43.74</v>
      </c>
    </row>
    <row r="4873" spans="1:9" x14ac:dyDescent="0.35">
      <c r="A4873" s="1">
        <v>44567</v>
      </c>
      <c r="B4873">
        <v>1</v>
      </c>
      <c r="C4873">
        <v>2022</v>
      </c>
      <c r="D4873" s="2">
        <v>44583</v>
      </c>
      <c r="E4873" t="s">
        <v>272</v>
      </c>
      <c r="F4873" t="s">
        <v>403</v>
      </c>
      <c r="G4873" t="s">
        <v>17</v>
      </c>
      <c r="I4873" s="3">
        <v>10.76</v>
      </c>
    </row>
    <row r="4874" spans="1:9" x14ac:dyDescent="0.35">
      <c r="A4874" s="1">
        <v>44567</v>
      </c>
      <c r="B4874">
        <v>1</v>
      </c>
      <c r="C4874">
        <v>2022</v>
      </c>
      <c r="D4874" s="2">
        <v>44583</v>
      </c>
      <c r="E4874" t="s">
        <v>272</v>
      </c>
      <c r="F4874" t="s">
        <v>1029</v>
      </c>
      <c r="G4874" t="s">
        <v>20</v>
      </c>
      <c r="I4874" s="3">
        <v>26.38</v>
      </c>
    </row>
    <row r="4875" spans="1:9" x14ac:dyDescent="0.35">
      <c r="A4875" s="1">
        <v>44567</v>
      </c>
      <c r="B4875">
        <v>1</v>
      </c>
      <c r="C4875">
        <v>2022</v>
      </c>
      <c r="D4875" s="2">
        <v>44583</v>
      </c>
      <c r="E4875" t="s">
        <v>272</v>
      </c>
      <c r="F4875" t="s">
        <v>1873</v>
      </c>
      <c r="G4875" t="s">
        <v>47</v>
      </c>
      <c r="I4875" s="3">
        <v>58.17</v>
      </c>
    </row>
    <row r="4876" spans="1:9" x14ac:dyDescent="0.35">
      <c r="A4876" s="1">
        <v>44569</v>
      </c>
      <c r="B4876">
        <v>1</v>
      </c>
      <c r="C4876">
        <v>2022</v>
      </c>
      <c r="D4876" s="2">
        <v>44583</v>
      </c>
      <c r="E4876" t="s">
        <v>272</v>
      </c>
      <c r="F4876" t="s">
        <v>1874</v>
      </c>
      <c r="G4876" t="s">
        <v>17</v>
      </c>
      <c r="I4876" s="3">
        <v>275.42</v>
      </c>
    </row>
    <row r="4877" spans="1:9" x14ac:dyDescent="0.35">
      <c r="A4877" s="1">
        <v>44570</v>
      </c>
      <c r="B4877">
        <v>1</v>
      </c>
      <c r="C4877">
        <v>2022</v>
      </c>
      <c r="D4877" s="2">
        <v>44583</v>
      </c>
      <c r="E4877" t="s">
        <v>272</v>
      </c>
      <c r="F4877" t="s">
        <v>512</v>
      </c>
      <c r="G4877" t="s">
        <v>19</v>
      </c>
      <c r="I4877" s="3">
        <v>1.62</v>
      </c>
    </row>
    <row r="4878" spans="1:9" x14ac:dyDescent="0.35">
      <c r="A4878" s="1">
        <v>44570</v>
      </c>
      <c r="B4878">
        <v>1</v>
      </c>
      <c r="C4878">
        <v>2022</v>
      </c>
      <c r="D4878" s="2">
        <v>44583</v>
      </c>
      <c r="E4878" t="s">
        <v>272</v>
      </c>
      <c r="F4878" t="s">
        <v>1029</v>
      </c>
      <c r="G4878" t="s">
        <v>17</v>
      </c>
      <c r="I4878" s="3">
        <v>6.87</v>
      </c>
    </row>
    <row r="4879" spans="1:9" x14ac:dyDescent="0.35">
      <c r="A4879" s="1">
        <v>44570</v>
      </c>
      <c r="B4879">
        <v>1</v>
      </c>
      <c r="C4879">
        <v>2022</v>
      </c>
      <c r="D4879" s="2">
        <v>44583</v>
      </c>
      <c r="E4879" t="s">
        <v>272</v>
      </c>
      <c r="F4879" t="s">
        <v>856</v>
      </c>
      <c r="G4879" t="s">
        <v>17</v>
      </c>
      <c r="I4879" s="3">
        <v>12.17</v>
      </c>
    </row>
    <row r="4880" spans="1:9" x14ac:dyDescent="0.35">
      <c r="A4880" s="1">
        <v>44570</v>
      </c>
      <c r="B4880">
        <v>1</v>
      </c>
      <c r="C4880">
        <v>2022</v>
      </c>
      <c r="D4880" s="2">
        <v>44583</v>
      </c>
      <c r="E4880" t="s">
        <v>272</v>
      </c>
      <c r="F4880" t="s">
        <v>1875</v>
      </c>
      <c r="G4880" t="s">
        <v>17</v>
      </c>
      <c r="I4880" s="3">
        <v>47.4</v>
      </c>
    </row>
    <row r="4881" spans="1:9" x14ac:dyDescent="0.35">
      <c r="A4881" s="1">
        <v>44570</v>
      </c>
      <c r="B4881">
        <v>1</v>
      </c>
      <c r="C4881">
        <v>2022</v>
      </c>
      <c r="D4881" s="2">
        <v>44583</v>
      </c>
      <c r="E4881" t="s">
        <v>272</v>
      </c>
      <c r="F4881" t="s">
        <v>1876</v>
      </c>
      <c r="G4881" t="s">
        <v>71</v>
      </c>
      <c r="I4881" s="3">
        <v>58.15</v>
      </c>
    </row>
    <row r="4882" spans="1:9" x14ac:dyDescent="0.35">
      <c r="A4882" s="1">
        <v>44570</v>
      </c>
      <c r="B4882">
        <v>1</v>
      </c>
      <c r="C4882">
        <v>2022</v>
      </c>
      <c r="D4882" s="2">
        <v>44583</v>
      </c>
      <c r="E4882" t="s">
        <v>272</v>
      </c>
      <c r="F4882" t="s">
        <v>1877</v>
      </c>
      <c r="G4882" t="s">
        <v>71</v>
      </c>
      <c r="I4882" s="3">
        <v>411.53</v>
      </c>
    </row>
    <row r="4883" spans="1:9" x14ac:dyDescent="0.35">
      <c r="A4883" s="1">
        <v>44571</v>
      </c>
      <c r="B4883">
        <v>1</v>
      </c>
      <c r="C4883">
        <v>2022</v>
      </c>
      <c r="D4883" s="2">
        <v>44583</v>
      </c>
      <c r="E4883" t="s">
        <v>272</v>
      </c>
      <c r="F4883" t="s">
        <v>1807</v>
      </c>
      <c r="G4883" t="s">
        <v>17</v>
      </c>
      <c r="I4883" s="3">
        <v>12.39</v>
      </c>
    </row>
    <row r="4884" spans="1:9" x14ac:dyDescent="0.35">
      <c r="A4884" s="1">
        <v>44571</v>
      </c>
      <c r="B4884">
        <v>1</v>
      </c>
      <c r="C4884">
        <v>2022</v>
      </c>
      <c r="D4884" s="2">
        <v>44583</v>
      </c>
      <c r="E4884" t="s">
        <v>272</v>
      </c>
      <c r="F4884" t="s">
        <v>358</v>
      </c>
      <c r="G4884" t="s">
        <v>17</v>
      </c>
      <c r="I4884" s="3">
        <v>26.73</v>
      </c>
    </row>
    <row r="4885" spans="1:9" x14ac:dyDescent="0.35">
      <c r="A4885" s="1">
        <v>44571</v>
      </c>
      <c r="B4885">
        <v>1</v>
      </c>
      <c r="C4885">
        <v>2022</v>
      </c>
      <c r="D4885" s="2">
        <v>44583</v>
      </c>
      <c r="E4885" t="s">
        <v>272</v>
      </c>
      <c r="F4885" t="s">
        <v>1878</v>
      </c>
      <c r="G4885" t="s">
        <v>17</v>
      </c>
      <c r="I4885" s="3">
        <v>26.88</v>
      </c>
    </row>
    <row r="4886" spans="1:9" x14ac:dyDescent="0.35">
      <c r="A4886" s="1">
        <v>44571</v>
      </c>
      <c r="B4886">
        <v>1</v>
      </c>
      <c r="C4886">
        <v>2022</v>
      </c>
      <c r="D4886" s="2">
        <v>44583</v>
      </c>
      <c r="E4886" t="s">
        <v>272</v>
      </c>
      <c r="F4886" t="s">
        <v>1878</v>
      </c>
      <c r="G4886" t="s">
        <v>17</v>
      </c>
      <c r="I4886" s="3">
        <v>48.36</v>
      </c>
    </row>
    <row r="4887" spans="1:9" x14ac:dyDescent="0.35">
      <c r="A4887" s="1">
        <v>44572</v>
      </c>
      <c r="B4887">
        <v>1</v>
      </c>
      <c r="C4887">
        <v>2022</v>
      </c>
      <c r="D4887" s="2">
        <v>44583</v>
      </c>
      <c r="E4887" t="s">
        <v>272</v>
      </c>
      <c r="F4887" t="s">
        <v>474</v>
      </c>
      <c r="G4887" t="s">
        <v>19</v>
      </c>
      <c r="I4887" s="3">
        <v>3.77</v>
      </c>
    </row>
    <row r="4888" spans="1:9" x14ac:dyDescent="0.35">
      <c r="A4888" s="1">
        <v>44572</v>
      </c>
      <c r="B4888">
        <v>1</v>
      </c>
      <c r="C4888">
        <v>2022</v>
      </c>
      <c r="D4888" s="2">
        <v>44583</v>
      </c>
      <c r="E4888" t="s">
        <v>272</v>
      </c>
      <c r="F4888" t="s">
        <v>1879</v>
      </c>
      <c r="G4888" t="s">
        <v>17</v>
      </c>
      <c r="I4888" s="3">
        <v>29.79</v>
      </c>
    </row>
    <row r="4889" spans="1:9" x14ac:dyDescent="0.35">
      <c r="A4889" s="1">
        <v>44572</v>
      </c>
      <c r="B4889">
        <v>1</v>
      </c>
      <c r="C4889">
        <v>2022</v>
      </c>
      <c r="D4889" s="2">
        <v>44583</v>
      </c>
      <c r="E4889" t="s">
        <v>272</v>
      </c>
      <c r="F4889" t="s">
        <v>1880</v>
      </c>
      <c r="G4889" t="s">
        <v>71</v>
      </c>
      <c r="I4889" s="3">
        <v>406.03</v>
      </c>
    </row>
    <row r="4890" spans="1:9" x14ac:dyDescent="0.35">
      <c r="A4890" s="1">
        <v>44572</v>
      </c>
      <c r="B4890">
        <v>1</v>
      </c>
      <c r="C4890">
        <v>2022</v>
      </c>
      <c r="D4890" s="2">
        <v>44583</v>
      </c>
      <c r="E4890" t="s">
        <v>272</v>
      </c>
      <c r="F4890" t="s">
        <v>1881</v>
      </c>
      <c r="G4890" t="s">
        <v>17</v>
      </c>
      <c r="I4890" s="3">
        <v>711.75</v>
      </c>
    </row>
    <row r="4891" spans="1:9" x14ac:dyDescent="0.35">
      <c r="A4891" s="1">
        <v>44573</v>
      </c>
      <c r="B4891">
        <v>1</v>
      </c>
      <c r="C4891">
        <v>2022</v>
      </c>
      <c r="D4891" s="2">
        <v>44583</v>
      </c>
      <c r="E4891" t="s">
        <v>275</v>
      </c>
      <c r="F4891" t="s">
        <v>420</v>
      </c>
      <c r="G4891" t="s">
        <v>26</v>
      </c>
      <c r="I4891" s="3">
        <v>59.43</v>
      </c>
    </row>
    <row r="4892" spans="1:9" x14ac:dyDescent="0.35">
      <c r="A4892" s="1">
        <v>44573</v>
      </c>
      <c r="B4892">
        <v>1</v>
      </c>
      <c r="C4892">
        <v>2022</v>
      </c>
      <c r="D4892" s="2">
        <v>44583</v>
      </c>
      <c r="E4892" t="s">
        <v>272</v>
      </c>
      <c r="F4892" t="s">
        <v>1882</v>
      </c>
      <c r="G4892" t="s">
        <v>17</v>
      </c>
      <c r="I4892" s="3">
        <v>10.76</v>
      </c>
    </row>
    <row r="4893" spans="1:9" x14ac:dyDescent="0.35">
      <c r="A4893" s="1">
        <v>44573</v>
      </c>
      <c r="B4893">
        <v>1</v>
      </c>
      <c r="C4893">
        <v>2022</v>
      </c>
      <c r="D4893" s="2">
        <v>44583</v>
      </c>
      <c r="E4893" t="s">
        <v>272</v>
      </c>
      <c r="F4893" t="s">
        <v>1883</v>
      </c>
      <c r="G4893" t="s">
        <v>17</v>
      </c>
      <c r="I4893" s="3">
        <v>16.59</v>
      </c>
    </row>
    <row r="4894" spans="1:9" x14ac:dyDescent="0.35">
      <c r="A4894" s="1">
        <v>44573</v>
      </c>
      <c r="B4894">
        <v>1</v>
      </c>
      <c r="C4894">
        <v>2022</v>
      </c>
      <c r="D4894" s="2">
        <v>44583</v>
      </c>
      <c r="E4894" t="s">
        <v>272</v>
      </c>
      <c r="F4894" t="s">
        <v>1884</v>
      </c>
      <c r="G4894" t="s">
        <v>17</v>
      </c>
      <c r="I4894" s="3">
        <v>19.66</v>
      </c>
    </row>
    <row r="4895" spans="1:9" x14ac:dyDescent="0.35">
      <c r="A4895" s="1">
        <v>44573</v>
      </c>
      <c r="B4895">
        <v>1</v>
      </c>
      <c r="C4895">
        <v>2022</v>
      </c>
      <c r="D4895" s="2">
        <v>44583</v>
      </c>
      <c r="E4895" t="s">
        <v>272</v>
      </c>
      <c r="F4895" t="s">
        <v>479</v>
      </c>
      <c r="G4895" t="s">
        <v>17</v>
      </c>
      <c r="I4895" s="3">
        <v>285.51</v>
      </c>
    </row>
    <row r="4896" spans="1:9" x14ac:dyDescent="0.35">
      <c r="A4896" s="1">
        <v>44574</v>
      </c>
      <c r="B4896">
        <v>1</v>
      </c>
      <c r="C4896">
        <v>2022</v>
      </c>
      <c r="D4896" s="2">
        <v>44583</v>
      </c>
      <c r="E4896" t="s">
        <v>272</v>
      </c>
      <c r="F4896" t="s">
        <v>1686</v>
      </c>
      <c r="G4896" t="s">
        <v>19</v>
      </c>
      <c r="I4896" s="3">
        <v>11.01</v>
      </c>
    </row>
    <row r="4897" spans="1:9" x14ac:dyDescent="0.35">
      <c r="A4897" s="1">
        <v>44574</v>
      </c>
      <c r="B4897">
        <v>1</v>
      </c>
      <c r="C4897">
        <v>2022</v>
      </c>
      <c r="D4897" s="2">
        <v>44583</v>
      </c>
      <c r="E4897" t="s">
        <v>272</v>
      </c>
      <c r="F4897" t="s">
        <v>1029</v>
      </c>
      <c r="G4897" t="s">
        <v>20</v>
      </c>
      <c r="I4897" s="3">
        <v>30.64</v>
      </c>
    </row>
    <row r="4898" spans="1:9" x14ac:dyDescent="0.35">
      <c r="A4898" s="1">
        <v>44574</v>
      </c>
      <c r="B4898">
        <v>1</v>
      </c>
      <c r="C4898">
        <v>2022</v>
      </c>
      <c r="D4898" s="2">
        <v>44583</v>
      </c>
      <c r="E4898" t="s">
        <v>272</v>
      </c>
      <c r="F4898" t="s">
        <v>479</v>
      </c>
      <c r="G4898" t="s">
        <v>17</v>
      </c>
      <c r="I4898" s="3">
        <v>49.55</v>
      </c>
    </row>
    <row r="4899" spans="1:9" x14ac:dyDescent="0.35">
      <c r="A4899" s="1">
        <v>44576</v>
      </c>
      <c r="B4899">
        <v>1</v>
      </c>
      <c r="C4899">
        <v>2022</v>
      </c>
      <c r="D4899" s="2">
        <v>44583</v>
      </c>
      <c r="E4899" t="s">
        <v>272</v>
      </c>
      <c r="F4899" t="s">
        <v>728</v>
      </c>
      <c r="G4899" t="s">
        <v>71</v>
      </c>
      <c r="I4899" s="3">
        <v>322.17</v>
      </c>
    </row>
    <row r="4900" spans="1:9" x14ac:dyDescent="0.35">
      <c r="A4900" s="1">
        <v>44576</v>
      </c>
      <c r="B4900">
        <v>1</v>
      </c>
      <c r="C4900">
        <v>2022</v>
      </c>
      <c r="D4900" s="2">
        <v>44583</v>
      </c>
      <c r="E4900" t="s">
        <v>272</v>
      </c>
      <c r="F4900" t="s">
        <v>719</v>
      </c>
      <c r="G4900" t="s">
        <v>71</v>
      </c>
      <c r="I4900" s="3">
        <v>323.27999999999997</v>
      </c>
    </row>
    <row r="4901" spans="1:9" x14ac:dyDescent="0.35">
      <c r="A4901" s="1">
        <v>44576</v>
      </c>
      <c r="B4901">
        <v>1</v>
      </c>
      <c r="C4901">
        <v>2022</v>
      </c>
      <c r="D4901" s="2">
        <v>44583</v>
      </c>
      <c r="E4901" t="s">
        <v>272</v>
      </c>
      <c r="F4901" t="s">
        <v>1885</v>
      </c>
      <c r="G4901" t="s">
        <v>71</v>
      </c>
      <c r="I4901" s="3">
        <v>777.52</v>
      </c>
    </row>
    <row r="4902" spans="1:9" x14ac:dyDescent="0.35">
      <c r="A4902" s="1">
        <v>44578</v>
      </c>
      <c r="B4902">
        <v>1</v>
      </c>
      <c r="C4902">
        <v>2022</v>
      </c>
      <c r="D4902" s="2">
        <v>44583</v>
      </c>
      <c r="E4902" t="s">
        <v>272</v>
      </c>
      <c r="F4902" t="s">
        <v>1886</v>
      </c>
      <c r="G4902" t="s">
        <v>17</v>
      </c>
      <c r="I4902" s="3">
        <v>9.01</v>
      </c>
    </row>
    <row r="4903" spans="1:9" x14ac:dyDescent="0.35">
      <c r="A4903" s="1">
        <v>44578</v>
      </c>
      <c r="B4903">
        <v>1</v>
      </c>
      <c r="C4903">
        <v>2022</v>
      </c>
      <c r="D4903" s="2">
        <v>44583</v>
      </c>
      <c r="E4903" t="s">
        <v>272</v>
      </c>
      <c r="F4903" t="s">
        <v>552</v>
      </c>
      <c r="G4903" t="s">
        <v>20</v>
      </c>
      <c r="I4903" s="3">
        <v>27.35</v>
      </c>
    </row>
    <row r="4904" spans="1:9" x14ac:dyDescent="0.35">
      <c r="A4904" s="1">
        <v>44578</v>
      </c>
      <c r="B4904">
        <v>1</v>
      </c>
      <c r="C4904">
        <v>2022</v>
      </c>
      <c r="D4904" s="2">
        <v>44583</v>
      </c>
      <c r="E4904" t="s">
        <v>272</v>
      </c>
      <c r="F4904" t="s">
        <v>729</v>
      </c>
      <c r="G4904" t="s">
        <v>71</v>
      </c>
      <c r="I4904" s="3">
        <v>73.08</v>
      </c>
    </row>
    <row r="4905" spans="1:9" x14ac:dyDescent="0.35">
      <c r="A4905" s="1">
        <v>44578</v>
      </c>
      <c r="B4905">
        <v>1</v>
      </c>
      <c r="C4905">
        <v>2022</v>
      </c>
      <c r="D4905" s="2">
        <v>44583</v>
      </c>
      <c r="E4905" t="s">
        <v>272</v>
      </c>
      <c r="F4905" t="s">
        <v>719</v>
      </c>
      <c r="G4905" t="s">
        <v>71</v>
      </c>
      <c r="I4905" s="3">
        <v>124.75</v>
      </c>
    </row>
    <row r="4906" spans="1:9" x14ac:dyDescent="0.35">
      <c r="A4906" s="1">
        <v>44578</v>
      </c>
      <c r="B4906">
        <v>1</v>
      </c>
      <c r="C4906">
        <v>2022</v>
      </c>
      <c r="D4906" s="2">
        <v>44583</v>
      </c>
      <c r="E4906" t="s">
        <v>272</v>
      </c>
      <c r="F4906" t="s">
        <v>1887</v>
      </c>
      <c r="G4906" t="s">
        <v>47</v>
      </c>
      <c r="I4906" s="3">
        <v>428.83</v>
      </c>
    </row>
    <row r="4907" spans="1:9" x14ac:dyDescent="0.35">
      <c r="A4907" s="1">
        <v>44579</v>
      </c>
      <c r="B4907">
        <v>1</v>
      </c>
      <c r="C4907">
        <v>2022</v>
      </c>
      <c r="D4907" s="2">
        <v>44583</v>
      </c>
      <c r="E4907" t="s">
        <v>272</v>
      </c>
      <c r="F4907" t="s">
        <v>474</v>
      </c>
      <c r="G4907" t="s">
        <v>19</v>
      </c>
      <c r="I4907" s="3">
        <v>3.77</v>
      </c>
    </row>
    <row r="4908" spans="1:9" x14ac:dyDescent="0.35">
      <c r="A4908" s="1">
        <v>44579</v>
      </c>
      <c r="B4908">
        <v>1</v>
      </c>
      <c r="C4908">
        <v>2022</v>
      </c>
      <c r="D4908" s="2">
        <v>44583</v>
      </c>
      <c r="E4908" t="s">
        <v>272</v>
      </c>
      <c r="F4908" t="s">
        <v>715</v>
      </c>
      <c r="G4908" t="s">
        <v>23</v>
      </c>
      <c r="I4908" s="3">
        <v>18.149999999999999</v>
      </c>
    </row>
    <row r="4909" spans="1:9" x14ac:dyDescent="0.35">
      <c r="A4909" s="1">
        <v>44579</v>
      </c>
      <c r="B4909">
        <v>1</v>
      </c>
      <c r="C4909">
        <v>2022</v>
      </c>
      <c r="D4909" s="2">
        <v>44583</v>
      </c>
      <c r="E4909" t="s">
        <v>272</v>
      </c>
      <c r="F4909" t="s">
        <v>1888</v>
      </c>
      <c r="G4909" t="s">
        <v>17</v>
      </c>
      <c r="I4909" s="3">
        <v>26.93</v>
      </c>
    </row>
    <row r="4910" spans="1:9" x14ac:dyDescent="0.35">
      <c r="A4910" s="1">
        <v>44579</v>
      </c>
      <c r="B4910">
        <v>1</v>
      </c>
      <c r="C4910">
        <v>2022</v>
      </c>
      <c r="D4910" s="2">
        <v>44583</v>
      </c>
      <c r="E4910" t="s">
        <v>272</v>
      </c>
      <c r="F4910" t="s">
        <v>1888</v>
      </c>
      <c r="G4910" t="s">
        <v>17</v>
      </c>
      <c r="I4910" s="3">
        <v>26.93</v>
      </c>
    </row>
    <row r="4911" spans="1:9" x14ac:dyDescent="0.35">
      <c r="A4911" s="1">
        <v>44579</v>
      </c>
      <c r="B4911">
        <v>1</v>
      </c>
      <c r="C4911">
        <v>2022</v>
      </c>
      <c r="D4911" s="2">
        <v>44583</v>
      </c>
      <c r="E4911" t="s">
        <v>272</v>
      </c>
      <c r="F4911" t="s">
        <v>1888</v>
      </c>
      <c r="G4911" t="s">
        <v>17</v>
      </c>
      <c r="I4911" s="3">
        <v>26.93</v>
      </c>
    </row>
    <row r="4912" spans="1:9" x14ac:dyDescent="0.35">
      <c r="A4912" s="1">
        <v>44579</v>
      </c>
      <c r="B4912">
        <v>1</v>
      </c>
      <c r="C4912">
        <v>2022</v>
      </c>
      <c r="D4912" s="2">
        <v>44583</v>
      </c>
      <c r="E4912" t="s">
        <v>272</v>
      </c>
      <c r="F4912" t="s">
        <v>1888</v>
      </c>
      <c r="G4912" t="s">
        <v>17</v>
      </c>
      <c r="I4912" s="3">
        <v>26.93</v>
      </c>
    </row>
    <row r="4913" spans="1:9" x14ac:dyDescent="0.35">
      <c r="A4913" s="1">
        <v>44580</v>
      </c>
      <c r="B4913">
        <v>1</v>
      </c>
      <c r="C4913">
        <v>2022</v>
      </c>
      <c r="D4913" s="2">
        <v>44583</v>
      </c>
      <c r="E4913" t="s">
        <v>272</v>
      </c>
      <c r="F4913" t="s">
        <v>1783</v>
      </c>
      <c r="G4913" t="s">
        <v>28</v>
      </c>
      <c r="I4913" s="3">
        <v>13.99</v>
      </c>
    </row>
    <row r="4914" spans="1:9" x14ac:dyDescent="0.35">
      <c r="A4914" s="1">
        <v>44580</v>
      </c>
      <c r="B4914">
        <v>1</v>
      </c>
      <c r="C4914">
        <v>2022</v>
      </c>
      <c r="D4914" s="2">
        <v>44583</v>
      </c>
      <c r="E4914" t="s">
        <v>272</v>
      </c>
      <c r="F4914" t="s">
        <v>1889</v>
      </c>
      <c r="G4914" t="s">
        <v>17</v>
      </c>
      <c r="I4914" s="3">
        <v>15.07</v>
      </c>
    </row>
    <row r="4915" spans="1:9" x14ac:dyDescent="0.35">
      <c r="A4915" s="1">
        <v>44581</v>
      </c>
      <c r="B4915">
        <v>1</v>
      </c>
      <c r="C4915">
        <v>2022</v>
      </c>
      <c r="D4915" s="2">
        <v>44583</v>
      </c>
      <c r="E4915" t="s">
        <v>272</v>
      </c>
      <c r="F4915" t="s">
        <v>1890</v>
      </c>
      <c r="G4915" t="s">
        <v>34</v>
      </c>
      <c r="I4915" s="3">
        <v>25.25</v>
      </c>
    </row>
    <row r="4916" spans="1:9" x14ac:dyDescent="0.35">
      <c r="A4916" s="1">
        <v>44582</v>
      </c>
      <c r="B4916">
        <v>1</v>
      </c>
      <c r="C4916">
        <v>2022</v>
      </c>
      <c r="D4916" s="2">
        <v>44583</v>
      </c>
      <c r="E4916" t="s">
        <v>272</v>
      </c>
      <c r="F4916" t="s">
        <v>1891</v>
      </c>
      <c r="G4916" t="s">
        <v>38</v>
      </c>
      <c r="I4916" s="3">
        <v>20</v>
      </c>
    </row>
    <row r="4917" spans="1:9" x14ac:dyDescent="0.35">
      <c r="A4917" s="1">
        <v>44582</v>
      </c>
      <c r="B4917">
        <v>1</v>
      </c>
      <c r="C4917">
        <v>2022</v>
      </c>
      <c r="D4917" s="2">
        <v>44583</v>
      </c>
      <c r="E4917" t="s">
        <v>272</v>
      </c>
      <c r="F4917" t="s">
        <v>479</v>
      </c>
      <c r="G4917" t="s">
        <v>17</v>
      </c>
      <c r="I4917" s="3">
        <v>134.66999999999999</v>
      </c>
    </row>
    <row r="4918" spans="1:9" x14ac:dyDescent="0.35">
      <c r="A4918" s="1">
        <v>44582</v>
      </c>
      <c r="B4918">
        <v>1</v>
      </c>
      <c r="C4918">
        <v>2022</v>
      </c>
      <c r="D4918" s="2">
        <v>44583</v>
      </c>
      <c r="E4918" t="s">
        <v>268</v>
      </c>
      <c r="F4918" t="s">
        <v>1892</v>
      </c>
      <c r="G4918" t="s">
        <v>74</v>
      </c>
      <c r="I4918" s="3">
        <v>3000</v>
      </c>
    </row>
    <row r="4919" spans="1:9" x14ac:dyDescent="0.35">
      <c r="A4919" s="1">
        <v>44583</v>
      </c>
      <c r="B4919">
        <v>1</v>
      </c>
      <c r="C4919">
        <v>2022</v>
      </c>
      <c r="D4919" s="2">
        <v>44583</v>
      </c>
      <c r="E4919" t="s">
        <v>272</v>
      </c>
      <c r="F4919" t="s">
        <v>1893</v>
      </c>
      <c r="G4919" t="s">
        <v>17</v>
      </c>
      <c r="I4919" s="3">
        <v>25.79</v>
      </c>
    </row>
    <row r="4920" spans="1:9" x14ac:dyDescent="0.35">
      <c r="A4920" s="1">
        <v>44583</v>
      </c>
      <c r="B4920">
        <v>1</v>
      </c>
      <c r="C4920">
        <v>2022</v>
      </c>
      <c r="D4920" s="2">
        <v>44583</v>
      </c>
      <c r="E4920" t="s">
        <v>272</v>
      </c>
      <c r="F4920" t="s">
        <v>513</v>
      </c>
      <c r="G4920" t="s">
        <v>19</v>
      </c>
      <c r="I4920" s="3">
        <v>46.35</v>
      </c>
    </row>
    <row r="4921" spans="1:9" x14ac:dyDescent="0.35">
      <c r="A4921" s="1">
        <v>44583</v>
      </c>
      <c r="B4921">
        <v>1</v>
      </c>
      <c r="C4921">
        <v>2022</v>
      </c>
      <c r="D4921" s="2">
        <v>44583</v>
      </c>
      <c r="E4921" t="s">
        <v>272</v>
      </c>
      <c r="F4921" t="s">
        <v>514</v>
      </c>
      <c r="G4921" t="s">
        <v>17</v>
      </c>
      <c r="I4921" s="3">
        <v>75.34</v>
      </c>
    </row>
    <row r="4922" spans="1:9" x14ac:dyDescent="0.35">
      <c r="A4922" s="1">
        <v>44584</v>
      </c>
      <c r="B4922">
        <v>1</v>
      </c>
      <c r="C4922">
        <v>2022</v>
      </c>
      <c r="D4922" s="2">
        <v>44583</v>
      </c>
      <c r="E4922" t="s">
        <v>272</v>
      </c>
      <c r="F4922" t="s">
        <v>1894</v>
      </c>
      <c r="G4922" t="s">
        <v>38</v>
      </c>
      <c r="I4922" s="3">
        <v>4</v>
      </c>
    </row>
    <row r="4923" spans="1:9" x14ac:dyDescent="0.35">
      <c r="A4923" s="1">
        <v>44584</v>
      </c>
      <c r="B4923">
        <v>1</v>
      </c>
      <c r="C4923">
        <v>2022</v>
      </c>
      <c r="D4923" s="2">
        <v>44583</v>
      </c>
      <c r="E4923" t="s">
        <v>272</v>
      </c>
      <c r="F4923" t="s">
        <v>515</v>
      </c>
      <c r="G4923" t="s">
        <v>19</v>
      </c>
      <c r="I4923" s="3">
        <v>16.489999999999998</v>
      </c>
    </row>
    <row r="4924" spans="1:9" x14ac:dyDescent="0.35">
      <c r="A4924" s="1">
        <v>44584</v>
      </c>
      <c r="B4924">
        <v>1</v>
      </c>
      <c r="C4924">
        <v>2022</v>
      </c>
      <c r="D4924" s="2">
        <v>44583</v>
      </c>
      <c r="E4924" t="s">
        <v>272</v>
      </c>
      <c r="F4924" t="s">
        <v>1895</v>
      </c>
      <c r="G4924" t="s">
        <v>19</v>
      </c>
      <c r="I4924" s="3">
        <v>53.89</v>
      </c>
    </row>
    <row r="4925" spans="1:9" x14ac:dyDescent="0.35">
      <c r="A4925" s="1">
        <v>44586</v>
      </c>
      <c r="B4925">
        <v>1</v>
      </c>
      <c r="C4925">
        <v>2022</v>
      </c>
      <c r="D4925" s="2">
        <v>44583</v>
      </c>
      <c r="E4925" t="s">
        <v>272</v>
      </c>
      <c r="F4925" t="s">
        <v>474</v>
      </c>
      <c r="G4925" t="s">
        <v>19</v>
      </c>
      <c r="I4925" s="3">
        <v>5.7</v>
      </c>
    </row>
    <row r="4926" spans="1:9" x14ac:dyDescent="0.35">
      <c r="A4926" s="1">
        <v>44586</v>
      </c>
      <c r="B4926">
        <v>1</v>
      </c>
      <c r="C4926">
        <v>2022</v>
      </c>
      <c r="D4926" s="2">
        <v>44583</v>
      </c>
      <c r="E4926" t="s">
        <v>268</v>
      </c>
      <c r="F4926" t="s">
        <v>516</v>
      </c>
      <c r="G4926" t="s">
        <v>35</v>
      </c>
      <c r="I4926" s="3">
        <v>500</v>
      </c>
    </row>
    <row r="4927" spans="1:9" x14ac:dyDescent="0.35">
      <c r="A4927" s="1">
        <v>44586</v>
      </c>
      <c r="B4927">
        <v>1</v>
      </c>
      <c r="C4927">
        <v>2022</v>
      </c>
      <c r="D4927" s="2">
        <v>44583</v>
      </c>
      <c r="E4927" t="s">
        <v>268</v>
      </c>
      <c r="F4927" t="s">
        <v>1820</v>
      </c>
      <c r="G4927" t="s">
        <v>35</v>
      </c>
      <c r="I4927" s="3">
        <v>1660</v>
      </c>
    </row>
    <row r="4928" spans="1:9" x14ac:dyDescent="0.35">
      <c r="A4928" s="1">
        <v>44586</v>
      </c>
      <c r="B4928">
        <v>1</v>
      </c>
      <c r="C4928">
        <v>2022</v>
      </c>
      <c r="D4928" s="2">
        <v>44583</v>
      </c>
      <c r="E4928" t="s">
        <v>268</v>
      </c>
      <c r="F4928" t="s">
        <v>517</v>
      </c>
      <c r="G4928" t="s">
        <v>35</v>
      </c>
      <c r="I4928" s="3">
        <v>2389</v>
      </c>
    </row>
    <row r="4929" spans="1:9" x14ac:dyDescent="0.35">
      <c r="A4929" s="1">
        <v>44587</v>
      </c>
      <c r="B4929">
        <v>1</v>
      </c>
      <c r="C4929">
        <v>2022</v>
      </c>
      <c r="D4929" s="2">
        <v>44583</v>
      </c>
      <c r="E4929" t="s">
        <v>272</v>
      </c>
      <c r="F4929" t="s">
        <v>1896</v>
      </c>
      <c r="G4929" t="s">
        <v>17</v>
      </c>
      <c r="I4929" s="3">
        <v>25.84</v>
      </c>
    </row>
    <row r="4930" spans="1:9" x14ac:dyDescent="0.35">
      <c r="A4930" s="1">
        <v>44587</v>
      </c>
      <c r="B4930">
        <v>1</v>
      </c>
      <c r="C4930">
        <v>2022</v>
      </c>
      <c r="D4930" s="2">
        <v>44583</v>
      </c>
      <c r="E4930" t="s">
        <v>272</v>
      </c>
      <c r="F4930" t="s">
        <v>1897</v>
      </c>
      <c r="G4930" t="s">
        <v>17</v>
      </c>
      <c r="I4930" s="3">
        <v>56.02</v>
      </c>
    </row>
    <row r="4931" spans="1:9" x14ac:dyDescent="0.35">
      <c r="A4931" s="1">
        <v>44587</v>
      </c>
      <c r="B4931">
        <v>1</v>
      </c>
      <c r="C4931">
        <v>2022</v>
      </c>
      <c r="D4931" s="2">
        <v>44583</v>
      </c>
      <c r="E4931" t="s">
        <v>268</v>
      </c>
      <c r="F4931" t="s">
        <v>1898</v>
      </c>
      <c r="G4931" t="s">
        <v>13</v>
      </c>
      <c r="I4931" s="3">
        <v>287</v>
      </c>
    </row>
    <row r="4932" spans="1:9" x14ac:dyDescent="0.35">
      <c r="A4932" s="1">
        <v>44587</v>
      </c>
      <c r="B4932">
        <v>1</v>
      </c>
      <c r="C4932">
        <v>2022</v>
      </c>
      <c r="D4932" s="2">
        <v>44583</v>
      </c>
      <c r="E4932" t="s">
        <v>272</v>
      </c>
      <c r="F4932" t="s">
        <v>1899</v>
      </c>
      <c r="G4932" t="s">
        <v>20</v>
      </c>
      <c r="I4932" s="3">
        <v>703.05</v>
      </c>
    </row>
    <row r="4933" spans="1:9" x14ac:dyDescent="0.35">
      <c r="A4933" s="1">
        <v>44588</v>
      </c>
      <c r="B4933">
        <v>1</v>
      </c>
      <c r="C4933">
        <v>2022</v>
      </c>
      <c r="D4933" s="2">
        <v>44583</v>
      </c>
      <c r="E4933" t="s">
        <v>272</v>
      </c>
      <c r="F4933" t="s">
        <v>512</v>
      </c>
      <c r="G4933" t="s">
        <v>20</v>
      </c>
      <c r="I4933" s="3">
        <v>1.62</v>
      </c>
    </row>
    <row r="4934" spans="1:9" x14ac:dyDescent="0.35">
      <c r="A4934" s="1">
        <v>44589</v>
      </c>
      <c r="B4934">
        <v>1</v>
      </c>
      <c r="C4934">
        <v>2022</v>
      </c>
      <c r="D4934" s="2">
        <v>44583</v>
      </c>
      <c r="E4934" t="s">
        <v>272</v>
      </c>
      <c r="F4934" t="s">
        <v>1900</v>
      </c>
      <c r="G4934" t="s">
        <v>20</v>
      </c>
      <c r="I4934" s="3">
        <v>-19.98</v>
      </c>
    </row>
    <row r="4935" spans="1:9" x14ac:dyDescent="0.35">
      <c r="A4935" s="1">
        <v>44589</v>
      </c>
      <c r="B4935">
        <v>1</v>
      </c>
      <c r="C4935">
        <v>2022</v>
      </c>
      <c r="D4935" s="2">
        <v>44583</v>
      </c>
      <c r="E4935" t="s">
        <v>272</v>
      </c>
      <c r="F4935" t="s">
        <v>1029</v>
      </c>
      <c r="G4935" t="s">
        <v>20</v>
      </c>
      <c r="I4935" s="3">
        <v>45.55</v>
      </c>
    </row>
    <row r="4936" spans="1:9" x14ac:dyDescent="0.35">
      <c r="A4936" s="1">
        <v>44590</v>
      </c>
      <c r="B4936">
        <v>1</v>
      </c>
      <c r="C4936">
        <v>2022</v>
      </c>
      <c r="D4936" s="2">
        <v>44583</v>
      </c>
      <c r="E4936" t="s">
        <v>272</v>
      </c>
      <c r="F4936" t="s">
        <v>1901</v>
      </c>
      <c r="G4936" t="s">
        <v>47</v>
      </c>
      <c r="I4936" s="3">
        <v>116.28</v>
      </c>
    </row>
    <row r="4937" spans="1:9" x14ac:dyDescent="0.35">
      <c r="A4937" s="1">
        <v>44590</v>
      </c>
      <c r="B4937">
        <v>1</v>
      </c>
      <c r="C4937">
        <v>2022</v>
      </c>
      <c r="D4937" s="2">
        <v>44583</v>
      </c>
      <c r="E4937" t="s">
        <v>272</v>
      </c>
      <c r="F4937" t="s">
        <v>1902</v>
      </c>
      <c r="G4937" t="s">
        <v>17</v>
      </c>
      <c r="I4937" s="3">
        <v>177.66</v>
      </c>
    </row>
    <row r="4938" spans="1:9" x14ac:dyDescent="0.35">
      <c r="A4938" s="1">
        <v>44591</v>
      </c>
      <c r="B4938">
        <v>1</v>
      </c>
      <c r="C4938">
        <v>2022</v>
      </c>
      <c r="D4938" s="2">
        <v>44583</v>
      </c>
      <c r="E4938" t="s">
        <v>272</v>
      </c>
      <c r="F4938" t="s">
        <v>1029</v>
      </c>
      <c r="G4938" t="s">
        <v>20</v>
      </c>
      <c r="I4938" s="3">
        <v>22.91</v>
      </c>
    </row>
    <row r="4939" spans="1:9" x14ac:dyDescent="0.35">
      <c r="A4939" s="1">
        <v>44591</v>
      </c>
      <c r="B4939">
        <v>1</v>
      </c>
      <c r="C4939">
        <v>2022</v>
      </c>
      <c r="D4939" s="2">
        <v>44583</v>
      </c>
      <c r="E4939" t="s">
        <v>272</v>
      </c>
      <c r="F4939" t="s">
        <v>1903</v>
      </c>
      <c r="G4939" t="s">
        <v>47</v>
      </c>
      <c r="I4939" s="3">
        <v>128.38999999999999</v>
      </c>
    </row>
    <row r="4940" spans="1:9" x14ac:dyDescent="0.35">
      <c r="A4940" s="1">
        <v>44592</v>
      </c>
      <c r="B4940">
        <v>1</v>
      </c>
      <c r="C4940">
        <v>2022</v>
      </c>
      <c r="D4940" s="2">
        <v>44583</v>
      </c>
      <c r="E4940" t="s">
        <v>272</v>
      </c>
      <c r="F4940" t="s">
        <v>1904</v>
      </c>
      <c r="G4940" t="s">
        <v>17</v>
      </c>
      <c r="I4940" s="3">
        <v>-129.22</v>
      </c>
    </row>
    <row r="4941" spans="1:9" x14ac:dyDescent="0.35">
      <c r="A4941" s="1">
        <v>44592</v>
      </c>
      <c r="B4941">
        <v>1</v>
      </c>
      <c r="C4941">
        <v>2022</v>
      </c>
      <c r="D4941" s="2">
        <v>44583</v>
      </c>
      <c r="E4941" t="s">
        <v>272</v>
      </c>
      <c r="F4941" t="s">
        <v>514</v>
      </c>
      <c r="G4941" t="s">
        <v>17</v>
      </c>
      <c r="I4941" s="3">
        <v>31.22</v>
      </c>
    </row>
    <row r="4942" spans="1:9" x14ac:dyDescent="0.35">
      <c r="A4942" s="1">
        <v>44593</v>
      </c>
      <c r="B4942">
        <v>2</v>
      </c>
      <c r="C4942">
        <v>2022</v>
      </c>
      <c r="D4942" s="2">
        <v>44614</v>
      </c>
      <c r="E4942" t="s">
        <v>268</v>
      </c>
      <c r="F4942" t="s">
        <v>919</v>
      </c>
      <c r="G4942" t="s">
        <v>34</v>
      </c>
      <c r="I4942" s="3">
        <v>55</v>
      </c>
    </row>
    <row r="4943" spans="1:9" x14ac:dyDescent="0.35">
      <c r="A4943" s="1">
        <v>44593</v>
      </c>
      <c r="B4943">
        <v>2</v>
      </c>
      <c r="C4943">
        <v>2022</v>
      </c>
      <c r="D4943" s="2">
        <v>44614</v>
      </c>
      <c r="E4943" t="s">
        <v>268</v>
      </c>
      <c r="F4943" t="s">
        <v>1688</v>
      </c>
      <c r="G4943" t="s">
        <v>34</v>
      </c>
      <c r="I4943" s="3">
        <v>100</v>
      </c>
    </row>
    <row r="4944" spans="1:9" x14ac:dyDescent="0.35">
      <c r="A4944" s="1">
        <v>44593</v>
      </c>
      <c r="B4944">
        <v>2</v>
      </c>
      <c r="C4944">
        <v>2022</v>
      </c>
      <c r="D4944" s="2">
        <v>44614</v>
      </c>
      <c r="E4944" t="s">
        <v>268</v>
      </c>
      <c r="F4944" t="s">
        <v>1688</v>
      </c>
      <c r="G4944" t="s">
        <v>34</v>
      </c>
      <c r="I4944" s="3">
        <v>150</v>
      </c>
    </row>
    <row r="4945" spans="1:9" x14ac:dyDescent="0.35">
      <c r="A4945" s="1">
        <v>44593</v>
      </c>
      <c r="B4945">
        <v>2</v>
      </c>
      <c r="C4945">
        <v>2022</v>
      </c>
      <c r="D4945" s="2">
        <v>44614</v>
      </c>
      <c r="E4945" t="s">
        <v>268</v>
      </c>
      <c r="F4945" t="s">
        <v>1621</v>
      </c>
      <c r="G4945" t="s">
        <v>13</v>
      </c>
      <c r="I4945" s="3">
        <v>3000</v>
      </c>
    </row>
    <row r="4946" spans="1:9" x14ac:dyDescent="0.35">
      <c r="A4946" s="1">
        <v>44593</v>
      </c>
      <c r="B4946">
        <v>2</v>
      </c>
      <c r="C4946">
        <v>2022</v>
      </c>
      <c r="D4946" s="2">
        <v>44614</v>
      </c>
      <c r="E4946" t="s">
        <v>268</v>
      </c>
      <c r="F4946" t="s">
        <v>681</v>
      </c>
      <c r="G4946" t="s">
        <v>34</v>
      </c>
      <c r="I4946" s="3">
        <v>0</v>
      </c>
    </row>
    <row r="4947" spans="1:9" x14ac:dyDescent="0.35">
      <c r="A4947" s="1">
        <v>44594</v>
      </c>
      <c r="B4947">
        <v>2</v>
      </c>
      <c r="C4947">
        <v>2022</v>
      </c>
      <c r="D4947" s="2">
        <v>44614</v>
      </c>
      <c r="E4947" t="s">
        <v>272</v>
      </c>
      <c r="F4947" t="s">
        <v>1905</v>
      </c>
      <c r="G4947" t="s">
        <v>72</v>
      </c>
      <c r="I4947" s="3">
        <v>19.100000000000001</v>
      </c>
    </row>
    <row r="4948" spans="1:9" x14ac:dyDescent="0.35">
      <c r="A4948" s="1">
        <v>44594</v>
      </c>
      <c r="B4948">
        <v>2</v>
      </c>
      <c r="C4948">
        <v>2022</v>
      </c>
      <c r="D4948" s="2">
        <v>44614</v>
      </c>
      <c r="E4948" t="s">
        <v>268</v>
      </c>
      <c r="F4948" t="s">
        <v>1906</v>
      </c>
      <c r="G4948" t="s">
        <v>47</v>
      </c>
      <c r="I4948" s="3">
        <v>52.79</v>
      </c>
    </row>
    <row r="4949" spans="1:9" x14ac:dyDescent="0.35">
      <c r="A4949" s="1">
        <v>44594</v>
      </c>
      <c r="B4949">
        <v>2</v>
      </c>
      <c r="C4949">
        <v>2022</v>
      </c>
      <c r="D4949" s="2">
        <v>44614</v>
      </c>
      <c r="E4949" t="s">
        <v>268</v>
      </c>
      <c r="F4949" t="s">
        <v>1907</v>
      </c>
      <c r="G4949" t="s">
        <v>47</v>
      </c>
      <c r="I4949" s="3">
        <v>89.19</v>
      </c>
    </row>
    <row r="4950" spans="1:9" x14ac:dyDescent="0.35">
      <c r="A4950" s="1">
        <v>44596</v>
      </c>
      <c r="B4950">
        <v>2</v>
      </c>
      <c r="C4950">
        <v>2022</v>
      </c>
      <c r="D4950" s="2">
        <v>44614</v>
      </c>
      <c r="E4950" t="s">
        <v>272</v>
      </c>
      <c r="F4950" t="s">
        <v>1029</v>
      </c>
      <c r="G4950" t="s">
        <v>20</v>
      </c>
      <c r="I4950" s="3">
        <v>10.78</v>
      </c>
    </row>
    <row r="4951" spans="1:9" x14ac:dyDescent="0.35">
      <c r="A4951" s="1">
        <v>44596</v>
      </c>
      <c r="B4951">
        <v>2</v>
      </c>
      <c r="C4951">
        <v>2022</v>
      </c>
      <c r="D4951" s="2">
        <v>44614</v>
      </c>
      <c r="E4951" t="s">
        <v>268</v>
      </c>
      <c r="F4951" t="s">
        <v>1908</v>
      </c>
      <c r="G4951" t="s">
        <v>28</v>
      </c>
      <c r="I4951" s="3">
        <v>40</v>
      </c>
    </row>
    <row r="4952" spans="1:9" x14ac:dyDescent="0.35">
      <c r="A4952" s="1">
        <v>44596</v>
      </c>
      <c r="B4952">
        <v>2</v>
      </c>
      <c r="C4952">
        <v>2022</v>
      </c>
      <c r="D4952" s="2">
        <v>44614</v>
      </c>
      <c r="E4952" t="s">
        <v>272</v>
      </c>
      <c r="F4952" t="s">
        <v>1909</v>
      </c>
      <c r="G4952" t="s">
        <v>17</v>
      </c>
      <c r="I4952" s="3">
        <v>86.15</v>
      </c>
    </row>
    <row r="4953" spans="1:9" x14ac:dyDescent="0.35">
      <c r="A4953" s="1">
        <v>44596</v>
      </c>
      <c r="B4953">
        <v>2</v>
      </c>
      <c r="C4953">
        <v>2022</v>
      </c>
      <c r="D4953" s="2">
        <v>44614</v>
      </c>
      <c r="E4953" t="s">
        <v>268</v>
      </c>
      <c r="F4953" t="s">
        <v>1910</v>
      </c>
      <c r="G4953" t="s">
        <v>22</v>
      </c>
      <c r="I4953" s="3">
        <v>100</v>
      </c>
    </row>
    <row r="4954" spans="1:9" x14ac:dyDescent="0.35">
      <c r="A4954" s="1">
        <v>44596</v>
      </c>
      <c r="B4954">
        <v>2</v>
      </c>
      <c r="C4954">
        <v>2022</v>
      </c>
      <c r="D4954" s="2">
        <v>44614</v>
      </c>
      <c r="E4954" t="s">
        <v>272</v>
      </c>
      <c r="F4954" t="s">
        <v>1911</v>
      </c>
      <c r="G4954" t="s">
        <v>17</v>
      </c>
      <c r="I4954" s="3">
        <v>180.52</v>
      </c>
    </row>
    <row r="4955" spans="1:9" x14ac:dyDescent="0.35">
      <c r="A4955" s="1">
        <v>44596</v>
      </c>
      <c r="B4955">
        <v>2</v>
      </c>
      <c r="C4955">
        <v>2022</v>
      </c>
      <c r="D4955" s="2">
        <v>44614</v>
      </c>
      <c r="E4955" t="s">
        <v>272</v>
      </c>
      <c r="F4955" t="s">
        <v>490</v>
      </c>
      <c r="G4955" t="s">
        <v>27</v>
      </c>
      <c r="I4955" s="3">
        <v>188.94</v>
      </c>
    </row>
    <row r="4956" spans="1:9" x14ac:dyDescent="0.35">
      <c r="A4956" s="1">
        <v>44596</v>
      </c>
      <c r="B4956">
        <v>2</v>
      </c>
      <c r="C4956">
        <v>2022</v>
      </c>
      <c r="D4956" s="2">
        <v>44614</v>
      </c>
      <c r="E4956" t="s">
        <v>268</v>
      </c>
      <c r="F4956" t="s">
        <v>517</v>
      </c>
      <c r="G4956" t="s">
        <v>35</v>
      </c>
      <c r="I4956" s="3">
        <v>3500</v>
      </c>
    </row>
    <row r="4957" spans="1:9" x14ac:dyDescent="0.35">
      <c r="A4957" s="1">
        <v>44597</v>
      </c>
      <c r="B4957">
        <v>2</v>
      </c>
      <c r="C4957">
        <v>2022</v>
      </c>
      <c r="D4957" s="2">
        <v>44614</v>
      </c>
      <c r="E4957" t="s">
        <v>272</v>
      </c>
      <c r="F4957" t="s">
        <v>714</v>
      </c>
      <c r="G4957" t="s">
        <v>60</v>
      </c>
      <c r="I4957" s="3">
        <v>43.74</v>
      </c>
    </row>
    <row r="4958" spans="1:9" x14ac:dyDescent="0.35">
      <c r="A4958" s="1">
        <v>44597</v>
      </c>
      <c r="B4958">
        <v>2</v>
      </c>
      <c r="C4958">
        <v>2022</v>
      </c>
      <c r="D4958" s="2">
        <v>44614</v>
      </c>
      <c r="E4958" t="s">
        <v>272</v>
      </c>
      <c r="F4958" t="s">
        <v>553</v>
      </c>
      <c r="G4958" t="s">
        <v>28</v>
      </c>
      <c r="I4958" s="3">
        <v>100</v>
      </c>
    </row>
    <row r="4959" spans="1:9" x14ac:dyDescent="0.35">
      <c r="A4959" s="1">
        <v>44598</v>
      </c>
      <c r="B4959">
        <v>2</v>
      </c>
      <c r="C4959">
        <v>2022</v>
      </c>
      <c r="D4959" s="2">
        <v>44614</v>
      </c>
      <c r="E4959" t="s">
        <v>272</v>
      </c>
      <c r="F4959" t="s">
        <v>1912</v>
      </c>
      <c r="G4959" t="s">
        <v>60</v>
      </c>
      <c r="I4959" s="3">
        <v>23.69</v>
      </c>
    </row>
    <row r="4960" spans="1:9" x14ac:dyDescent="0.35">
      <c r="A4960" s="1">
        <v>44598</v>
      </c>
      <c r="B4960">
        <v>2</v>
      </c>
      <c r="C4960">
        <v>2022</v>
      </c>
      <c r="D4960" s="2">
        <v>44614</v>
      </c>
      <c r="E4960" t="s">
        <v>272</v>
      </c>
      <c r="F4960" t="s">
        <v>1029</v>
      </c>
      <c r="G4960" t="s">
        <v>20</v>
      </c>
      <c r="I4960" s="3">
        <v>27.08</v>
      </c>
    </row>
    <row r="4961" spans="1:9" x14ac:dyDescent="0.35">
      <c r="A4961" s="1">
        <v>44598</v>
      </c>
      <c r="B4961">
        <v>2</v>
      </c>
      <c r="C4961">
        <v>2022</v>
      </c>
      <c r="D4961" s="2">
        <v>44614</v>
      </c>
      <c r="E4961" t="s">
        <v>268</v>
      </c>
      <c r="F4961" t="s">
        <v>1913</v>
      </c>
      <c r="G4961" t="s">
        <v>22</v>
      </c>
      <c r="I4961" s="3">
        <v>150</v>
      </c>
    </row>
    <row r="4962" spans="1:9" x14ac:dyDescent="0.35">
      <c r="A4962" s="1">
        <v>44599</v>
      </c>
      <c r="B4962">
        <v>2</v>
      </c>
      <c r="C4962">
        <v>2022</v>
      </c>
      <c r="D4962" s="2">
        <v>44614</v>
      </c>
      <c r="E4962" t="s">
        <v>272</v>
      </c>
      <c r="F4962" t="s">
        <v>1914</v>
      </c>
      <c r="G4962" t="s">
        <v>28</v>
      </c>
      <c r="I4962" s="3">
        <v>33.49</v>
      </c>
    </row>
    <row r="4963" spans="1:9" x14ac:dyDescent="0.35">
      <c r="A4963" s="1">
        <v>44599</v>
      </c>
      <c r="B4963">
        <v>2</v>
      </c>
      <c r="C4963">
        <v>2022</v>
      </c>
      <c r="D4963" s="2">
        <v>44614</v>
      </c>
      <c r="E4963" t="s">
        <v>272</v>
      </c>
      <c r="F4963" t="s">
        <v>404</v>
      </c>
      <c r="G4963" t="s">
        <v>36</v>
      </c>
      <c r="I4963" s="3">
        <v>49.99</v>
      </c>
    </row>
    <row r="4964" spans="1:9" x14ac:dyDescent="0.35">
      <c r="A4964" s="1">
        <v>44599</v>
      </c>
      <c r="B4964">
        <v>2</v>
      </c>
      <c r="C4964">
        <v>2022</v>
      </c>
      <c r="D4964" s="2">
        <v>44614</v>
      </c>
      <c r="E4964" t="s">
        <v>272</v>
      </c>
      <c r="F4964" t="s">
        <v>1800</v>
      </c>
      <c r="G4964" t="s">
        <v>17</v>
      </c>
      <c r="I4964" s="3">
        <v>71.23</v>
      </c>
    </row>
    <row r="4965" spans="1:9" x14ac:dyDescent="0.35">
      <c r="A4965" s="1">
        <v>44600</v>
      </c>
      <c r="B4965">
        <v>2</v>
      </c>
      <c r="C4965">
        <v>2022</v>
      </c>
      <c r="D4965" s="2">
        <v>44614</v>
      </c>
      <c r="E4965" t="s">
        <v>272</v>
      </c>
      <c r="F4965" t="s">
        <v>416</v>
      </c>
      <c r="G4965" t="s">
        <v>19</v>
      </c>
      <c r="I4965" s="3">
        <v>2.16</v>
      </c>
    </row>
    <row r="4966" spans="1:9" x14ac:dyDescent="0.35">
      <c r="A4966" s="1">
        <v>44600</v>
      </c>
      <c r="B4966">
        <v>2</v>
      </c>
      <c r="C4966">
        <v>2022</v>
      </c>
      <c r="D4966" s="2">
        <v>44614</v>
      </c>
      <c r="E4966" t="s">
        <v>272</v>
      </c>
      <c r="F4966" t="s">
        <v>423</v>
      </c>
      <c r="G4966" t="s">
        <v>19</v>
      </c>
      <c r="I4966" s="3">
        <v>4.29</v>
      </c>
    </row>
    <row r="4967" spans="1:9" x14ac:dyDescent="0.35">
      <c r="A4967" s="1">
        <v>44600</v>
      </c>
      <c r="B4967">
        <v>2</v>
      </c>
      <c r="C4967">
        <v>2022</v>
      </c>
      <c r="D4967" s="2">
        <v>44614</v>
      </c>
      <c r="E4967" t="s">
        <v>272</v>
      </c>
      <c r="F4967" t="s">
        <v>518</v>
      </c>
      <c r="G4967" t="s">
        <v>51</v>
      </c>
      <c r="I4967" s="3">
        <v>32.479999999999997</v>
      </c>
    </row>
    <row r="4968" spans="1:9" x14ac:dyDescent="0.35">
      <c r="A4968" s="1">
        <v>44601</v>
      </c>
      <c r="B4968">
        <v>2</v>
      </c>
      <c r="C4968">
        <v>2022</v>
      </c>
      <c r="D4968" s="2">
        <v>44614</v>
      </c>
      <c r="E4968" t="s">
        <v>272</v>
      </c>
      <c r="F4968" t="s">
        <v>1915</v>
      </c>
      <c r="G4968" t="s">
        <v>19</v>
      </c>
      <c r="I4968" s="3">
        <v>10.23</v>
      </c>
    </row>
    <row r="4969" spans="1:9" x14ac:dyDescent="0.35">
      <c r="A4969" s="1">
        <v>44601</v>
      </c>
      <c r="B4969">
        <v>2</v>
      </c>
      <c r="C4969">
        <v>2022</v>
      </c>
      <c r="D4969" s="2">
        <v>44614</v>
      </c>
      <c r="E4969" t="s">
        <v>268</v>
      </c>
      <c r="F4969" t="s">
        <v>1916</v>
      </c>
      <c r="G4969" t="s">
        <v>16</v>
      </c>
      <c r="I4969" s="3">
        <v>188.33</v>
      </c>
    </row>
    <row r="4970" spans="1:9" x14ac:dyDescent="0.35">
      <c r="A4970" s="1">
        <v>44602</v>
      </c>
      <c r="B4970">
        <v>2</v>
      </c>
      <c r="C4970">
        <v>2022</v>
      </c>
      <c r="D4970" s="2">
        <v>44614</v>
      </c>
      <c r="E4970" t="s">
        <v>272</v>
      </c>
      <c r="F4970" t="s">
        <v>1917</v>
      </c>
      <c r="G4970" t="s">
        <v>38</v>
      </c>
      <c r="I4970" s="3">
        <v>4.38</v>
      </c>
    </row>
    <row r="4971" spans="1:9" x14ac:dyDescent="0.35">
      <c r="A4971" s="1">
        <v>44602</v>
      </c>
      <c r="B4971">
        <v>2</v>
      </c>
      <c r="C4971">
        <v>2022</v>
      </c>
      <c r="D4971" s="2">
        <v>44614</v>
      </c>
      <c r="E4971" t="s">
        <v>272</v>
      </c>
      <c r="F4971" t="s">
        <v>1917</v>
      </c>
      <c r="G4971" t="s">
        <v>38</v>
      </c>
      <c r="I4971" s="3">
        <v>6</v>
      </c>
    </row>
    <row r="4972" spans="1:9" x14ac:dyDescent="0.35">
      <c r="A4972" s="1">
        <v>44603</v>
      </c>
      <c r="B4972">
        <v>2</v>
      </c>
      <c r="C4972">
        <v>2022</v>
      </c>
      <c r="D4972" s="2">
        <v>44614</v>
      </c>
      <c r="E4972" t="s">
        <v>272</v>
      </c>
      <c r="F4972" t="s">
        <v>502</v>
      </c>
      <c r="G4972" t="s">
        <v>19</v>
      </c>
      <c r="I4972" s="3">
        <v>81.09</v>
      </c>
    </row>
    <row r="4973" spans="1:9" x14ac:dyDescent="0.35">
      <c r="A4973" s="1">
        <v>44604</v>
      </c>
      <c r="B4973">
        <v>2</v>
      </c>
      <c r="C4973">
        <v>2022</v>
      </c>
      <c r="D4973" s="2">
        <v>44614</v>
      </c>
      <c r="E4973" t="s">
        <v>272</v>
      </c>
      <c r="F4973" t="s">
        <v>715</v>
      </c>
      <c r="G4973" t="s">
        <v>23</v>
      </c>
      <c r="I4973" s="3">
        <v>8.89</v>
      </c>
    </row>
    <row r="4974" spans="1:9" x14ac:dyDescent="0.35">
      <c r="A4974" s="1">
        <v>44604</v>
      </c>
      <c r="B4974">
        <v>2</v>
      </c>
      <c r="C4974">
        <v>2022</v>
      </c>
      <c r="D4974" s="2">
        <v>44614</v>
      </c>
      <c r="E4974" t="s">
        <v>272</v>
      </c>
      <c r="F4974" t="s">
        <v>559</v>
      </c>
      <c r="G4974" t="s">
        <v>20</v>
      </c>
      <c r="I4974" s="3">
        <v>22.1</v>
      </c>
    </row>
    <row r="4975" spans="1:9" x14ac:dyDescent="0.35">
      <c r="A4975" s="1">
        <v>44604</v>
      </c>
      <c r="B4975">
        <v>2</v>
      </c>
      <c r="C4975">
        <v>2022</v>
      </c>
      <c r="D4975" s="2">
        <v>44614</v>
      </c>
      <c r="E4975" t="s">
        <v>272</v>
      </c>
      <c r="F4975" t="s">
        <v>730</v>
      </c>
      <c r="G4975" t="s">
        <v>19</v>
      </c>
      <c r="I4975" s="3">
        <v>38.590000000000003</v>
      </c>
    </row>
    <row r="4976" spans="1:9" x14ac:dyDescent="0.35">
      <c r="A4976" s="1">
        <v>44605</v>
      </c>
      <c r="B4976">
        <v>2</v>
      </c>
      <c r="C4976">
        <v>2022</v>
      </c>
      <c r="D4976" s="2">
        <v>44614</v>
      </c>
      <c r="E4976" t="s">
        <v>272</v>
      </c>
      <c r="F4976" t="s">
        <v>1918</v>
      </c>
      <c r="G4976" t="s">
        <v>19</v>
      </c>
      <c r="I4976" s="3">
        <v>32.28</v>
      </c>
    </row>
    <row r="4977" spans="1:9" x14ac:dyDescent="0.35">
      <c r="A4977" s="1">
        <v>44605</v>
      </c>
      <c r="B4977">
        <v>2</v>
      </c>
      <c r="C4977">
        <v>2022</v>
      </c>
      <c r="D4977" s="2">
        <v>44614</v>
      </c>
      <c r="E4977" t="s">
        <v>272</v>
      </c>
      <c r="F4977" t="s">
        <v>1919</v>
      </c>
      <c r="G4977" t="s">
        <v>71</v>
      </c>
      <c r="I4977" s="3">
        <v>381.26</v>
      </c>
    </row>
    <row r="4978" spans="1:9" x14ac:dyDescent="0.35">
      <c r="A4978" s="1">
        <v>44606</v>
      </c>
      <c r="B4978">
        <v>2</v>
      </c>
      <c r="C4978">
        <v>2022</v>
      </c>
      <c r="D4978" s="2">
        <v>44614</v>
      </c>
      <c r="E4978" t="s">
        <v>272</v>
      </c>
      <c r="F4978" t="s">
        <v>1920</v>
      </c>
      <c r="G4978" t="s">
        <v>17</v>
      </c>
      <c r="I4978" s="3">
        <v>-18.309999999999999</v>
      </c>
    </row>
    <row r="4979" spans="1:9" x14ac:dyDescent="0.35">
      <c r="A4979" s="1">
        <v>44606</v>
      </c>
      <c r="B4979">
        <v>2</v>
      </c>
      <c r="C4979">
        <v>2022</v>
      </c>
      <c r="D4979" s="2">
        <v>44614</v>
      </c>
      <c r="E4979" t="s">
        <v>268</v>
      </c>
      <c r="F4979" t="s">
        <v>1921</v>
      </c>
      <c r="G4979" t="s">
        <v>16</v>
      </c>
      <c r="I4979" s="3">
        <v>125</v>
      </c>
    </row>
    <row r="4980" spans="1:9" x14ac:dyDescent="0.35">
      <c r="A4980" s="1">
        <v>44607</v>
      </c>
      <c r="B4980">
        <v>2</v>
      </c>
      <c r="C4980">
        <v>2022</v>
      </c>
      <c r="D4980" s="2">
        <v>44614</v>
      </c>
      <c r="E4980" t="s">
        <v>272</v>
      </c>
      <c r="F4980" t="s">
        <v>1922</v>
      </c>
      <c r="G4980" t="s">
        <v>71</v>
      </c>
      <c r="I4980" s="3">
        <v>157.66</v>
      </c>
    </row>
    <row r="4981" spans="1:9" x14ac:dyDescent="0.35">
      <c r="A4981" s="1">
        <v>44608</v>
      </c>
      <c r="B4981">
        <v>2</v>
      </c>
      <c r="C4981">
        <v>2022</v>
      </c>
      <c r="D4981" s="2">
        <v>44614</v>
      </c>
      <c r="E4981" t="s">
        <v>272</v>
      </c>
      <c r="F4981" t="s">
        <v>1923</v>
      </c>
      <c r="G4981" t="s">
        <v>72</v>
      </c>
      <c r="I4981" s="3">
        <v>70</v>
      </c>
    </row>
    <row r="4982" spans="1:9" x14ac:dyDescent="0.35">
      <c r="A4982" s="1">
        <v>44610</v>
      </c>
      <c r="B4982">
        <v>2</v>
      </c>
      <c r="C4982">
        <v>2022</v>
      </c>
      <c r="D4982" s="2">
        <v>44614</v>
      </c>
      <c r="E4982" t="s">
        <v>272</v>
      </c>
      <c r="F4982" t="s">
        <v>1924</v>
      </c>
      <c r="G4982" t="s">
        <v>19</v>
      </c>
      <c r="I4982" s="3">
        <v>22.67</v>
      </c>
    </row>
    <row r="4983" spans="1:9" x14ac:dyDescent="0.35">
      <c r="A4983" s="1">
        <v>44610</v>
      </c>
      <c r="B4983">
        <v>2</v>
      </c>
      <c r="C4983">
        <v>2022</v>
      </c>
      <c r="D4983" s="2">
        <v>44614</v>
      </c>
      <c r="E4983" t="s">
        <v>272</v>
      </c>
      <c r="F4983" t="s">
        <v>1925</v>
      </c>
      <c r="G4983" t="s">
        <v>17</v>
      </c>
      <c r="I4983" s="3">
        <v>51.07</v>
      </c>
    </row>
    <row r="4984" spans="1:9" x14ac:dyDescent="0.35">
      <c r="A4984" s="1">
        <v>44610</v>
      </c>
      <c r="B4984">
        <v>2</v>
      </c>
      <c r="C4984">
        <v>2022</v>
      </c>
      <c r="D4984" s="2">
        <v>44614</v>
      </c>
      <c r="E4984" t="s">
        <v>272</v>
      </c>
      <c r="F4984" t="s">
        <v>1029</v>
      </c>
      <c r="G4984" t="s">
        <v>20</v>
      </c>
      <c r="I4984" s="3">
        <v>63.98</v>
      </c>
    </row>
    <row r="4985" spans="1:9" x14ac:dyDescent="0.35">
      <c r="A4985" s="1">
        <v>44610</v>
      </c>
      <c r="B4985">
        <v>2</v>
      </c>
      <c r="C4985">
        <v>2022</v>
      </c>
      <c r="D4985" s="2">
        <v>44614</v>
      </c>
      <c r="E4985" t="s">
        <v>272</v>
      </c>
      <c r="F4985" t="s">
        <v>1926</v>
      </c>
      <c r="G4985" t="s">
        <v>17</v>
      </c>
      <c r="I4985" s="3">
        <v>271.45999999999998</v>
      </c>
    </row>
    <row r="4986" spans="1:9" x14ac:dyDescent="0.35">
      <c r="A4986" s="1">
        <v>44611</v>
      </c>
      <c r="B4986">
        <v>2</v>
      </c>
      <c r="C4986">
        <v>2022</v>
      </c>
      <c r="D4986" s="2">
        <v>44614</v>
      </c>
      <c r="E4986" t="s">
        <v>272</v>
      </c>
      <c r="F4986" t="s">
        <v>1927</v>
      </c>
      <c r="G4986" t="s">
        <v>28</v>
      </c>
      <c r="I4986" s="3">
        <v>13.99</v>
      </c>
    </row>
    <row r="4987" spans="1:9" x14ac:dyDescent="0.35">
      <c r="A4987" s="1">
        <v>44611</v>
      </c>
      <c r="B4987">
        <v>2</v>
      </c>
      <c r="C4987">
        <v>2022</v>
      </c>
      <c r="D4987" s="2">
        <v>44614</v>
      </c>
      <c r="E4987" t="s">
        <v>272</v>
      </c>
      <c r="F4987" t="s">
        <v>1928</v>
      </c>
      <c r="G4987" t="s">
        <v>17</v>
      </c>
      <c r="I4987" s="3">
        <v>23.88</v>
      </c>
    </row>
    <row r="4988" spans="1:9" x14ac:dyDescent="0.35">
      <c r="A4988" s="1">
        <v>44611</v>
      </c>
      <c r="B4988">
        <v>2</v>
      </c>
      <c r="C4988">
        <v>2022</v>
      </c>
      <c r="D4988" s="2">
        <v>44614</v>
      </c>
      <c r="E4988" t="s">
        <v>272</v>
      </c>
      <c r="F4988" t="s">
        <v>1929</v>
      </c>
      <c r="G4988" t="s">
        <v>60</v>
      </c>
      <c r="I4988" s="3">
        <v>35</v>
      </c>
    </row>
    <row r="4989" spans="1:9" x14ac:dyDescent="0.35">
      <c r="A4989" s="1">
        <v>44611</v>
      </c>
      <c r="B4989">
        <v>2</v>
      </c>
      <c r="C4989">
        <v>2022</v>
      </c>
      <c r="D4989" s="2">
        <v>44614</v>
      </c>
      <c r="E4989" t="s">
        <v>272</v>
      </c>
      <c r="F4989" t="s">
        <v>1919</v>
      </c>
      <c r="G4989" t="s">
        <v>71</v>
      </c>
      <c r="I4989" s="3">
        <v>221.33</v>
      </c>
    </row>
    <row r="4990" spans="1:9" x14ac:dyDescent="0.35">
      <c r="A4990" s="1">
        <v>44611</v>
      </c>
      <c r="B4990">
        <v>2</v>
      </c>
      <c r="C4990">
        <v>2022</v>
      </c>
      <c r="D4990" s="2">
        <v>44614</v>
      </c>
      <c r="E4990" t="s">
        <v>272</v>
      </c>
      <c r="F4990" t="s">
        <v>1919</v>
      </c>
      <c r="G4990" t="s">
        <v>71</v>
      </c>
      <c r="I4990" s="3">
        <v>407.83</v>
      </c>
    </row>
    <row r="4991" spans="1:9" x14ac:dyDescent="0.35">
      <c r="A4991" s="1">
        <v>44613</v>
      </c>
      <c r="B4991">
        <v>2</v>
      </c>
      <c r="C4991">
        <v>2022</v>
      </c>
      <c r="D4991" s="2">
        <v>44614</v>
      </c>
      <c r="E4991" t="s">
        <v>272</v>
      </c>
      <c r="F4991" t="s">
        <v>1930</v>
      </c>
      <c r="G4991" t="s">
        <v>71</v>
      </c>
      <c r="I4991" s="3">
        <v>495.61</v>
      </c>
    </row>
    <row r="4992" spans="1:9" x14ac:dyDescent="0.35">
      <c r="A4992" s="1">
        <v>44615</v>
      </c>
      <c r="B4992">
        <v>2</v>
      </c>
      <c r="C4992">
        <v>2022</v>
      </c>
      <c r="D4992" s="2">
        <v>44614</v>
      </c>
      <c r="E4992" t="s">
        <v>272</v>
      </c>
      <c r="F4992" t="s">
        <v>1931</v>
      </c>
      <c r="G4992" t="s">
        <v>60</v>
      </c>
      <c r="I4992" s="3">
        <v>18</v>
      </c>
    </row>
    <row r="4993" spans="1:9" x14ac:dyDescent="0.35">
      <c r="A4993" s="1">
        <v>44615</v>
      </c>
      <c r="B4993">
        <v>2</v>
      </c>
      <c r="C4993">
        <v>2022</v>
      </c>
      <c r="D4993" s="2">
        <v>44614</v>
      </c>
      <c r="E4993" t="s">
        <v>272</v>
      </c>
      <c r="F4993" t="s">
        <v>1932</v>
      </c>
      <c r="G4993" t="s">
        <v>60</v>
      </c>
      <c r="I4993" s="3">
        <v>84</v>
      </c>
    </row>
    <row r="4994" spans="1:9" x14ac:dyDescent="0.35">
      <c r="A4994" s="1">
        <v>44615</v>
      </c>
      <c r="B4994">
        <v>2</v>
      </c>
      <c r="C4994">
        <v>2022</v>
      </c>
      <c r="D4994" s="2">
        <v>44614</v>
      </c>
      <c r="E4994" t="s">
        <v>268</v>
      </c>
      <c r="F4994" t="s">
        <v>751</v>
      </c>
      <c r="G4994" t="s">
        <v>14</v>
      </c>
      <c r="I4994" s="3">
        <v>202.02</v>
      </c>
    </row>
    <row r="4995" spans="1:9" x14ac:dyDescent="0.35">
      <c r="A4995" s="1">
        <v>44616</v>
      </c>
      <c r="B4995">
        <v>2</v>
      </c>
      <c r="C4995">
        <v>2022</v>
      </c>
      <c r="D4995" s="2">
        <v>44614</v>
      </c>
      <c r="E4995" t="s">
        <v>268</v>
      </c>
      <c r="F4995" t="s">
        <v>1753</v>
      </c>
      <c r="G4995" t="s">
        <v>14</v>
      </c>
      <c r="I4995" s="3">
        <v>350.05</v>
      </c>
    </row>
    <row r="4996" spans="1:9" x14ac:dyDescent="0.35">
      <c r="A4996" s="1">
        <v>44618</v>
      </c>
      <c r="B4996">
        <v>2</v>
      </c>
      <c r="C4996">
        <v>2022</v>
      </c>
      <c r="D4996" s="2">
        <v>44614</v>
      </c>
      <c r="E4996" t="s">
        <v>272</v>
      </c>
      <c r="F4996" t="s">
        <v>1933</v>
      </c>
      <c r="G4996" t="s">
        <v>17</v>
      </c>
      <c r="I4996" s="3">
        <v>10.76</v>
      </c>
    </row>
    <row r="4997" spans="1:9" x14ac:dyDescent="0.35">
      <c r="A4997" s="1">
        <v>44618</v>
      </c>
      <c r="B4997">
        <v>2</v>
      </c>
      <c r="C4997">
        <v>2022</v>
      </c>
      <c r="D4997" s="2">
        <v>44614</v>
      </c>
      <c r="E4997" t="s">
        <v>268</v>
      </c>
      <c r="F4997" t="s">
        <v>1898</v>
      </c>
      <c r="G4997" t="s">
        <v>13</v>
      </c>
      <c r="I4997" s="3">
        <v>287</v>
      </c>
    </row>
    <row r="4998" spans="1:9" x14ac:dyDescent="0.35">
      <c r="A4998" s="1">
        <v>44618</v>
      </c>
      <c r="B4998">
        <v>2</v>
      </c>
      <c r="C4998">
        <v>2022</v>
      </c>
      <c r="D4998" s="2">
        <v>44614</v>
      </c>
      <c r="E4998" t="s">
        <v>272</v>
      </c>
      <c r="F4998" t="s">
        <v>1930</v>
      </c>
      <c r="G4998" t="s">
        <v>71</v>
      </c>
      <c r="I4998" s="3">
        <v>382.49</v>
      </c>
    </row>
    <row r="4999" spans="1:9" x14ac:dyDescent="0.35">
      <c r="A4999" s="1">
        <v>44619</v>
      </c>
      <c r="B4999">
        <v>2</v>
      </c>
      <c r="C4999">
        <v>2022</v>
      </c>
      <c r="D4999" s="2">
        <v>44614</v>
      </c>
      <c r="E4999" t="s">
        <v>272</v>
      </c>
      <c r="F4999" t="s">
        <v>731</v>
      </c>
      <c r="G4999" t="s">
        <v>19</v>
      </c>
      <c r="I4999" s="3">
        <v>42.8</v>
      </c>
    </row>
    <row r="5000" spans="1:9" x14ac:dyDescent="0.35">
      <c r="A5000" s="1">
        <v>44620</v>
      </c>
      <c r="B5000">
        <v>2</v>
      </c>
      <c r="C5000">
        <v>2022</v>
      </c>
      <c r="D5000" s="2">
        <v>44614</v>
      </c>
      <c r="E5000" t="s">
        <v>268</v>
      </c>
      <c r="F5000" t="s">
        <v>1524</v>
      </c>
      <c r="G5000" t="s">
        <v>13</v>
      </c>
      <c r="I5000" s="3">
        <v>500</v>
      </c>
    </row>
    <row r="5001" spans="1:9" x14ac:dyDescent="0.35">
      <c r="A5001" s="1">
        <v>44621</v>
      </c>
      <c r="B5001">
        <v>3</v>
      </c>
      <c r="C5001">
        <v>2022</v>
      </c>
      <c r="D5001" s="2">
        <v>44642</v>
      </c>
      <c r="E5001" t="s">
        <v>268</v>
      </c>
      <c r="F5001" t="s">
        <v>919</v>
      </c>
      <c r="G5001" t="s">
        <v>34</v>
      </c>
      <c r="I5001" s="3">
        <v>55</v>
      </c>
    </row>
    <row r="5002" spans="1:9" x14ac:dyDescent="0.35">
      <c r="A5002" s="1">
        <v>44621</v>
      </c>
      <c r="B5002">
        <v>3</v>
      </c>
      <c r="C5002">
        <v>2022</v>
      </c>
      <c r="D5002" s="2">
        <v>44642</v>
      </c>
      <c r="E5002" t="s">
        <v>268</v>
      </c>
      <c r="F5002" t="s">
        <v>681</v>
      </c>
      <c r="G5002" t="s">
        <v>34</v>
      </c>
      <c r="I5002" s="3">
        <v>79.5</v>
      </c>
    </row>
    <row r="5003" spans="1:9" x14ac:dyDescent="0.35">
      <c r="A5003" s="1">
        <v>44621</v>
      </c>
      <c r="B5003">
        <v>3</v>
      </c>
      <c r="C5003">
        <v>2022</v>
      </c>
      <c r="D5003" s="2">
        <v>44642</v>
      </c>
      <c r="E5003" t="s">
        <v>272</v>
      </c>
      <c r="F5003" t="s">
        <v>502</v>
      </c>
      <c r="G5003" t="s">
        <v>19</v>
      </c>
      <c r="I5003" s="3">
        <v>86.53</v>
      </c>
    </row>
    <row r="5004" spans="1:9" x14ac:dyDescent="0.35">
      <c r="A5004" s="1">
        <v>44621</v>
      </c>
      <c r="B5004">
        <v>3</v>
      </c>
      <c r="C5004">
        <v>2022</v>
      </c>
      <c r="D5004" s="2">
        <v>44642</v>
      </c>
      <c r="E5004" t="s">
        <v>268</v>
      </c>
      <c r="F5004" t="s">
        <v>1688</v>
      </c>
      <c r="G5004" t="s">
        <v>34</v>
      </c>
      <c r="I5004" s="3">
        <v>100</v>
      </c>
    </row>
    <row r="5005" spans="1:9" x14ac:dyDescent="0.35">
      <c r="A5005" s="1">
        <v>44621</v>
      </c>
      <c r="B5005">
        <v>3</v>
      </c>
      <c r="C5005">
        <v>2022</v>
      </c>
      <c r="D5005" s="2">
        <v>44642</v>
      </c>
      <c r="E5005" t="s">
        <v>268</v>
      </c>
      <c r="F5005" t="s">
        <v>1688</v>
      </c>
      <c r="G5005" t="s">
        <v>34</v>
      </c>
      <c r="I5005" s="3">
        <v>150</v>
      </c>
    </row>
    <row r="5006" spans="1:9" x14ac:dyDescent="0.35">
      <c r="A5006" s="1">
        <v>44621</v>
      </c>
      <c r="B5006">
        <v>3</v>
      </c>
      <c r="C5006">
        <v>2022</v>
      </c>
      <c r="D5006" s="2">
        <v>44642</v>
      </c>
      <c r="E5006" t="s">
        <v>268</v>
      </c>
      <c r="F5006" t="s">
        <v>1621</v>
      </c>
      <c r="G5006" t="s">
        <v>13</v>
      </c>
      <c r="I5006" s="3">
        <v>3000</v>
      </c>
    </row>
    <row r="5007" spans="1:9" x14ac:dyDescent="0.35">
      <c r="A5007" s="1">
        <v>44622</v>
      </c>
      <c r="B5007">
        <v>3</v>
      </c>
      <c r="C5007">
        <v>2022</v>
      </c>
      <c r="D5007" s="2">
        <v>44642</v>
      </c>
      <c r="E5007" t="s">
        <v>272</v>
      </c>
      <c r="F5007" t="s">
        <v>519</v>
      </c>
      <c r="G5007" t="s">
        <v>19</v>
      </c>
      <c r="I5007" s="3">
        <v>1.62</v>
      </c>
    </row>
    <row r="5008" spans="1:9" x14ac:dyDescent="0.35">
      <c r="A5008" s="1">
        <v>44622</v>
      </c>
      <c r="B5008">
        <v>3</v>
      </c>
      <c r="C5008">
        <v>2022</v>
      </c>
      <c r="D5008" s="2">
        <v>44642</v>
      </c>
      <c r="E5008" t="s">
        <v>272</v>
      </c>
      <c r="F5008" t="s">
        <v>1934</v>
      </c>
      <c r="G5008" t="s">
        <v>20</v>
      </c>
      <c r="I5008" s="3">
        <v>150.74</v>
      </c>
    </row>
    <row r="5009" spans="1:9" x14ac:dyDescent="0.35">
      <c r="A5009" s="1">
        <v>44622</v>
      </c>
      <c r="B5009">
        <v>3</v>
      </c>
      <c r="C5009">
        <v>2022</v>
      </c>
      <c r="D5009" s="2">
        <v>44642</v>
      </c>
      <c r="E5009" t="s">
        <v>272</v>
      </c>
      <c r="F5009" t="s">
        <v>1935</v>
      </c>
      <c r="G5009" t="s">
        <v>71</v>
      </c>
      <c r="I5009" s="3">
        <v>166.78</v>
      </c>
    </row>
    <row r="5010" spans="1:9" x14ac:dyDescent="0.35">
      <c r="A5010" s="1">
        <v>44622</v>
      </c>
      <c r="B5010">
        <v>3</v>
      </c>
      <c r="C5010">
        <v>2022</v>
      </c>
      <c r="D5010" s="2">
        <v>44642</v>
      </c>
      <c r="E5010" t="s">
        <v>272</v>
      </c>
      <c r="F5010" t="s">
        <v>1936</v>
      </c>
      <c r="G5010" t="s">
        <v>71</v>
      </c>
      <c r="I5010" s="3">
        <v>170.75</v>
      </c>
    </row>
    <row r="5011" spans="1:9" x14ac:dyDescent="0.35">
      <c r="A5011" s="1">
        <v>44623</v>
      </c>
      <c r="B5011">
        <v>3</v>
      </c>
      <c r="C5011">
        <v>2022</v>
      </c>
      <c r="D5011" s="2">
        <v>44642</v>
      </c>
      <c r="E5011" t="s">
        <v>272</v>
      </c>
      <c r="F5011" t="s">
        <v>1029</v>
      </c>
      <c r="G5011" t="s">
        <v>20</v>
      </c>
      <c r="I5011" s="3">
        <v>52.51</v>
      </c>
    </row>
    <row r="5012" spans="1:9" x14ac:dyDescent="0.35">
      <c r="A5012" s="1">
        <v>44624</v>
      </c>
      <c r="B5012">
        <v>3</v>
      </c>
      <c r="C5012">
        <v>2022</v>
      </c>
      <c r="D5012" s="2">
        <v>44642</v>
      </c>
      <c r="E5012" t="s">
        <v>272</v>
      </c>
      <c r="F5012" t="s">
        <v>1937</v>
      </c>
      <c r="G5012" t="s">
        <v>38</v>
      </c>
      <c r="I5012" s="3">
        <v>54.99</v>
      </c>
    </row>
    <row r="5013" spans="1:9" x14ac:dyDescent="0.35">
      <c r="A5013" s="1">
        <v>44624</v>
      </c>
      <c r="B5013">
        <v>3</v>
      </c>
      <c r="C5013">
        <v>2022</v>
      </c>
      <c r="D5013" s="2">
        <v>44642</v>
      </c>
      <c r="E5013" t="s">
        <v>272</v>
      </c>
      <c r="F5013" t="s">
        <v>1938</v>
      </c>
      <c r="G5013" t="s">
        <v>18</v>
      </c>
      <c r="I5013" s="3">
        <v>31.23</v>
      </c>
    </row>
    <row r="5014" spans="1:9" x14ac:dyDescent="0.35">
      <c r="A5014" s="1">
        <v>44624</v>
      </c>
      <c r="B5014">
        <v>3</v>
      </c>
      <c r="C5014">
        <v>2022</v>
      </c>
      <c r="D5014" s="2">
        <v>44642</v>
      </c>
      <c r="E5014" t="s">
        <v>272</v>
      </c>
      <c r="F5014" t="s">
        <v>490</v>
      </c>
      <c r="G5014" t="s">
        <v>27</v>
      </c>
      <c r="I5014" s="3">
        <v>188.94</v>
      </c>
    </row>
    <row r="5015" spans="1:9" x14ac:dyDescent="0.35">
      <c r="A5015" s="1">
        <v>44625</v>
      </c>
      <c r="B5015">
        <v>3</v>
      </c>
      <c r="C5015">
        <v>2022</v>
      </c>
      <c r="D5015" s="2">
        <v>44642</v>
      </c>
      <c r="E5015" t="s">
        <v>272</v>
      </c>
      <c r="F5015" t="s">
        <v>714</v>
      </c>
      <c r="G5015" t="s">
        <v>60</v>
      </c>
      <c r="I5015" s="3">
        <v>43.74</v>
      </c>
    </row>
    <row r="5016" spans="1:9" x14ac:dyDescent="0.35">
      <c r="A5016" s="1">
        <v>44626</v>
      </c>
      <c r="B5016">
        <v>3</v>
      </c>
      <c r="C5016">
        <v>2022</v>
      </c>
      <c r="D5016" s="2">
        <v>44642</v>
      </c>
      <c r="E5016" t="s">
        <v>272</v>
      </c>
      <c r="F5016" t="s">
        <v>1596</v>
      </c>
      <c r="G5016" t="s">
        <v>18</v>
      </c>
      <c r="I5016" s="3">
        <v>16.13</v>
      </c>
    </row>
    <row r="5017" spans="1:9" x14ac:dyDescent="0.35">
      <c r="A5017" s="1">
        <v>44626</v>
      </c>
      <c r="B5017">
        <v>3</v>
      </c>
      <c r="C5017">
        <v>2022</v>
      </c>
      <c r="D5017" s="2">
        <v>44642</v>
      </c>
      <c r="E5017" t="s">
        <v>272</v>
      </c>
      <c r="F5017" t="s">
        <v>1939</v>
      </c>
      <c r="G5017" t="s">
        <v>52</v>
      </c>
      <c r="I5017" s="3">
        <v>26.93</v>
      </c>
    </row>
    <row r="5018" spans="1:9" x14ac:dyDescent="0.35">
      <c r="A5018" s="1">
        <v>44626</v>
      </c>
      <c r="B5018">
        <v>3</v>
      </c>
      <c r="C5018">
        <v>2022</v>
      </c>
      <c r="D5018" s="2">
        <v>44642</v>
      </c>
      <c r="E5018" t="s">
        <v>272</v>
      </c>
      <c r="F5018" t="s">
        <v>712</v>
      </c>
      <c r="G5018" t="s">
        <v>19</v>
      </c>
      <c r="I5018" s="3">
        <v>48.75</v>
      </c>
    </row>
    <row r="5019" spans="1:9" x14ac:dyDescent="0.35">
      <c r="A5019" s="1">
        <v>44627</v>
      </c>
      <c r="B5019">
        <v>3</v>
      </c>
      <c r="C5019">
        <v>2022</v>
      </c>
      <c r="D5019" s="2">
        <v>44642</v>
      </c>
      <c r="E5019" t="s">
        <v>268</v>
      </c>
      <c r="F5019" t="s">
        <v>1940</v>
      </c>
      <c r="G5019" t="s">
        <v>38</v>
      </c>
      <c r="I5019" s="3">
        <v>236</v>
      </c>
    </row>
    <row r="5020" spans="1:9" x14ac:dyDescent="0.35">
      <c r="A5020" s="1">
        <v>44627</v>
      </c>
      <c r="B5020">
        <v>3</v>
      </c>
      <c r="C5020">
        <v>2022</v>
      </c>
      <c r="D5020" s="2">
        <v>44642</v>
      </c>
      <c r="E5020" t="s">
        <v>272</v>
      </c>
      <c r="F5020" t="s">
        <v>404</v>
      </c>
      <c r="G5020" t="s">
        <v>36</v>
      </c>
      <c r="I5020" s="3">
        <v>49.99</v>
      </c>
    </row>
    <row r="5021" spans="1:9" x14ac:dyDescent="0.35">
      <c r="A5021" s="1">
        <v>44627</v>
      </c>
      <c r="B5021">
        <v>3</v>
      </c>
      <c r="C5021">
        <v>2022</v>
      </c>
      <c r="D5021" s="2">
        <v>44642</v>
      </c>
      <c r="E5021" t="s">
        <v>272</v>
      </c>
      <c r="F5021" t="s">
        <v>1941</v>
      </c>
      <c r="G5021" t="s">
        <v>10</v>
      </c>
      <c r="I5021" s="3">
        <v>419.15</v>
      </c>
    </row>
    <row r="5022" spans="1:9" x14ac:dyDescent="0.35">
      <c r="A5022" s="1">
        <v>44628</v>
      </c>
      <c r="B5022">
        <v>3</v>
      </c>
      <c r="C5022">
        <v>2022</v>
      </c>
      <c r="D5022" s="2">
        <v>44642</v>
      </c>
      <c r="E5022" t="s">
        <v>272</v>
      </c>
      <c r="F5022" t="s">
        <v>1942</v>
      </c>
      <c r="G5022" t="s">
        <v>71</v>
      </c>
      <c r="I5022" s="3">
        <v>20.47</v>
      </c>
    </row>
    <row r="5023" spans="1:9" x14ac:dyDescent="0.35">
      <c r="A5023" s="1">
        <v>44628</v>
      </c>
      <c r="B5023">
        <v>3</v>
      </c>
      <c r="C5023">
        <v>2022</v>
      </c>
      <c r="D5023" s="2">
        <v>44642</v>
      </c>
      <c r="E5023" t="s">
        <v>272</v>
      </c>
      <c r="F5023" t="s">
        <v>1943</v>
      </c>
      <c r="G5023" t="s">
        <v>28</v>
      </c>
      <c r="I5023" s="3">
        <v>355.52</v>
      </c>
    </row>
    <row r="5024" spans="1:9" x14ac:dyDescent="0.35">
      <c r="A5024" s="1">
        <v>44629</v>
      </c>
      <c r="B5024">
        <v>3</v>
      </c>
      <c r="C5024">
        <v>2022</v>
      </c>
      <c r="D5024" s="2">
        <v>44642</v>
      </c>
      <c r="E5024" t="s">
        <v>272</v>
      </c>
      <c r="F5024" t="s">
        <v>1944</v>
      </c>
      <c r="G5024" t="s">
        <v>19</v>
      </c>
      <c r="I5024" s="3">
        <v>5.92</v>
      </c>
    </row>
    <row r="5025" spans="1:9" x14ac:dyDescent="0.35">
      <c r="A5025" s="1">
        <v>44629</v>
      </c>
      <c r="B5025">
        <v>3</v>
      </c>
      <c r="C5025">
        <v>2022</v>
      </c>
      <c r="D5025" s="2">
        <v>44642</v>
      </c>
      <c r="E5025" t="s">
        <v>268</v>
      </c>
      <c r="F5025" t="s">
        <v>1916</v>
      </c>
      <c r="G5025" t="s">
        <v>16</v>
      </c>
      <c r="I5025" s="3">
        <v>188.33</v>
      </c>
    </row>
    <row r="5026" spans="1:9" x14ac:dyDescent="0.35">
      <c r="A5026" s="1">
        <v>44630</v>
      </c>
      <c r="B5026">
        <v>3</v>
      </c>
      <c r="C5026">
        <v>2022</v>
      </c>
      <c r="D5026" s="2">
        <v>44642</v>
      </c>
      <c r="E5026" t="s">
        <v>272</v>
      </c>
      <c r="F5026" t="s">
        <v>1945</v>
      </c>
      <c r="G5026" t="s">
        <v>17</v>
      </c>
      <c r="I5026" s="3">
        <v>10.11</v>
      </c>
    </row>
    <row r="5027" spans="1:9" x14ac:dyDescent="0.35">
      <c r="A5027" s="1">
        <v>44630</v>
      </c>
      <c r="B5027">
        <v>3</v>
      </c>
      <c r="C5027">
        <v>2022</v>
      </c>
      <c r="D5027" s="2">
        <v>44642</v>
      </c>
      <c r="E5027" t="s">
        <v>272</v>
      </c>
      <c r="F5027" t="s">
        <v>1946</v>
      </c>
      <c r="G5027" t="s">
        <v>17</v>
      </c>
      <c r="I5027" s="3">
        <v>13.87</v>
      </c>
    </row>
    <row r="5028" spans="1:9" x14ac:dyDescent="0.35">
      <c r="A5028" s="1">
        <v>44631</v>
      </c>
      <c r="B5028">
        <v>3</v>
      </c>
      <c r="C5028">
        <v>2022</v>
      </c>
      <c r="D5028" s="2">
        <v>44642</v>
      </c>
      <c r="E5028" t="s">
        <v>272</v>
      </c>
      <c r="F5028" t="s">
        <v>1947</v>
      </c>
      <c r="G5028" t="s">
        <v>38</v>
      </c>
      <c r="I5028" s="3">
        <v>156.33000000000001</v>
      </c>
    </row>
    <row r="5029" spans="1:9" x14ac:dyDescent="0.35">
      <c r="A5029" s="1">
        <v>44631</v>
      </c>
      <c r="B5029">
        <v>3</v>
      </c>
      <c r="C5029">
        <v>2022</v>
      </c>
      <c r="D5029" s="2">
        <v>44642</v>
      </c>
      <c r="E5029" t="s">
        <v>272</v>
      </c>
      <c r="F5029" t="s">
        <v>907</v>
      </c>
      <c r="G5029" t="s">
        <v>38</v>
      </c>
      <c r="I5029" s="3">
        <v>9.99</v>
      </c>
    </row>
    <row r="5030" spans="1:9" x14ac:dyDescent="0.35">
      <c r="A5030" s="1">
        <v>44631</v>
      </c>
      <c r="B5030">
        <v>3</v>
      </c>
      <c r="C5030">
        <v>2022</v>
      </c>
      <c r="D5030" s="2">
        <v>44642</v>
      </c>
      <c r="E5030" t="s">
        <v>272</v>
      </c>
      <c r="F5030" t="s">
        <v>715</v>
      </c>
      <c r="G5030" t="s">
        <v>23</v>
      </c>
      <c r="I5030" s="3">
        <v>7</v>
      </c>
    </row>
    <row r="5031" spans="1:9" x14ac:dyDescent="0.35">
      <c r="A5031" s="1">
        <v>44631</v>
      </c>
      <c r="B5031">
        <v>3</v>
      </c>
      <c r="C5031">
        <v>2022</v>
      </c>
      <c r="D5031" s="2">
        <v>44642</v>
      </c>
      <c r="E5031" t="s">
        <v>272</v>
      </c>
      <c r="F5031" t="s">
        <v>1948</v>
      </c>
      <c r="G5031" t="s">
        <v>19</v>
      </c>
      <c r="I5031" s="3">
        <v>18.62</v>
      </c>
    </row>
    <row r="5032" spans="1:9" x14ac:dyDescent="0.35">
      <c r="A5032" s="1">
        <v>44632</v>
      </c>
      <c r="B5032">
        <v>3</v>
      </c>
      <c r="C5032">
        <v>2022</v>
      </c>
      <c r="D5032" s="2">
        <v>44642</v>
      </c>
      <c r="E5032" t="s">
        <v>272</v>
      </c>
      <c r="F5032" t="s">
        <v>419</v>
      </c>
      <c r="G5032" t="s">
        <v>20</v>
      </c>
      <c r="I5032" s="3">
        <v>23.24</v>
      </c>
    </row>
    <row r="5033" spans="1:9" x14ac:dyDescent="0.35">
      <c r="A5033" s="1">
        <v>44632</v>
      </c>
      <c r="B5033">
        <v>3</v>
      </c>
      <c r="C5033">
        <v>2022</v>
      </c>
      <c r="D5033" s="2">
        <v>44642</v>
      </c>
      <c r="E5033" t="s">
        <v>272</v>
      </c>
      <c r="F5033" t="s">
        <v>856</v>
      </c>
      <c r="G5033" t="s">
        <v>20</v>
      </c>
      <c r="I5033" s="3">
        <v>31.4</v>
      </c>
    </row>
    <row r="5034" spans="1:9" x14ac:dyDescent="0.35">
      <c r="A5034" s="1">
        <v>44632</v>
      </c>
      <c r="B5034">
        <v>3</v>
      </c>
      <c r="C5034">
        <v>2022</v>
      </c>
      <c r="D5034" s="2">
        <v>44642</v>
      </c>
      <c r="E5034" t="s">
        <v>272</v>
      </c>
      <c r="F5034" t="s">
        <v>1936</v>
      </c>
      <c r="G5034" t="s">
        <v>71</v>
      </c>
      <c r="I5034" s="3">
        <v>138.97999999999999</v>
      </c>
    </row>
    <row r="5035" spans="1:9" x14ac:dyDescent="0.35">
      <c r="A5035" s="1">
        <v>44632</v>
      </c>
      <c r="B5035">
        <v>3</v>
      </c>
      <c r="C5035">
        <v>2022</v>
      </c>
      <c r="D5035" s="2">
        <v>44642</v>
      </c>
      <c r="E5035" t="s">
        <v>272</v>
      </c>
      <c r="F5035" t="s">
        <v>1949</v>
      </c>
      <c r="G5035" t="s">
        <v>71</v>
      </c>
      <c r="I5035" s="3">
        <v>501.01</v>
      </c>
    </row>
    <row r="5036" spans="1:9" x14ac:dyDescent="0.35">
      <c r="A5036" s="1">
        <v>44634</v>
      </c>
      <c r="B5036">
        <v>3</v>
      </c>
      <c r="C5036">
        <v>2022</v>
      </c>
      <c r="D5036" s="2">
        <v>44642</v>
      </c>
      <c r="E5036" t="s">
        <v>272</v>
      </c>
      <c r="F5036" t="s">
        <v>1950</v>
      </c>
      <c r="G5036" t="s">
        <v>71</v>
      </c>
      <c r="I5036" s="3">
        <v>215.75</v>
      </c>
    </row>
    <row r="5037" spans="1:9" x14ac:dyDescent="0.35">
      <c r="A5037" s="1">
        <v>44635</v>
      </c>
      <c r="B5037">
        <v>3</v>
      </c>
      <c r="C5037">
        <v>2022</v>
      </c>
      <c r="D5037" s="2">
        <v>44642</v>
      </c>
      <c r="E5037" t="s">
        <v>272</v>
      </c>
      <c r="F5037" t="s">
        <v>1951</v>
      </c>
      <c r="G5037" t="s">
        <v>19</v>
      </c>
      <c r="I5037" s="3">
        <v>11.4</v>
      </c>
    </row>
    <row r="5038" spans="1:9" x14ac:dyDescent="0.35">
      <c r="A5038" s="1">
        <v>44635</v>
      </c>
      <c r="B5038">
        <v>3</v>
      </c>
      <c r="C5038">
        <v>2022</v>
      </c>
      <c r="D5038" s="2">
        <v>44642</v>
      </c>
      <c r="E5038" t="s">
        <v>272</v>
      </c>
      <c r="F5038" t="s">
        <v>1952</v>
      </c>
      <c r="G5038" t="s">
        <v>71</v>
      </c>
      <c r="I5038" s="3">
        <v>441.56</v>
      </c>
    </row>
    <row r="5039" spans="1:9" x14ac:dyDescent="0.35">
      <c r="A5039" s="1">
        <v>44637</v>
      </c>
      <c r="B5039">
        <v>3</v>
      </c>
      <c r="C5039">
        <v>2022</v>
      </c>
      <c r="D5039" s="2">
        <v>44642</v>
      </c>
      <c r="E5039" t="s">
        <v>272</v>
      </c>
      <c r="F5039" t="s">
        <v>1029</v>
      </c>
      <c r="G5039" t="s">
        <v>20</v>
      </c>
      <c r="I5039" s="3">
        <v>26.42</v>
      </c>
    </row>
    <row r="5040" spans="1:9" x14ac:dyDescent="0.35">
      <c r="A5040" s="1">
        <v>44638</v>
      </c>
      <c r="B5040">
        <v>3</v>
      </c>
      <c r="C5040">
        <v>2022</v>
      </c>
      <c r="D5040" s="2">
        <v>44642</v>
      </c>
      <c r="E5040" t="s">
        <v>272</v>
      </c>
      <c r="F5040" t="s">
        <v>1029</v>
      </c>
      <c r="G5040" t="s">
        <v>20</v>
      </c>
      <c r="I5040" s="3">
        <v>2.99</v>
      </c>
    </row>
    <row r="5041" spans="1:9" x14ac:dyDescent="0.35">
      <c r="A5041" s="1">
        <v>44638</v>
      </c>
      <c r="B5041">
        <v>3</v>
      </c>
      <c r="C5041">
        <v>2022</v>
      </c>
      <c r="D5041" s="2">
        <v>44642</v>
      </c>
      <c r="E5041" t="s">
        <v>272</v>
      </c>
      <c r="F5041" t="s">
        <v>505</v>
      </c>
      <c r="G5041" t="s">
        <v>72</v>
      </c>
      <c r="I5041" s="3">
        <v>4.33</v>
      </c>
    </row>
    <row r="5042" spans="1:9" x14ac:dyDescent="0.35">
      <c r="A5042" s="1">
        <v>44639</v>
      </c>
      <c r="B5042">
        <v>3</v>
      </c>
      <c r="C5042">
        <v>2022</v>
      </c>
      <c r="D5042" s="2">
        <v>44642</v>
      </c>
      <c r="E5042" t="s">
        <v>272</v>
      </c>
      <c r="F5042" t="s">
        <v>1953</v>
      </c>
      <c r="G5042" t="s">
        <v>28</v>
      </c>
      <c r="I5042" s="3">
        <v>13.99</v>
      </c>
    </row>
    <row r="5043" spans="1:9" x14ac:dyDescent="0.35">
      <c r="A5043" s="1">
        <v>44639</v>
      </c>
      <c r="B5043">
        <v>3</v>
      </c>
      <c r="C5043">
        <v>2022</v>
      </c>
      <c r="D5043" s="2">
        <v>44642</v>
      </c>
      <c r="E5043" t="s">
        <v>272</v>
      </c>
      <c r="F5043" t="s">
        <v>520</v>
      </c>
      <c r="G5043" t="s">
        <v>19</v>
      </c>
      <c r="I5043" s="3">
        <v>34.369999999999997</v>
      </c>
    </row>
    <row r="5044" spans="1:9" x14ac:dyDescent="0.35">
      <c r="A5044" s="1">
        <v>44639</v>
      </c>
      <c r="B5044">
        <v>3</v>
      </c>
      <c r="C5044">
        <v>2022</v>
      </c>
      <c r="D5044" s="2">
        <v>44642</v>
      </c>
      <c r="E5044" t="s">
        <v>268</v>
      </c>
      <c r="F5044" t="s">
        <v>1954</v>
      </c>
      <c r="G5044" t="s">
        <v>34</v>
      </c>
      <c r="I5044" s="3">
        <v>115</v>
      </c>
    </row>
    <row r="5045" spans="1:9" x14ac:dyDescent="0.35">
      <c r="A5045" s="1">
        <v>44639</v>
      </c>
      <c r="B5045">
        <v>3</v>
      </c>
      <c r="C5045">
        <v>2022</v>
      </c>
      <c r="D5045" s="2">
        <v>44642</v>
      </c>
      <c r="E5045" t="s">
        <v>272</v>
      </c>
      <c r="F5045" t="s">
        <v>1955</v>
      </c>
      <c r="G5045" t="s">
        <v>71</v>
      </c>
      <c r="I5045" s="3">
        <v>181.57</v>
      </c>
    </row>
    <row r="5046" spans="1:9" x14ac:dyDescent="0.35">
      <c r="A5046" s="1">
        <v>44639</v>
      </c>
      <c r="B5046">
        <v>3</v>
      </c>
      <c r="C5046">
        <v>2022</v>
      </c>
      <c r="D5046" s="2">
        <v>44642</v>
      </c>
      <c r="E5046" t="s">
        <v>272</v>
      </c>
      <c r="F5046" t="s">
        <v>732</v>
      </c>
      <c r="G5046" t="s">
        <v>17</v>
      </c>
      <c r="I5046" s="3">
        <v>244.28</v>
      </c>
    </row>
    <row r="5047" spans="1:9" x14ac:dyDescent="0.35">
      <c r="A5047" s="1">
        <v>44641</v>
      </c>
      <c r="B5047">
        <v>3</v>
      </c>
      <c r="C5047">
        <v>2022</v>
      </c>
      <c r="D5047" s="2">
        <v>44642</v>
      </c>
      <c r="E5047" t="s">
        <v>272</v>
      </c>
      <c r="F5047" t="s">
        <v>1956</v>
      </c>
      <c r="G5047" t="s">
        <v>17</v>
      </c>
      <c r="I5047" s="3">
        <v>-53.87</v>
      </c>
    </row>
    <row r="5048" spans="1:9" x14ac:dyDescent="0.35">
      <c r="A5048" s="1">
        <v>44641</v>
      </c>
      <c r="B5048">
        <v>3</v>
      </c>
      <c r="C5048">
        <v>2022</v>
      </c>
      <c r="D5048" s="2">
        <v>44642</v>
      </c>
      <c r="E5048" t="s">
        <v>272</v>
      </c>
      <c r="F5048" t="s">
        <v>1957</v>
      </c>
      <c r="G5048" t="s">
        <v>25</v>
      </c>
      <c r="I5048" s="3">
        <v>9.69</v>
      </c>
    </row>
    <row r="5049" spans="1:9" x14ac:dyDescent="0.35">
      <c r="A5049" s="1">
        <v>44642</v>
      </c>
      <c r="B5049">
        <v>3</v>
      </c>
      <c r="C5049">
        <v>2022</v>
      </c>
      <c r="D5049" s="2">
        <v>44642</v>
      </c>
      <c r="E5049" t="s">
        <v>272</v>
      </c>
      <c r="F5049" t="s">
        <v>1853</v>
      </c>
      <c r="G5049" t="s">
        <v>38</v>
      </c>
      <c r="I5049" s="3">
        <v>4</v>
      </c>
    </row>
    <row r="5050" spans="1:9" x14ac:dyDescent="0.35">
      <c r="A5050" s="1">
        <v>44642</v>
      </c>
      <c r="B5050">
        <v>3</v>
      </c>
      <c r="C5050">
        <v>2022</v>
      </c>
      <c r="D5050" s="2">
        <v>44642</v>
      </c>
      <c r="E5050" t="s">
        <v>272</v>
      </c>
      <c r="F5050" t="s">
        <v>474</v>
      </c>
      <c r="G5050" t="s">
        <v>19</v>
      </c>
      <c r="I5050" s="3">
        <v>4.29</v>
      </c>
    </row>
    <row r="5051" spans="1:9" x14ac:dyDescent="0.35">
      <c r="A5051" s="1">
        <v>44642</v>
      </c>
      <c r="B5051">
        <v>3</v>
      </c>
      <c r="C5051">
        <v>2022</v>
      </c>
      <c r="D5051" s="2">
        <v>44642</v>
      </c>
      <c r="E5051" t="s">
        <v>272</v>
      </c>
      <c r="F5051" t="s">
        <v>1958</v>
      </c>
      <c r="G5051" t="s">
        <v>19</v>
      </c>
      <c r="I5051" s="3">
        <v>19.86</v>
      </c>
    </row>
    <row r="5052" spans="1:9" x14ac:dyDescent="0.35">
      <c r="A5052" s="1">
        <v>44642</v>
      </c>
      <c r="B5052">
        <v>3</v>
      </c>
      <c r="C5052">
        <v>2022</v>
      </c>
      <c r="D5052" s="2">
        <v>44642</v>
      </c>
      <c r="E5052" t="s">
        <v>272</v>
      </c>
      <c r="F5052" t="s">
        <v>704</v>
      </c>
      <c r="G5052" t="s">
        <v>23</v>
      </c>
      <c r="I5052" s="3">
        <v>25</v>
      </c>
    </row>
    <row r="5053" spans="1:9" x14ac:dyDescent="0.35">
      <c r="A5053" s="1">
        <v>44642</v>
      </c>
      <c r="B5053">
        <v>3</v>
      </c>
      <c r="C5053">
        <v>2022</v>
      </c>
      <c r="D5053" s="2">
        <v>44642</v>
      </c>
      <c r="E5053" t="s">
        <v>272</v>
      </c>
      <c r="F5053" t="s">
        <v>1959</v>
      </c>
      <c r="G5053" t="s">
        <v>71</v>
      </c>
      <c r="I5053" s="3">
        <v>35.549999999999997</v>
      </c>
    </row>
    <row r="5054" spans="1:9" x14ac:dyDescent="0.35">
      <c r="A5054" s="1">
        <v>44642</v>
      </c>
      <c r="B5054">
        <v>3</v>
      </c>
      <c r="C5054">
        <v>2022</v>
      </c>
      <c r="D5054" s="2">
        <v>44642</v>
      </c>
      <c r="E5054" t="s">
        <v>272</v>
      </c>
      <c r="F5054" t="s">
        <v>856</v>
      </c>
      <c r="G5054" t="s">
        <v>20</v>
      </c>
      <c r="I5054" s="3">
        <v>36.950000000000003</v>
      </c>
    </row>
    <row r="5055" spans="1:9" x14ac:dyDescent="0.35">
      <c r="A5055" s="1">
        <v>44642</v>
      </c>
      <c r="B5055">
        <v>3</v>
      </c>
      <c r="C5055">
        <v>2022</v>
      </c>
      <c r="D5055" s="2">
        <v>44642</v>
      </c>
      <c r="E5055" t="s">
        <v>268</v>
      </c>
      <c r="F5055" t="s">
        <v>1921</v>
      </c>
      <c r="G5055" t="s">
        <v>16</v>
      </c>
      <c r="I5055" s="3">
        <v>122.16</v>
      </c>
    </row>
    <row r="5056" spans="1:9" x14ac:dyDescent="0.35">
      <c r="A5056" s="1">
        <v>44644</v>
      </c>
      <c r="B5056">
        <v>3</v>
      </c>
      <c r="C5056">
        <v>2022</v>
      </c>
      <c r="D5056" s="2">
        <v>44642</v>
      </c>
      <c r="E5056" t="s">
        <v>272</v>
      </c>
      <c r="F5056" t="s">
        <v>1960</v>
      </c>
      <c r="G5056" t="s">
        <v>71</v>
      </c>
      <c r="I5056" s="3">
        <v>1120.56</v>
      </c>
    </row>
    <row r="5057" spans="1:9" x14ac:dyDescent="0.35">
      <c r="A5057" s="1">
        <v>44645</v>
      </c>
      <c r="B5057">
        <v>3</v>
      </c>
      <c r="C5057">
        <v>2022</v>
      </c>
      <c r="D5057" s="2">
        <v>44642</v>
      </c>
      <c r="E5057" t="s">
        <v>268</v>
      </c>
      <c r="F5057" t="s">
        <v>1961</v>
      </c>
      <c r="G5057" t="s">
        <v>22</v>
      </c>
      <c r="I5057" s="3">
        <v>50</v>
      </c>
    </row>
    <row r="5058" spans="1:9" x14ac:dyDescent="0.35">
      <c r="A5058" s="1">
        <v>44645</v>
      </c>
      <c r="B5058">
        <v>3</v>
      </c>
      <c r="C5058">
        <v>2022</v>
      </c>
      <c r="D5058" s="2">
        <v>44642</v>
      </c>
      <c r="E5058" t="s">
        <v>268</v>
      </c>
      <c r="F5058" t="s">
        <v>1962</v>
      </c>
      <c r="G5058" t="s">
        <v>22</v>
      </c>
      <c r="I5058" s="3">
        <v>50</v>
      </c>
    </row>
    <row r="5059" spans="1:9" x14ac:dyDescent="0.35">
      <c r="A5059" s="1">
        <v>44645</v>
      </c>
      <c r="B5059">
        <v>3</v>
      </c>
      <c r="C5059">
        <v>2022</v>
      </c>
      <c r="D5059" s="2">
        <v>44642</v>
      </c>
      <c r="E5059" t="s">
        <v>268</v>
      </c>
      <c r="F5059" t="s">
        <v>1963</v>
      </c>
      <c r="G5059" t="s">
        <v>22</v>
      </c>
      <c r="I5059" s="3">
        <v>50</v>
      </c>
    </row>
    <row r="5060" spans="1:9" x14ac:dyDescent="0.35">
      <c r="A5060" s="1">
        <v>44645</v>
      </c>
      <c r="B5060">
        <v>3</v>
      </c>
      <c r="C5060">
        <v>2022</v>
      </c>
      <c r="D5060" s="2">
        <v>44642</v>
      </c>
      <c r="E5060" t="s">
        <v>268</v>
      </c>
      <c r="F5060" t="s">
        <v>1964</v>
      </c>
      <c r="G5060" t="s">
        <v>22</v>
      </c>
      <c r="I5060" s="3">
        <v>50</v>
      </c>
    </row>
    <row r="5061" spans="1:9" x14ac:dyDescent="0.35">
      <c r="A5061" s="1">
        <v>44645</v>
      </c>
      <c r="B5061">
        <v>3</v>
      </c>
      <c r="C5061">
        <v>2022</v>
      </c>
      <c r="D5061" s="2">
        <v>44642</v>
      </c>
      <c r="E5061" t="s">
        <v>268</v>
      </c>
      <c r="F5061" t="s">
        <v>1965</v>
      </c>
      <c r="G5061" t="s">
        <v>22</v>
      </c>
      <c r="I5061" s="3">
        <v>50</v>
      </c>
    </row>
    <row r="5062" spans="1:9" x14ac:dyDescent="0.35">
      <c r="A5062" s="1">
        <v>44646</v>
      </c>
      <c r="B5062">
        <v>3</v>
      </c>
      <c r="C5062">
        <v>2022</v>
      </c>
      <c r="D5062" s="2">
        <v>44642</v>
      </c>
      <c r="E5062" t="s">
        <v>268</v>
      </c>
      <c r="F5062" t="s">
        <v>1898</v>
      </c>
      <c r="G5062" t="s">
        <v>13</v>
      </c>
      <c r="I5062" s="3">
        <v>287</v>
      </c>
    </row>
    <row r="5063" spans="1:9" x14ac:dyDescent="0.35">
      <c r="A5063" s="1">
        <v>44648</v>
      </c>
      <c r="B5063">
        <v>3</v>
      </c>
      <c r="C5063">
        <v>2022</v>
      </c>
      <c r="D5063" s="2">
        <v>44642</v>
      </c>
      <c r="E5063" t="s">
        <v>268</v>
      </c>
      <c r="F5063" t="s">
        <v>1524</v>
      </c>
      <c r="G5063" t="s">
        <v>13</v>
      </c>
      <c r="I5063" s="3">
        <v>500</v>
      </c>
    </row>
    <row r="5064" spans="1:9" x14ac:dyDescent="0.35">
      <c r="A5064" s="1">
        <v>44649</v>
      </c>
      <c r="B5064">
        <v>3</v>
      </c>
      <c r="C5064">
        <v>2022</v>
      </c>
      <c r="D5064" s="2">
        <v>44642</v>
      </c>
      <c r="E5064" t="s">
        <v>272</v>
      </c>
      <c r="F5064" t="s">
        <v>474</v>
      </c>
      <c r="G5064" t="s">
        <v>19</v>
      </c>
      <c r="I5064" s="3">
        <v>4.29</v>
      </c>
    </row>
    <row r="5065" spans="1:9" x14ac:dyDescent="0.35">
      <c r="A5065" s="1">
        <v>44649</v>
      </c>
      <c r="B5065">
        <v>3</v>
      </c>
      <c r="C5065">
        <v>2022</v>
      </c>
      <c r="D5065" s="2">
        <v>44642</v>
      </c>
      <c r="E5065" t="s">
        <v>272</v>
      </c>
      <c r="F5065" t="s">
        <v>1966</v>
      </c>
      <c r="G5065" t="s">
        <v>10</v>
      </c>
      <c r="I5065" s="3">
        <v>18.309999999999999</v>
      </c>
    </row>
    <row r="5066" spans="1:9" x14ac:dyDescent="0.35">
      <c r="A5066" s="1">
        <v>44649</v>
      </c>
      <c r="B5066">
        <v>3</v>
      </c>
      <c r="C5066">
        <v>2022</v>
      </c>
      <c r="D5066" s="2">
        <v>44642</v>
      </c>
      <c r="E5066" t="s">
        <v>268</v>
      </c>
      <c r="F5066" t="s">
        <v>1967</v>
      </c>
      <c r="G5066" t="s">
        <v>14</v>
      </c>
      <c r="I5066" s="3">
        <v>174.63</v>
      </c>
    </row>
    <row r="5067" spans="1:9" x14ac:dyDescent="0.35">
      <c r="A5067" s="1">
        <v>44652</v>
      </c>
      <c r="B5067">
        <v>4</v>
      </c>
      <c r="C5067">
        <v>2022</v>
      </c>
      <c r="D5067" s="2">
        <v>44673</v>
      </c>
      <c r="E5067" t="s">
        <v>268</v>
      </c>
      <c r="F5067" t="s">
        <v>919</v>
      </c>
      <c r="G5067" t="s">
        <v>34</v>
      </c>
      <c r="I5067" s="3">
        <v>55</v>
      </c>
    </row>
    <row r="5068" spans="1:9" x14ac:dyDescent="0.35">
      <c r="A5068" s="1">
        <v>44652</v>
      </c>
      <c r="B5068">
        <v>4</v>
      </c>
      <c r="C5068">
        <v>2022</v>
      </c>
      <c r="D5068" s="2">
        <v>44673</v>
      </c>
      <c r="E5068" t="s">
        <v>268</v>
      </c>
      <c r="F5068" t="s">
        <v>681</v>
      </c>
      <c r="G5068" t="s">
        <v>34</v>
      </c>
      <c r="I5068" s="3">
        <v>79.5</v>
      </c>
    </row>
    <row r="5069" spans="1:9" x14ac:dyDescent="0.35">
      <c r="A5069" s="1">
        <v>44652</v>
      </c>
      <c r="B5069">
        <v>4</v>
      </c>
      <c r="C5069">
        <v>2022</v>
      </c>
      <c r="D5069" s="2">
        <v>44673</v>
      </c>
      <c r="E5069" t="s">
        <v>268</v>
      </c>
      <c r="F5069" t="s">
        <v>1688</v>
      </c>
      <c r="G5069" t="s">
        <v>34</v>
      </c>
      <c r="I5069" s="3">
        <v>100</v>
      </c>
    </row>
    <row r="5070" spans="1:9" x14ac:dyDescent="0.35">
      <c r="A5070" s="1">
        <v>44652</v>
      </c>
      <c r="B5070">
        <v>4</v>
      </c>
      <c r="C5070">
        <v>2022</v>
      </c>
      <c r="D5070" s="2">
        <v>44673</v>
      </c>
      <c r="E5070" t="s">
        <v>268</v>
      </c>
      <c r="F5070" t="s">
        <v>1688</v>
      </c>
      <c r="G5070" t="s">
        <v>34</v>
      </c>
      <c r="I5070" s="3">
        <v>150</v>
      </c>
    </row>
    <row r="5071" spans="1:9" x14ac:dyDescent="0.35">
      <c r="A5071" s="1">
        <v>44652</v>
      </c>
      <c r="B5071">
        <v>4</v>
      </c>
      <c r="C5071">
        <v>2022</v>
      </c>
      <c r="D5071" s="2">
        <v>44673</v>
      </c>
      <c r="E5071" t="s">
        <v>268</v>
      </c>
      <c r="F5071" t="s">
        <v>1621</v>
      </c>
      <c r="G5071" t="s">
        <v>13</v>
      </c>
      <c r="I5071" s="3">
        <v>3000</v>
      </c>
    </row>
    <row r="5072" spans="1:9" x14ac:dyDescent="0.35">
      <c r="A5072" s="1">
        <v>44653</v>
      </c>
      <c r="B5072">
        <v>4</v>
      </c>
      <c r="C5072">
        <v>2022</v>
      </c>
      <c r="D5072" s="2">
        <v>44673</v>
      </c>
      <c r="E5072" t="s">
        <v>272</v>
      </c>
      <c r="F5072" t="s">
        <v>1968</v>
      </c>
      <c r="G5072" t="s">
        <v>71</v>
      </c>
      <c r="I5072" s="3">
        <v>448.37</v>
      </c>
    </row>
    <row r="5073" spans="1:9" x14ac:dyDescent="0.35">
      <c r="A5073" s="1">
        <v>44654</v>
      </c>
      <c r="B5073">
        <v>4</v>
      </c>
      <c r="C5073">
        <v>2022</v>
      </c>
      <c r="D5073" s="2">
        <v>44673</v>
      </c>
      <c r="E5073" t="s">
        <v>272</v>
      </c>
      <c r="F5073" t="s">
        <v>1969</v>
      </c>
      <c r="G5073" t="s">
        <v>10</v>
      </c>
      <c r="I5073" s="3">
        <v>248.88</v>
      </c>
    </row>
    <row r="5074" spans="1:9" x14ac:dyDescent="0.35">
      <c r="A5074" s="1">
        <v>44655</v>
      </c>
      <c r="B5074">
        <v>4</v>
      </c>
      <c r="C5074">
        <v>2022</v>
      </c>
      <c r="D5074" s="2">
        <v>44673</v>
      </c>
      <c r="E5074" t="s">
        <v>272</v>
      </c>
      <c r="F5074" t="s">
        <v>1029</v>
      </c>
      <c r="G5074" t="s">
        <v>20</v>
      </c>
      <c r="I5074" s="3">
        <v>7.63</v>
      </c>
    </row>
    <row r="5075" spans="1:9" x14ac:dyDescent="0.35">
      <c r="A5075" s="1">
        <v>44655</v>
      </c>
      <c r="B5075">
        <v>4</v>
      </c>
      <c r="C5075">
        <v>2022</v>
      </c>
      <c r="D5075" s="2">
        <v>44673</v>
      </c>
      <c r="E5075" t="s">
        <v>272</v>
      </c>
      <c r="F5075" t="s">
        <v>490</v>
      </c>
      <c r="G5075" t="s">
        <v>27</v>
      </c>
      <c r="I5075" s="3">
        <v>189.06</v>
      </c>
    </row>
    <row r="5076" spans="1:9" x14ac:dyDescent="0.35">
      <c r="A5076" s="1">
        <v>44655</v>
      </c>
      <c r="B5076">
        <v>4</v>
      </c>
      <c r="C5076">
        <v>2022</v>
      </c>
      <c r="D5076" s="2">
        <v>44673</v>
      </c>
      <c r="E5076" t="s">
        <v>268</v>
      </c>
      <c r="F5076" t="s">
        <v>1970</v>
      </c>
      <c r="G5076" t="s">
        <v>78</v>
      </c>
      <c r="I5076" s="3">
        <v>5358.19</v>
      </c>
    </row>
    <row r="5077" spans="1:9" x14ac:dyDescent="0.35">
      <c r="A5077" s="1">
        <v>44656</v>
      </c>
      <c r="B5077">
        <v>4</v>
      </c>
      <c r="C5077">
        <v>2022</v>
      </c>
      <c r="D5077" s="2">
        <v>44673</v>
      </c>
      <c r="E5077" t="s">
        <v>272</v>
      </c>
      <c r="F5077" t="s">
        <v>1029</v>
      </c>
      <c r="G5077" t="s">
        <v>20</v>
      </c>
      <c r="I5077" s="3">
        <v>3.22</v>
      </c>
    </row>
    <row r="5078" spans="1:9" x14ac:dyDescent="0.35">
      <c r="A5078" s="1">
        <v>44656</v>
      </c>
      <c r="B5078">
        <v>4</v>
      </c>
      <c r="C5078">
        <v>2022</v>
      </c>
      <c r="D5078" s="2">
        <v>44673</v>
      </c>
      <c r="E5078" t="s">
        <v>272</v>
      </c>
      <c r="F5078" t="s">
        <v>474</v>
      </c>
      <c r="G5078" t="s">
        <v>19</v>
      </c>
      <c r="I5078" s="3">
        <v>4.29</v>
      </c>
    </row>
    <row r="5079" spans="1:9" x14ac:dyDescent="0.35">
      <c r="A5079" s="1">
        <v>44656</v>
      </c>
      <c r="B5079">
        <v>4</v>
      </c>
      <c r="C5079">
        <v>2022</v>
      </c>
      <c r="D5079" s="2">
        <v>44673</v>
      </c>
      <c r="E5079" t="s">
        <v>272</v>
      </c>
      <c r="F5079" t="s">
        <v>714</v>
      </c>
      <c r="G5079" t="s">
        <v>60</v>
      </c>
      <c r="I5079" s="3">
        <v>43.74</v>
      </c>
    </row>
    <row r="5080" spans="1:9" x14ac:dyDescent="0.35">
      <c r="A5080" s="1">
        <v>44657</v>
      </c>
      <c r="B5080">
        <v>4</v>
      </c>
      <c r="C5080">
        <v>2022</v>
      </c>
      <c r="D5080" s="2">
        <v>44673</v>
      </c>
      <c r="E5080" t="s">
        <v>272</v>
      </c>
      <c r="F5080" t="s">
        <v>1971</v>
      </c>
      <c r="G5080" t="s">
        <v>10</v>
      </c>
      <c r="I5080" s="3">
        <v>-248.88</v>
      </c>
    </row>
    <row r="5081" spans="1:9" x14ac:dyDescent="0.35">
      <c r="A5081" s="1">
        <v>44657</v>
      </c>
      <c r="B5081">
        <v>4</v>
      </c>
      <c r="C5081">
        <v>2022</v>
      </c>
      <c r="D5081" s="2">
        <v>44673</v>
      </c>
      <c r="E5081" t="s">
        <v>272</v>
      </c>
      <c r="F5081" t="s">
        <v>1972</v>
      </c>
      <c r="G5081" t="s">
        <v>10</v>
      </c>
      <c r="I5081" s="3">
        <v>-18.309999999999999</v>
      </c>
    </row>
    <row r="5082" spans="1:9" x14ac:dyDescent="0.35">
      <c r="A5082" s="1">
        <v>44657</v>
      </c>
      <c r="B5082">
        <v>4</v>
      </c>
      <c r="C5082">
        <v>2022</v>
      </c>
      <c r="D5082" s="2">
        <v>44673</v>
      </c>
      <c r="E5082" t="s">
        <v>272</v>
      </c>
      <c r="F5082" t="s">
        <v>1973</v>
      </c>
      <c r="G5082" t="s">
        <v>17</v>
      </c>
      <c r="I5082" s="3">
        <v>6.15</v>
      </c>
    </row>
    <row r="5083" spans="1:9" x14ac:dyDescent="0.35">
      <c r="A5083" s="1">
        <v>44657</v>
      </c>
      <c r="B5083">
        <v>4</v>
      </c>
      <c r="C5083">
        <v>2022</v>
      </c>
      <c r="D5083" s="2">
        <v>44673</v>
      </c>
      <c r="E5083" t="s">
        <v>272</v>
      </c>
      <c r="F5083" t="s">
        <v>1974</v>
      </c>
      <c r="G5083" t="s">
        <v>10</v>
      </c>
      <c r="I5083" s="3">
        <v>262.74</v>
      </c>
    </row>
    <row r="5084" spans="1:9" x14ac:dyDescent="0.35">
      <c r="A5084" s="1">
        <v>44658</v>
      </c>
      <c r="B5084">
        <v>4</v>
      </c>
      <c r="C5084">
        <v>2022</v>
      </c>
      <c r="D5084" s="2">
        <v>44673</v>
      </c>
      <c r="E5084" t="s">
        <v>272</v>
      </c>
      <c r="F5084" t="s">
        <v>1975</v>
      </c>
      <c r="G5084" t="s">
        <v>19</v>
      </c>
      <c r="I5084" s="3">
        <v>11.5</v>
      </c>
    </row>
    <row r="5085" spans="1:9" x14ac:dyDescent="0.35">
      <c r="A5085" s="1">
        <v>44658</v>
      </c>
      <c r="B5085">
        <v>4</v>
      </c>
      <c r="C5085">
        <v>2022</v>
      </c>
      <c r="D5085" s="2">
        <v>44673</v>
      </c>
      <c r="E5085" t="s">
        <v>272</v>
      </c>
      <c r="F5085" t="s">
        <v>404</v>
      </c>
      <c r="G5085" t="s">
        <v>36</v>
      </c>
      <c r="I5085" s="3">
        <v>49.99</v>
      </c>
    </row>
    <row r="5086" spans="1:9" x14ac:dyDescent="0.35">
      <c r="A5086" s="1">
        <v>44658</v>
      </c>
      <c r="B5086">
        <v>4</v>
      </c>
      <c r="C5086">
        <v>2022</v>
      </c>
      <c r="D5086" s="2">
        <v>44673</v>
      </c>
      <c r="E5086" t="s">
        <v>272</v>
      </c>
      <c r="F5086" t="s">
        <v>1303</v>
      </c>
      <c r="G5086" t="s">
        <v>10</v>
      </c>
      <c r="I5086" s="3">
        <v>748</v>
      </c>
    </row>
    <row r="5087" spans="1:9" x14ac:dyDescent="0.35">
      <c r="A5087" s="1">
        <v>44659</v>
      </c>
      <c r="B5087">
        <v>4</v>
      </c>
      <c r="C5087">
        <v>2022</v>
      </c>
      <c r="D5087" s="2">
        <v>44673</v>
      </c>
      <c r="E5087" t="s">
        <v>272</v>
      </c>
      <c r="F5087" t="s">
        <v>1029</v>
      </c>
      <c r="G5087" t="s">
        <v>20</v>
      </c>
      <c r="I5087" s="3">
        <v>17.37</v>
      </c>
    </row>
    <row r="5088" spans="1:9" x14ac:dyDescent="0.35">
      <c r="A5088" s="1">
        <v>44660</v>
      </c>
      <c r="B5088">
        <v>4</v>
      </c>
      <c r="C5088">
        <v>2022</v>
      </c>
      <c r="D5088" s="2">
        <v>44673</v>
      </c>
      <c r="E5088" t="s">
        <v>272</v>
      </c>
      <c r="F5088" t="s">
        <v>521</v>
      </c>
      <c r="G5088" t="s">
        <v>19</v>
      </c>
      <c r="I5088" s="3">
        <v>1.62</v>
      </c>
    </row>
    <row r="5089" spans="1:9" x14ac:dyDescent="0.35">
      <c r="A5089" s="1">
        <v>44660</v>
      </c>
      <c r="B5089">
        <v>4</v>
      </c>
      <c r="C5089">
        <v>2022</v>
      </c>
      <c r="D5089" s="2">
        <v>44673</v>
      </c>
      <c r="E5089" t="s">
        <v>272</v>
      </c>
      <c r="F5089" t="s">
        <v>1976</v>
      </c>
      <c r="G5089" t="s">
        <v>17</v>
      </c>
      <c r="I5089" s="3">
        <v>7.53</v>
      </c>
    </row>
    <row r="5090" spans="1:9" x14ac:dyDescent="0.35">
      <c r="A5090" s="1">
        <v>44660</v>
      </c>
      <c r="B5090">
        <v>4</v>
      </c>
      <c r="C5090">
        <v>2022</v>
      </c>
      <c r="D5090" s="2">
        <v>44673</v>
      </c>
      <c r="E5090" t="s">
        <v>272</v>
      </c>
      <c r="F5090" t="s">
        <v>522</v>
      </c>
      <c r="G5090" t="s">
        <v>20</v>
      </c>
      <c r="I5090" s="3">
        <v>84.13</v>
      </c>
    </row>
    <row r="5091" spans="1:9" x14ac:dyDescent="0.35">
      <c r="A5091" s="1">
        <v>44660</v>
      </c>
      <c r="B5091">
        <v>4</v>
      </c>
      <c r="C5091">
        <v>2022</v>
      </c>
      <c r="D5091" s="2">
        <v>44673</v>
      </c>
      <c r="E5091" t="s">
        <v>272</v>
      </c>
      <c r="F5091" t="s">
        <v>523</v>
      </c>
      <c r="G5091" t="s">
        <v>17</v>
      </c>
      <c r="I5091" s="3">
        <v>107.99</v>
      </c>
    </row>
    <row r="5092" spans="1:9" x14ac:dyDescent="0.35">
      <c r="A5092" s="1">
        <v>44660</v>
      </c>
      <c r="B5092">
        <v>4</v>
      </c>
      <c r="C5092">
        <v>2022</v>
      </c>
      <c r="D5092" s="2">
        <v>44673</v>
      </c>
      <c r="E5092" t="s">
        <v>272</v>
      </c>
      <c r="F5092" t="s">
        <v>1977</v>
      </c>
      <c r="G5092" t="s">
        <v>71</v>
      </c>
      <c r="I5092" s="3">
        <v>339.38</v>
      </c>
    </row>
    <row r="5093" spans="1:9" x14ac:dyDescent="0.35">
      <c r="A5093" s="1">
        <v>44661</v>
      </c>
      <c r="B5093">
        <v>4</v>
      </c>
      <c r="C5093">
        <v>2022</v>
      </c>
      <c r="D5093" s="2">
        <v>44673</v>
      </c>
      <c r="E5093" t="s">
        <v>272</v>
      </c>
      <c r="F5093" t="s">
        <v>520</v>
      </c>
      <c r="G5093" t="s">
        <v>19</v>
      </c>
      <c r="I5093" s="3">
        <v>84.71</v>
      </c>
    </row>
    <row r="5094" spans="1:9" x14ac:dyDescent="0.35">
      <c r="A5094" s="1">
        <v>44661</v>
      </c>
      <c r="B5094">
        <v>4</v>
      </c>
      <c r="C5094">
        <v>2022</v>
      </c>
      <c r="D5094" s="2">
        <v>44673</v>
      </c>
      <c r="E5094" t="s">
        <v>272</v>
      </c>
      <c r="F5094" t="s">
        <v>696</v>
      </c>
      <c r="G5094" t="s">
        <v>60</v>
      </c>
      <c r="I5094" s="3">
        <v>114.04</v>
      </c>
    </row>
    <row r="5095" spans="1:9" x14ac:dyDescent="0.35">
      <c r="A5095" s="1">
        <v>44662</v>
      </c>
      <c r="B5095">
        <v>4</v>
      </c>
      <c r="C5095">
        <v>2022</v>
      </c>
      <c r="D5095" s="2">
        <v>44673</v>
      </c>
      <c r="E5095" t="s">
        <v>268</v>
      </c>
      <c r="F5095" t="s">
        <v>1978</v>
      </c>
      <c r="G5095" t="s">
        <v>34</v>
      </c>
      <c r="I5095" s="3">
        <v>300</v>
      </c>
    </row>
    <row r="5096" spans="1:9" x14ac:dyDescent="0.35">
      <c r="A5096" s="1">
        <v>44664</v>
      </c>
      <c r="B5096">
        <v>4</v>
      </c>
      <c r="C5096">
        <v>2022</v>
      </c>
      <c r="D5096" s="2">
        <v>44673</v>
      </c>
      <c r="E5096" t="s">
        <v>272</v>
      </c>
      <c r="F5096" t="s">
        <v>408</v>
      </c>
      <c r="G5096" t="s">
        <v>18</v>
      </c>
      <c r="I5096" s="3">
        <v>22</v>
      </c>
    </row>
    <row r="5097" spans="1:9" x14ac:dyDescent="0.35">
      <c r="A5097" s="1">
        <v>44666</v>
      </c>
      <c r="B5097">
        <v>4</v>
      </c>
      <c r="C5097">
        <v>2022</v>
      </c>
      <c r="D5097" s="2">
        <v>44673</v>
      </c>
      <c r="E5097" t="s">
        <v>272</v>
      </c>
      <c r="F5097" t="s">
        <v>474</v>
      </c>
      <c r="G5097" t="s">
        <v>19</v>
      </c>
      <c r="I5097" s="3">
        <v>10.23</v>
      </c>
    </row>
    <row r="5098" spans="1:9" x14ac:dyDescent="0.35">
      <c r="A5098" s="1">
        <v>44666</v>
      </c>
      <c r="B5098">
        <v>4</v>
      </c>
      <c r="C5098">
        <v>2022</v>
      </c>
      <c r="D5098" s="2">
        <v>44673</v>
      </c>
      <c r="E5098" t="s">
        <v>272</v>
      </c>
      <c r="F5098" t="s">
        <v>1104</v>
      </c>
      <c r="G5098" t="s">
        <v>10</v>
      </c>
      <c r="I5098" s="3">
        <v>222.23</v>
      </c>
    </row>
    <row r="5099" spans="1:9" x14ac:dyDescent="0.35">
      <c r="A5099" s="1">
        <v>44666</v>
      </c>
      <c r="B5099">
        <v>4</v>
      </c>
      <c r="C5099">
        <v>2022</v>
      </c>
      <c r="D5099" s="2">
        <v>44673</v>
      </c>
      <c r="E5099" t="s">
        <v>272</v>
      </c>
      <c r="F5099" t="s">
        <v>1104</v>
      </c>
      <c r="G5099" t="s">
        <v>10</v>
      </c>
      <c r="I5099" s="3">
        <v>319.20999999999998</v>
      </c>
    </row>
    <row r="5100" spans="1:9" x14ac:dyDescent="0.35">
      <c r="A5100" s="1">
        <v>44667</v>
      </c>
      <c r="B5100">
        <v>4</v>
      </c>
      <c r="C5100">
        <v>2022</v>
      </c>
      <c r="D5100" s="2">
        <v>44673</v>
      </c>
      <c r="E5100" t="s">
        <v>272</v>
      </c>
      <c r="F5100" t="s">
        <v>474</v>
      </c>
      <c r="G5100" t="s">
        <v>19</v>
      </c>
      <c r="I5100" s="3">
        <v>37.71</v>
      </c>
    </row>
    <row r="5101" spans="1:9" x14ac:dyDescent="0.35">
      <c r="A5101" s="1">
        <v>44669</v>
      </c>
      <c r="B5101">
        <v>4</v>
      </c>
      <c r="C5101">
        <v>2022</v>
      </c>
      <c r="D5101" s="2">
        <v>44673</v>
      </c>
      <c r="E5101" t="s">
        <v>279</v>
      </c>
      <c r="F5101" t="s">
        <v>405</v>
      </c>
      <c r="G5101" t="s">
        <v>25</v>
      </c>
      <c r="I5101" s="3">
        <v>9.15</v>
      </c>
    </row>
    <row r="5102" spans="1:9" x14ac:dyDescent="0.35">
      <c r="A5102" s="1">
        <v>44670</v>
      </c>
      <c r="B5102">
        <v>4</v>
      </c>
      <c r="C5102">
        <v>2022</v>
      </c>
      <c r="D5102" s="2">
        <v>44673</v>
      </c>
      <c r="E5102" t="s">
        <v>272</v>
      </c>
      <c r="F5102" t="s">
        <v>1927</v>
      </c>
      <c r="G5102" t="s">
        <v>28</v>
      </c>
      <c r="I5102" s="3">
        <v>13.99</v>
      </c>
    </row>
    <row r="5103" spans="1:9" x14ac:dyDescent="0.35">
      <c r="A5103" s="1">
        <v>44671</v>
      </c>
      <c r="B5103">
        <v>4</v>
      </c>
      <c r="C5103">
        <v>2022</v>
      </c>
      <c r="D5103" s="2">
        <v>44673</v>
      </c>
      <c r="E5103" t="s">
        <v>279</v>
      </c>
      <c r="F5103" t="s">
        <v>1979</v>
      </c>
      <c r="G5103" t="s">
        <v>19</v>
      </c>
      <c r="I5103" s="3">
        <v>2.16</v>
      </c>
    </row>
    <row r="5104" spans="1:9" x14ac:dyDescent="0.35">
      <c r="A5104" s="1">
        <v>44672</v>
      </c>
      <c r="B5104">
        <v>4</v>
      </c>
      <c r="C5104">
        <v>2022</v>
      </c>
      <c r="D5104" s="2">
        <v>44673</v>
      </c>
      <c r="E5104" t="s">
        <v>279</v>
      </c>
      <c r="F5104" t="s">
        <v>1980</v>
      </c>
      <c r="G5104" t="s">
        <v>19</v>
      </c>
      <c r="I5104" s="3">
        <v>19.87</v>
      </c>
    </row>
    <row r="5105" spans="1:9" x14ac:dyDescent="0.35">
      <c r="A5105" s="1">
        <v>44672</v>
      </c>
      <c r="B5105">
        <v>4</v>
      </c>
      <c r="C5105">
        <v>2022</v>
      </c>
      <c r="D5105" s="2">
        <v>44673</v>
      </c>
      <c r="E5105" t="s">
        <v>279</v>
      </c>
      <c r="F5105" t="s">
        <v>1980</v>
      </c>
      <c r="G5105" t="s">
        <v>19</v>
      </c>
      <c r="I5105" s="3">
        <v>65.89</v>
      </c>
    </row>
    <row r="5106" spans="1:9" x14ac:dyDescent="0.35">
      <c r="A5106" s="1">
        <v>44673</v>
      </c>
      <c r="B5106">
        <v>4</v>
      </c>
      <c r="C5106">
        <v>2022</v>
      </c>
      <c r="D5106" s="2">
        <v>44673</v>
      </c>
      <c r="E5106" t="s">
        <v>279</v>
      </c>
      <c r="F5106" t="s">
        <v>1981</v>
      </c>
      <c r="G5106" t="s">
        <v>29</v>
      </c>
      <c r="I5106" s="3">
        <v>2.08</v>
      </c>
    </row>
    <row r="5107" spans="1:9" x14ac:dyDescent="0.35">
      <c r="A5107" s="1">
        <v>44673</v>
      </c>
      <c r="B5107">
        <v>4</v>
      </c>
      <c r="C5107">
        <v>2022</v>
      </c>
      <c r="D5107" s="2">
        <v>44673</v>
      </c>
      <c r="E5107" t="s">
        <v>279</v>
      </c>
      <c r="F5107" t="s">
        <v>1981</v>
      </c>
      <c r="G5107" t="s">
        <v>29</v>
      </c>
      <c r="I5107" s="3">
        <v>21.33</v>
      </c>
    </row>
    <row r="5108" spans="1:9" x14ac:dyDescent="0.35">
      <c r="A5108" s="1">
        <v>44673</v>
      </c>
      <c r="B5108">
        <v>4</v>
      </c>
      <c r="C5108">
        <v>2022</v>
      </c>
      <c r="D5108" s="2">
        <v>44673</v>
      </c>
      <c r="E5108" t="s">
        <v>279</v>
      </c>
      <c r="F5108" t="s">
        <v>1981</v>
      </c>
      <c r="G5108" t="s">
        <v>29</v>
      </c>
      <c r="I5108" s="3">
        <v>22.53</v>
      </c>
    </row>
    <row r="5109" spans="1:9" x14ac:dyDescent="0.35">
      <c r="A5109" s="1">
        <v>44673</v>
      </c>
      <c r="B5109">
        <v>4</v>
      </c>
      <c r="C5109">
        <v>2022</v>
      </c>
      <c r="D5109" s="2">
        <v>44673</v>
      </c>
      <c r="E5109" t="s">
        <v>279</v>
      </c>
      <c r="F5109" t="s">
        <v>1982</v>
      </c>
      <c r="G5109" t="s">
        <v>29</v>
      </c>
      <c r="I5109" s="3">
        <v>34.35</v>
      </c>
    </row>
    <row r="5110" spans="1:9" x14ac:dyDescent="0.35">
      <c r="A5110" s="1">
        <v>44673</v>
      </c>
      <c r="B5110">
        <v>4</v>
      </c>
      <c r="C5110">
        <v>2022</v>
      </c>
      <c r="D5110" s="2">
        <v>44673</v>
      </c>
      <c r="E5110" t="s">
        <v>279</v>
      </c>
      <c r="F5110" t="s">
        <v>1983</v>
      </c>
      <c r="G5110" t="s">
        <v>71</v>
      </c>
      <c r="I5110" s="3">
        <v>59.61</v>
      </c>
    </row>
    <row r="5111" spans="1:9" x14ac:dyDescent="0.35">
      <c r="A5111" s="1">
        <v>44673</v>
      </c>
      <c r="B5111">
        <v>4</v>
      </c>
      <c r="C5111">
        <v>2022</v>
      </c>
      <c r="D5111" s="2">
        <v>44673</v>
      </c>
      <c r="E5111" t="s">
        <v>268</v>
      </c>
      <c r="F5111" t="s">
        <v>1921</v>
      </c>
      <c r="G5111" t="s">
        <v>16</v>
      </c>
      <c r="I5111" s="3">
        <v>122.16</v>
      </c>
    </row>
    <row r="5112" spans="1:9" x14ac:dyDescent="0.35">
      <c r="A5112" s="1">
        <v>44673</v>
      </c>
      <c r="B5112">
        <v>4</v>
      </c>
      <c r="C5112">
        <v>2022</v>
      </c>
      <c r="D5112" s="2">
        <v>44673</v>
      </c>
      <c r="E5112" t="s">
        <v>268</v>
      </c>
      <c r="F5112" t="s">
        <v>733</v>
      </c>
      <c r="G5112" t="s">
        <v>13</v>
      </c>
      <c r="I5112" s="3">
        <v>305</v>
      </c>
    </row>
    <row r="5113" spans="1:9" x14ac:dyDescent="0.35">
      <c r="A5113" s="1">
        <v>44674</v>
      </c>
      <c r="B5113">
        <v>4</v>
      </c>
      <c r="C5113">
        <v>2022</v>
      </c>
      <c r="D5113" s="2">
        <v>44673</v>
      </c>
      <c r="E5113" t="s">
        <v>279</v>
      </c>
      <c r="F5113" t="s">
        <v>734</v>
      </c>
      <c r="G5113" t="s">
        <v>29</v>
      </c>
      <c r="I5113" s="3">
        <v>7.6</v>
      </c>
    </row>
    <row r="5114" spans="1:9" x14ac:dyDescent="0.35">
      <c r="A5114" s="1">
        <v>44674</v>
      </c>
      <c r="B5114">
        <v>4</v>
      </c>
      <c r="C5114">
        <v>2022</v>
      </c>
      <c r="D5114" s="2">
        <v>44673</v>
      </c>
      <c r="E5114" t="s">
        <v>279</v>
      </c>
      <c r="F5114" t="s">
        <v>524</v>
      </c>
      <c r="G5114" t="s">
        <v>29</v>
      </c>
      <c r="I5114" s="3">
        <v>12.92</v>
      </c>
    </row>
    <row r="5115" spans="1:9" x14ac:dyDescent="0.35">
      <c r="A5115" s="1">
        <v>44674</v>
      </c>
      <c r="B5115">
        <v>4</v>
      </c>
      <c r="C5115">
        <v>2022</v>
      </c>
      <c r="D5115" s="2">
        <v>44673</v>
      </c>
      <c r="E5115" t="s">
        <v>279</v>
      </c>
      <c r="F5115" t="s">
        <v>1984</v>
      </c>
      <c r="G5115" t="s">
        <v>29</v>
      </c>
      <c r="I5115" s="3">
        <v>15.2</v>
      </c>
    </row>
    <row r="5116" spans="1:9" x14ac:dyDescent="0.35">
      <c r="A5116" s="1">
        <v>44674</v>
      </c>
      <c r="B5116">
        <v>4</v>
      </c>
      <c r="C5116">
        <v>2022</v>
      </c>
      <c r="D5116" s="2">
        <v>44673</v>
      </c>
      <c r="E5116" t="s">
        <v>279</v>
      </c>
      <c r="F5116" t="s">
        <v>1985</v>
      </c>
      <c r="G5116" t="s">
        <v>29</v>
      </c>
      <c r="I5116" s="3">
        <v>16.72</v>
      </c>
    </row>
    <row r="5117" spans="1:9" x14ac:dyDescent="0.35">
      <c r="A5117" s="1">
        <v>44674</v>
      </c>
      <c r="B5117">
        <v>4</v>
      </c>
      <c r="C5117">
        <v>2022</v>
      </c>
      <c r="D5117" s="2">
        <v>44673</v>
      </c>
      <c r="E5117" t="s">
        <v>279</v>
      </c>
      <c r="F5117" t="s">
        <v>1986</v>
      </c>
      <c r="G5117" t="s">
        <v>29</v>
      </c>
      <c r="I5117" s="3">
        <v>17.91</v>
      </c>
    </row>
    <row r="5118" spans="1:9" x14ac:dyDescent="0.35">
      <c r="A5118" s="1">
        <v>44674</v>
      </c>
      <c r="B5118">
        <v>4</v>
      </c>
      <c r="C5118">
        <v>2022</v>
      </c>
      <c r="D5118" s="2">
        <v>44673</v>
      </c>
      <c r="E5118" t="s">
        <v>279</v>
      </c>
      <c r="F5118" t="s">
        <v>1987</v>
      </c>
      <c r="G5118" t="s">
        <v>29</v>
      </c>
      <c r="I5118" s="3">
        <v>43.42</v>
      </c>
    </row>
    <row r="5119" spans="1:9" x14ac:dyDescent="0.35">
      <c r="A5119" s="1">
        <v>44674</v>
      </c>
      <c r="B5119">
        <v>4</v>
      </c>
      <c r="C5119">
        <v>2022</v>
      </c>
      <c r="D5119" s="2">
        <v>44673</v>
      </c>
      <c r="E5119" t="s">
        <v>279</v>
      </c>
      <c r="F5119" t="s">
        <v>735</v>
      </c>
      <c r="G5119" t="s">
        <v>29</v>
      </c>
      <c r="I5119" s="3">
        <v>51.02</v>
      </c>
    </row>
    <row r="5120" spans="1:9" x14ac:dyDescent="0.35">
      <c r="A5120" s="1">
        <v>44674</v>
      </c>
      <c r="B5120">
        <v>4</v>
      </c>
      <c r="C5120">
        <v>2022</v>
      </c>
      <c r="D5120" s="2">
        <v>44673</v>
      </c>
      <c r="E5120" t="s">
        <v>279</v>
      </c>
      <c r="F5120" t="s">
        <v>1988</v>
      </c>
      <c r="G5120" t="s">
        <v>29</v>
      </c>
      <c r="I5120" s="3">
        <v>65.14</v>
      </c>
    </row>
    <row r="5121" spans="1:9" x14ac:dyDescent="0.35">
      <c r="A5121" s="1">
        <v>44674</v>
      </c>
      <c r="B5121">
        <v>4</v>
      </c>
      <c r="C5121">
        <v>2022</v>
      </c>
      <c r="D5121" s="2">
        <v>44673</v>
      </c>
      <c r="E5121" t="s">
        <v>279</v>
      </c>
      <c r="F5121" t="s">
        <v>736</v>
      </c>
      <c r="G5121" t="s">
        <v>29</v>
      </c>
      <c r="I5121" s="3">
        <v>66.22</v>
      </c>
    </row>
    <row r="5122" spans="1:9" x14ac:dyDescent="0.35">
      <c r="A5122" s="1">
        <v>44674</v>
      </c>
      <c r="B5122">
        <v>4</v>
      </c>
      <c r="C5122">
        <v>2022</v>
      </c>
      <c r="D5122" s="2">
        <v>44673</v>
      </c>
      <c r="E5122" t="s">
        <v>279</v>
      </c>
      <c r="F5122" t="s">
        <v>1989</v>
      </c>
      <c r="G5122" t="s">
        <v>29</v>
      </c>
      <c r="I5122" s="3">
        <v>323.13</v>
      </c>
    </row>
    <row r="5123" spans="1:9" x14ac:dyDescent="0.35">
      <c r="A5123" s="1">
        <v>44674</v>
      </c>
      <c r="B5123">
        <v>4</v>
      </c>
      <c r="C5123">
        <v>2022</v>
      </c>
      <c r="D5123" s="2">
        <v>44673</v>
      </c>
      <c r="E5123" t="s">
        <v>279</v>
      </c>
      <c r="F5123" t="s">
        <v>1990</v>
      </c>
      <c r="G5123" t="s">
        <v>29</v>
      </c>
      <c r="I5123" s="3">
        <v>405.1</v>
      </c>
    </row>
    <row r="5124" spans="1:9" x14ac:dyDescent="0.35">
      <c r="A5124" s="1">
        <v>44674</v>
      </c>
      <c r="B5124">
        <v>4</v>
      </c>
      <c r="C5124">
        <v>2022</v>
      </c>
      <c r="D5124" s="2">
        <v>44673</v>
      </c>
      <c r="E5124" t="s">
        <v>279</v>
      </c>
      <c r="F5124" t="s">
        <v>525</v>
      </c>
      <c r="G5124" t="s">
        <v>29</v>
      </c>
      <c r="I5124" s="3">
        <v>727.35</v>
      </c>
    </row>
    <row r="5125" spans="1:9" x14ac:dyDescent="0.35">
      <c r="A5125" s="1">
        <v>44674</v>
      </c>
      <c r="B5125">
        <v>4</v>
      </c>
      <c r="C5125">
        <v>2022</v>
      </c>
      <c r="D5125" s="2">
        <v>44673</v>
      </c>
      <c r="E5125" t="s">
        <v>279</v>
      </c>
      <c r="F5125" t="s">
        <v>1991</v>
      </c>
      <c r="G5125" t="s">
        <v>29</v>
      </c>
      <c r="I5125" s="3">
        <v>2224.5700000000002</v>
      </c>
    </row>
    <row r="5126" spans="1:9" x14ac:dyDescent="0.35">
      <c r="A5126" s="1">
        <v>44675</v>
      </c>
      <c r="B5126">
        <v>4</v>
      </c>
      <c r="C5126">
        <v>2022</v>
      </c>
      <c r="D5126" s="2">
        <v>44673</v>
      </c>
      <c r="E5126" t="s">
        <v>279</v>
      </c>
      <c r="F5126" t="s">
        <v>737</v>
      </c>
      <c r="G5126" t="s">
        <v>29</v>
      </c>
      <c r="I5126" s="3">
        <v>23.88</v>
      </c>
    </row>
    <row r="5127" spans="1:9" x14ac:dyDescent="0.35">
      <c r="A5127" s="1">
        <v>44675</v>
      </c>
      <c r="B5127">
        <v>4</v>
      </c>
      <c r="C5127">
        <v>2022</v>
      </c>
      <c r="D5127" s="2">
        <v>44673</v>
      </c>
      <c r="E5127" t="s">
        <v>279</v>
      </c>
      <c r="F5127" t="s">
        <v>526</v>
      </c>
      <c r="G5127" t="s">
        <v>29</v>
      </c>
      <c r="I5127" s="3">
        <v>27.14</v>
      </c>
    </row>
    <row r="5128" spans="1:9" x14ac:dyDescent="0.35">
      <c r="A5128" s="1">
        <v>44675</v>
      </c>
      <c r="B5128">
        <v>4</v>
      </c>
      <c r="C5128">
        <v>2022</v>
      </c>
      <c r="D5128" s="2">
        <v>44673</v>
      </c>
      <c r="E5128" t="s">
        <v>272</v>
      </c>
      <c r="F5128" t="s">
        <v>1992</v>
      </c>
      <c r="G5128" t="s">
        <v>29</v>
      </c>
      <c r="I5128" s="3">
        <v>36.619999999999997</v>
      </c>
    </row>
    <row r="5129" spans="1:9" x14ac:dyDescent="0.35">
      <c r="A5129" s="1">
        <v>44675</v>
      </c>
      <c r="B5129">
        <v>4</v>
      </c>
      <c r="C5129">
        <v>2022</v>
      </c>
      <c r="D5129" s="2">
        <v>44673</v>
      </c>
      <c r="E5129" t="s">
        <v>279</v>
      </c>
      <c r="F5129" t="s">
        <v>1993</v>
      </c>
      <c r="G5129" t="s">
        <v>29</v>
      </c>
      <c r="I5129" s="3">
        <v>47.77</v>
      </c>
    </row>
    <row r="5130" spans="1:9" x14ac:dyDescent="0.35">
      <c r="A5130" s="1">
        <v>44675</v>
      </c>
      <c r="B5130">
        <v>4</v>
      </c>
      <c r="C5130">
        <v>2022</v>
      </c>
      <c r="D5130" s="2">
        <v>44673</v>
      </c>
      <c r="E5130" t="s">
        <v>279</v>
      </c>
      <c r="F5130" t="s">
        <v>1994</v>
      </c>
      <c r="G5130" t="s">
        <v>29</v>
      </c>
      <c r="I5130" s="3">
        <v>52.11</v>
      </c>
    </row>
    <row r="5131" spans="1:9" x14ac:dyDescent="0.35">
      <c r="A5131" s="1">
        <v>44675</v>
      </c>
      <c r="B5131">
        <v>4</v>
      </c>
      <c r="C5131">
        <v>2022</v>
      </c>
      <c r="D5131" s="2">
        <v>44673</v>
      </c>
      <c r="E5131" t="s">
        <v>279</v>
      </c>
      <c r="F5131" t="s">
        <v>736</v>
      </c>
      <c r="G5131" t="s">
        <v>29</v>
      </c>
      <c r="I5131" s="3">
        <v>108.56</v>
      </c>
    </row>
    <row r="5132" spans="1:9" x14ac:dyDescent="0.35">
      <c r="A5132" s="1">
        <v>44676</v>
      </c>
      <c r="B5132">
        <v>4</v>
      </c>
      <c r="C5132">
        <v>2022</v>
      </c>
      <c r="D5132" s="2">
        <v>44673</v>
      </c>
      <c r="E5132" t="s">
        <v>279</v>
      </c>
      <c r="F5132" t="s">
        <v>1995</v>
      </c>
      <c r="G5132" t="s">
        <v>29</v>
      </c>
      <c r="I5132" s="3">
        <v>16.28</v>
      </c>
    </row>
    <row r="5133" spans="1:9" x14ac:dyDescent="0.35">
      <c r="A5133" s="1">
        <v>44676</v>
      </c>
      <c r="B5133">
        <v>4</v>
      </c>
      <c r="C5133">
        <v>2022</v>
      </c>
      <c r="D5133" s="2">
        <v>44673</v>
      </c>
      <c r="E5133" t="s">
        <v>279</v>
      </c>
      <c r="F5133" t="s">
        <v>527</v>
      </c>
      <c r="G5133" t="s">
        <v>29</v>
      </c>
      <c r="I5133" s="3">
        <v>25.95</v>
      </c>
    </row>
    <row r="5134" spans="1:9" x14ac:dyDescent="0.35">
      <c r="A5134" s="1">
        <v>44677</v>
      </c>
      <c r="B5134">
        <v>4</v>
      </c>
      <c r="C5134">
        <v>2022</v>
      </c>
      <c r="D5134" s="2">
        <v>44673</v>
      </c>
      <c r="E5134" t="s">
        <v>272</v>
      </c>
      <c r="F5134" t="s">
        <v>474</v>
      </c>
      <c r="G5134" t="s">
        <v>19</v>
      </c>
      <c r="I5134" s="3">
        <v>4.29</v>
      </c>
    </row>
    <row r="5135" spans="1:9" x14ac:dyDescent="0.35">
      <c r="A5135" s="1">
        <v>44677</v>
      </c>
      <c r="B5135">
        <v>4</v>
      </c>
      <c r="C5135">
        <v>2022</v>
      </c>
      <c r="D5135" s="2">
        <v>44673</v>
      </c>
      <c r="E5135" t="s">
        <v>268</v>
      </c>
      <c r="F5135" t="s">
        <v>1967</v>
      </c>
      <c r="G5135" t="s">
        <v>14</v>
      </c>
      <c r="I5135" s="3">
        <v>36.85</v>
      </c>
    </row>
    <row r="5136" spans="1:9" x14ac:dyDescent="0.35">
      <c r="A5136" s="1">
        <v>44677</v>
      </c>
      <c r="B5136">
        <v>4</v>
      </c>
      <c r="C5136">
        <v>2022</v>
      </c>
      <c r="D5136" s="2">
        <v>44673</v>
      </c>
      <c r="E5136" t="s">
        <v>272</v>
      </c>
      <c r="F5136" t="s">
        <v>1996</v>
      </c>
      <c r="G5136" t="s">
        <v>10</v>
      </c>
      <c r="I5136" s="3">
        <v>43.1</v>
      </c>
    </row>
    <row r="5137" spans="1:9" x14ac:dyDescent="0.35">
      <c r="A5137" s="1">
        <v>44677</v>
      </c>
      <c r="B5137">
        <v>4</v>
      </c>
      <c r="C5137">
        <v>2022</v>
      </c>
      <c r="D5137" s="2">
        <v>44673</v>
      </c>
      <c r="E5137" t="s">
        <v>272</v>
      </c>
      <c r="F5137" t="s">
        <v>1997</v>
      </c>
      <c r="G5137" t="s">
        <v>17</v>
      </c>
      <c r="I5137" s="3">
        <v>80.22</v>
      </c>
    </row>
    <row r="5138" spans="1:9" x14ac:dyDescent="0.35">
      <c r="A5138" s="1">
        <v>44677</v>
      </c>
      <c r="B5138">
        <v>4</v>
      </c>
      <c r="C5138">
        <v>2022</v>
      </c>
      <c r="D5138" s="2">
        <v>44673</v>
      </c>
      <c r="E5138" t="s">
        <v>268</v>
      </c>
      <c r="F5138" t="s">
        <v>1753</v>
      </c>
      <c r="G5138" t="s">
        <v>14</v>
      </c>
      <c r="I5138" s="3">
        <v>243.07</v>
      </c>
    </row>
    <row r="5139" spans="1:9" x14ac:dyDescent="0.35">
      <c r="A5139" s="1">
        <v>44678</v>
      </c>
      <c r="B5139">
        <v>4</v>
      </c>
      <c r="C5139">
        <v>2022</v>
      </c>
      <c r="D5139" s="2">
        <v>44673</v>
      </c>
      <c r="E5139" t="s">
        <v>272</v>
      </c>
      <c r="F5139" t="s">
        <v>1998</v>
      </c>
      <c r="G5139" t="s">
        <v>17</v>
      </c>
      <c r="I5139" s="3">
        <v>12.98</v>
      </c>
    </row>
    <row r="5140" spans="1:9" x14ac:dyDescent="0.35">
      <c r="A5140" s="1">
        <v>44679</v>
      </c>
      <c r="B5140">
        <v>4</v>
      </c>
      <c r="C5140">
        <v>2022</v>
      </c>
      <c r="D5140" s="2">
        <v>44673</v>
      </c>
      <c r="E5140" t="s">
        <v>268</v>
      </c>
      <c r="F5140" t="s">
        <v>1524</v>
      </c>
      <c r="G5140" t="s">
        <v>13</v>
      </c>
      <c r="I5140" s="3">
        <v>500</v>
      </c>
    </row>
    <row r="5141" spans="1:9" x14ac:dyDescent="0.35">
      <c r="A5141" s="1">
        <v>44680</v>
      </c>
      <c r="B5141">
        <v>4</v>
      </c>
      <c r="C5141">
        <v>2022</v>
      </c>
      <c r="D5141" s="2">
        <v>44673</v>
      </c>
      <c r="E5141" t="s">
        <v>272</v>
      </c>
      <c r="F5141" t="s">
        <v>1710</v>
      </c>
      <c r="G5141" t="s">
        <v>19</v>
      </c>
      <c r="I5141" s="3">
        <v>111.48</v>
      </c>
    </row>
    <row r="5142" spans="1:9" x14ac:dyDescent="0.35">
      <c r="A5142" s="1">
        <v>44681</v>
      </c>
      <c r="B5142">
        <v>4</v>
      </c>
      <c r="C5142">
        <v>2022</v>
      </c>
      <c r="D5142" s="2">
        <v>44673</v>
      </c>
      <c r="E5142" t="s">
        <v>272</v>
      </c>
      <c r="F5142" t="s">
        <v>1998</v>
      </c>
      <c r="G5142" t="s">
        <v>17</v>
      </c>
      <c r="I5142" s="3">
        <v>-12.98</v>
      </c>
    </row>
    <row r="5143" spans="1:9" x14ac:dyDescent="0.35">
      <c r="A5143" s="1">
        <v>44681</v>
      </c>
      <c r="B5143">
        <v>4</v>
      </c>
      <c r="C5143">
        <v>2022</v>
      </c>
      <c r="D5143" s="2">
        <v>44673</v>
      </c>
      <c r="E5143" t="s">
        <v>272</v>
      </c>
      <c r="F5143" t="s">
        <v>738</v>
      </c>
      <c r="G5143" t="s">
        <v>19</v>
      </c>
      <c r="I5143" s="3">
        <v>12</v>
      </c>
    </row>
    <row r="5144" spans="1:9" x14ac:dyDescent="0.35">
      <c r="A5144" s="1">
        <v>44681</v>
      </c>
      <c r="B5144">
        <v>4</v>
      </c>
      <c r="C5144">
        <v>2022</v>
      </c>
      <c r="D5144" s="2">
        <v>44673</v>
      </c>
      <c r="E5144" t="s">
        <v>272</v>
      </c>
      <c r="F5144" t="s">
        <v>1998</v>
      </c>
      <c r="G5144" t="s">
        <v>17</v>
      </c>
      <c r="I5144" s="3">
        <v>17.29</v>
      </c>
    </row>
    <row r="5145" spans="1:9" x14ac:dyDescent="0.35">
      <c r="A5145" s="1">
        <v>44681</v>
      </c>
      <c r="B5145">
        <v>4</v>
      </c>
      <c r="C5145">
        <v>2022</v>
      </c>
      <c r="D5145" s="2">
        <v>44673</v>
      </c>
      <c r="E5145" t="s">
        <v>272</v>
      </c>
      <c r="F5145" t="s">
        <v>1029</v>
      </c>
      <c r="G5145" t="s">
        <v>20</v>
      </c>
      <c r="I5145" s="3">
        <v>26.52</v>
      </c>
    </row>
    <row r="5146" spans="1:9" x14ac:dyDescent="0.35">
      <c r="A5146" s="1">
        <v>44681</v>
      </c>
      <c r="B5146">
        <v>4</v>
      </c>
      <c r="C5146">
        <v>2022</v>
      </c>
      <c r="D5146" s="2">
        <v>44673</v>
      </c>
      <c r="E5146" t="s">
        <v>279</v>
      </c>
      <c r="F5146" t="s">
        <v>739</v>
      </c>
      <c r="G5146" t="s">
        <v>19</v>
      </c>
      <c r="I5146" s="3">
        <v>31.51</v>
      </c>
    </row>
    <row r="5147" spans="1:9" x14ac:dyDescent="0.35">
      <c r="A5147" s="1">
        <v>44681</v>
      </c>
      <c r="B5147">
        <v>4</v>
      </c>
      <c r="C5147">
        <v>2022</v>
      </c>
      <c r="D5147" s="2">
        <v>44673</v>
      </c>
      <c r="E5147" t="s">
        <v>272</v>
      </c>
      <c r="F5147" t="s">
        <v>856</v>
      </c>
      <c r="G5147" t="s">
        <v>20</v>
      </c>
      <c r="I5147" s="3">
        <v>36.06</v>
      </c>
    </row>
    <row r="5148" spans="1:9" x14ac:dyDescent="0.35">
      <c r="A5148" s="1">
        <v>44682</v>
      </c>
      <c r="B5148">
        <v>5</v>
      </c>
      <c r="C5148">
        <v>2022</v>
      </c>
      <c r="D5148" s="2">
        <v>44703</v>
      </c>
      <c r="E5148" t="s">
        <v>279</v>
      </c>
      <c r="F5148" t="s">
        <v>739</v>
      </c>
      <c r="G5148" t="s">
        <v>29</v>
      </c>
      <c r="I5148" s="3">
        <v>31.51</v>
      </c>
    </row>
    <row r="5149" spans="1:9" x14ac:dyDescent="0.35">
      <c r="A5149" s="1">
        <v>44682</v>
      </c>
      <c r="B5149">
        <v>5</v>
      </c>
      <c r="C5149">
        <v>2022</v>
      </c>
      <c r="D5149" s="2">
        <v>44703</v>
      </c>
      <c r="E5149" t="s">
        <v>272</v>
      </c>
      <c r="F5149" t="s">
        <v>740</v>
      </c>
      <c r="G5149" t="s">
        <v>19</v>
      </c>
      <c r="I5149" s="3">
        <v>52.25</v>
      </c>
    </row>
    <row r="5150" spans="1:9" x14ac:dyDescent="0.35">
      <c r="A5150" s="1">
        <v>44682</v>
      </c>
      <c r="B5150">
        <v>5</v>
      </c>
      <c r="C5150">
        <v>2022</v>
      </c>
      <c r="D5150" s="2">
        <v>44703</v>
      </c>
      <c r="E5150" t="s">
        <v>268</v>
      </c>
      <c r="F5150" t="s">
        <v>919</v>
      </c>
      <c r="G5150" t="s">
        <v>34</v>
      </c>
      <c r="I5150" s="3">
        <v>58</v>
      </c>
    </row>
    <row r="5151" spans="1:9" x14ac:dyDescent="0.35">
      <c r="A5151" s="1">
        <v>44682</v>
      </c>
      <c r="B5151">
        <v>5</v>
      </c>
      <c r="C5151">
        <v>2022</v>
      </c>
      <c r="D5151" s="2">
        <v>44703</v>
      </c>
      <c r="E5151" t="s">
        <v>268</v>
      </c>
      <c r="F5151" t="s">
        <v>681</v>
      </c>
      <c r="G5151" t="s">
        <v>34</v>
      </c>
      <c r="I5151" s="3">
        <v>79.5</v>
      </c>
    </row>
    <row r="5152" spans="1:9" x14ac:dyDescent="0.35">
      <c r="A5152" s="1">
        <v>44682</v>
      </c>
      <c r="B5152">
        <v>5</v>
      </c>
      <c r="C5152">
        <v>2022</v>
      </c>
      <c r="D5152" s="2">
        <v>44703</v>
      </c>
      <c r="E5152" t="s">
        <v>268</v>
      </c>
      <c r="F5152" t="s">
        <v>1688</v>
      </c>
      <c r="G5152" t="s">
        <v>34</v>
      </c>
      <c r="I5152" s="3">
        <v>100</v>
      </c>
    </row>
    <row r="5153" spans="1:9" x14ac:dyDescent="0.35">
      <c r="A5153" s="1">
        <v>44682</v>
      </c>
      <c r="B5153">
        <v>5</v>
      </c>
      <c r="C5153">
        <v>2022</v>
      </c>
      <c r="D5153" s="2">
        <v>44703</v>
      </c>
      <c r="E5153" t="s">
        <v>268</v>
      </c>
      <c r="F5153" t="s">
        <v>1688</v>
      </c>
      <c r="G5153" t="s">
        <v>34</v>
      </c>
      <c r="I5153" s="3">
        <v>150</v>
      </c>
    </row>
    <row r="5154" spans="1:9" x14ac:dyDescent="0.35">
      <c r="A5154" s="1">
        <v>44682</v>
      </c>
      <c r="B5154">
        <v>5</v>
      </c>
      <c r="C5154">
        <v>2022</v>
      </c>
      <c r="D5154" s="2">
        <v>44703</v>
      </c>
      <c r="E5154" t="s">
        <v>268</v>
      </c>
      <c r="F5154" t="s">
        <v>1621</v>
      </c>
      <c r="G5154" t="s">
        <v>13</v>
      </c>
      <c r="I5154" s="3">
        <v>2449.75</v>
      </c>
    </row>
    <row r="5155" spans="1:9" x14ac:dyDescent="0.35">
      <c r="A5155" s="1">
        <v>44683</v>
      </c>
      <c r="B5155">
        <v>5</v>
      </c>
      <c r="C5155">
        <v>2022</v>
      </c>
      <c r="D5155" s="2">
        <v>44703</v>
      </c>
      <c r="E5155" t="s">
        <v>279</v>
      </c>
      <c r="F5155" t="s">
        <v>1999</v>
      </c>
      <c r="G5155" t="s">
        <v>29</v>
      </c>
      <c r="I5155" s="3">
        <v>11.2</v>
      </c>
    </row>
    <row r="5156" spans="1:9" x14ac:dyDescent="0.35">
      <c r="A5156" s="1">
        <v>44683</v>
      </c>
      <c r="B5156">
        <v>5</v>
      </c>
      <c r="C5156">
        <v>2022</v>
      </c>
      <c r="D5156" s="2">
        <v>44703</v>
      </c>
      <c r="E5156" t="s">
        <v>279</v>
      </c>
      <c r="F5156" t="s">
        <v>1999</v>
      </c>
      <c r="G5156" t="s">
        <v>29</v>
      </c>
      <c r="I5156" s="3">
        <v>11.2</v>
      </c>
    </row>
    <row r="5157" spans="1:9" x14ac:dyDescent="0.35">
      <c r="A5157" s="1">
        <v>44683</v>
      </c>
      <c r="B5157">
        <v>5</v>
      </c>
      <c r="C5157">
        <v>2022</v>
      </c>
      <c r="D5157" s="2">
        <v>44703</v>
      </c>
      <c r="E5157" t="s">
        <v>279</v>
      </c>
      <c r="F5157" t="s">
        <v>2000</v>
      </c>
      <c r="G5157" t="s">
        <v>29</v>
      </c>
      <c r="I5157" s="3">
        <v>12.42</v>
      </c>
    </row>
    <row r="5158" spans="1:9" x14ac:dyDescent="0.35">
      <c r="A5158" s="1">
        <v>44683</v>
      </c>
      <c r="B5158">
        <v>5</v>
      </c>
      <c r="C5158">
        <v>2022</v>
      </c>
      <c r="D5158" s="2">
        <v>44703</v>
      </c>
      <c r="E5158" t="s">
        <v>272</v>
      </c>
      <c r="F5158" t="s">
        <v>1919</v>
      </c>
      <c r="G5158" t="s">
        <v>71</v>
      </c>
      <c r="I5158" s="3">
        <v>81.430000000000007</v>
      </c>
    </row>
    <row r="5159" spans="1:9" x14ac:dyDescent="0.35">
      <c r="A5159" s="1">
        <v>44684</v>
      </c>
      <c r="B5159">
        <v>5</v>
      </c>
      <c r="C5159">
        <v>2022</v>
      </c>
      <c r="D5159" s="2">
        <v>44703</v>
      </c>
      <c r="E5159" t="s">
        <v>279</v>
      </c>
      <c r="F5159" t="s">
        <v>2001</v>
      </c>
      <c r="G5159" t="s">
        <v>23</v>
      </c>
      <c r="I5159" s="3">
        <v>2.85</v>
      </c>
    </row>
    <row r="5160" spans="1:9" x14ac:dyDescent="0.35">
      <c r="A5160" s="1">
        <v>44684</v>
      </c>
      <c r="B5160">
        <v>5</v>
      </c>
      <c r="C5160">
        <v>2022</v>
      </c>
      <c r="D5160" s="2">
        <v>44703</v>
      </c>
      <c r="E5160" t="s">
        <v>279</v>
      </c>
      <c r="F5160" t="s">
        <v>1029</v>
      </c>
      <c r="G5160" t="s">
        <v>20</v>
      </c>
      <c r="I5160" s="3">
        <v>5.91</v>
      </c>
    </row>
    <row r="5161" spans="1:9" x14ac:dyDescent="0.35">
      <c r="A5161" s="1">
        <v>44684</v>
      </c>
      <c r="B5161">
        <v>5</v>
      </c>
      <c r="C5161">
        <v>2022</v>
      </c>
      <c r="D5161" s="2">
        <v>44703</v>
      </c>
      <c r="E5161" t="s">
        <v>279</v>
      </c>
      <c r="F5161" t="s">
        <v>2002</v>
      </c>
      <c r="G5161" t="s">
        <v>19</v>
      </c>
      <c r="I5161" s="3">
        <v>10.01</v>
      </c>
    </row>
    <row r="5162" spans="1:9" x14ac:dyDescent="0.35">
      <c r="A5162" s="1">
        <v>44684</v>
      </c>
      <c r="B5162">
        <v>5</v>
      </c>
      <c r="C5162">
        <v>2022</v>
      </c>
      <c r="D5162" s="2">
        <v>44703</v>
      </c>
      <c r="E5162" t="s">
        <v>279</v>
      </c>
      <c r="F5162" t="s">
        <v>1029</v>
      </c>
      <c r="G5162" t="s">
        <v>20</v>
      </c>
      <c r="I5162" s="3">
        <v>10.99</v>
      </c>
    </row>
    <row r="5163" spans="1:9" x14ac:dyDescent="0.35">
      <c r="A5163" s="1">
        <v>44684</v>
      </c>
      <c r="B5163">
        <v>5</v>
      </c>
      <c r="C5163">
        <v>2022</v>
      </c>
      <c r="D5163" s="2">
        <v>44703</v>
      </c>
      <c r="E5163" t="s">
        <v>279</v>
      </c>
      <c r="F5163" t="s">
        <v>2003</v>
      </c>
      <c r="G5163" t="s">
        <v>22</v>
      </c>
      <c r="I5163" s="3">
        <v>14</v>
      </c>
    </row>
    <row r="5164" spans="1:9" x14ac:dyDescent="0.35">
      <c r="A5164" s="1">
        <v>44684</v>
      </c>
      <c r="B5164">
        <v>5</v>
      </c>
      <c r="C5164">
        <v>2022</v>
      </c>
      <c r="D5164" s="2">
        <v>44703</v>
      </c>
      <c r="E5164" t="s">
        <v>279</v>
      </c>
      <c r="F5164" t="s">
        <v>528</v>
      </c>
      <c r="G5164" t="s">
        <v>19</v>
      </c>
      <c r="I5164" s="3">
        <v>27.48</v>
      </c>
    </row>
    <row r="5165" spans="1:9" x14ac:dyDescent="0.35">
      <c r="A5165" s="1">
        <v>44684</v>
      </c>
      <c r="B5165">
        <v>5</v>
      </c>
      <c r="C5165">
        <v>2022</v>
      </c>
      <c r="D5165" s="2">
        <v>44703</v>
      </c>
      <c r="E5165" t="s">
        <v>279</v>
      </c>
      <c r="F5165" t="s">
        <v>1029</v>
      </c>
      <c r="G5165" t="s">
        <v>20</v>
      </c>
      <c r="I5165" s="3">
        <v>38.58</v>
      </c>
    </row>
    <row r="5166" spans="1:9" x14ac:dyDescent="0.35">
      <c r="A5166" s="1">
        <v>44684</v>
      </c>
      <c r="B5166">
        <v>5</v>
      </c>
      <c r="C5166">
        <v>2022</v>
      </c>
      <c r="D5166" s="2">
        <v>44703</v>
      </c>
      <c r="E5166" t="s">
        <v>279</v>
      </c>
      <c r="F5166" t="s">
        <v>2004</v>
      </c>
      <c r="G5166" t="s">
        <v>19</v>
      </c>
      <c r="I5166" s="3">
        <v>111.59</v>
      </c>
    </row>
    <row r="5167" spans="1:9" x14ac:dyDescent="0.35">
      <c r="A5167" s="1">
        <v>44684</v>
      </c>
      <c r="B5167">
        <v>5</v>
      </c>
      <c r="C5167">
        <v>2022</v>
      </c>
      <c r="D5167" s="2">
        <v>44703</v>
      </c>
      <c r="E5167" t="s">
        <v>279</v>
      </c>
      <c r="F5167" t="s">
        <v>1709</v>
      </c>
      <c r="G5167" t="s">
        <v>60</v>
      </c>
      <c r="I5167" s="3">
        <v>336.08</v>
      </c>
    </row>
    <row r="5168" spans="1:9" x14ac:dyDescent="0.35">
      <c r="A5168" s="1">
        <v>44684</v>
      </c>
      <c r="B5168">
        <v>5</v>
      </c>
      <c r="C5168">
        <v>2022</v>
      </c>
      <c r="D5168" s="2">
        <v>44703</v>
      </c>
      <c r="E5168" t="s">
        <v>279</v>
      </c>
      <c r="F5168" t="s">
        <v>479</v>
      </c>
      <c r="G5168" t="s">
        <v>20</v>
      </c>
      <c r="I5168" s="3">
        <v>385.48</v>
      </c>
    </row>
    <row r="5169" spans="1:9" x14ac:dyDescent="0.35">
      <c r="A5169" s="1">
        <v>44685</v>
      </c>
      <c r="B5169">
        <v>5</v>
      </c>
      <c r="C5169">
        <v>2022</v>
      </c>
      <c r="D5169" s="2">
        <v>44703</v>
      </c>
      <c r="E5169" t="s">
        <v>272</v>
      </c>
      <c r="F5169" t="s">
        <v>529</v>
      </c>
      <c r="G5169" t="s">
        <v>36</v>
      </c>
      <c r="I5169" s="3">
        <v>189.06</v>
      </c>
    </row>
    <row r="5170" spans="1:9" x14ac:dyDescent="0.35">
      <c r="A5170" s="1">
        <v>44686</v>
      </c>
      <c r="B5170">
        <v>5</v>
      </c>
      <c r="C5170">
        <v>2022</v>
      </c>
      <c r="D5170" s="2">
        <v>44703</v>
      </c>
      <c r="E5170" t="s">
        <v>279</v>
      </c>
      <c r="F5170" t="s">
        <v>2005</v>
      </c>
      <c r="G5170" t="s">
        <v>29</v>
      </c>
      <c r="I5170" s="3">
        <v>5</v>
      </c>
    </row>
    <row r="5171" spans="1:9" x14ac:dyDescent="0.35">
      <c r="A5171" s="1">
        <v>44686</v>
      </c>
      <c r="B5171">
        <v>5</v>
      </c>
      <c r="C5171">
        <v>2022</v>
      </c>
      <c r="D5171" s="2">
        <v>44703</v>
      </c>
      <c r="E5171" t="s">
        <v>279</v>
      </c>
      <c r="F5171" t="s">
        <v>2005</v>
      </c>
      <c r="G5171" t="s">
        <v>29</v>
      </c>
      <c r="I5171" s="3">
        <v>20</v>
      </c>
    </row>
    <row r="5172" spans="1:9" x14ac:dyDescent="0.35">
      <c r="A5172" s="1">
        <v>44686</v>
      </c>
      <c r="B5172">
        <v>5</v>
      </c>
      <c r="C5172">
        <v>2022</v>
      </c>
      <c r="D5172" s="2">
        <v>44703</v>
      </c>
      <c r="E5172" t="s">
        <v>272</v>
      </c>
      <c r="F5172" t="s">
        <v>2006</v>
      </c>
      <c r="G5172" t="s">
        <v>17</v>
      </c>
      <c r="I5172" s="3">
        <v>20.46</v>
      </c>
    </row>
    <row r="5173" spans="1:9" x14ac:dyDescent="0.35">
      <c r="A5173" s="1">
        <v>44686</v>
      </c>
      <c r="B5173">
        <v>5</v>
      </c>
      <c r="C5173">
        <v>2022</v>
      </c>
      <c r="D5173" s="2">
        <v>44703</v>
      </c>
      <c r="E5173" t="s">
        <v>272</v>
      </c>
      <c r="F5173" t="s">
        <v>714</v>
      </c>
      <c r="G5173" t="s">
        <v>60</v>
      </c>
      <c r="I5173" s="3">
        <v>43.74</v>
      </c>
    </row>
    <row r="5174" spans="1:9" x14ac:dyDescent="0.35">
      <c r="A5174" s="1">
        <v>44686</v>
      </c>
      <c r="B5174">
        <v>5</v>
      </c>
      <c r="C5174">
        <v>2022</v>
      </c>
      <c r="D5174" s="2">
        <v>44703</v>
      </c>
      <c r="E5174" t="s">
        <v>272</v>
      </c>
      <c r="F5174" t="s">
        <v>2007</v>
      </c>
      <c r="G5174" t="s">
        <v>17</v>
      </c>
      <c r="I5174" s="3">
        <v>54.93</v>
      </c>
    </row>
    <row r="5175" spans="1:9" x14ac:dyDescent="0.35">
      <c r="A5175" s="1">
        <v>44686</v>
      </c>
      <c r="B5175">
        <v>5</v>
      </c>
      <c r="C5175">
        <v>2022</v>
      </c>
      <c r="D5175" s="2">
        <v>44703</v>
      </c>
      <c r="E5175" t="s">
        <v>272</v>
      </c>
      <c r="F5175" t="s">
        <v>2008</v>
      </c>
      <c r="G5175" t="s">
        <v>60</v>
      </c>
      <c r="I5175" s="3">
        <v>76.53</v>
      </c>
    </row>
    <row r="5176" spans="1:9" x14ac:dyDescent="0.35">
      <c r="A5176" s="1">
        <v>44686</v>
      </c>
      <c r="B5176">
        <v>5</v>
      </c>
      <c r="C5176">
        <v>2022</v>
      </c>
      <c r="D5176" s="2">
        <v>44703</v>
      </c>
      <c r="E5176" t="s">
        <v>272</v>
      </c>
      <c r="F5176" t="s">
        <v>2009</v>
      </c>
      <c r="G5176" t="s">
        <v>17</v>
      </c>
      <c r="I5176" s="3">
        <v>190.68</v>
      </c>
    </row>
    <row r="5177" spans="1:9" x14ac:dyDescent="0.35">
      <c r="A5177" s="1">
        <v>44688</v>
      </c>
      <c r="B5177">
        <v>5</v>
      </c>
      <c r="C5177">
        <v>2022</v>
      </c>
      <c r="D5177" s="2">
        <v>44703</v>
      </c>
      <c r="E5177" t="s">
        <v>272</v>
      </c>
      <c r="F5177" t="s">
        <v>404</v>
      </c>
      <c r="G5177" t="s">
        <v>36</v>
      </c>
      <c r="I5177" s="3">
        <v>49.99</v>
      </c>
    </row>
    <row r="5178" spans="1:9" x14ac:dyDescent="0.35">
      <c r="A5178" s="1">
        <v>44689</v>
      </c>
      <c r="B5178">
        <v>5</v>
      </c>
      <c r="C5178">
        <v>2022</v>
      </c>
      <c r="D5178" s="2">
        <v>44703</v>
      </c>
      <c r="E5178" t="s">
        <v>279</v>
      </c>
      <c r="F5178" t="s">
        <v>2010</v>
      </c>
      <c r="G5178" t="s">
        <v>19</v>
      </c>
      <c r="I5178" s="3">
        <v>361.93</v>
      </c>
    </row>
    <row r="5179" spans="1:9" x14ac:dyDescent="0.35">
      <c r="A5179" s="1">
        <v>44691</v>
      </c>
      <c r="B5179">
        <v>5</v>
      </c>
      <c r="C5179">
        <v>2022</v>
      </c>
      <c r="D5179" s="2">
        <v>44703</v>
      </c>
      <c r="E5179" t="s">
        <v>279</v>
      </c>
      <c r="F5179" t="s">
        <v>2001</v>
      </c>
      <c r="G5179" t="s">
        <v>23</v>
      </c>
      <c r="I5179" s="3">
        <v>7</v>
      </c>
    </row>
    <row r="5180" spans="1:9" x14ac:dyDescent="0.35">
      <c r="A5180" s="1">
        <v>44691</v>
      </c>
      <c r="B5180">
        <v>5</v>
      </c>
      <c r="C5180">
        <v>2022</v>
      </c>
      <c r="D5180" s="2">
        <v>44703</v>
      </c>
      <c r="E5180" t="s">
        <v>279</v>
      </c>
      <c r="F5180" t="s">
        <v>408</v>
      </c>
      <c r="G5180" t="s">
        <v>18</v>
      </c>
      <c r="I5180" s="3">
        <v>22</v>
      </c>
    </row>
    <row r="5181" spans="1:9" x14ac:dyDescent="0.35">
      <c r="A5181" s="1">
        <v>44691</v>
      </c>
      <c r="B5181">
        <v>5</v>
      </c>
      <c r="C5181">
        <v>2022</v>
      </c>
      <c r="D5181" s="2">
        <v>44703</v>
      </c>
      <c r="E5181" t="s">
        <v>279</v>
      </c>
      <c r="F5181" t="s">
        <v>1029</v>
      </c>
      <c r="G5181" t="s">
        <v>20</v>
      </c>
      <c r="I5181" s="3">
        <v>77.069999999999993</v>
      </c>
    </row>
    <row r="5182" spans="1:9" x14ac:dyDescent="0.35">
      <c r="A5182" s="1">
        <v>44692</v>
      </c>
      <c r="B5182">
        <v>5</v>
      </c>
      <c r="C5182">
        <v>2022</v>
      </c>
      <c r="D5182" s="2">
        <v>44703</v>
      </c>
      <c r="E5182" t="s">
        <v>279</v>
      </c>
      <c r="F5182" t="s">
        <v>530</v>
      </c>
      <c r="G5182" t="s">
        <v>19</v>
      </c>
      <c r="I5182" s="3">
        <v>4.29</v>
      </c>
    </row>
    <row r="5183" spans="1:9" x14ac:dyDescent="0.35">
      <c r="A5183" s="1">
        <v>44692</v>
      </c>
      <c r="B5183">
        <v>5</v>
      </c>
      <c r="C5183">
        <v>2022</v>
      </c>
      <c r="D5183" s="2">
        <v>44703</v>
      </c>
      <c r="E5183" t="s">
        <v>279</v>
      </c>
      <c r="F5183" t="s">
        <v>2011</v>
      </c>
      <c r="G5183" t="s">
        <v>52</v>
      </c>
      <c r="I5183" s="3">
        <v>20</v>
      </c>
    </row>
    <row r="5184" spans="1:9" x14ac:dyDescent="0.35">
      <c r="A5184" s="1">
        <v>44693</v>
      </c>
      <c r="B5184">
        <v>5</v>
      </c>
      <c r="C5184">
        <v>2022</v>
      </c>
      <c r="D5184" s="2">
        <v>44703</v>
      </c>
      <c r="E5184" t="s">
        <v>279</v>
      </c>
      <c r="F5184" t="s">
        <v>2012</v>
      </c>
      <c r="G5184" t="s">
        <v>17</v>
      </c>
      <c r="I5184" s="3">
        <v>-78.81</v>
      </c>
    </row>
    <row r="5185" spans="1:9" x14ac:dyDescent="0.35">
      <c r="A5185" s="1">
        <v>44693</v>
      </c>
      <c r="B5185">
        <v>5</v>
      </c>
      <c r="C5185">
        <v>2022</v>
      </c>
      <c r="D5185" s="2">
        <v>44703</v>
      </c>
      <c r="E5185" t="s">
        <v>279</v>
      </c>
      <c r="F5185" t="s">
        <v>2013</v>
      </c>
      <c r="G5185" t="s">
        <v>17</v>
      </c>
      <c r="I5185" s="3">
        <v>59.2</v>
      </c>
    </row>
    <row r="5186" spans="1:9" x14ac:dyDescent="0.35">
      <c r="A5186" s="1">
        <v>44693</v>
      </c>
      <c r="B5186">
        <v>5</v>
      </c>
      <c r="C5186">
        <v>2022</v>
      </c>
      <c r="D5186" s="2">
        <v>44703</v>
      </c>
      <c r="E5186" t="s">
        <v>279</v>
      </c>
      <c r="F5186" t="s">
        <v>1919</v>
      </c>
      <c r="G5186" t="s">
        <v>71</v>
      </c>
      <c r="I5186" s="3">
        <v>425.56</v>
      </c>
    </row>
    <row r="5187" spans="1:9" x14ac:dyDescent="0.35">
      <c r="A5187" s="1">
        <v>44694</v>
      </c>
      <c r="B5187">
        <v>5</v>
      </c>
      <c r="C5187">
        <v>2022</v>
      </c>
      <c r="D5187" s="2">
        <v>44703</v>
      </c>
      <c r="E5187" t="s">
        <v>279</v>
      </c>
      <c r="F5187" t="s">
        <v>420</v>
      </c>
      <c r="G5187" t="s">
        <v>26</v>
      </c>
      <c r="I5187" s="3">
        <v>77.83</v>
      </c>
    </row>
    <row r="5188" spans="1:9" x14ac:dyDescent="0.35">
      <c r="A5188" s="1">
        <v>44694</v>
      </c>
      <c r="B5188">
        <v>5</v>
      </c>
      <c r="C5188">
        <v>2022</v>
      </c>
      <c r="D5188" s="2">
        <v>44703</v>
      </c>
      <c r="E5188" t="s">
        <v>279</v>
      </c>
      <c r="F5188" t="s">
        <v>1029</v>
      </c>
      <c r="G5188" t="s">
        <v>20</v>
      </c>
      <c r="I5188" s="3">
        <v>16.149999999999999</v>
      </c>
    </row>
    <row r="5189" spans="1:9" x14ac:dyDescent="0.35">
      <c r="A5189" s="1">
        <v>44694</v>
      </c>
      <c r="B5189">
        <v>5</v>
      </c>
      <c r="C5189">
        <v>2022</v>
      </c>
      <c r="D5189" s="2">
        <v>44703</v>
      </c>
      <c r="E5189" t="s">
        <v>279</v>
      </c>
      <c r="F5189" t="s">
        <v>2014</v>
      </c>
      <c r="G5189" t="s">
        <v>19</v>
      </c>
      <c r="I5189" s="3">
        <v>19.190000000000001</v>
      </c>
    </row>
    <row r="5190" spans="1:9" x14ac:dyDescent="0.35">
      <c r="A5190" s="1">
        <v>44695</v>
      </c>
      <c r="B5190">
        <v>5</v>
      </c>
      <c r="C5190">
        <v>2022</v>
      </c>
      <c r="D5190" s="2">
        <v>44703</v>
      </c>
      <c r="E5190" t="s">
        <v>279</v>
      </c>
      <c r="F5190" t="s">
        <v>2015</v>
      </c>
      <c r="G5190" t="s">
        <v>38</v>
      </c>
      <c r="I5190" s="3">
        <v>30</v>
      </c>
    </row>
    <row r="5191" spans="1:9" x14ac:dyDescent="0.35">
      <c r="A5191" s="1">
        <v>44696</v>
      </c>
      <c r="B5191">
        <v>5</v>
      </c>
      <c r="C5191">
        <v>2022</v>
      </c>
      <c r="D5191" s="2">
        <v>44703</v>
      </c>
      <c r="E5191" t="s">
        <v>279</v>
      </c>
      <c r="F5191" t="s">
        <v>2016</v>
      </c>
      <c r="G5191" t="s">
        <v>19</v>
      </c>
      <c r="I5191" s="3">
        <v>16.03</v>
      </c>
    </row>
    <row r="5192" spans="1:9" x14ac:dyDescent="0.35">
      <c r="A5192" s="1">
        <v>44696</v>
      </c>
      <c r="B5192">
        <v>5</v>
      </c>
      <c r="C5192">
        <v>2022</v>
      </c>
      <c r="D5192" s="2">
        <v>44703</v>
      </c>
      <c r="E5192" t="s">
        <v>268</v>
      </c>
      <c r="F5192" t="s">
        <v>1916</v>
      </c>
      <c r="G5192" t="s">
        <v>16</v>
      </c>
      <c r="I5192" s="3">
        <v>215.12</v>
      </c>
    </row>
    <row r="5193" spans="1:9" x14ac:dyDescent="0.35">
      <c r="A5193" s="1">
        <v>44697</v>
      </c>
      <c r="B5193">
        <v>5</v>
      </c>
      <c r="C5193">
        <v>2022</v>
      </c>
      <c r="D5193" s="2">
        <v>44703</v>
      </c>
      <c r="E5193" t="s">
        <v>279</v>
      </c>
      <c r="F5193" t="s">
        <v>2017</v>
      </c>
      <c r="G5193" t="s">
        <v>20</v>
      </c>
      <c r="I5193" s="3">
        <v>11.98</v>
      </c>
    </row>
    <row r="5194" spans="1:9" x14ac:dyDescent="0.35">
      <c r="A5194" s="1">
        <v>44698</v>
      </c>
      <c r="B5194">
        <v>5</v>
      </c>
      <c r="C5194">
        <v>2022</v>
      </c>
      <c r="D5194" s="2">
        <v>44703</v>
      </c>
      <c r="E5194" t="s">
        <v>279</v>
      </c>
      <c r="F5194" t="s">
        <v>2018</v>
      </c>
      <c r="G5194" t="s">
        <v>20</v>
      </c>
      <c r="I5194" s="3">
        <v>12.95</v>
      </c>
    </row>
    <row r="5195" spans="1:9" x14ac:dyDescent="0.35">
      <c r="A5195" s="1">
        <v>44698</v>
      </c>
      <c r="B5195">
        <v>5</v>
      </c>
      <c r="C5195">
        <v>2022</v>
      </c>
      <c r="D5195" s="2">
        <v>44703</v>
      </c>
      <c r="E5195" t="s">
        <v>279</v>
      </c>
      <c r="F5195" t="s">
        <v>2019</v>
      </c>
      <c r="G5195" t="s">
        <v>17</v>
      </c>
      <c r="I5195" s="3">
        <v>28</v>
      </c>
    </row>
    <row r="5196" spans="1:9" x14ac:dyDescent="0.35">
      <c r="A5196" s="1">
        <v>44698</v>
      </c>
      <c r="B5196">
        <v>5</v>
      </c>
      <c r="C5196">
        <v>2022</v>
      </c>
      <c r="D5196" s="2">
        <v>44703</v>
      </c>
      <c r="E5196" t="s">
        <v>279</v>
      </c>
      <c r="F5196" t="s">
        <v>2020</v>
      </c>
      <c r="G5196" t="s">
        <v>52</v>
      </c>
      <c r="I5196" s="3">
        <v>69</v>
      </c>
    </row>
    <row r="5197" spans="1:9" x14ac:dyDescent="0.35">
      <c r="A5197" s="1">
        <v>44699</v>
      </c>
      <c r="B5197">
        <v>5</v>
      </c>
      <c r="C5197">
        <v>2022</v>
      </c>
      <c r="D5197" s="2">
        <v>44703</v>
      </c>
      <c r="E5197" t="s">
        <v>279</v>
      </c>
      <c r="F5197" t="s">
        <v>530</v>
      </c>
      <c r="G5197" t="s">
        <v>19</v>
      </c>
      <c r="I5197" s="3">
        <v>4.29</v>
      </c>
    </row>
    <row r="5198" spans="1:9" x14ac:dyDescent="0.35">
      <c r="A5198" s="1">
        <v>44699</v>
      </c>
      <c r="B5198">
        <v>5</v>
      </c>
      <c r="C5198">
        <v>2022</v>
      </c>
      <c r="D5198" s="2">
        <v>44703</v>
      </c>
      <c r="E5198" t="s">
        <v>279</v>
      </c>
      <c r="F5198" t="s">
        <v>2021</v>
      </c>
      <c r="G5198" t="s">
        <v>36</v>
      </c>
      <c r="I5198" s="3">
        <v>69.989999999999995</v>
      </c>
    </row>
    <row r="5199" spans="1:9" x14ac:dyDescent="0.35">
      <c r="A5199" s="1">
        <v>44701</v>
      </c>
      <c r="B5199">
        <v>5</v>
      </c>
      <c r="C5199">
        <v>2022</v>
      </c>
      <c r="D5199" s="2">
        <v>44703</v>
      </c>
      <c r="E5199" t="s">
        <v>279</v>
      </c>
      <c r="F5199" t="s">
        <v>531</v>
      </c>
      <c r="G5199" t="s">
        <v>19</v>
      </c>
      <c r="I5199" s="3">
        <v>71.59</v>
      </c>
    </row>
    <row r="5200" spans="1:9" x14ac:dyDescent="0.35">
      <c r="A5200" s="1">
        <v>44701</v>
      </c>
      <c r="B5200">
        <v>5</v>
      </c>
      <c r="C5200">
        <v>2022</v>
      </c>
      <c r="D5200" s="2">
        <v>44703</v>
      </c>
      <c r="E5200" t="s">
        <v>279</v>
      </c>
      <c r="F5200" t="s">
        <v>2022</v>
      </c>
      <c r="G5200" t="s">
        <v>19</v>
      </c>
      <c r="I5200" s="3">
        <v>92.45</v>
      </c>
    </row>
    <row r="5201" spans="1:9" x14ac:dyDescent="0.35">
      <c r="A5201" s="1">
        <v>44702</v>
      </c>
      <c r="B5201">
        <v>5</v>
      </c>
      <c r="C5201">
        <v>2022</v>
      </c>
      <c r="D5201" s="2">
        <v>44703</v>
      </c>
      <c r="E5201" t="s">
        <v>279</v>
      </c>
      <c r="F5201" t="s">
        <v>2023</v>
      </c>
      <c r="G5201" t="s">
        <v>38</v>
      </c>
      <c r="I5201" s="3">
        <v>90.63</v>
      </c>
    </row>
    <row r="5202" spans="1:9" x14ac:dyDescent="0.35">
      <c r="A5202" s="1">
        <v>44702</v>
      </c>
      <c r="B5202">
        <v>5</v>
      </c>
      <c r="C5202">
        <v>2022</v>
      </c>
      <c r="D5202" s="2">
        <v>44703</v>
      </c>
      <c r="E5202" t="s">
        <v>279</v>
      </c>
      <c r="F5202" t="s">
        <v>1919</v>
      </c>
      <c r="G5202" t="s">
        <v>71</v>
      </c>
      <c r="I5202" s="3">
        <v>33.39</v>
      </c>
    </row>
    <row r="5203" spans="1:9" x14ac:dyDescent="0.35">
      <c r="A5203" s="1">
        <v>44702</v>
      </c>
      <c r="B5203">
        <v>5</v>
      </c>
      <c r="C5203">
        <v>2022</v>
      </c>
      <c r="D5203" s="2">
        <v>44703</v>
      </c>
      <c r="E5203" t="s">
        <v>279</v>
      </c>
      <c r="F5203" t="s">
        <v>2024</v>
      </c>
      <c r="G5203" t="s">
        <v>17</v>
      </c>
      <c r="I5203" s="3">
        <v>35.5</v>
      </c>
    </row>
    <row r="5204" spans="1:9" x14ac:dyDescent="0.35">
      <c r="A5204" s="1">
        <v>44702</v>
      </c>
      <c r="B5204">
        <v>5</v>
      </c>
      <c r="C5204">
        <v>2022</v>
      </c>
      <c r="D5204" s="2">
        <v>44703</v>
      </c>
      <c r="E5204" t="s">
        <v>279</v>
      </c>
      <c r="F5204" t="s">
        <v>2025</v>
      </c>
      <c r="G5204" t="s">
        <v>17</v>
      </c>
      <c r="I5204" s="3">
        <v>39.06</v>
      </c>
    </row>
    <row r="5205" spans="1:9" x14ac:dyDescent="0.35">
      <c r="A5205" s="1">
        <v>44702</v>
      </c>
      <c r="B5205">
        <v>5</v>
      </c>
      <c r="C5205">
        <v>2022</v>
      </c>
      <c r="D5205" s="2">
        <v>44703</v>
      </c>
      <c r="E5205" t="s">
        <v>279</v>
      </c>
      <c r="F5205" t="s">
        <v>2026</v>
      </c>
      <c r="G5205" t="s">
        <v>17</v>
      </c>
      <c r="I5205" s="3">
        <v>109.87</v>
      </c>
    </row>
    <row r="5206" spans="1:9" x14ac:dyDescent="0.35">
      <c r="A5206" s="1">
        <v>44702</v>
      </c>
      <c r="B5206">
        <v>5</v>
      </c>
      <c r="C5206">
        <v>2022</v>
      </c>
      <c r="D5206" s="2">
        <v>44703</v>
      </c>
      <c r="E5206" t="s">
        <v>279</v>
      </c>
      <c r="F5206" t="s">
        <v>2027</v>
      </c>
      <c r="G5206" t="s">
        <v>71</v>
      </c>
      <c r="I5206" s="3">
        <v>146.52000000000001</v>
      </c>
    </row>
    <row r="5207" spans="1:9" x14ac:dyDescent="0.35">
      <c r="A5207" s="1">
        <v>44702</v>
      </c>
      <c r="B5207">
        <v>5</v>
      </c>
      <c r="C5207">
        <v>2022</v>
      </c>
      <c r="D5207" s="2">
        <v>44703</v>
      </c>
      <c r="E5207" t="s">
        <v>279</v>
      </c>
      <c r="F5207" t="s">
        <v>282</v>
      </c>
      <c r="G5207" t="s">
        <v>19</v>
      </c>
      <c r="I5207" s="3">
        <v>341.73</v>
      </c>
    </row>
    <row r="5208" spans="1:9" x14ac:dyDescent="0.35">
      <c r="A5208" s="1">
        <v>44703</v>
      </c>
      <c r="B5208">
        <v>5</v>
      </c>
      <c r="C5208">
        <v>2022</v>
      </c>
      <c r="D5208" s="2">
        <v>44703</v>
      </c>
      <c r="E5208" t="s">
        <v>279</v>
      </c>
      <c r="F5208" t="s">
        <v>2028</v>
      </c>
      <c r="G5208" t="s">
        <v>29</v>
      </c>
      <c r="I5208" s="3">
        <v>104.78</v>
      </c>
    </row>
    <row r="5209" spans="1:9" x14ac:dyDescent="0.35">
      <c r="A5209" s="1">
        <v>44703</v>
      </c>
      <c r="B5209">
        <v>5</v>
      </c>
      <c r="C5209">
        <v>2022</v>
      </c>
      <c r="D5209" s="2">
        <v>44703</v>
      </c>
      <c r="E5209" t="s">
        <v>268</v>
      </c>
      <c r="F5209" t="s">
        <v>1921</v>
      </c>
      <c r="G5209" t="s">
        <v>16</v>
      </c>
      <c r="I5209" s="3">
        <v>122.16</v>
      </c>
    </row>
    <row r="5210" spans="1:9" x14ac:dyDescent="0.35">
      <c r="A5210" s="1">
        <v>44703</v>
      </c>
      <c r="B5210">
        <v>5</v>
      </c>
      <c r="C5210">
        <v>2022</v>
      </c>
      <c r="D5210" s="2">
        <v>44703</v>
      </c>
      <c r="E5210" t="s">
        <v>268</v>
      </c>
      <c r="F5210" t="s">
        <v>733</v>
      </c>
      <c r="G5210" t="s">
        <v>13</v>
      </c>
      <c r="I5210" s="3">
        <v>305</v>
      </c>
    </row>
    <row r="5211" spans="1:9" x14ac:dyDescent="0.35">
      <c r="A5211" s="1">
        <v>44704</v>
      </c>
      <c r="B5211">
        <v>5</v>
      </c>
      <c r="C5211">
        <v>2022</v>
      </c>
      <c r="D5211" s="2">
        <v>44703</v>
      </c>
      <c r="E5211" t="s">
        <v>279</v>
      </c>
      <c r="F5211" t="s">
        <v>2024</v>
      </c>
      <c r="G5211" t="s">
        <v>17</v>
      </c>
      <c r="I5211" s="3">
        <v>32.31</v>
      </c>
    </row>
    <row r="5212" spans="1:9" x14ac:dyDescent="0.35">
      <c r="A5212" s="1">
        <v>44706</v>
      </c>
      <c r="B5212">
        <v>5</v>
      </c>
      <c r="C5212">
        <v>2022</v>
      </c>
      <c r="D5212" s="2">
        <v>44703</v>
      </c>
      <c r="E5212" t="s">
        <v>268</v>
      </c>
      <c r="F5212" t="s">
        <v>2029</v>
      </c>
      <c r="G5212" t="s">
        <v>22</v>
      </c>
      <c r="I5212" s="3">
        <v>50</v>
      </c>
    </row>
    <row r="5213" spans="1:9" x14ac:dyDescent="0.35">
      <c r="A5213" s="1">
        <v>44707</v>
      </c>
      <c r="B5213">
        <v>5</v>
      </c>
      <c r="C5213">
        <v>2022</v>
      </c>
      <c r="D5213" s="2">
        <v>44703</v>
      </c>
      <c r="E5213" t="s">
        <v>279</v>
      </c>
      <c r="F5213" t="s">
        <v>741</v>
      </c>
      <c r="G5213" t="s">
        <v>19</v>
      </c>
      <c r="I5213" s="3">
        <v>21.42</v>
      </c>
    </row>
    <row r="5214" spans="1:9" x14ac:dyDescent="0.35">
      <c r="A5214" s="1">
        <v>44707</v>
      </c>
      <c r="B5214">
        <v>5</v>
      </c>
      <c r="C5214">
        <v>2022</v>
      </c>
      <c r="D5214" s="2">
        <v>44703</v>
      </c>
      <c r="E5214" t="s">
        <v>268</v>
      </c>
      <c r="F5214" t="s">
        <v>1967</v>
      </c>
      <c r="G5214" t="s">
        <v>14</v>
      </c>
      <c r="I5214" s="3">
        <v>73.13</v>
      </c>
    </row>
    <row r="5215" spans="1:9" x14ac:dyDescent="0.35">
      <c r="A5215" s="1">
        <v>44707</v>
      </c>
      <c r="B5215">
        <v>5</v>
      </c>
      <c r="C5215">
        <v>2022</v>
      </c>
      <c r="D5215" s="2">
        <v>44703</v>
      </c>
      <c r="E5215" t="s">
        <v>279</v>
      </c>
      <c r="F5215" t="s">
        <v>2030</v>
      </c>
      <c r="G5215" t="s">
        <v>10</v>
      </c>
      <c r="I5215" s="3">
        <v>1439.9</v>
      </c>
    </row>
    <row r="5216" spans="1:9" x14ac:dyDescent="0.35">
      <c r="A5216" s="1">
        <v>44709</v>
      </c>
      <c r="B5216">
        <v>5</v>
      </c>
      <c r="C5216">
        <v>2022</v>
      </c>
      <c r="D5216" s="2">
        <v>44703</v>
      </c>
      <c r="E5216" t="s">
        <v>279</v>
      </c>
      <c r="F5216" t="s">
        <v>1029</v>
      </c>
      <c r="G5216" t="s">
        <v>20</v>
      </c>
      <c r="I5216" s="3">
        <v>11.29</v>
      </c>
    </row>
    <row r="5217" spans="1:9" x14ac:dyDescent="0.35">
      <c r="A5217" s="1">
        <v>44709</v>
      </c>
      <c r="B5217">
        <v>5</v>
      </c>
      <c r="C5217">
        <v>2022</v>
      </c>
      <c r="D5217" s="2">
        <v>44703</v>
      </c>
      <c r="E5217" t="s">
        <v>279</v>
      </c>
      <c r="F5217" t="s">
        <v>742</v>
      </c>
      <c r="G5217" t="s">
        <v>17</v>
      </c>
      <c r="I5217" s="3">
        <v>12.78</v>
      </c>
    </row>
    <row r="5218" spans="1:9" x14ac:dyDescent="0.35">
      <c r="A5218" s="1">
        <v>44709</v>
      </c>
      <c r="B5218">
        <v>5</v>
      </c>
      <c r="C5218">
        <v>2022</v>
      </c>
      <c r="D5218" s="2">
        <v>44703</v>
      </c>
      <c r="E5218" t="s">
        <v>279</v>
      </c>
      <c r="F5218" t="s">
        <v>1029</v>
      </c>
      <c r="G5218" t="s">
        <v>20</v>
      </c>
      <c r="I5218" s="3">
        <v>28.52</v>
      </c>
    </row>
    <row r="5219" spans="1:9" x14ac:dyDescent="0.35">
      <c r="A5219" s="1">
        <v>44709</v>
      </c>
      <c r="B5219">
        <v>5</v>
      </c>
      <c r="C5219">
        <v>2022</v>
      </c>
      <c r="D5219" s="2">
        <v>44703</v>
      </c>
      <c r="E5219" t="s">
        <v>279</v>
      </c>
      <c r="F5219" t="s">
        <v>2031</v>
      </c>
      <c r="G5219" t="s">
        <v>36</v>
      </c>
      <c r="I5219" s="3">
        <v>49.95</v>
      </c>
    </row>
    <row r="5220" spans="1:9" x14ac:dyDescent="0.35">
      <c r="A5220" s="1">
        <v>44709</v>
      </c>
      <c r="B5220">
        <v>5</v>
      </c>
      <c r="C5220">
        <v>2022</v>
      </c>
      <c r="D5220" s="2">
        <v>44703</v>
      </c>
      <c r="E5220" t="s">
        <v>279</v>
      </c>
      <c r="F5220" t="s">
        <v>1029</v>
      </c>
      <c r="G5220" t="s">
        <v>20</v>
      </c>
      <c r="I5220" s="3">
        <v>141.82</v>
      </c>
    </row>
    <row r="5221" spans="1:9" x14ac:dyDescent="0.35">
      <c r="A5221" s="1">
        <v>44709</v>
      </c>
      <c r="B5221">
        <v>5</v>
      </c>
      <c r="C5221">
        <v>2022</v>
      </c>
      <c r="D5221" s="2">
        <v>44703</v>
      </c>
      <c r="E5221" t="s">
        <v>279</v>
      </c>
      <c r="F5221" t="s">
        <v>2014</v>
      </c>
      <c r="G5221" t="s">
        <v>19</v>
      </c>
      <c r="I5221" s="3">
        <v>188.13</v>
      </c>
    </row>
    <row r="5222" spans="1:9" x14ac:dyDescent="0.35">
      <c r="A5222" s="1">
        <v>44710</v>
      </c>
      <c r="B5222">
        <v>5</v>
      </c>
      <c r="C5222">
        <v>2022</v>
      </c>
      <c r="D5222" s="2">
        <v>44703</v>
      </c>
      <c r="E5222" t="s">
        <v>279</v>
      </c>
      <c r="F5222" t="s">
        <v>2032</v>
      </c>
      <c r="G5222" t="s">
        <v>25</v>
      </c>
      <c r="I5222" s="3">
        <v>82.08</v>
      </c>
    </row>
    <row r="5223" spans="1:9" x14ac:dyDescent="0.35">
      <c r="A5223" s="1">
        <v>44711</v>
      </c>
      <c r="B5223">
        <v>5</v>
      </c>
      <c r="C5223">
        <v>2022</v>
      </c>
      <c r="D5223" s="2">
        <v>44703</v>
      </c>
      <c r="E5223" t="s">
        <v>279</v>
      </c>
      <c r="F5223" t="s">
        <v>2033</v>
      </c>
      <c r="G5223" t="s">
        <v>17</v>
      </c>
      <c r="I5223" s="3">
        <v>105.34</v>
      </c>
    </row>
    <row r="5224" spans="1:9" x14ac:dyDescent="0.35">
      <c r="A5224" s="1">
        <v>44711</v>
      </c>
      <c r="B5224">
        <v>5</v>
      </c>
      <c r="C5224">
        <v>2022</v>
      </c>
      <c r="D5224" s="2">
        <v>44703</v>
      </c>
      <c r="E5224" t="s">
        <v>279</v>
      </c>
      <c r="F5224" t="s">
        <v>2034</v>
      </c>
      <c r="G5224" t="s">
        <v>17</v>
      </c>
      <c r="I5224" s="3">
        <v>111.95</v>
      </c>
    </row>
    <row r="5225" spans="1:9" x14ac:dyDescent="0.35">
      <c r="A5225" s="1">
        <v>44712</v>
      </c>
      <c r="B5225">
        <v>5</v>
      </c>
      <c r="C5225">
        <v>2022</v>
      </c>
      <c r="D5225" s="2">
        <v>44703</v>
      </c>
      <c r="E5225" t="s">
        <v>272</v>
      </c>
      <c r="F5225" t="s">
        <v>1927</v>
      </c>
      <c r="G5225" t="s">
        <v>28</v>
      </c>
      <c r="I5225" s="3">
        <v>13.99</v>
      </c>
    </row>
    <row r="5226" spans="1:9" x14ac:dyDescent="0.35">
      <c r="A5226" s="1">
        <v>44712</v>
      </c>
      <c r="B5226">
        <v>5</v>
      </c>
      <c r="C5226">
        <v>2022</v>
      </c>
      <c r="D5226" s="2">
        <v>44703</v>
      </c>
      <c r="E5226" t="s">
        <v>268</v>
      </c>
      <c r="F5226" t="s">
        <v>1604</v>
      </c>
      <c r="G5226" t="s">
        <v>17</v>
      </c>
      <c r="I5226" s="3">
        <v>35</v>
      </c>
    </row>
    <row r="5227" spans="1:9" x14ac:dyDescent="0.35">
      <c r="A5227" s="1">
        <v>44712</v>
      </c>
      <c r="B5227">
        <v>5</v>
      </c>
      <c r="C5227">
        <v>2022</v>
      </c>
      <c r="D5227" s="2">
        <v>44703</v>
      </c>
      <c r="E5227" t="s">
        <v>268</v>
      </c>
      <c r="F5227" t="s">
        <v>2035</v>
      </c>
      <c r="G5227" t="s">
        <v>25</v>
      </c>
      <c r="I5227" s="3">
        <v>385</v>
      </c>
    </row>
    <row r="5228" spans="1:9" x14ac:dyDescent="0.35">
      <c r="A5228" s="1">
        <v>44713</v>
      </c>
      <c r="B5228">
        <v>6</v>
      </c>
      <c r="C5228">
        <v>2022</v>
      </c>
      <c r="D5228" s="2">
        <v>44734</v>
      </c>
      <c r="E5228" t="s">
        <v>279</v>
      </c>
      <c r="F5228" t="s">
        <v>563</v>
      </c>
      <c r="G5228" t="s">
        <v>20</v>
      </c>
      <c r="I5228" s="3">
        <v>1.62</v>
      </c>
    </row>
    <row r="5229" spans="1:9" x14ac:dyDescent="0.35">
      <c r="A5229" s="1">
        <v>44713</v>
      </c>
      <c r="B5229">
        <v>6</v>
      </c>
      <c r="C5229">
        <v>2022</v>
      </c>
      <c r="D5229" s="2">
        <v>44734</v>
      </c>
      <c r="E5229" t="s">
        <v>279</v>
      </c>
      <c r="F5229" t="s">
        <v>2036</v>
      </c>
      <c r="G5229" t="s">
        <v>17</v>
      </c>
      <c r="I5229" s="3">
        <v>17.190000000000001</v>
      </c>
    </row>
    <row r="5230" spans="1:9" x14ac:dyDescent="0.35">
      <c r="A5230" s="1">
        <v>44713</v>
      </c>
      <c r="B5230">
        <v>6</v>
      </c>
      <c r="C5230">
        <v>2022</v>
      </c>
      <c r="D5230" s="2">
        <v>44734</v>
      </c>
      <c r="E5230" t="s">
        <v>279</v>
      </c>
      <c r="F5230" t="s">
        <v>564</v>
      </c>
      <c r="G5230" t="s">
        <v>60</v>
      </c>
      <c r="I5230" s="3">
        <v>45</v>
      </c>
    </row>
    <row r="5231" spans="1:9" x14ac:dyDescent="0.35">
      <c r="A5231" s="1">
        <v>44713</v>
      </c>
      <c r="B5231">
        <v>6</v>
      </c>
      <c r="C5231">
        <v>2022</v>
      </c>
      <c r="D5231" s="2">
        <v>44734</v>
      </c>
      <c r="E5231" t="s">
        <v>268</v>
      </c>
      <c r="F5231" t="s">
        <v>919</v>
      </c>
      <c r="G5231" t="s">
        <v>34</v>
      </c>
      <c r="I5231" s="3">
        <v>55</v>
      </c>
    </row>
    <row r="5232" spans="1:9" x14ac:dyDescent="0.35">
      <c r="A5232" s="1">
        <v>44713</v>
      </c>
      <c r="B5232">
        <v>6</v>
      </c>
      <c r="C5232">
        <v>2022</v>
      </c>
      <c r="D5232" s="2">
        <v>44734</v>
      </c>
      <c r="E5232" t="s">
        <v>268</v>
      </c>
      <c r="F5232" t="s">
        <v>681</v>
      </c>
      <c r="G5232" t="s">
        <v>34</v>
      </c>
      <c r="I5232" s="3">
        <v>79.5</v>
      </c>
    </row>
    <row r="5233" spans="1:9" x14ac:dyDescent="0.35">
      <c r="A5233" s="1">
        <v>44713</v>
      </c>
      <c r="B5233">
        <v>6</v>
      </c>
      <c r="C5233">
        <v>2022</v>
      </c>
      <c r="D5233" s="2">
        <v>44734</v>
      </c>
      <c r="E5233" t="s">
        <v>268</v>
      </c>
      <c r="F5233" t="s">
        <v>1688</v>
      </c>
      <c r="G5233" t="s">
        <v>34</v>
      </c>
      <c r="I5233" s="3">
        <v>100</v>
      </c>
    </row>
    <row r="5234" spans="1:9" x14ac:dyDescent="0.35">
      <c r="A5234" s="1">
        <v>44713</v>
      </c>
      <c r="B5234">
        <v>6</v>
      </c>
      <c r="C5234">
        <v>2022</v>
      </c>
      <c r="D5234" s="2">
        <v>44734</v>
      </c>
      <c r="E5234" t="s">
        <v>279</v>
      </c>
      <c r="F5234" t="s">
        <v>563</v>
      </c>
      <c r="G5234" t="s">
        <v>20</v>
      </c>
      <c r="I5234" s="3">
        <v>107.72</v>
      </c>
    </row>
    <row r="5235" spans="1:9" x14ac:dyDescent="0.35">
      <c r="A5235" s="1">
        <v>44713</v>
      </c>
      <c r="B5235">
        <v>6</v>
      </c>
      <c r="C5235">
        <v>2022</v>
      </c>
      <c r="D5235" s="2">
        <v>44734</v>
      </c>
      <c r="E5235" t="s">
        <v>268</v>
      </c>
      <c r="F5235" t="s">
        <v>1688</v>
      </c>
      <c r="G5235" t="s">
        <v>34</v>
      </c>
      <c r="I5235" s="3">
        <v>150</v>
      </c>
    </row>
    <row r="5236" spans="1:9" x14ac:dyDescent="0.35">
      <c r="A5236" s="1">
        <v>44713</v>
      </c>
      <c r="B5236">
        <v>6</v>
      </c>
      <c r="C5236">
        <v>2022</v>
      </c>
      <c r="D5236" s="2">
        <v>44734</v>
      </c>
      <c r="E5236" t="s">
        <v>279</v>
      </c>
      <c r="F5236" t="s">
        <v>339</v>
      </c>
      <c r="G5236" t="s">
        <v>29</v>
      </c>
      <c r="I5236" s="3">
        <v>170.56</v>
      </c>
    </row>
    <row r="5237" spans="1:9" x14ac:dyDescent="0.35">
      <c r="A5237" s="1">
        <v>44713</v>
      </c>
      <c r="B5237">
        <v>6</v>
      </c>
      <c r="C5237">
        <v>2022</v>
      </c>
      <c r="D5237" s="2">
        <v>44734</v>
      </c>
      <c r="E5237" t="s">
        <v>268</v>
      </c>
      <c r="F5237" t="s">
        <v>1621</v>
      </c>
      <c r="G5237" t="s">
        <v>13</v>
      </c>
      <c r="I5237" s="3">
        <v>2449.75</v>
      </c>
    </row>
    <row r="5238" spans="1:9" x14ac:dyDescent="0.35">
      <c r="A5238" s="1">
        <v>44714</v>
      </c>
      <c r="B5238">
        <v>6</v>
      </c>
      <c r="C5238">
        <v>2022</v>
      </c>
      <c r="D5238" s="2">
        <v>44734</v>
      </c>
      <c r="E5238" t="s">
        <v>279</v>
      </c>
      <c r="F5238" t="s">
        <v>565</v>
      </c>
      <c r="G5238" t="s">
        <v>17</v>
      </c>
      <c r="I5238" s="3">
        <v>7</v>
      </c>
    </row>
    <row r="5239" spans="1:9" x14ac:dyDescent="0.35">
      <c r="A5239" s="1">
        <v>44714</v>
      </c>
      <c r="B5239">
        <v>6</v>
      </c>
      <c r="C5239">
        <v>2022</v>
      </c>
      <c r="D5239" s="2">
        <v>44734</v>
      </c>
      <c r="E5239" t="s">
        <v>279</v>
      </c>
      <c r="F5239" t="s">
        <v>565</v>
      </c>
      <c r="G5239" t="s">
        <v>17</v>
      </c>
      <c r="I5239" s="3">
        <v>13.96</v>
      </c>
    </row>
    <row r="5240" spans="1:9" x14ac:dyDescent="0.35">
      <c r="A5240" s="1">
        <v>44714</v>
      </c>
      <c r="B5240">
        <v>6</v>
      </c>
      <c r="C5240">
        <v>2022</v>
      </c>
      <c r="D5240" s="2">
        <v>44734</v>
      </c>
      <c r="E5240" t="s">
        <v>279</v>
      </c>
      <c r="F5240" t="s">
        <v>2037</v>
      </c>
      <c r="G5240" t="s">
        <v>17</v>
      </c>
      <c r="I5240" s="3">
        <v>21.54</v>
      </c>
    </row>
    <row r="5241" spans="1:9" x14ac:dyDescent="0.35">
      <c r="A5241" s="1">
        <v>44715</v>
      </c>
      <c r="B5241">
        <v>6</v>
      </c>
      <c r="C5241">
        <v>2022</v>
      </c>
      <c r="D5241" s="2">
        <v>44734</v>
      </c>
      <c r="E5241" t="s">
        <v>279</v>
      </c>
      <c r="F5241" t="s">
        <v>340</v>
      </c>
      <c r="G5241" t="s">
        <v>38</v>
      </c>
      <c r="I5241" s="3">
        <v>2</v>
      </c>
    </row>
    <row r="5242" spans="1:9" x14ac:dyDescent="0.35">
      <c r="A5242" s="1">
        <v>44715</v>
      </c>
      <c r="B5242">
        <v>6</v>
      </c>
      <c r="C5242">
        <v>2022</v>
      </c>
      <c r="D5242" s="2">
        <v>44734</v>
      </c>
      <c r="E5242" t="s">
        <v>279</v>
      </c>
      <c r="F5242" t="s">
        <v>2038</v>
      </c>
      <c r="G5242" t="s">
        <v>17</v>
      </c>
      <c r="I5242" s="3">
        <v>39.380000000000003</v>
      </c>
    </row>
    <row r="5243" spans="1:9" x14ac:dyDescent="0.35">
      <c r="A5243" s="1">
        <v>44716</v>
      </c>
      <c r="B5243">
        <v>6</v>
      </c>
      <c r="C5243">
        <v>2022</v>
      </c>
      <c r="D5243" s="2">
        <v>44734</v>
      </c>
      <c r="E5243" t="s">
        <v>279</v>
      </c>
      <c r="F5243" t="s">
        <v>2039</v>
      </c>
      <c r="G5243" t="s">
        <v>29</v>
      </c>
      <c r="I5243" s="3">
        <v>33.869999999999997</v>
      </c>
    </row>
    <row r="5244" spans="1:9" x14ac:dyDescent="0.35">
      <c r="A5244" s="1">
        <v>44716</v>
      </c>
      <c r="B5244">
        <v>6</v>
      </c>
      <c r="C5244">
        <v>2022</v>
      </c>
      <c r="D5244" s="2">
        <v>44734</v>
      </c>
      <c r="E5244" t="s">
        <v>279</v>
      </c>
      <c r="F5244" t="s">
        <v>532</v>
      </c>
      <c r="G5244" t="s">
        <v>36</v>
      </c>
      <c r="I5244" s="3">
        <v>60</v>
      </c>
    </row>
    <row r="5245" spans="1:9" x14ac:dyDescent="0.35">
      <c r="A5245" s="1">
        <v>44716</v>
      </c>
      <c r="B5245">
        <v>6</v>
      </c>
      <c r="C5245">
        <v>2022</v>
      </c>
      <c r="D5245" s="2">
        <v>44734</v>
      </c>
      <c r="E5245" t="s">
        <v>279</v>
      </c>
      <c r="F5245" t="s">
        <v>2040</v>
      </c>
      <c r="G5245" t="s">
        <v>29</v>
      </c>
      <c r="I5245" s="3">
        <v>89.56</v>
      </c>
    </row>
    <row r="5246" spans="1:9" x14ac:dyDescent="0.35">
      <c r="A5246" s="1">
        <v>44716</v>
      </c>
      <c r="B5246">
        <v>6</v>
      </c>
      <c r="C5246">
        <v>2022</v>
      </c>
      <c r="D5246" s="2">
        <v>44734</v>
      </c>
      <c r="E5246" t="s">
        <v>279</v>
      </c>
      <c r="F5246" t="s">
        <v>490</v>
      </c>
      <c r="G5246" t="s">
        <v>36</v>
      </c>
      <c r="I5246" s="3">
        <v>189.06</v>
      </c>
    </row>
    <row r="5247" spans="1:9" x14ac:dyDescent="0.35">
      <c r="A5247" s="1">
        <v>44716</v>
      </c>
      <c r="B5247">
        <v>6</v>
      </c>
      <c r="C5247">
        <v>2022</v>
      </c>
      <c r="D5247" s="2">
        <v>44734</v>
      </c>
      <c r="E5247" t="s">
        <v>279</v>
      </c>
      <c r="F5247" t="s">
        <v>533</v>
      </c>
      <c r="G5247" t="s">
        <v>19</v>
      </c>
      <c r="I5247" s="3">
        <v>967.24</v>
      </c>
    </row>
    <row r="5248" spans="1:9" x14ac:dyDescent="0.35">
      <c r="A5248" s="1">
        <v>44717</v>
      </c>
      <c r="B5248">
        <v>6</v>
      </c>
      <c r="C5248">
        <v>2022</v>
      </c>
      <c r="D5248" s="2">
        <v>44734</v>
      </c>
      <c r="E5248" t="s">
        <v>279</v>
      </c>
      <c r="F5248" t="s">
        <v>341</v>
      </c>
      <c r="G5248" t="s">
        <v>29</v>
      </c>
      <c r="I5248" s="3">
        <v>12.01</v>
      </c>
    </row>
    <row r="5249" spans="1:9" x14ac:dyDescent="0.35">
      <c r="A5249" s="1">
        <v>44717</v>
      </c>
      <c r="B5249">
        <v>6</v>
      </c>
      <c r="C5249">
        <v>2022</v>
      </c>
      <c r="D5249" s="2">
        <v>44734</v>
      </c>
      <c r="E5249" t="s">
        <v>279</v>
      </c>
      <c r="F5249" t="s">
        <v>534</v>
      </c>
      <c r="G5249" t="s">
        <v>29</v>
      </c>
      <c r="I5249" s="3">
        <v>23.12</v>
      </c>
    </row>
    <row r="5250" spans="1:9" x14ac:dyDescent="0.35">
      <c r="A5250" s="1">
        <v>44717</v>
      </c>
      <c r="B5250">
        <v>6</v>
      </c>
      <c r="C5250">
        <v>2022</v>
      </c>
      <c r="D5250" s="2">
        <v>44734</v>
      </c>
      <c r="E5250" t="s">
        <v>279</v>
      </c>
      <c r="F5250" t="s">
        <v>714</v>
      </c>
      <c r="G5250" t="s">
        <v>60</v>
      </c>
      <c r="I5250" s="3">
        <v>43.74</v>
      </c>
    </row>
    <row r="5251" spans="1:9" x14ac:dyDescent="0.35">
      <c r="A5251" s="1">
        <v>44717</v>
      </c>
      <c r="B5251">
        <v>6</v>
      </c>
      <c r="C5251">
        <v>2022</v>
      </c>
      <c r="D5251" s="2">
        <v>44734</v>
      </c>
      <c r="E5251" t="s">
        <v>279</v>
      </c>
      <c r="F5251" t="s">
        <v>566</v>
      </c>
      <c r="G5251" t="s">
        <v>60</v>
      </c>
      <c r="I5251" s="3">
        <v>43.74</v>
      </c>
    </row>
    <row r="5252" spans="1:9" x14ac:dyDescent="0.35">
      <c r="A5252" s="1">
        <v>44718</v>
      </c>
      <c r="B5252">
        <v>6</v>
      </c>
      <c r="C5252">
        <v>2022</v>
      </c>
      <c r="D5252" s="2">
        <v>44734</v>
      </c>
      <c r="E5252" t="s">
        <v>279</v>
      </c>
      <c r="F5252" t="s">
        <v>340</v>
      </c>
      <c r="G5252" t="s">
        <v>38</v>
      </c>
      <c r="I5252" s="3">
        <v>2.5</v>
      </c>
    </row>
    <row r="5253" spans="1:9" x14ac:dyDescent="0.35">
      <c r="A5253" s="1">
        <v>44718</v>
      </c>
      <c r="B5253">
        <v>6</v>
      </c>
      <c r="C5253">
        <v>2022</v>
      </c>
      <c r="D5253" s="2">
        <v>44734</v>
      </c>
      <c r="E5253" t="s">
        <v>279</v>
      </c>
      <c r="F5253" t="s">
        <v>342</v>
      </c>
      <c r="G5253" t="s">
        <v>29</v>
      </c>
      <c r="I5253" s="3">
        <v>15.07</v>
      </c>
    </row>
    <row r="5254" spans="1:9" x14ac:dyDescent="0.35">
      <c r="A5254" s="1">
        <v>44718</v>
      </c>
      <c r="B5254">
        <v>6</v>
      </c>
      <c r="C5254">
        <v>2022</v>
      </c>
      <c r="D5254" s="2">
        <v>44734</v>
      </c>
      <c r="E5254" t="s">
        <v>279</v>
      </c>
      <c r="F5254" t="s">
        <v>567</v>
      </c>
      <c r="G5254" t="s">
        <v>29</v>
      </c>
      <c r="I5254" s="3">
        <v>71.459999999999994</v>
      </c>
    </row>
    <row r="5255" spans="1:9" x14ac:dyDescent="0.35">
      <c r="A5255" s="1">
        <v>44718</v>
      </c>
      <c r="B5255">
        <v>6</v>
      </c>
      <c r="C5255">
        <v>2022</v>
      </c>
      <c r="D5255" s="2">
        <v>44734</v>
      </c>
      <c r="E5255" t="s">
        <v>279</v>
      </c>
      <c r="F5255" t="s">
        <v>568</v>
      </c>
      <c r="G5255" t="s">
        <v>29</v>
      </c>
      <c r="I5255" s="3">
        <v>100.17</v>
      </c>
    </row>
    <row r="5256" spans="1:9" x14ac:dyDescent="0.35">
      <c r="A5256" s="1">
        <v>44718</v>
      </c>
      <c r="B5256">
        <v>6</v>
      </c>
      <c r="C5256">
        <v>2022</v>
      </c>
      <c r="D5256" s="2">
        <v>44734</v>
      </c>
      <c r="E5256" t="s">
        <v>279</v>
      </c>
      <c r="F5256" t="s">
        <v>343</v>
      </c>
      <c r="G5256" t="s">
        <v>29</v>
      </c>
      <c r="I5256" s="3">
        <v>239.42</v>
      </c>
    </row>
    <row r="5257" spans="1:9" x14ac:dyDescent="0.35">
      <c r="A5257" s="1">
        <v>44718</v>
      </c>
      <c r="B5257">
        <v>6</v>
      </c>
      <c r="C5257">
        <v>2022</v>
      </c>
      <c r="D5257" s="2">
        <v>44734</v>
      </c>
      <c r="E5257" t="s">
        <v>279</v>
      </c>
      <c r="F5257" t="s">
        <v>535</v>
      </c>
      <c r="G5257" t="s">
        <v>29</v>
      </c>
      <c r="I5257" s="3">
        <v>384.61</v>
      </c>
    </row>
    <row r="5258" spans="1:9" x14ac:dyDescent="0.35">
      <c r="A5258" s="1">
        <v>44719</v>
      </c>
      <c r="B5258">
        <v>6</v>
      </c>
      <c r="C5258">
        <v>2022</v>
      </c>
      <c r="D5258" s="2">
        <v>44734</v>
      </c>
      <c r="E5258" t="s">
        <v>279</v>
      </c>
      <c r="F5258" t="s">
        <v>536</v>
      </c>
      <c r="G5258" t="s">
        <v>29</v>
      </c>
      <c r="I5258" s="3">
        <v>3</v>
      </c>
    </row>
    <row r="5259" spans="1:9" x14ac:dyDescent="0.35">
      <c r="A5259" s="1">
        <v>44719</v>
      </c>
      <c r="B5259">
        <v>6</v>
      </c>
      <c r="C5259">
        <v>2022</v>
      </c>
      <c r="D5259" s="2">
        <v>44734</v>
      </c>
      <c r="E5259" t="s">
        <v>279</v>
      </c>
      <c r="F5259" t="s">
        <v>568</v>
      </c>
      <c r="G5259" t="s">
        <v>29</v>
      </c>
      <c r="I5259" s="3">
        <v>8.5</v>
      </c>
    </row>
    <row r="5260" spans="1:9" x14ac:dyDescent="0.35">
      <c r="A5260" s="1">
        <v>44719</v>
      </c>
      <c r="B5260">
        <v>6</v>
      </c>
      <c r="C5260">
        <v>2022</v>
      </c>
      <c r="D5260" s="2">
        <v>44734</v>
      </c>
      <c r="E5260" t="s">
        <v>279</v>
      </c>
      <c r="F5260" t="s">
        <v>537</v>
      </c>
      <c r="G5260" t="s">
        <v>36</v>
      </c>
      <c r="I5260" s="3">
        <v>49.99</v>
      </c>
    </row>
    <row r="5261" spans="1:9" x14ac:dyDescent="0.35">
      <c r="A5261" s="1">
        <v>44719</v>
      </c>
      <c r="B5261">
        <v>6</v>
      </c>
      <c r="C5261">
        <v>2022</v>
      </c>
      <c r="D5261" s="2">
        <v>44734</v>
      </c>
      <c r="E5261" t="s">
        <v>279</v>
      </c>
      <c r="F5261" t="s">
        <v>75</v>
      </c>
      <c r="G5261" t="s">
        <v>29</v>
      </c>
      <c r="I5261" s="3">
        <v>60.26</v>
      </c>
    </row>
    <row r="5262" spans="1:9" x14ac:dyDescent="0.35">
      <c r="A5262" s="1">
        <v>44720</v>
      </c>
      <c r="B5262">
        <v>6</v>
      </c>
      <c r="C5262">
        <v>2022</v>
      </c>
      <c r="D5262" s="2">
        <v>44734</v>
      </c>
      <c r="E5262" t="s">
        <v>279</v>
      </c>
      <c r="F5262" t="s">
        <v>569</v>
      </c>
      <c r="G5262" t="s">
        <v>29</v>
      </c>
      <c r="I5262" s="3">
        <v>2</v>
      </c>
    </row>
    <row r="5263" spans="1:9" x14ac:dyDescent="0.35">
      <c r="A5263" s="1">
        <v>44720</v>
      </c>
      <c r="B5263">
        <v>6</v>
      </c>
      <c r="C5263">
        <v>2022</v>
      </c>
      <c r="D5263" s="2">
        <v>44734</v>
      </c>
      <c r="E5263" t="s">
        <v>279</v>
      </c>
      <c r="F5263" t="s">
        <v>344</v>
      </c>
      <c r="G5263" t="s">
        <v>29</v>
      </c>
      <c r="I5263" s="3">
        <v>6.02</v>
      </c>
    </row>
    <row r="5264" spans="1:9" x14ac:dyDescent="0.35">
      <c r="A5264" s="1">
        <v>44720</v>
      </c>
      <c r="B5264">
        <v>6</v>
      </c>
      <c r="C5264">
        <v>2022</v>
      </c>
      <c r="D5264" s="2">
        <v>44734</v>
      </c>
      <c r="E5264" t="s">
        <v>279</v>
      </c>
      <c r="F5264" t="s">
        <v>569</v>
      </c>
      <c r="G5264" t="s">
        <v>29</v>
      </c>
      <c r="I5264" s="3">
        <v>12</v>
      </c>
    </row>
    <row r="5265" spans="1:9" x14ac:dyDescent="0.35">
      <c r="A5265" s="1">
        <v>44720</v>
      </c>
      <c r="B5265">
        <v>6</v>
      </c>
      <c r="C5265">
        <v>2022</v>
      </c>
      <c r="D5265" s="2">
        <v>44734</v>
      </c>
      <c r="E5265" t="s">
        <v>279</v>
      </c>
      <c r="F5265" t="s">
        <v>570</v>
      </c>
      <c r="G5265" t="s">
        <v>29</v>
      </c>
      <c r="I5265" s="3">
        <v>30.82</v>
      </c>
    </row>
    <row r="5266" spans="1:9" x14ac:dyDescent="0.35">
      <c r="A5266" s="1">
        <v>44720</v>
      </c>
      <c r="B5266">
        <v>6</v>
      </c>
      <c r="C5266">
        <v>2022</v>
      </c>
      <c r="D5266" s="2">
        <v>44734</v>
      </c>
      <c r="E5266" t="s">
        <v>279</v>
      </c>
      <c r="F5266" t="s">
        <v>571</v>
      </c>
      <c r="G5266" t="s">
        <v>29</v>
      </c>
      <c r="I5266" s="3">
        <v>73.37</v>
      </c>
    </row>
    <row r="5267" spans="1:9" x14ac:dyDescent="0.35">
      <c r="A5267" s="1">
        <v>44720</v>
      </c>
      <c r="B5267">
        <v>6</v>
      </c>
      <c r="C5267">
        <v>2022</v>
      </c>
      <c r="D5267" s="2">
        <v>44734</v>
      </c>
      <c r="E5267" t="s">
        <v>279</v>
      </c>
      <c r="F5267" t="s">
        <v>572</v>
      </c>
      <c r="G5267" t="s">
        <v>29</v>
      </c>
      <c r="I5267" s="3">
        <v>167.35</v>
      </c>
    </row>
    <row r="5268" spans="1:9" x14ac:dyDescent="0.35">
      <c r="A5268" s="1">
        <v>44720</v>
      </c>
      <c r="B5268">
        <v>6</v>
      </c>
      <c r="C5268">
        <v>2022</v>
      </c>
      <c r="D5268" s="2">
        <v>44734</v>
      </c>
      <c r="E5268" t="s">
        <v>279</v>
      </c>
      <c r="F5268" t="s">
        <v>2041</v>
      </c>
      <c r="G5268" t="s">
        <v>29</v>
      </c>
      <c r="I5268" s="3">
        <v>208.58</v>
      </c>
    </row>
    <row r="5269" spans="1:9" x14ac:dyDescent="0.35">
      <c r="A5269" s="1">
        <v>44721</v>
      </c>
      <c r="B5269">
        <v>6</v>
      </c>
      <c r="C5269">
        <v>2022</v>
      </c>
      <c r="D5269" s="2">
        <v>44734</v>
      </c>
      <c r="E5269" t="s">
        <v>279</v>
      </c>
      <c r="F5269" t="s">
        <v>569</v>
      </c>
      <c r="G5269" t="s">
        <v>29</v>
      </c>
      <c r="I5269" s="3">
        <v>13</v>
      </c>
    </row>
    <row r="5270" spans="1:9" x14ac:dyDescent="0.35">
      <c r="A5270" s="1">
        <v>44721</v>
      </c>
      <c r="B5270">
        <v>6</v>
      </c>
      <c r="C5270">
        <v>2022</v>
      </c>
      <c r="D5270" s="2">
        <v>44734</v>
      </c>
      <c r="E5270" t="s">
        <v>279</v>
      </c>
      <c r="F5270" t="s">
        <v>76</v>
      </c>
      <c r="G5270" t="s">
        <v>29</v>
      </c>
      <c r="I5270" s="3">
        <v>29.88</v>
      </c>
    </row>
    <row r="5271" spans="1:9" x14ac:dyDescent="0.35">
      <c r="A5271" s="1">
        <v>44721</v>
      </c>
      <c r="B5271">
        <v>6</v>
      </c>
      <c r="C5271">
        <v>2022</v>
      </c>
      <c r="D5271" s="2">
        <v>44734</v>
      </c>
      <c r="E5271" t="s">
        <v>279</v>
      </c>
      <c r="F5271" t="s">
        <v>538</v>
      </c>
      <c r="G5271" t="s">
        <v>29</v>
      </c>
      <c r="I5271" s="3">
        <v>45</v>
      </c>
    </row>
    <row r="5272" spans="1:9" x14ac:dyDescent="0.35">
      <c r="A5272" s="1">
        <v>44721</v>
      </c>
      <c r="B5272">
        <v>6</v>
      </c>
      <c r="C5272">
        <v>2022</v>
      </c>
      <c r="D5272" s="2">
        <v>44734</v>
      </c>
      <c r="E5272" t="s">
        <v>279</v>
      </c>
      <c r="F5272" t="s">
        <v>283</v>
      </c>
      <c r="G5272" t="s">
        <v>29</v>
      </c>
      <c r="I5272" s="3">
        <v>71.180000000000007</v>
      </c>
    </row>
    <row r="5273" spans="1:9" x14ac:dyDescent="0.35">
      <c r="A5273" s="1">
        <v>44721</v>
      </c>
      <c r="B5273">
        <v>6</v>
      </c>
      <c r="C5273">
        <v>2022</v>
      </c>
      <c r="D5273" s="2">
        <v>44734</v>
      </c>
      <c r="E5273" t="s">
        <v>279</v>
      </c>
      <c r="F5273" t="s">
        <v>573</v>
      </c>
      <c r="G5273" t="s">
        <v>29</v>
      </c>
      <c r="I5273" s="3">
        <v>276.86</v>
      </c>
    </row>
    <row r="5274" spans="1:9" x14ac:dyDescent="0.35">
      <c r="A5274" s="1">
        <v>44722</v>
      </c>
      <c r="B5274">
        <v>6</v>
      </c>
      <c r="C5274">
        <v>2022</v>
      </c>
      <c r="D5274" s="2">
        <v>44734</v>
      </c>
      <c r="E5274" t="s">
        <v>279</v>
      </c>
      <c r="F5274" t="s">
        <v>345</v>
      </c>
      <c r="G5274" t="s">
        <v>29</v>
      </c>
      <c r="I5274" s="3">
        <v>7.28</v>
      </c>
    </row>
    <row r="5275" spans="1:9" x14ac:dyDescent="0.35">
      <c r="A5275" s="1">
        <v>44722</v>
      </c>
      <c r="B5275">
        <v>6</v>
      </c>
      <c r="C5275">
        <v>2022</v>
      </c>
      <c r="D5275" s="2">
        <v>44734</v>
      </c>
      <c r="E5275" t="s">
        <v>279</v>
      </c>
      <c r="F5275" t="s">
        <v>568</v>
      </c>
      <c r="G5275" t="s">
        <v>29</v>
      </c>
      <c r="I5275" s="3">
        <v>13.54</v>
      </c>
    </row>
    <row r="5276" spans="1:9" x14ac:dyDescent="0.35">
      <c r="A5276" s="1">
        <v>44722</v>
      </c>
      <c r="B5276">
        <v>6</v>
      </c>
      <c r="C5276">
        <v>2022</v>
      </c>
      <c r="D5276" s="2">
        <v>44734</v>
      </c>
      <c r="E5276" t="s">
        <v>279</v>
      </c>
      <c r="F5276" t="s">
        <v>346</v>
      </c>
      <c r="G5276" t="s">
        <v>29</v>
      </c>
      <c r="I5276" s="3">
        <v>21.94</v>
      </c>
    </row>
    <row r="5277" spans="1:9" x14ac:dyDescent="0.35">
      <c r="A5277" s="1">
        <v>44722</v>
      </c>
      <c r="B5277">
        <v>6</v>
      </c>
      <c r="C5277">
        <v>2022</v>
      </c>
      <c r="D5277" s="2">
        <v>44734</v>
      </c>
      <c r="E5277" t="s">
        <v>279</v>
      </c>
      <c r="F5277" t="s">
        <v>568</v>
      </c>
      <c r="G5277" t="s">
        <v>29</v>
      </c>
      <c r="I5277" s="3">
        <v>23.34</v>
      </c>
    </row>
    <row r="5278" spans="1:9" x14ac:dyDescent="0.35">
      <c r="A5278" s="1">
        <v>44722</v>
      </c>
      <c r="B5278">
        <v>6</v>
      </c>
      <c r="C5278">
        <v>2022</v>
      </c>
      <c r="D5278" s="2">
        <v>44734</v>
      </c>
      <c r="E5278" t="s">
        <v>279</v>
      </c>
      <c r="F5278" t="s">
        <v>574</v>
      </c>
      <c r="G5278" t="s">
        <v>29</v>
      </c>
      <c r="I5278" s="3">
        <v>25.12</v>
      </c>
    </row>
    <row r="5279" spans="1:9" x14ac:dyDescent="0.35">
      <c r="A5279" s="1">
        <v>44722</v>
      </c>
      <c r="B5279">
        <v>6</v>
      </c>
      <c r="C5279">
        <v>2022</v>
      </c>
      <c r="D5279" s="2">
        <v>44734</v>
      </c>
      <c r="E5279" t="s">
        <v>279</v>
      </c>
      <c r="F5279" t="s">
        <v>575</v>
      </c>
      <c r="G5279" t="s">
        <v>29</v>
      </c>
      <c r="I5279" s="3">
        <v>40</v>
      </c>
    </row>
    <row r="5280" spans="1:9" x14ac:dyDescent="0.35">
      <c r="A5280" s="1">
        <v>44722</v>
      </c>
      <c r="B5280">
        <v>6</v>
      </c>
      <c r="C5280">
        <v>2022</v>
      </c>
      <c r="D5280" s="2">
        <v>44734</v>
      </c>
      <c r="E5280" t="s">
        <v>279</v>
      </c>
      <c r="F5280" t="s">
        <v>576</v>
      </c>
      <c r="G5280" t="s">
        <v>29</v>
      </c>
      <c r="I5280" s="3">
        <v>196.86</v>
      </c>
    </row>
    <row r="5281" spans="1:9" x14ac:dyDescent="0.35">
      <c r="A5281" s="1">
        <v>44723</v>
      </c>
      <c r="B5281">
        <v>6</v>
      </c>
      <c r="C5281">
        <v>2022</v>
      </c>
      <c r="D5281" s="2">
        <v>44734</v>
      </c>
      <c r="E5281" t="s">
        <v>279</v>
      </c>
      <c r="F5281" t="s">
        <v>77</v>
      </c>
      <c r="G5281" t="s">
        <v>29</v>
      </c>
      <c r="I5281" s="3">
        <v>5.75</v>
      </c>
    </row>
    <row r="5282" spans="1:9" x14ac:dyDescent="0.35">
      <c r="A5282" s="1">
        <v>44723</v>
      </c>
      <c r="B5282">
        <v>6</v>
      </c>
      <c r="C5282">
        <v>2022</v>
      </c>
      <c r="D5282" s="2">
        <v>44734</v>
      </c>
      <c r="E5282" t="s">
        <v>279</v>
      </c>
      <c r="F5282" t="s">
        <v>577</v>
      </c>
      <c r="G5282" t="s">
        <v>29</v>
      </c>
      <c r="I5282" s="3">
        <v>59.26</v>
      </c>
    </row>
    <row r="5283" spans="1:9" x14ac:dyDescent="0.35">
      <c r="A5283" s="1">
        <v>44724</v>
      </c>
      <c r="B5283">
        <v>6</v>
      </c>
      <c r="C5283">
        <v>2022</v>
      </c>
      <c r="D5283" s="2">
        <v>44734</v>
      </c>
      <c r="E5283" t="s">
        <v>279</v>
      </c>
      <c r="F5283" t="s">
        <v>568</v>
      </c>
      <c r="G5283" t="s">
        <v>29</v>
      </c>
      <c r="I5283" s="3">
        <v>8.48</v>
      </c>
    </row>
    <row r="5284" spans="1:9" x14ac:dyDescent="0.35">
      <c r="A5284" s="1">
        <v>44724</v>
      </c>
      <c r="B5284">
        <v>6</v>
      </c>
      <c r="C5284">
        <v>2022</v>
      </c>
      <c r="D5284" s="2">
        <v>44734</v>
      </c>
      <c r="E5284" t="s">
        <v>279</v>
      </c>
      <c r="F5284" t="s">
        <v>347</v>
      </c>
      <c r="G5284" t="s">
        <v>29</v>
      </c>
      <c r="I5284" s="3">
        <v>202.77</v>
      </c>
    </row>
    <row r="5285" spans="1:9" x14ac:dyDescent="0.35">
      <c r="A5285" s="1">
        <v>44724</v>
      </c>
      <c r="B5285">
        <v>6</v>
      </c>
      <c r="C5285">
        <v>2022</v>
      </c>
      <c r="D5285" s="2">
        <v>44734</v>
      </c>
      <c r="E5285" t="s">
        <v>279</v>
      </c>
      <c r="F5285" t="s">
        <v>578</v>
      </c>
      <c r="G5285" t="s">
        <v>29</v>
      </c>
      <c r="I5285" s="3">
        <v>2544.09</v>
      </c>
    </row>
    <row r="5286" spans="1:9" x14ac:dyDescent="0.35">
      <c r="A5286" s="1">
        <v>44725</v>
      </c>
      <c r="B5286">
        <v>6</v>
      </c>
      <c r="C5286">
        <v>2022</v>
      </c>
      <c r="D5286" s="2">
        <v>44734</v>
      </c>
      <c r="E5286" t="s">
        <v>279</v>
      </c>
      <c r="F5286" t="s">
        <v>348</v>
      </c>
      <c r="G5286" t="s">
        <v>29</v>
      </c>
      <c r="I5286" s="3">
        <v>4.47</v>
      </c>
    </row>
    <row r="5287" spans="1:9" x14ac:dyDescent="0.35">
      <c r="A5287" s="1">
        <v>44725</v>
      </c>
      <c r="B5287">
        <v>6</v>
      </c>
      <c r="C5287">
        <v>2022</v>
      </c>
      <c r="D5287" s="2">
        <v>44734</v>
      </c>
      <c r="E5287" t="s">
        <v>279</v>
      </c>
      <c r="F5287" t="s">
        <v>349</v>
      </c>
      <c r="G5287" t="s">
        <v>29</v>
      </c>
      <c r="I5287" s="3">
        <v>5</v>
      </c>
    </row>
    <row r="5288" spans="1:9" x14ac:dyDescent="0.35">
      <c r="A5288" s="1">
        <v>44725</v>
      </c>
      <c r="B5288">
        <v>6</v>
      </c>
      <c r="C5288">
        <v>2022</v>
      </c>
      <c r="D5288" s="2">
        <v>44734</v>
      </c>
      <c r="E5288" t="s">
        <v>279</v>
      </c>
      <c r="F5288" t="s">
        <v>349</v>
      </c>
      <c r="G5288" t="s">
        <v>29</v>
      </c>
      <c r="I5288" s="3">
        <v>5</v>
      </c>
    </row>
    <row r="5289" spans="1:9" x14ac:dyDescent="0.35">
      <c r="A5289" s="1">
        <v>44725</v>
      </c>
      <c r="B5289">
        <v>6</v>
      </c>
      <c r="C5289">
        <v>2022</v>
      </c>
      <c r="D5289" s="2">
        <v>44734</v>
      </c>
      <c r="E5289" t="s">
        <v>279</v>
      </c>
      <c r="F5289" t="s">
        <v>349</v>
      </c>
      <c r="G5289" t="s">
        <v>29</v>
      </c>
      <c r="I5289" s="3">
        <v>5</v>
      </c>
    </row>
    <row r="5290" spans="1:9" x14ac:dyDescent="0.35">
      <c r="A5290" s="1">
        <v>44725</v>
      </c>
      <c r="B5290">
        <v>6</v>
      </c>
      <c r="C5290">
        <v>2022</v>
      </c>
      <c r="D5290" s="2">
        <v>44734</v>
      </c>
      <c r="E5290" t="s">
        <v>279</v>
      </c>
      <c r="F5290" t="s">
        <v>2042</v>
      </c>
      <c r="G5290" t="s">
        <v>17</v>
      </c>
      <c r="I5290" s="3">
        <v>69.48</v>
      </c>
    </row>
    <row r="5291" spans="1:9" x14ac:dyDescent="0.35">
      <c r="A5291" s="1">
        <v>44725</v>
      </c>
      <c r="B5291">
        <v>6</v>
      </c>
      <c r="C5291">
        <v>2022</v>
      </c>
      <c r="D5291" s="2">
        <v>44734</v>
      </c>
      <c r="E5291" t="s">
        <v>279</v>
      </c>
      <c r="F5291" t="s">
        <v>350</v>
      </c>
      <c r="G5291" t="s">
        <v>29</v>
      </c>
      <c r="I5291" s="3">
        <v>82.3</v>
      </c>
    </row>
    <row r="5292" spans="1:9" x14ac:dyDescent="0.35">
      <c r="A5292" s="1">
        <v>44725</v>
      </c>
      <c r="B5292">
        <v>6</v>
      </c>
      <c r="C5292">
        <v>2022</v>
      </c>
      <c r="D5292" s="2">
        <v>44734</v>
      </c>
      <c r="E5292" t="s">
        <v>279</v>
      </c>
      <c r="F5292" t="s">
        <v>297</v>
      </c>
      <c r="G5292" t="s">
        <v>29</v>
      </c>
      <c r="I5292" s="3">
        <v>126</v>
      </c>
    </row>
    <row r="5293" spans="1:9" x14ac:dyDescent="0.35">
      <c r="A5293" s="1">
        <v>44726</v>
      </c>
      <c r="B5293">
        <v>6</v>
      </c>
      <c r="C5293">
        <v>2022</v>
      </c>
      <c r="D5293" s="2">
        <v>44734</v>
      </c>
      <c r="E5293" t="s">
        <v>279</v>
      </c>
      <c r="F5293" t="s">
        <v>351</v>
      </c>
      <c r="G5293" t="s">
        <v>18</v>
      </c>
      <c r="I5293" s="3">
        <v>22</v>
      </c>
    </row>
    <row r="5294" spans="1:9" x14ac:dyDescent="0.35">
      <c r="A5294" s="1">
        <v>44726</v>
      </c>
      <c r="B5294">
        <v>6</v>
      </c>
      <c r="C5294">
        <v>2022</v>
      </c>
      <c r="D5294" s="2">
        <v>44734</v>
      </c>
      <c r="E5294" t="s">
        <v>279</v>
      </c>
      <c r="F5294" t="s">
        <v>352</v>
      </c>
      <c r="G5294" t="s">
        <v>29</v>
      </c>
      <c r="I5294" s="3">
        <v>34.79</v>
      </c>
    </row>
    <row r="5295" spans="1:9" x14ac:dyDescent="0.35">
      <c r="A5295" s="1">
        <v>44727</v>
      </c>
      <c r="B5295">
        <v>6</v>
      </c>
      <c r="C5295">
        <v>2022</v>
      </c>
      <c r="D5295" s="2">
        <v>44734</v>
      </c>
      <c r="E5295" t="s">
        <v>279</v>
      </c>
      <c r="F5295" t="s">
        <v>539</v>
      </c>
      <c r="G5295" t="s">
        <v>19</v>
      </c>
      <c r="I5295" s="3">
        <v>4.29</v>
      </c>
    </row>
    <row r="5296" spans="1:9" x14ac:dyDescent="0.35">
      <c r="A5296" s="1">
        <v>44727</v>
      </c>
      <c r="B5296">
        <v>6</v>
      </c>
      <c r="C5296">
        <v>2022</v>
      </c>
      <c r="D5296" s="2">
        <v>44734</v>
      </c>
      <c r="E5296" t="s">
        <v>268</v>
      </c>
      <c r="F5296" t="s">
        <v>1916</v>
      </c>
      <c r="G5296" t="s">
        <v>16</v>
      </c>
      <c r="I5296" s="3">
        <v>215.12</v>
      </c>
    </row>
    <row r="5297" spans="1:9" x14ac:dyDescent="0.35">
      <c r="A5297" s="1">
        <v>44734</v>
      </c>
      <c r="B5297">
        <v>6</v>
      </c>
      <c r="C5297">
        <v>2022</v>
      </c>
      <c r="D5297" s="2">
        <v>44734</v>
      </c>
      <c r="E5297" t="s">
        <v>268</v>
      </c>
      <c r="F5297" t="s">
        <v>1921</v>
      </c>
      <c r="G5297" t="s">
        <v>16</v>
      </c>
      <c r="I5297" s="3">
        <v>122.16</v>
      </c>
    </row>
    <row r="5298" spans="1:9" x14ac:dyDescent="0.35">
      <c r="A5298" s="1">
        <v>44734</v>
      </c>
      <c r="B5298">
        <v>6</v>
      </c>
      <c r="C5298">
        <v>2022</v>
      </c>
      <c r="D5298" s="2">
        <v>44734</v>
      </c>
      <c r="E5298" t="s">
        <v>268</v>
      </c>
      <c r="F5298" t="s">
        <v>733</v>
      </c>
      <c r="G5298" t="s">
        <v>13</v>
      </c>
      <c r="I5298" s="3">
        <v>305</v>
      </c>
    </row>
    <row r="5299" spans="1:9" x14ac:dyDescent="0.35">
      <c r="A5299" s="1">
        <v>44738</v>
      </c>
      <c r="B5299">
        <v>6</v>
      </c>
      <c r="C5299">
        <v>2022</v>
      </c>
      <c r="D5299" s="2">
        <v>44734</v>
      </c>
      <c r="E5299" t="s">
        <v>268</v>
      </c>
      <c r="F5299" t="s">
        <v>1967</v>
      </c>
      <c r="G5299" t="s">
        <v>14</v>
      </c>
      <c r="I5299" s="3">
        <v>36.85</v>
      </c>
    </row>
    <row r="5300" spans="1:9" x14ac:dyDescent="0.35">
      <c r="A5300" s="1">
        <v>44742</v>
      </c>
      <c r="B5300">
        <v>6</v>
      </c>
      <c r="C5300">
        <v>2022</v>
      </c>
      <c r="D5300" s="2">
        <v>44734</v>
      </c>
      <c r="E5300" t="s">
        <v>279</v>
      </c>
      <c r="F5300" t="s">
        <v>1927</v>
      </c>
      <c r="G5300" t="s">
        <v>28</v>
      </c>
      <c r="I5300" s="3">
        <v>13.99</v>
      </c>
    </row>
    <row r="5301" spans="1:9" x14ac:dyDescent="0.35">
      <c r="A5301" s="1">
        <v>44743</v>
      </c>
      <c r="B5301">
        <v>7</v>
      </c>
      <c r="C5301">
        <v>2022</v>
      </c>
      <c r="D5301" s="2">
        <v>44764</v>
      </c>
      <c r="E5301" t="s">
        <v>279</v>
      </c>
      <c r="F5301" t="s">
        <v>1583</v>
      </c>
      <c r="G5301" t="s">
        <v>19</v>
      </c>
      <c r="I5301" s="3">
        <v>21.9</v>
      </c>
    </row>
    <row r="5302" spans="1:9" x14ac:dyDescent="0.35">
      <c r="A5302" s="1">
        <v>44743</v>
      </c>
      <c r="B5302">
        <v>7</v>
      </c>
      <c r="C5302">
        <v>2022</v>
      </c>
      <c r="D5302" s="2">
        <v>44764</v>
      </c>
      <c r="E5302" t="s">
        <v>268</v>
      </c>
      <c r="F5302" t="s">
        <v>919</v>
      </c>
      <c r="G5302" t="s">
        <v>34</v>
      </c>
      <c r="I5302" s="3">
        <v>58</v>
      </c>
    </row>
    <row r="5303" spans="1:9" x14ac:dyDescent="0.35">
      <c r="A5303" s="1">
        <v>44743</v>
      </c>
      <c r="B5303">
        <v>7</v>
      </c>
      <c r="C5303">
        <v>2022</v>
      </c>
      <c r="D5303" s="2">
        <v>44764</v>
      </c>
      <c r="E5303" t="s">
        <v>268</v>
      </c>
      <c r="F5303" t="s">
        <v>681</v>
      </c>
      <c r="G5303" t="s">
        <v>34</v>
      </c>
      <c r="I5303" s="3">
        <v>79.5</v>
      </c>
    </row>
    <row r="5304" spans="1:9" x14ac:dyDescent="0.35">
      <c r="A5304" s="1">
        <v>44743</v>
      </c>
      <c r="B5304">
        <v>7</v>
      </c>
      <c r="C5304">
        <v>2022</v>
      </c>
      <c r="D5304" s="2">
        <v>44764</v>
      </c>
      <c r="E5304" t="s">
        <v>268</v>
      </c>
      <c r="F5304" t="s">
        <v>1688</v>
      </c>
      <c r="G5304" t="s">
        <v>34</v>
      </c>
      <c r="I5304" s="3">
        <v>100</v>
      </c>
    </row>
    <row r="5305" spans="1:9" x14ac:dyDescent="0.35">
      <c r="A5305" s="1">
        <v>44743</v>
      </c>
      <c r="B5305">
        <v>7</v>
      </c>
      <c r="C5305">
        <v>2022</v>
      </c>
      <c r="D5305" s="2">
        <v>44764</v>
      </c>
      <c r="E5305" t="s">
        <v>268</v>
      </c>
      <c r="F5305" t="s">
        <v>1688</v>
      </c>
      <c r="G5305" t="s">
        <v>34</v>
      </c>
      <c r="I5305" s="3">
        <v>150</v>
      </c>
    </row>
    <row r="5306" spans="1:9" x14ac:dyDescent="0.35">
      <c r="A5306" s="1">
        <v>44743</v>
      </c>
      <c r="B5306">
        <v>7</v>
      </c>
      <c r="C5306">
        <v>2022</v>
      </c>
      <c r="D5306" s="2">
        <v>44764</v>
      </c>
      <c r="E5306" t="s">
        <v>268</v>
      </c>
      <c r="F5306" t="s">
        <v>1621</v>
      </c>
      <c r="G5306" t="s">
        <v>13</v>
      </c>
      <c r="I5306" s="3">
        <v>2531.66</v>
      </c>
    </row>
    <row r="5307" spans="1:9" x14ac:dyDescent="0.35">
      <c r="A5307" s="1">
        <v>44744</v>
      </c>
      <c r="B5307">
        <v>7</v>
      </c>
      <c r="C5307">
        <v>2022</v>
      </c>
      <c r="D5307" s="2">
        <v>44764</v>
      </c>
      <c r="E5307" t="s">
        <v>279</v>
      </c>
      <c r="F5307" t="s">
        <v>849</v>
      </c>
      <c r="G5307" t="s">
        <v>17</v>
      </c>
      <c r="I5307" s="3">
        <v>49.81</v>
      </c>
    </row>
    <row r="5308" spans="1:9" x14ac:dyDescent="0.35">
      <c r="A5308" s="1">
        <v>44744</v>
      </c>
      <c r="B5308">
        <v>7</v>
      </c>
      <c r="C5308">
        <v>2022</v>
      </c>
      <c r="D5308" s="2">
        <v>44764</v>
      </c>
      <c r="E5308" t="s">
        <v>279</v>
      </c>
      <c r="F5308" t="s">
        <v>1029</v>
      </c>
      <c r="G5308" t="s">
        <v>20</v>
      </c>
      <c r="I5308" s="3">
        <v>66.69</v>
      </c>
    </row>
    <row r="5309" spans="1:9" x14ac:dyDescent="0.35">
      <c r="A5309" s="1">
        <v>44744</v>
      </c>
      <c r="B5309">
        <v>7</v>
      </c>
      <c r="C5309">
        <v>2022</v>
      </c>
      <c r="D5309" s="2">
        <v>44764</v>
      </c>
      <c r="E5309" t="s">
        <v>279</v>
      </c>
      <c r="F5309" t="s">
        <v>479</v>
      </c>
      <c r="G5309" t="s">
        <v>20</v>
      </c>
      <c r="I5309" s="3">
        <v>84.51</v>
      </c>
    </row>
    <row r="5310" spans="1:9" x14ac:dyDescent="0.35">
      <c r="A5310" s="1">
        <v>44744</v>
      </c>
      <c r="B5310">
        <v>7</v>
      </c>
      <c r="C5310">
        <v>2022</v>
      </c>
      <c r="D5310" s="2">
        <v>44764</v>
      </c>
      <c r="E5310" t="s">
        <v>279</v>
      </c>
      <c r="F5310" t="s">
        <v>2043</v>
      </c>
      <c r="G5310" t="s">
        <v>71</v>
      </c>
      <c r="I5310" s="3">
        <v>163.76</v>
      </c>
    </row>
    <row r="5311" spans="1:9" x14ac:dyDescent="0.35">
      <c r="A5311" s="1">
        <v>44746</v>
      </c>
      <c r="B5311">
        <v>7</v>
      </c>
      <c r="C5311">
        <v>2022</v>
      </c>
      <c r="D5311" s="2">
        <v>44764</v>
      </c>
      <c r="E5311" t="s">
        <v>279</v>
      </c>
      <c r="F5311" t="s">
        <v>2044</v>
      </c>
      <c r="G5311" t="s">
        <v>20</v>
      </c>
      <c r="I5311" s="3">
        <v>18.47</v>
      </c>
    </row>
    <row r="5312" spans="1:9" x14ac:dyDescent="0.35">
      <c r="A5312" s="1">
        <v>44746</v>
      </c>
      <c r="B5312">
        <v>7</v>
      </c>
      <c r="C5312">
        <v>2022</v>
      </c>
      <c r="D5312" s="2">
        <v>44764</v>
      </c>
      <c r="E5312" t="s">
        <v>279</v>
      </c>
      <c r="F5312" t="s">
        <v>856</v>
      </c>
      <c r="G5312" t="s">
        <v>20</v>
      </c>
      <c r="I5312" s="3">
        <v>25.65</v>
      </c>
    </row>
    <row r="5313" spans="1:9" x14ac:dyDescent="0.35">
      <c r="A5313" s="1">
        <v>44746</v>
      </c>
      <c r="B5313">
        <v>7</v>
      </c>
      <c r="C5313">
        <v>2022</v>
      </c>
      <c r="D5313" s="2">
        <v>44764</v>
      </c>
      <c r="E5313" t="s">
        <v>279</v>
      </c>
      <c r="F5313" t="s">
        <v>2045</v>
      </c>
      <c r="G5313" t="s">
        <v>60</v>
      </c>
      <c r="I5313" s="3">
        <v>118.15</v>
      </c>
    </row>
    <row r="5314" spans="1:9" x14ac:dyDescent="0.35">
      <c r="A5314" s="1">
        <v>44746</v>
      </c>
      <c r="B5314">
        <v>7</v>
      </c>
      <c r="C5314">
        <v>2022</v>
      </c>
      <c r="D5314" s="2">
        <v>44764</v>
      </c>
      <c r="E5314" t="s">
        <v>279</v>
      </c>
      <c r="F5314" t="s">
        <v>490</v>
      </c>
      <c r="G5314" t="s">
        <v>36</v>
      </c>
      <c r="I5314" s="3">
        <v>190.61</v>
      </c>
    </row>
    <row r="5315" spans="1:9" x14ac:dyDescent="0.35">
      <c r="A5315" s="1">
        <v>44747</v>
      </c>
      <c r="B5315">
        <v>7</v>
      </c>
      <c r="C5315">
        <v>2022</v>
      </c>
      <c r="D5315" s="2">
        <v>44764</v>
      </c>
      <c r="E5315" t="s">
        <v>279</v>
      </c>
      <c r="F5315" t="s">
        <v>2046</v>
      </c>
      <c r="G5315" t="s">
        <v>17</v>
      </c>
      <c r="I5315" s="3">
        <v>-9.09</v>
      </c>
    </row>
    <row r="5316" spans="1:9" x14ac:dyDescent="0.35">
      <c r="A5316" s="1">
        <v>44747</v>
      </c>
      <c r="B5316">
        <v>7</v>
      </c>
      <c r="C5316">
        <v>2022</v>
      </c>
      <c r="D5316" s="2">
        <v>44764</v>
      </c>
      <c r="E5316" t="s">
        <v>279</v>
      </c>
      <c r="F5316" t="s">
        <v>2047</v>
      </c>
      <c r="G5316" t="s">
        <v>23</v>
      </c>
      <c r="I5316" s="3">
        <v>7</v>
      </c>
    </row>
    <row r="5317" spans="1:9" x14ac:dyDescent="0.35">
      <c r="A5317" s="1">
        <v>44747</v>
      </c>
      <c r="B5317">
        <v>7</v>
      </c>
      <c r="C5317">
        <v>2022</v>
      </c>
      <c r="D5317" s="2">
        <v>44764</v>
      </c>
      <c r="E5317" t="s">
        <v>279</v>
      </c>
      <c r="F5317" t="s">
        <v>579</v>
      </c>
      <c r="G5317" t="s">
        <v>17</v>
      </c>
      <c r="I5317" s="3">
        <v>7.19</v>
      </c>
    </row>
    <row r="5318" spans="1:9" x14ac:dyDescent="0.35">
      <c r="A5318" s="1">
        <v>44747</v>
      </c>
      <c r="B5318">
        <v>7</v>
      </c>
      <c r="C5318">
        <v>2022</v>
      </c>
      <c r="D5318" s="2">
        <v>44764</v>
      </c>
      <c r="E5318" t="s">
        <v>279</v>
      </c>
      <c r="F5318" t="s">
        <v>479</v>
      </c>
      <c r="G5318" t="s">
        <v>20</v>
      </c>
      <c r="I5318" s="3">
        <v>28.73</v>
      </c>
    </row>
    <row r="5319" spans="1:9" x14ac:dyDescent="0.35">
      <c r="A5319" s="1">
        <v>44747</v>
      </c>
      <c r="B5319">
        <v>7</v>
      </c>
      <c r="C5319">
        <v>2022</v>
      </c>
      <c r="D5319" s="2">
        <v>44764</v>
      </c>
      <c r="E5319" t="s">
        <v>279</v>
      </c>
      <c r="F5319" t="s">
        <v>714</v>
      </c>
      <c r="G5319" t="s">
        <v>60</v>
      </c>
      <c r="I5319" s="3">
        <v>47.11</v>
      </c>
    </row>
    <row r="5320" spans="1:9" x14ac:dyDescent="0.35">
      <c r="A5320" s="1">
        <v>44748</v>
      </c>
      <c r="B5320">
        <v>7</v>
      </c>
      <c r="C5320">
        <v>2022</v>
      </c>
      <c r="D5320" s="2">
        <v>44764</v>
      </c>
      <c r="E5320" t="s">
        <v>279</v>
      </c>
      <c r="F5320" t="s">
        <v>1107</v>
      </c>
      <c r="G5320" t="s">
        <v>20</v>
      </c>
      <c r="I5320" s="3">
        <v>4.99</v>
      </c>
    </row>
    <row r="5321" spans="1:9" x14ac:dyDescent="0.35">
      <c r="A5321" s="1">
        <v>44748</v>
      </c>
      <c r="B5321">
        <v>7</v>
      </c>
      <c r="C5321">
        <v>2022</v>
      </c>
      <c r="D5321" s="2">
        <v>44764</v>
      </c>
      <c r="E5321" t="s">
        <v>279</v>
      </c>
      <c r="F5321" t="s">
        <v>2048</v>
      </c>
      <c r="G5321" t="s">
        <v>19</v>
      </c>
      <c r="I5321" s="3">
        <v>8.39</v>
      </c>
    </row>
    <row r="5322" spans="1:9" x14ac:dyDescent="0.35">
      <c r="A5322" s="1">
        <v>44748</v>
      </c>
      <c r="B5322">
        <v>7</v>
      </c>
      <c r="C5322">
        <v>2022</v>
      </c>
      <c r="D5322" s="2">
        <v>44764</v>
      </c>
      <c r="E5322" t="s">
        <v>268</v>
      </c>
      <c r="F5322" t="s">
        <v>733</v>
      </c>
      <c r="G5322" t="s">
        <v>13</v>
      </c>
      <c r="I5322" s="3">
        <v>355.1</v>
      </c>
    </row>
    <row r="5323" spans="1:9" x14ac:dyDescent="0.35">
      <c r="A5323" s="1">
        <v>44748</v>
      </c>
      <c r="B5323">
        <v>7</v>
      </c>
      <c r="C5323">
        <v>2022</v>
      </c>
      <c r="D5323" s="2">
        <v>44764</v>
      </c>
      <c r="E5323" t="s">
        <v>279</v>
      </c>
      <c r="F5323" t="s">
        <v>2049</v>
      </c>
      <c r="G5323" t="s">
        <v>16</v>
      </c>
      <c r="I5323" s="3">
        <v>2322</v>
      </c>
    </row>
    <row r="5324" spans="1:9" x14ac:dyDescent="0.35">
      <c r="A5324" s="1">
        <v>44749</v>
      </c>
      <c r="B5324">
        <v>7</v>
      </c>
      <c r="C5324">
        <v>2022</v>
      </c>
      <c r="D5324" s="2">
        <v>44764</v>
      </c>
      <c r="E5324" t="s">
        <v>279</v>
      </c>
      <c r="F5324" t="s">
        <v>404</v>
      </c>
      <c r="G5324" t="s">
        <v>36</v>
      </c>
      <c r="I5324" s="3">
        <v>49.99</v>
      </c>
    </row>
    <row r="5325" spans="1:9" x14ac:dyDescent="0.35">
      <c r="A5325" s="1">
        <v>44749</v>
      </c>
      <c r="B5325">
        <v>7</v>
      </c>
      <c r="C5325">
        <v>2022</v>
      </c>
      <c r="D5325" s="2">
        <v>44764</v>
      </c>
      <c r="E5325" t="s">
        <v>279</v>
      </c>
      <c r="F5325" t="s">
        <v>2050</v>
      </c>
      <c r="G5325" t="s">
        <v>22</v>
      </c>
      <c r="I5325" s="3">
        <v>53.82</v>
      </c>
    </row>
    <row r="5326" spans="1:9" x14ac:dyDescent="0.35">
      <c r="A5326" s="1">
        <v>44750</v>
      </c>
      <c r="B5326">
        <v>7</v>
      </c>
      <c r="C5326">
        <v>2022</v>
      </c>
      <c r="D5326" s="2">
        <v>44764</v>
      </c>
      <c r="E5326" t="s">
        <v>268</v>
      </c>
      <c r="F5326" t="s">
        <v>2051</v>
      </c>
      <c r="G5326" t="s">
        <v>38</v>
      </c>
      <c r="I5326" s="3">
        <v>135</v>
      </c>
    </row>
    <row r="5327" spans="1:9" x14ac:dyDescent="0.35">
      <c r="A5327" s="1">
        <v>44750</v>
      </c>
      <c r="B5327">
        <v>7</v>
      </c>
      <c r="C5327">
        <v>2022</v>
      </c>
      <c r="D5327" s="2">
        <v>44764</v>
      </c>
      <c r="E5327" t="s">
        <v>279</v>
      </c>
      <c r="F5327" t="s">
        <v>2052</v>
      </c>
      <c r="G5327" t="s">
        <v>19</v>
      </c>
      <c r="I5327" s="3">
        <v>26.25</v>
      </c>
    </row>
    <row r="5328" spans="1:9" x14ac:dyDescent="0.35">
      <c r="A5328" s="1">
        <v>44750</v>
      </c>
      <c r="B5328">
        <v>7</v>
      </c>
      <c r="C5328">
        <v>2022</v>
      </c>
      <c r="D5328" s="2">
        <v>44764</v>
      </c>
      <c r="E5328" t="s">
        <v>279</v>
      </c>
      <c r="F5328" t="s">
        <v>2053</v>
      </c>
      <c r="G5328" t="s">
        <v>17</v>
      </c>
      <c r="I5328" s="3">
        <v>316.22000000000003</v>
      </c>
    </row>
    <row r="5329" spans="1:9" x14ac:dyDescent="0.35">
      <c r="A5329" s="1">
        <v>44751</v>
      </c>
      <c r="B5329">
        <v>7</v>
      </c>
      <c r="C5329">
        <v>2022</v>
      </c>
      <c r="D5329" s="2">
        <v>44764</v>
      </c>
      <c r="E5329" t="s">
        <v>279</v>
      </c>
      <c r="F5329" t="s">
        <v>1029</v>
      </c>
      <c r="G5329" t="s">
        <v>20</v>
      </c>
      <c r="I5329" s="3">
        <v>0.79</v>
      </c>
    </row>
    <row r="5330" spans="1:9" x14ac:dyDescent="0.35">
      <c r="A5330" s="1">
        <v>44751</v>
      </c>
      <c r="B5330">
        <v>7</v>
      </c>
      <c r="C5330">
        <v>2022</v>
      </c>
      <c r="D5330" s="2">
        <v>44764</v>
      </c>
      <c r="E5330" t="s">
        <v>279</v>
      </c>
      <c r="F5330" t="s">
        <v>437</v>
      </c>
      <c r="G5330" t="s">
        <v>17</v>
      </c>
      <c r="I5330" s="3">
        <v>22.61</v>
      </c>
    </row>
    <row r="5331" spans="1:9" x14ac:dyDescent="0.35">
      <c r="A5331" s="1">
        <v>44751</v>
      </c>
      <c r="B5331">
        <v>7</v>
      </c>
      <c r="C5331">
        <v>2022</v>
      </c>
      <c r="D5331" s="2">
        <v>44764</v>
      </c>
      <c r="E5331" t="s">
        <v>279</v>
      </c>
      <c r="F5331" t="s">
        <v>2054</v>
      </c>
      <c r="G5331" t="s">
        <v>17</v>
      </c>
      <c r="I5331" s="3">
        <v>26.93</v>
      </c>
    </row>
    <row r="5332" spans="1:9" x14ac:dyDescent="0.35">
      <c r="A5332" s="1">
        <v>44751</v>
      </c>
      <c r="B5332">
        <v>7</v>
      </c>
      <c r="C5332">
        <v>2022</v>
      </c>
      <c r="D5332" s="2">
        <v>44764</v>
      </c>
      <c r="E5332" t="s">
        <v>279</v>
      </c>
      <c r="F5332" t="s">
        <v>2055</v>
      </c>
      <c r="G5332" t="s">
        <v>17</v>
      </c>
      <c r="I5332" s="3">
        <v>710.07</v>
      </c>
    </row>
    <row r="5333" spans="1:9" x14ac:dyDescent="0.35">
      <c r="A5333" s="1">
        <v>44752</v>
      </c>
      <c r="B5333">
        <v>7</v>
      </c>
      <c r="C5333">
        <v>2022</v>
      </c>
      <c r="D5333" s="2">
        <v>44764</v>
      </c>
      <c r="E5333" t="s">
        <v>279</v>
      </c>
      <c r="F5333" t="s">
        <v>1029</v>
      </c>
      <c r="G5333" t="s">
        <v>20</v>
      </c>
      <c r="I5333" s="3">
        <v>41.98</v>
      </c>
    </row>
    <row r="5334" spans="1:9" x14ac:dyDescent="0.35">
      <c r="A5334" s="1">
        <v>44752</v>
      </c>
      <c r="B5334">
        <v>7</v>
      </c>
      <c r="C5334">
        <v>2022</v>
      </c>
      <c r="D5334" s="2">
        <v>44764</v>
      </c>
      <c r="E5334" t="s">
        <v>279</v>
      </c>
      <c r="F5334" t="s">
        <v>2056</v>
      </c>
      <c r="G5334" t="s">
        <v>17</v>
      </c>
      <c r="I5334" s="3">
        <v>128.21</v>
      </c>
    </row>
    <row r="5335" spans="1:9" x14ac:dyDescent="0.35">
      <c r="A5335" s="1">
        <v>44753</v>
      </c>
      <c r="B5335">
        <v>7</v>
      </c>
      <c r="C5335">
        <v>2022</v>
      </c>
      <c r="D5335" s="2">
        <v>44764</v>
      </c>
      <c r="E5335" t="s">
        <v>279</v>
      </c>
      <c r="F5335" t="s">
        <v>365</v>
      </c>
      <c r="G5335" t="s">
        <v>19</v>
      </c>
      <c r="I5335" s="3">
        <v>5.46</v>
      </c>
    </row>
    <row r="5336" spans="1:9" x14ac:dyDescent="0.35">
      <c r="A5336" s="1">
        <v>44753</v>
      </c>
      <c r="B5336">
        <v>7</v>
      </c>
      <c r="C5336">
        <v>2022</v>
      </c>
      <c r="D5336" s="2">
        <v>44764</v>
      </c>
      <c r="E5336" t="s">
        <v>279</v>
      </c>
      <c r="F5336" t="s">
        <v>2057</v>
      </c>
      <c r="G5336" t="s">
        <v>17</v>
      </c>
      <c r="I5336" s="3">
        <v>50.01</v>
      </c>
    </row>
    <row r="5337" spans="1:9" x14ac:dyDescent="0.35">
      <c r="A5337" s="1">
        <v>44753</v>
      </c>
      <c r="B5337">
        <v>7</v>
      </c>
      <c r="C5337">
        <v>2022</v>
      </c>
      <c r="D5337" s="2">
        <v>44764</v>
      </c>
      <c r="E5337" t="s">
        <v>268</v>
      </c>
      <c r="F5337" t="s">
        <v>1916</v>
      </c>
      <c r="G5337" t="s">
        <v>16</v>
      </c>
      <c r="I5337" s="3">
        <v>215.12</v>
      </c>
    </row>
    <row r="5338" spans="1:9" x14ac:dyDescent="0.35">
      <c r="A5338" s="1">
        <v>44754</v>
      </c>
      <c r="B5338">
        <v>7</v>
      </c>
      <c r="C5338">
        <v>2022</v>
      </c>
      <c r="D5338" s="2">
        <v>44764</v>
      </c>
      <c r="E5338" t="s">
        <v>279</v>
      </c>
      <c r="F5338" t="s">
        <v>559</v>
      </c>
      <c r="G5338" t="s">
        <v>17</v>
      </c>
      <c r="I5338" s="3">
        <v>2.82</v>
      </c>
    </row>
    <row r="5339" spans="1:9" x14ac:dyDescent="0.35">
      <c r="A5339" s="1">
        <v>44754</v>
      </c>
      <c r="B5339">
        <v>7</v>
      </c>
      <c r="C5339">
        <v>2022</v>
      </c>
      <c r="D5339" s="2">
        <v>44764</v>
      </c>
      <c r="E5339" t="s">
        <v>279</v>
      </c>
      <c r="F5339" t="s">
        <v>559</v>
      </c>
      <c r="G5339" t="s">
        <v>17</v>
      </c>
      <c r="I5339" s="3">
        <v>22.24</v>
      </c>
    </row>
    <row r="5340" spans="1:9" x14ac:dyDescent="0.35">
      <c r="A5340" s="1">
        <v>44755</v>
      </c>
      <c r="B5340">
        <v>7</v>
      </c>
      <c r="C5340">
        <v>2022</v>
      </c>
      <c r="D5340" s="2">
        <v>44764</v>
      </c>
      <c r="E5340" t="s">
        <v>279</v>
      </c>
      <c r="F5340" t="s">
        <v>539</v>
      </c>
      <c r="G5340" t="s">
        <v>17</v>
      </c>
      <c r="I5340" s="3">
        <v>4.29</v>
      </c>
    </row>
    <row r="5341" spans="1:9" x14ac:dyDescent="0.35">
      <c r="A5341" s="1">
        <v>44755</v>
      </c>
      <c r="B5341">
        <v>7</v>
      </c>
      <c r="C5341">
        <v>2022</v>
      </c>
      <c r="D5341" s="2">
        <v>44764</v>
      </c>
      <c r="E5341" t="s">
        <v>279</v>
      </c>
      <c r="F5341" t="s">
        <v>2058</v>
      </c>
      <c r="G5341" t="s">
        <v>17</v>
      </c>
      <c r="I5341" s="3">
        <v>14.01</v>
      </c>
    </row>
    <row r="5342" spans="1:9" x14ac:dyDescent="0.35">
      <c r="A5342" s="1">
        <v>44755</v>
      </c>
      <c r="B5342">
        <v>7</v>
      </c>
      <c r="C5342">
        <v>2022</v>
      </c>
      <c r="D5342" s="2">
        <v>44764</v>
      </c>
      <c r="E5342" t="s">
        <v>279</v>
      </c>
      <c r="F5342" t="s">
        <v>2059</v>
      </c>
      <c r="G5342" t="s">
        <v>17</v>
      </c>
      <c r="I5342" s="3">
        <v>194.14</v>
      </c>
    </row>
    <row r="5343" spans="1:9" x14ac:dyDescent="0.35">
      <c r="A5343" s="1">
        <v>44755</v>
      </c>
      <c r="B5343">
        <v>7</v>
      </c>
      <c r="C5343">
        <v>2022</v>
      </c>
      <c r="D5343" s="2">
        <v>44764</v>
      </c>
      <c r="E5343" t="s">
        <v>279</v>
      </c>
      <c r="F5343" t="s">
        <v>849</v>
      </c>
      <c r="G5343" t="s">
        <v>17</v>
      </c>
      <c r="I5343" s="3">
        <v>413.44</v>
      </c>
    </row>
    <row r="5344" spans="1:9" x14ac:dyDescent="0.35">
      <c r="A5344" s="1">
        <v>44756</v>
      </c>
      <c r="B5344">
        <v>7</v>
      </c>
      <c r="C5344">
        <v>2022</v>
      </c>
      <c r="D5344" s="2">
        <v>44764</v>
      </c>
      <c r="E5344" t="s">
        <v>279</v>
      </c>
      <c r="F5344" t="s">
        <v>2060</v>
      </c>
      <c r="G5344" t="s">
        <v>17</v>
      </c>
      <c r="I5344" s="3">
        <v>14.87</v>
      </c>
    </row>
    <row r="5345" spans="1:9" x14ac:dyDescent="0.35">
      <c r="A5345" s="1">
        <v>44756</v>
      </c>
      <c r="B5345">
        <v>7</v>
      </c>
      <c r="C5345">
        <v>2022</v>
      </c>
      <c r="D5345" s="2">
        <v>44764</v>
      </c>
      <c r="E5345" t="s">
        <v>279</v>
      </c>
      <c r="F5345" t="s">
        <v>580</v>
      </c>
      <c r="G5345" t="s">
        <v>17</v>
      </c>
      <c r="I5345" s="3">
        <v>19.82</v>
      </c>
    </row>
    <row r="5346" spans="1:9" x14ac:dyDescent="0.35">
      <c r="A5346" s="1">
        <v>44756</v>
      </c>
      <c r="B5346">
        <v>7</v>
      </c>
      <c r="C5346">
        <v>2022</v>
      </c>
      <c r="D5346" s="2">
        <v>44764</v>
      </c>
      <c r="E5346" t="s">
        <v>279</v>
      </c>
      <c r="F5346" t="s">
        <v>581</v>
      </c>
      <c r="G5346" t="s">
        <v>17</v>
      </c>
      <c r="I5346" s="3">
        <v>46.17</v>
      </c>
    </row>
    <row r="5347" spans="1:9" x14ac:dyDescent="0.35">
      <c r="A5347" s="1">
        <v>44757</v>
      </c>
      <c r="B5347">
        <v>7</v>
      </c>
      <c r="C5347">
        <v>2022</v>
      </c>
      <c r="D5347" s="2">
        <v>44764</v>
      </c>
      <c r="E5347" t="s">
        <v>279</v>
      </c>
      <c r="F5347" t="s">
        <v>565</v>
      </c>
      <c r="G5347" t="s">
        <v>17</v>
      </c>
      <c r="I5347" s="3">
        <v>13.06</v>
      </c>
    </row>
    <row r="5348" spans="1:9" x14ac:dyDescent="0.35">
      <c r="A5348" s="1">
        <v>44757</v>
      </c>
      <c r="B5348">
        <v>7</v>
      </c>
      <c r="C5348">
        <v>2022</v>
      </c>
      <c r="D5348" s="2">
        <v>44764</v>
      </c>
      <c r="E5348" t="s">
        <v>279</v>
      </c>
      <c r="F5348" t="s">
        <v>2061</v>
      </c>
      <c r="G5348" t="s">
        <v>17</v>
      </c>
      <c r="I5348" s="3">
        <v>16.149999999999999</v>
      </c>
    </row>
    <row r="5349" spans="1:9" x14ac:dyDescent="0.35">
      <c r="A5349" s="1">
        <v>44757</v>
      </c>
      <c r="B5349">
        <v>7</v>
      </c>
      <c r="C5349">
        <v>2022</v>
      </c>
      <c r="D5349" s="2">
        <v>44764</v>
      </c>
      <c r="E5349" t="s">
        <v>279</v>
      </c>
      <c r="F5349" t="s">
        <v>2062</v>
      </c>
      <c r="G5349" t="s">
        <v>17</v>
      </c>
      <c r="I5349" s="3">
        <v>262.89999999999998</v>
      </c>
    </row>
    <row r="5350" spans="1:9" x14ac:dyDescent="0.35">
      <c r="A5350" s="1">
        <v>44758</v>
      </c>
      <c r="B5350">
        <v>7</v>
      </c>
      <c r="C5350">
        <v>2022</v>
      </c>
      <c r="D5350" s="2">
        <v>44764</v>
      </c>
      <c r="E5350" t="s">
        <v>279</v>
      </c>
      <c r="F5350" t="s">
        <v>2063</v>
      </c>
      <c r="G5350" t="s">
        <v>17</v>
      </c>
      <c r="I5350" s="3">
        <v>32.26</v>
      </c>
    </row>
    <row r="5351" spans="1:9" x14ac:dyDescent="0.35">
      <c r="A5351" s="1">
        <v>44758</v>
      </c>
      <c r="B5351">
        <v>7</v>
      </c>
      <c r="C5351">
        <v>2022</v>
      </c>
      <c r="D5351" s="2">
        <v>44764</v>
      </c>
      <c r="E5351" t="s">
        <v>279</v>
      </c>
      <c r="F5351" t="s">
        <v>2064</v>
      </c>
      <c r="G5351" t="s">
        <v>17</v>
      </c>
      <c r="I5351" s="3">
        <v>37.549999999999997</v>
      </c>
    </row>
    <row r="5352" spans="1:9" x14ac:dyDescent="0.35">
      <c r="A5352" s="1">
        <v>44761</v>
      </c>
      <c r="B5352">
        <v>7</v>
      </c>
      <c r="C5352">
        <v>2022</v>
      </c>
      <c r="D5352" s="2">
        <v>44764</v>
      </c>
      <c r="E5352" t="s">
        <v>279</v>
      </c>
      <c r="F5352" t="s">
        <v>2065</v>
      </c>
      <c r="G5352" t="s">
        <v>17</v>
      </c>
      <c r="I5352" s="3">
        <v>21.11</v>
      </c>
    </row>
    <row r="5353" spans="1:9" x14ac:dyDescent="0.35">
      <c r="A5353" s="1">
        <v>44761</v>
      </c>
      <c r="B5353">
        <v>7</v>
      </c>
      <c r="C5353">
        <v>2022</v>
      </c>
      <c r="D5353" s="2">
        <v>44764</v>
      </c>
      <c r="E5353" t="s">
        <v>279</v>
      </c>
      <c r="F5353" t="s">
        <v>2066</v>
      </c>
      <c r="G5353" t="s">
        <v>17</v>
      </c>
      <c r="I5353" s="3">
        <v>48.48</v>
      </c>
    </row>
    <row r="5354" spans="1:9" x14ac:dyDescent="0.35">
      <c r="A5354" s="1">
        <v>44761</v>
      </c>
      <c r="B5354">
        <v>7</v>
      </c>
      <c r="C5354">
        <v>2022</v>
      </c>
      <c r="D5354" s="2">
        <v>44764</v>
      </c>
      <c r="E5354" t="s">
        <v>279</v>
      </c>
      <c r="F5354" t="s">
        <v>2067</v>
      </c>
      <c r="G5354" t="s">
        <v>17</v>
      </c>
      <c r="I5354" s="3">
        <v>96.93</v>
      </c>
    </row>
    <row r="5355" spans="1:9" x14ac:dyDescent="0.35">
      <c r="A5355" s="1">
        <v>44764</v>
      </c>
      <c r="B5355">
        <v>7</v>
      </c>
      <c r="C5355">
        <v>2022</v>
      </c>
      <c r="D5355" s="2">
        <v>44764</v>
      </c>
      <c r="E5355" t="s">
        <v>268</v>
      </c>
      <c r="F5355" t="s">
        <v>733</v>
      </c>
      <c r="G5355" t="s">
        <v>13</v>
      </c>
      <c r="I5355" s="3">
        <v>355.1</v>
      </c>
    </row>
    <row r="5356" spans="1:9" x14ac:dyDescent="0.35">
      <c r="A5356" s="1">
        <v>44768</v>
      </c>
      <c r="B5356">
        <v>7</v>
      </c>
      <c r="C5356">
        <v>2022</v>
      </c>
      <c r="D5356" s="2">
        <v>44764</v>
      </c>
      <c r="E5356" t="s">
        <v>268</v>
      </c>
      <c r="F5356" t="s">
        <v>1967</v>
      </c>
      <c r="G5356" t="s">
        <v>14</v>
      </c>
      <c r="I5356" s="3">
        <v>36.85</v>
      </c>
    </row>
    <row r="5357" spans="1:9" x14ac:dyDescent="0.35">
      <c r="A5357" s="1">
        <v>44773</v>
      </c>
      <c r="B5357">
        <v>7</v>
      </c>
      <c r="C5357">
        <v>2022</v>
      </c>
      <c r="D5357" s="2">
        <v>44764</v>
      </c>
      <c r="E5357" t="s">
        <v>279</v>
      </c>
      <c r="F5357" t="s">
        <v>1927</v>
      </c>
      <c r="G5357" t="s">
        <v>28</v>
      </c>
      <c r="I5357" s="3">
        <v>13.99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51"/>
  <sheetViews>
    <sheetView showGridLines="0" workbookViewId="0">
      <pane xSplit="1" ySplit="1" topLeftCell="B2" activePane="bottomRight" state="frozen"/>
      <selection pane="topRight" activeCell="E3" sqref="E3"/>
      <selection pane="bottomLeft" activeCell="E3" sqref="E3"/>
      <selection pane="bottomRight" activeCell="B3" sqref="B3"/>
    </sheetView>
  </sheetViews>
  <sheetFormatPr defaultColWidth="8.1796875" defaultRowHeight="14" x14ac:dyDescent="0.3"/>
  <cols>
    <col min="1" max="1" width="9.453125" style="17" bestFit="1" customWidth="1"/>
    <col min="2" max="2" width="15.54296875" style="17" bestFit="1" customWidth="1"/>
    <col min="3" max="3" width="14.453125" style="17" customWidth="1"/>
    <col min="4" max="4" width="12.81640625" style="17" customWidth="1"/>
    <col min="5" max="5" width="19.81640625" style="17" customWidth="1"/>
    <col min="6" max="6" width="18.7265625" style="17" customWidth="1"/>
    <col min="7" max="7" width="12.453125" style="17" customWidth="1"/>
    <col min="8" max="8" width="11.1796875" style="17" bestFit="1" customWidth="1"/>
    <col min="9" max="9" width="13" style="17" bestFit="1" customWidth="1"/>
    <col min="10" max="10" width="11.81640625" style="17" bestFit="1" customWidth="1"/>
    <col min="11" max="11" width="15.1796875" style="17" customWidth="1"/>
    <col min="12" max="12" width="18.1796875" style="17" customWidth="1"/>
    <col min="13" max="13" width="10.81640625" style="17" bestFit="1" customWidth="1"/>
    <col min="14" max="14" width="14" style="17" customWidth="1"/>
    <col min="15" max="15" width="10.81640625" style="17" bestFit="1" customWidth="1"/>
    <col min="16" max="16" width="16.90625" style="17" customWidth="1"/>
    <col min="17" max="17" width="12.453125" style="17" customWidth="1"/>
    <col min="18" max="18" width="14.6328125" style="17" customWidth="1"/>
    <col min="19" max="19" width="13.36328125" style="17" customWidth="1"/>
    <col min="20" max="21" width="8.1796875" style="17"/>
    <col min="22" max="22" width="13.453125" style="17" bestFit="1" customWidth="1"/>
    <col min="23" max="229" width="8.1796875" style="17"/>
    <col min="230" max="230" width="9.1796875" style="17" bestFit="1" customWidth="1"/>
    <col min="231" max="231" width="19.453125" style="17" bestFit="1" customWidth="1"/>
    <col min="232" max="232" width="15.54296875" style="17" bestFit="1" customWidth="1"/>
    <col min="233" max="233" width="14.453125" style="17" customWidth="1"/>
    <col min="234" max="234" width="12.81640625" style="17" customWidth="1"/>
    <col min="235" max="235" width="18.453125" style="17" bestFit="1" customWidth="1"/>
    <col min="236" max="236" width="17.453125" style="17" bestFit="1" customWidth="1"/>
    <col min="237" max="237" width="10.1796875" style="17" bestFit="1" customWidth="1"/>
    <col min="238" max="238" width="11.1796875" style="17" bestFit="1" customWidth="1"/>
    <col min="239" max="239" width="12.453125" style="17" bestFit="1" customWidth="1"/>
    <col min="240" max="240" width="11.81640625" style="17" bestFit="1" customWidth="1"/>
    <col min="241" max="241" width="13.453125" style="17" bestFit="1" customWidth="1"/>
    <col min="242" max="242" width="16.81640625" style="17" bestFit="1" customWidth="1"/>
    <col min="243" max="243" width="9.81640625" style="17" bestFit="1" customWidth="1"/>
    <col min="244" max="244" width="12.453125" style="17" bestFit="1" customWidth="1"/>
    <col min="245" max="245" width="9.81640625" style="17" bestFit="1" customWidth="1"/>
    <col min="246" max="246" width="15.54296875" style="17" bestFit="1" customWidth="1"/>
    <col min="247" max="247" width="12.453125" style="17" customWidth="1"/>
    <col min="248" max="485" width="8.1796875" style="17"/>
    <col min="486" max="486" width="9.1796875" style="17" bestFit="1" customWidth="1"/>
    <col min="487" max="487" width="19.453125" style="17" bestFit="1" customWidth="1"/>
    <col min="488" max="488" width="15.54296875" style="17" bestFit="1" customWidth="1"/>
    <col min="489" max="489" width="14.453125" style="17" customWidth="1"/>
    <col min="490" max="490" width="12.81640625" style="17" customWidth="1"/>
    <col min="491" max="491" width="18.453125" style="17" bestFit="1" customWidth="1"/>
    <col min="492" max="492" width="17.453125" style="17" bestFit="1" customWidth="1"/>
    <col min="493" max="493" width="10.1796875" style="17" bestFit="1" customWidth="1"/>
    <col min="494" max="494" width="11.1796875" style="17" bestFit="1" customWidth="1"/>
    <col min="495" max="495" width="12.453125" style="17" bestFit="1" customWidth="1"/>
    <col min="496" max="496" width="11.81640625" style="17" bestFit="1" customWidth="1"/>
    <col min="497" max="497" width="13.453125" style="17" bestFit="1" customWidth="1"/>
    <col min="498" max="498" width="16.81640625" style="17" bestFit="1" customWidth="1"/>
    <col min="499" max="499" width="9.81640625" style="17" bestFit="1" customWidth="1"/>
    <col min="500" max="500" width="12.453125" style="17" bestFit="1" customWidth="1"/>
    <col min="501" max="501" width="9.81640625" style="17" bestFit="1" customWidth="1"/>
    <col min="502" max="502" width="15.54296875" style="17" bestFit="1" customWidth="1"/>
    <col min="503" max="503" width="12.453125" style="17" customWidth="1"/>
    <col min="504" max="741" width="8.1796875" style="17"/>
    <col min="742" max="742" width="9.1796875" style="17" bestFit="1" customWidth="1"/>
    <col min="743" max="743" width="19.453125" style="17" bestFit="1" customWidth="1"/>
    <col min="744" max="744" width="15.54296875" style="17" bestFit="1" customWidth="1"/>
    <col min="745" max="745" width="14.453125" style="17" customWidth="1"/>
    <col min="746" max="746" width="12.81640625" style="17" customWidth="1"/>
    <col min="747" max="747" width="18.453125" style="17" bestFit="1" customWidth="1"/>
    <col min="748" max="748" width="17.453125" style="17" bestFit="1" customWidth="1"/>
    <col min="749" max="749" width="10.1796875" style="17" bestFit="1" customWidth="1"/>
    <col min="750" max="750" width="11.1796875" style="17" bestFit="1" customWidth="1"/>
    <col min="751" max="751" width="12.453125" style="17" bestFit="1" customWidth="1"/>
    <col min="752" max="752" width="11.81640625" style="17" bestFit="1" customWidth="1"/>
    <col min="753" max="753" width="13.453125" style="17" bestFit="1" customWidth="1"/>
    <col min="754" max="754" width="16.81640625" style="17" bestFit="1" customWidth="1"/>
    <col min="755" max="755" width="9.81640625" style="17" bestFit="1" customWidth="1"/>
    <col min="756" max="756" width="12.453125" style="17" bestFit="1" customWidth="1"/>
    <col min="757" max="757" width="9.81640625" style="17" bestFit="1" customWidth="1"/>
    <col min="758" max="758" width="15.54296875" style="17" bestFit="1" customWidth="1"/>
    <col min="759" max="759" width="12.453125" style="17" customWidth="1"/>
    <col min="760" max="997" width="8.1796875" style="17"/>
    <col min="998" max="998" width="9.1796875" style="17" bestFit="1" customWidth="1"/>
    <col min="999" max="999" width="19.453125" style="17" bestFit="1" customWidth="1"/>
    <col min="1000" max="1000" width="15.54296875" style="17" bestFit="1" customWidth="1"/>
    <col min="1001" max="1001" width="14.453125" style="17" customWidth="1"/>
    <col min="1002" max="1002" width="12.81640625" style="17" customWidth="1"/>
    <col min="1003" max="1003" width="18.453125" style="17" bestFit="1" customWidth="1"/>
    <col min="1004" max="1004" width="17.453125" style="17" bestFit="1" customWidth="1"/>
    <col min="1005" max="1005" width="10.1796875" style="17" bestFit="1" customWidth="1"/>
    <col min="1006" max="1006" width="11.1796875" style="17" bestFit="1" customWidth="1"/>
    <col min="1007" max="1007" width="12.453125" style="17" bestFit="1" customWidth="1"/>
    <col min="1008" max="1008" width="11.81640625" style="17" bestFit="1" customWidth="1"/>
    <col min="1009" max="1009" width="13.453125" style="17" bestFit="1" customWidth="1"/>
    <col min="1010" max="1010" width="16.81640625" style="17" bestFit="1" customWidth="1"/>
    <col min="1011" max="1011" width="9.81640625" style="17" bestFit="1" customWidth="1"/>
    <col min="1012" max="1012" width="12.453125" style="17" bestFit="1" customWidth="1"/>
    <col min="1013" max="1013" width="9.81640625" style="17" bestFit="1" customWidth="1"/>
    <col min="1014" max="1014" width="15.54296875" style="17" bestFit="1" customWidth="1"/>
    <col min="1015" max="1015" width="12.453125" style="17" customWidth="1"/>
    <col min="1016" max="1253" width="8.1796875" style="17"/>
    <col min="1254" max="1254" width="9.1796875" style="17" bestFit="1" customWidth="1"/>
    <col min="1255" max="1255" width="19.453125" style="17" bestFit="1" customWidth="1"/>
    <col min="1256" max="1256" width="15.54296875" style="17" bestFit="1" customWidth="1"/>
    <col min="1257" max="1257" width="14.453125" style="17" customWidth="1"/>
    <col min="1258" max="1258" width="12.81640625" style="17" customWidth="1"/>
    <col min="1259" max="1259" width="18.453125" style="17" bestFit="1" customWidth="1"/>
    <col min="1260" max="1260" width="17.453125" style="17" bestFit="1" customWidth="1"/>
    <col min="1261" max="1261" width="10.1796875" style="17" bestFit="1" customWidth="1"/>
    <col min="1262" max="1262" width="11.1796875" style="17" bestFit="1" customWidth="1"/>
    <col min="1263" max="1263" width="12.453125" style="17" bestFit="1" customWidth="1"/>
    <col min="1264" max="1264" width="11.81640625" style="17" bestFit="1" customWidth="1"/>
    <col min="1265" max="1265" width="13.453125" style="17" bestFit="1" customWidth="1"/>
    <col min="1266" max="1266" width="16.81640625" style="17" bestFit="1" customWidth="1"/>
    <col min="1267" max="1267" width="9.81640625" style="17" bestFit="1" customWidth="1"/>
    <col min="1268" max="1268" width="12.453125" style="17" bestFit="1" customWidth="1"/>
    <col min="1269" max="1269" width="9.81640625" style="17" bestFit="1" customWidth="1"/>
    <col min="1270" max="1270" width="15.54296875" style="17" bestFit="1" customWidth="1"/>
    <col min="1271" max="1271" width="12.453125" style="17" customWidth="1"/>
    <col min="1272" max="1509" width="8.1796875" style="17"/>
    <col min="1510" max="1510" width="9.1796875" style="17" bestFit="1" customWidth="1"/>
    <col min="1511" max="1511" width="19.453125" style="17" bestFit="1" customWidth="1"/>
    <col min="1512" max="1512" width="15.54296875" style="17" bestFit="1" customWidth="1"/>
    <col min="1513" max="1513" width="14.453125" style="17" customWidth="1"/>
    <col min="1514" max="1514" width="12.81640625" style="17" customWidth="1"/>
    <col min="1515" max="1515" width="18.453125" style="17" bestFit="1" customWidth="1"/>
    <col min="1516" max="1516" width="17.453125" style="17" bestFit="1" customWidth="1"/>
    <col min="1517" max="1517" width="10.1796875" style="17" bestFit="1" customWidth="1"/>
    <col min="1518" max="1518" width="11.1796875" style="17" bestFit="1" customWidth="1"/>
    <col min="1519" max="1519" width="12.453125" style="17" bestFit="1" customWidth="1"/>
    <col min="1520" max="1520" width="11.81640625" style="17" bestFit="1" customWidth="1"/>
    <col min="1521" max="1521" width="13.453125" style="17" bestFit="1" customWidth="1"/>
    <col min="1522" max="1522" width="16.81640625" style="17" bestFit="1" customWidth="1"/>
    <col min="1523" max="1523" width="9.81640625" style="17" bestFit="1" customWidth="1"/>
    <col min="1524" max="1524" width="12.453125" style="17" bestFit="1" customWidth="1"/>
    <col min="1525" max="1525" width="9.81640625" style="17" bestFit="1" customWidth="1"/>
    <col min="1526" max="1526" width="15.54296875" style="17" bestFit="1" customWidth="1"/>
    <col min="1527" max="1527" width="12.453125" style="17" customWidth="1"/>
    <col min="1528" max="1765" width="8.1796875" style="17"/>
    <col min="1766" max="1766" width="9.1796875" style="17" bestFit="1" customWidth="1"/>
    <col min="1767" max="1767" width="19.453125" style="17" bestFit="1" customWidth="1"/>
    <col min="1768" max="1768" width="15.54296875" style="17" bestFit="1" customWidth="1"/>
    <col min="1769" max="1769" width="14.453125" style="17" customWidth="1"/>
    <col min="1770" max="1770" width="12.81640625" style="17" customWidth="1"/>
    <col min="1771" max="1771" width="18.453125" style="17" bestFit="1" customWidth="1"/>
    <col min="1772" max="1772" width="17.453125" style="17" bestFit="1" customWidth="1"/>
    <col min="1773" max="1773" width="10.1796875" style="17" bestFit="1" customWidth="1"/>
    <col min="1774" max="1774" width="11.1796875" style="17" bestFit="1" customWidth="1"/>
    <col min="1775" max="1775" width="12.453125" style="17" bestFit="1" customWidth="1"/>
    <col min="1776" max="1776" width="11.81640625" style="17" bestFit="1" customWidth="1"/>
    <col min="1777" max="1777" width="13.453125" style="17" bestFit="1" customWidth="1"/>
    <col min="1778" max="1778" width="16.81640625" style="17" bestFit="1" customWidth="1"/>
    <col min="1779" max="1779" width="9.81640625" style="17" bestFit="1" customWidth="1"/>
    <col min="1780" max="1780" width="12.453125" style="17" bestFit="1" customWidth="1"/>
    <col min="1781" max="1781" width="9.81640625" style="17" bestFit="1" customWidth="1"/>
    <col min="1782" max="1782" width="15.54296875" style="17" bestFit="1" customWidth="1"/>
    <col min="1783" max="1783" width="12.453125" style="17" customWidth="1"/>
    <col min="1784" max="2021" width="8.1796875" style="17"/>
    <col min="2022" max="2022" width="9.1796875" style="17" bestFit="1" customWidth="1"/>
    <col min="2023" max="2023" width="19.453125" style="17" bestFit="1" customWidth="1"/>
    <col min="2024" max="2024" width="15.54296875" style="17" bestFit="1" customWidth="1"/>
    <col min="2025" max="2025" width="14.453125" style="17" customWidth="1"/>
    <col min="2026" max="2026" width="12.81640625" style="17" customWidth="1"/>
    <col min="2027" max="2027" width="18.453125" style="17" bestFit="1" customWidth="1"/>
    <col min="2028" max="2028" width="17.453125" style="17" bestFit="1" customWidth="1"/>
    <col min="2029" max="2029" width="10.1796875" style="17" bestFit="1" customWidth="1"/>
    <col min="2030" max="2030" width="11.1796875" style="17" bestFit="1" customWidth="1"/>
    <col min="2031" max="2031" width="12.453125" style="17" bestFit="1" customWidth="1"/>
    <col min="2032" max="2032" width="11.81640625" style="17" bestFit="1" customWidth="1"/>
    <col min="2033" max="2033" width="13.453125" style="17" bestFit="1" customWidth="1"/>
    <col min="2034" max="2034" width="16.81640625" style="17" bestFit="1" customWidth="1"/>
    <col min="2035" max="2035" width="9.81640625" style="17" bestFit="1" customWidth="1"/>
    <col min="2036" max="2036" width="12.453125" style="17" bestFit="1" customWidth="1"/>
    <col min="2037" max="2037" width="9.81640625" style="17" bestFit="1" customWidth="1"/>
    <col min="2038" max="2038" width="15.54296875" style="17" bestFit="1" customWidth="1"/>
    <col min="2039" max="2039" width="12.453125" style="17" customWidth="1"/>
    <col min="2040" max="2277" width="8.1796875" style="17"/>
    <col min="2278" max="2278" width="9.1796875" style="17" bestFit="1" customWidth="1"/>
    <col min="2279" max="2279" width="19.453125" style="17" bestFit="1" customWidth="1"/>
    <col min="2280" max="2280" width="15.54296875" style="17" bestFit="1" customWidth="1"/>
    <col min="2281" max="2281" width="14.453125" style="17" customWidth="1"/>
    <col min="2282" max="2282" width="12.81640625" style="17" customWidth="1"/>
    <col min="2283" max="2283" width="18.453125" style="17" bestFit="1" customWidth="1"/>
    <col min="2284" max="2284" width="17.453125" style="17" bestFit="1" customWidth="1"/>
    <col min="2285" max="2285" width="10.1796875" style="17" bestFit="1" customWidth="1"/>
    <col min="2286" max="2286" width="11.1796875" style="17" bestFit="1" customWidth="1"/>
    <col min="2287" max="2287" width="12.453125" style="17" bestFit="1" customWidth="1"/>
    <col min="2288" max="2288" width="11.81640625" style="17" bestFit="1" customWidth="1"/>
    <col min="2289" max="2289" width="13.453125" style="17" bestFit="1" customWidth="1"/>
    <col min="2290" max="2290" width="16.81640625" style="17" bestFit="1" customWidth="1"/>
    <col min="2291" max="2291" width="9.81640625" style="17" bestFit="1" customWidth="1"/>
    <col min="2292" max="2292" width="12.453125" style="17" bestFit="1" customWidth="1"/>
    <col min="2293" max="2293" width="9.81640625" style="17" bestFit="1" customWidth="1"/>
    <col min="2294" max="2294" width="15.54296875" style="17" bestFit="1" customWidth="1"/>
    <col min="2295" max="2295" width="12.453125" style="17" customWidth="1"/>
    <col min="2296" max="2533" width="8.1796875" style="17"/>
    <col min="2534" max="2534" width="9.1796875" style="17" bestFit="1" customWidth="1"/>
    <col min="2535" max="2535" width="19.453125" style="17" bestFit="1" customWidth="1"/>
    <col min="2536" max="2536" width="15.54296875" style="17" bestFit="1" customWidth="1"/>
    <col min="2537" max="2537" width="14.453125" style="17" customWidth="1"/>
    <col min="2538" max="2538" width="12.81640625" style="17" customWidth="1"/>
    <col min="2539" max="2539" width="18.453125" style="17" bestFit="1" customWidth="1"/>
    <col min="2540" max="2540" width="17.453125" style="17" bestFit="1" customWidth="1"/>
    <col min="2541" max="2541" width="10.1796875" style="17" bestFit="1" customWidth="1"/>
    <col min="2542" max="2542" width="11.1796875" style="17" bestFit="1" customWidth="1"/>
    <col min="2543" max="2543" width="12.453125" style="17" bestFit="1" customWidth="1"/>
    <col min="2544" max="2544" width="11.81640625" style="17" bestFit="1" customWidth="1"/>
    <col min="2545" max="2545" width="13.453125" style="17" bestFit="1" customWidth="1"/>
    <col min="2546" max="2546" width="16.81640625" style="17" bestFit="1" customWidth="1"/>
    <col min="2547" max="2547" width="9.81640625" style="17" bestFit="1" customWidth="1"/>
    <col min="2548" max="2548" width="12.453125" style="17" bestFit="1" customWidth="1"/>
    <col min="2549" max="2549" width="9.81640625" style="17" bestFit="1" customWidth="1"/>
    <col min="2550" max="2550" width="15.54296875" style="17" bestFit="1" customWidth="1"/>
    <col min="2551" max="2551" width="12.453125" style="17" customWidth="1"/>
    <col min="2552" max="2789" width="8.1796875" style="17"/>
    <col min="2790" max="2790" width="9.1796875" style="17" bestFit="1" customWidth="1"/>
    <col min="2791" max="2791" width="19.453125" style="17" bestFit="1" customWidth="1"/>
    <col min="2792" max="2792" width="15.54296875" style="17" bestFit="1" customWidth="1"/>
    <col min="2793" max="2793" width="14.453125" style="17" customWidth="1"/>
    <col min="2794" max="2794" width="12.81640625" style="17" customWidth="1"/>
    <col min="2795" max="2795" width="18.453125" style="17" bestFit="1" customWidth="1"/>
    <col min="2796" max="2796" width="17.453125" style="17" bestFit="1" customWidth="1"/>
    <col min="2797" max="2797" width="10.1796875" style="17" bestFit="1" customWidth="1"/>
    <col min="2798" max="2798" width="11.1796875" style="17" bestFit="1" customWidth="1"/>
    <col min="2799" max="2799" width="12.453125" style="17" bestFit="1" customWidth="1"/>
    <col min="2800" max="2800" width="11.81640625" style="17" bestFit="1" customWidth="1"/>
    <col min="2801" max="2801" width="13.453125" style="17" bestFit="1" customWidth="1"/>
    <col min="2802" max="2802" width="16.81640625" style="17" bestFit="1" customWidth="1"/>
    <col min="2803" max="2803" width="9.81640625" style="17" bestFit="1" customWidth="1"/>
    <col min="2804" max="2804" width="12.453125" style="17" bestFit="1" customWidth="1"/>
    <col min="2805" max="2805" width="9.81640625" style="17" bestFit="1" customWidth="1"/>
    <col min="2806" max="2806" width="15.54296875" style="17" bestFit="1" customWidth="1"/>
    <col min="2807" max="2807" width="12.453125" style="17" customWidth="1"/>
    <col min="2808" max="3045" width="8.1796875" style="17"/>
    <col min="3046" max="3046" width="9.1796875" style="17" bestFit="1" customWidth="1"/>
    <col min="3047" max="3047" width="19.453125" style="17" bestFit="1" customWidth="1"/>
    <col min="3048" max="3048" width="15.54296875" style="17" bestFit="1" customWidth="1"/>
    <col min="3049" max="3049" width="14.453125" style="17" customWidth="1"/>
    <col min="3050" max="3050" width="12.81640625" style="17" customWidth="1"/>
    <col min="3051" max="3051" width="18.453125" style="17" bestFit="1" customWidth="1"/>
    <col min="3052" max="3052" width="17.453125" style="17" bestFit="1" customWidth="1"/>
    <col min="3053" max="3053" width="10.1796875" style="17" bestFit="1" customWidth="1"/>
    <col min="3054" max="3054" width="11.1796875" style="17" bestFit="1" customWidth="1"/>
    <col min="3055" max="3055" width="12.453125" style="17" bestFit="1" customWidth="1"/>
    <col min="3056" max="3056" width="11.81640625" style="17" bestFit="1" customWidth="1"/>
    <col min="3057" max="3057" width="13.453125" style="17" bestFit="1" customWidth="1"/>
    <col min="3058" max="3058" width="16.81640625" style="17" bestFit="1" customWidth="1"/>
    <col min="3059" max="3059" width="9.81640625" style="17" bestFit="1" customWidth="1"/>
    <col min="3060" max="3060" width="12.453125" style="17" bestFit="1" customWidth="1"/>
    <col min="3061" max="3061" width="9.81640625" style="17" bestFit="1" customWidth="1"/>
    <col min="3062" max="3062" width="15.54296875" style="17" bestFit="1" customWidth="1"/>
    <col min="3063" max="3063" width="12.453125" style="17" customWidth="1"/>
    <col min="3064" max="3301" width="8.1796875" style="17"/>
    <col min="3302" max="3302" width="9.1796875" style="17" bestFit="1" customWidth="1"/>
    <col min="3303" max="3303" width="19.453125" style="17" bestFit="1" customWidth="1"/>
    <col min="3304" max="3304" width="15.54296875" style="17" bestFit="1" customWidth="1"/>
    <col min="3305" max="3305" width="14.453125" style="17" customWidth="1"/>
    <col min="3306" max="3306" width="12.81640625" style="17" customWidth="1"/>
    <col min="3307" max="3307" width="18.453125" style="17" bestFit="1" customWidth="1"/>
    <col min="3308" max="3308" width="17.453125" style="17" bestFit="1" customWidth="1"/>
    <col min="3309" max="3309" width="10.1796875" style="17" bestFit="1" customWidth="1"/>
    <col min="3310" max="3310" width="11.1796875" style="17" bestFit="1" customWidth="1"/>
    <col min="3311" max="3311" width="12.453125" style="17" bestFit="1" customWidth="1"/>
    <col min="3312" max="3312" width="11.81640625" style="17" bestFit="1" customWidth="1"/>
    <col min="3313" max="3313" width="13.453125" style="17" bestFit="1" customWidth="1"/>
    <col min="3314" max="3314" width="16.81640625" style="17" bestFit="1" customWidth="1"/>
    <col min="3315" max="3315" width="9.81640625" style="17" bestFit="1" customWidth="1"/>
    <col min="3316" max="3316" width="12.453125" style="17" bestFit="1" customWidth="1"/>
    <col min="3317" max="3317" width="9.81640625" style="17" bestFit="1" customWidth="1"/>
    <col min="3318" max="3318" width="15.54296875" style="17" bestFit="1" customWidth="1"/>
    <col min="3319" max="3319" width="12.453125" style="17" customWidth="1"/>
    <col min="3320" max="3557" width="8.1796875" style="17"/>
    <col min="3558" max="3558" width="9.1796875" style="17" bestFit="1" customWidth="1"/>
    <col min="3559" max="3559" width="19.453125" style="17" bestFit="1" customWidth="1"/>
    <col min="3560" max="3560" width="15.54296875" style="17" bestFit="1" customWidth="1"/>
    <col min="3561" max="3561" width="14.453125" style="17" customWidth="1"/>
    <col min="3562" max="3562" width="12.81640625" style="17" customWidth="1"/>
    <col min="3563" max="3563" width="18.453125" style="17" bestFit="1" customWidth="1"/>
    <col min="3564" max="3564" width="17.453125" style="17" bestFit="1" customWidth="1"/>
    <col min="3565" max="3565" width="10.1796875" style="17" bestFit="1" customWidth="1"/>
    <col min="3566" max="3566" width="11.1796875" style="17" bestFit="1" customWidth="1"/>
    <col min="3567" max="3567" width="12.453125" style="17" bestFit="1" customWidth="1"/>
    <col min="3568" max="3568" width="11.81640625" style="17" bestFit="1" customWidth="1"/>
    <col min="3569" max="3569" width="13.453125" style="17" bestFit="1" customWidth="1"/>
    <col min="3570" max="3570" width="16.81640625" style="17" bestFit="1" customWidth="1"/>
    <col min="3571" max="3571" width="9.81640625" style="17" bestFit="1" customWidth="1"/>
    <col min="3572" max="3572" width="12.453125" style="17" bestFit="1" customWidth="1"/>
    <col min="3573" max="3573" width="9.81640625" style="17" bestFit="1" customWidth="1"/>
    <col min="3574" max="3574" width="15.54296875" style="17" bestFit="1" customWidth="1"/>
    <col min="3575" max="3575" width="12.453125" style="17" customWidth="1"/>
    <col min="3576" max="3813" width="8.1796875" style="17"/>
    <col min="3814" max="3814" width="9.1796875" style="17" bestFit="1" customWidth="1"/>
    <col min="3815" max="3815" width="19.453125" style="17" bestFit="1" customWidth="1"/>
    <col min="3816" max="3816" width="15.54296875" style="17" bestFit="1" customWidth="1"/>
    <col min="3817" max="3817" width="14.453125" style="17" customWidth="1"/>
    <col min="3818" max="3818" width="12.81640625" style="17" customWidth="1"/>
    <col min="3819" max="3819" width="18.453125" style="17" bestFit="1" customWidth="1"/>
    <col min="3820" max="3820" width="17.453125" style="17" bestFit="1" customWidth="1"/>
    <col min="3821" max="3821" width="10.1796875" style="17" bestFit="1" customWidth="1"/>
    <col min="3822" max="3822" width="11.1796875" style="17" bestFit="1" customWidth="1"/>
    <col min="3823" max="3823" width="12.453125" style="17" bestFit="1" customWidth="1"/>
    <col min="3824" max="3824" width="11.81640625" style="17" bestFit="1" customWidth="1"/>
    <col min="3825" max="3825" width="13.453125" style="17" bestFit="1" customWidth="1"/>
    <col min="3826" max="3826" width="16.81640625" style="17" bestFit="1" customWidth="1"/>
    <col min="3827" max="3827" width="9.81640625" style="17" bestFit="1" customWidth="1"/>
    <col min="3828" max="3828" width="12.453125" style="17" bestFit="1" customWidth="1"/>
    <col min="3829" max="3829" width="9.81640625" style="17" bestFit="1" customWidth="1"/>
    <col min="3830" max="3830" width="15.54296875" style="17" bestFit="1" customWidth="1"/>
    <col min="3831" max="3831" width="12.453125" style="17" customWidth="1"/>
    <col min="3832" max="4069" width="8.1796875" style="17"/>
    <col min="4070" max="4070" width="9.1796875" style="17" bestFit="1" customWidth="1"/>
    <col min="4071" max="4071" width="19.453125" style="17" bestFit="1" customWidth="1"/>
    <col min="4072" max="4072" width="15.54296875" style="17" bestFit="1" customWidth="1"/>
    <col min="4073" max="4073" width="14.453125" style="17" customWidth="1"/>
    <col min="4074" max="4074" width="12.81640625" style="17" customWidth="1"/>
    <col min="4075" max="4075" width="18.453125" style="17" bestFit="1" customWidth="1"/>
    <col min="4076" max="4076" width="17.453125" style="17" bestFit="1" customWidth="1"/>
    <col min="4077" max="4077" width="10.1796875" style="17" bestFit="1" customWidth="1"/>
    <col min="4078" max="4078" width="11.1796875" style="17" bestFit="1" customWidth="1"/>
    <col min="4079" max="4079" width="12.453125" style="17" bestFit="1" customWidth="1"/>
    <col min="4080" max="4080" width="11.81640625" style="17" bestFit="1" customWidth="1"/>
    <col min="4081" max="4081" width="13.453125" style="17" bestFit="1" customWidth="1"/>
    <col min="4082" max="4082" width="16.81640625" style="17" bestFit="1" customWidth="1"/>
    <col min="4083" max="4083" width="9.81640625" style="17" bestFit="1" customWidth="1"/>
    <col min="4084" max="4084" width="12.453125" style="17" bestFit="1" customWidth="1"/>
    <col min="4085" max="4085" width="9.81640625" style="17" bestFit="1" customWidth="1"/>
    <col min="4086" max="4086" width="15.54296875" style="17" bestFit="1" customWidth="1"/>
    <col min="4087" max="4087" width="12.453125" style="17" customWidth="1"/>
    <col min="4088" max="4325" width="8.1796875" style="17"/>
    <col min="4326" max="4326" width="9.1796875" style="17" bestFit="1" customWidth="1"/>
    <col min="4327" max="4327" width="19.453125" style="17" bestFit="1" customWidth="1"/>
    <col min="4328" max="4328" width="15.54296875" style="17" bestFit="1" customWidth="1"/>
    <col min="4329" max="4329" width="14.453125" style="17" customWidth="1"/>
    <col min="4330" max="4330" width="12.81640625" style="17" customWidth="1"/>
    <col min="4331" max="4331" width="18.453125" style="17" bestFit="1" customWidth="1"/>
    <col min="4332" max="4332" width="17.453125" style="17" bestFit="1" customWidth="1"/>
    <col min="4333" max="4333" width="10.1796875" style="17" bestFit="1" customWidth="1"/>
    <col min="4334" max="4334" width="11.1796875" style="17" bestFit="1" customWidth="1"/>
    <col min="4335" max="4335" width="12.453125" style="17" bestFit="1" customWidth="1"/>
    <col min="4336" max="4336" width="11.81640625" style="17" bestFit="1" customWidth="1"/>
    <col min="4337" max="4337" width="13.453125" style="17" bestFit="1" customWidth="1"/>
    <col min="4338" max="4338" width="16.81640625" style="17" bestFit="1" customWidth="1"/>
    <col min="4339" max="4339" width="9.81640625" style="17" bestFit="1" customWidth="1"/>
    <col min="4340" max="4340" width="12.453125" style="17" bestFit="1" customWidth="1"/>
    <col min="4341" max="4341" width="9.81640625" style="17" bestFit="1" customWidth="1"/>
    <col min="4342" max="4342" width="15.54296875" style="17" bestFit="1" customWidth="1"/>
    <col min="4343" max="4343" width="12.453125" style="17" customWidth="1"/>
    <col min="4344" max="4581" width="8.1796875" style="17"/>
    <col min="4582" max="4582" width="9.1796875" style="17" bestFit="1" customWidth="1"/>
    <col min="4583" max="4583" width="19.453125" style="17" bestFit="1" customWidth="1"/>
    <col min="4584" max="4584" width="15.54296875" style="17" bestFit="1" customWidth="1"/>
    <col min="4585" max="4585" width="14.453125" style="17" customWidth="1"/>
    <col min="4586" max="4586" width="12.81640625" style="17" customWidth="1"/>
    <col min="4587" max="4587" width="18.453125" style="17" bestFit="1" customWidth="1"/>
    <col min="4588" max="4588" width="17.453125" style="17" bestFit="1" customWidth="1"/>
    <col min="4589" max="4589" width="10.1796875" style="17" bestFit="1" customWidth="1"/>
    <col min="4590" max="4590" width="11.1796875" style="17" bestFit="1" customWidth="1"/>
    <col min="4591" max="4591" width="12.453125" style="17" bestFit="1" customWidth="1"/>
    <col min="4592" max="4592" width="11.81640625" style="17" bestFit="1" customWidth="1"/>
    <col min="4593" max="4593" width="13.453125" style="17" bestFit="1" customWidth="1"/>
    <col min="4594" max="4594" width="16.81640625" style="17" bestFit="1" customWidth="1"/>
    <col min="4595" max="4595" width="9.81640625" style="17" bestFit="1" customWidth="1"/>
    <col min="4596" max="4596" width="12.453125" style="17" bestFit="1" customWidth="1"/>
    <col min="4597" max="4597" width="9.81640625" style="17" bestFit="1" customWidth="1"/>
    <col min="4598" max="4598" width="15.54296875" style="17" bestFit="1" customWidth="1"/>
    <col min="4599" max="4599" width="12.453125" style="17" customWidth="1"/>
    <col min="4600" max="4837" width="8.1796875" style="17"/>
    <col min="4838" max="4838" width="9.1796875" style="17" bestFit="1" customWidth="1"/>
    <col min="4839" max="4839" width="19.453125" style="17" bestFit="1" customWidth="1"/>
    <col min="4840" max="4840" width="15.54296875" style="17" bestFit="1" customWidth="1"/>
    <col min="4841" max="4841" width="14.453125" style="17" customWidth="1"/>
    <col min="4842" max="4842" width="12.81640625" style="17" customWidth="1"/>
    <col min="4843" max="4843" width="18.453125" style="17" bestFit="1" customWidth="1"/>
    <col min="4844" max="4844" width="17.453125" style="17" bestFit="1" customWidth="1"/>
    <col min="4845" max="4845" width="10.1796875" style="17" bestFit="1" customWidth="1"/>
    <col min="4846" max="4846" width="11.1796875" style="17" bestFit="1" customWidth="1"/>
    <col min="4847" max="4847" width="12.453125" style="17" bestFit="1" customWidth="1"/>
    <col min="4848" max="4848" width="11.81640625" style="17" bestFit="1" customWidth="1"/>
    <col min="4849" max="4849" width="13.453125" style="17" bestFit="1" customWidth="1"/>
    <col min="4850" max="4850" width="16.81640625" style="17" bestFit="1" customWidth="1"/>
    <col min="4851" max="4851" width="9.81640625" style="17" bestFit="1" customWidth="1"/>
    <col min="4852" max="4852" width="12.453125" style="17" bestFit="1" customWidth="1"/>
    <col min="4853" max="4853" width="9.81640625" style="17" bestFit="1" customWidth="1"/>
    <col min="4854" max="4854" width="15.54296875" style="17" bestFit="1" customWidth="1"/>
    <col min="4855" max="4855" width="12.453125" style="17" customWidth="1"/>
    <col min="4856" max="5093" width="8.1796875" style="17"/>
    <col min="5094" max="5094" width="9.1796875" style="17" bestFit="1" customWidth="1"/>
    <col min="5095" max="5095" width="19.453125" style="17" bestFit="1" customWidth="1"/>
    <col min="5096" max="5096" width="15.54296875" style="17" bestFit="1" customWidth="1"/>
    <col min="5097" max="5097" width="14.453125" style="17" customWidth="1"/>
    <col min="5098" max="5098" width="12.81640625" style="17" customWidth="1"/>
    <col min="5099" max="5099" width="18.453125" style="17" bestFit="1" customWidth="1"/>
    <col min="5100" max="5100" width="17.453125" style="17" bestFit="1" customWidth="1"/>
    <col min="5101" max="5101" width="10.1796875" style="17" bestFit="1" customWidth="1"/>
    <col min="5102" max="5102" width="11.1796875" style="17" bestFit="1" customWidth="1"/>
    <col min="5103" max="5103" width="12.453125" style="17" bestFit="1" customWidth="1"/>
    <col min="5104" max="5104" width="11.81640625" style="17" bestFit="1" customWidth="1"/>
    <col min="5105" max="5105" width="13.453125" style="17" bestFit="1" customWidth="1"/>
    <col min="5106" max="5106" width="16.81640625" style="17" bestFit="1" customWidth="1"/>
    <col min="5107" max="5107" width="9.81640625" style="17" bestFit="1" customWidth="1"/>
    <col min="5108" max="5108" width="12.453125" style="17" bestFit="1" customWidth="1"/>
    <col min="5109" max="5109" width="9.81640625" style="17" bestFit="1" customWidth="1"/>
    <col min="5110" max="5110" width="15.54296875" style="17" bestFit="1" customWidth="1"/>
    <col min="5111" max="5111" width="12.453125" style="17" customWidth="1"/>
    <col min="5112" max="5349" width="8.1796875" style="17"/>
    <col min="5350" max="5350" width="9.1796875" style="17" bestFit="1" customWidth="1"/>
    <col min="5351" max="5351" width="19.453125" style="17" bestFit="1" customWidth="1"/>
    <col min="5352" max="5352" width="15.54296875" style="17" bestFit="1" customWidth="1"/>
    <col min="5353" max="5353" width="14.453125" style="17" customWidth="1"/>
    <col min="5354" max="5354" width="12.81640625" style="17" customWidth="1"/>
    <col min="5355" max="5355" width="18.453125" style="17" bestFit="1" customWidth="1"/>
    <col min="5356" max="5356" width="17.453125" style="17" bestFit="1" customWidth="1"/>
    <col min="5357" max="5357" width="10.1796875" style="17" bestFit="1" customWidth="1"/>
    <col min="5358" max="5358" width="11.1796875" style="17" bestFit="1" customWidth="1"/>
    <col min="5359" max="5359" width="12.453125" style="17" bestFit="1" customWidth="1"/>
    <col min="5360" max="5360" width="11.81640625" style="17" bestFit="1" customWidth="1"/>
    <col min="5361" max="5361" width="13.453125" style="17" bestFit="1" customWidth="1"/>
    <col min="5362" max="5362" width="16.81640625" style="17" bestFit="1" customWidth="1"/>
    <col min="5363" max="5363" width="9.81640625" style="17" bestFit="1" customWidth="1"/>
    <col min="5364" max="5364" width="12.453125" style="17" bestFit="1" customWidth="1"/>
    <col min="5365" max="5365" width="9.81640625" style="17" bestFit="1" customWidth="1"/>
    <col min="5366" max="5366" width="15.54296875" style="17" bestFit="1" customWidth="1"/>
    <col min="5367" max="5367" width="12.453125" style="17" customWidth="1"/>
    <col min="5368" max="5605" width="8.1796875" style="17"/>
    <col min="5606" max="5606" width="9.1796875" style="17" bestFit="1" customWidth="1"/>
    <col min="5607" max="5607" width="19.453125" style="17" bestFit="1" customWidth="1"/>
    <col min="5608" max="5608" width="15.54296875" style="17" bestFit="1" customWidth="1"/>
    <col min="5609" max="5609" width="14.453125" style="17" customWidth="1"/>
    <col min="5610" max="5610" width="12.81640625" style="17" customWidth="1"/>
    <col min="5611" max="5611" width="18.453125" style="17" bestFit="1" customWidth="1"/>
    <col min="5612" max="5612" width="17.453125" style="17" bestFit="1" customWidth="1"/>
    <col min="5613" max="5613" width="10.1796875" style="17" bestFit="1" customWidth="1"/>
    <col min="5614" max="5614" width="11.1796875" style="17" bestFit="1" customWidth="1"/>
    <col min="5615" max="5615" width="12.453125" style="17" bestFit="1" customWidth="1"/>
    <col min="5616" max="5616" width="11.81640625" style="17" bestFit="1" customWidth="1"/>
    <col min="5617" max="5617" width="13.453125" style="17" bestFit="1" customWidth="1"/>
    <col min="5618" max="5618" width="16.81640625" style="17" bestFit="1" customWidth="1"/>
    <col min="5619" max="5619" width="9.81640625" style="17" bestFit="1" customWidth="1"/>
    <col min="5620" max="5620" width="12.453125" style="17" bestFit="1" customWidth="1"/>
    <col min="5621" max="5621" width="9.81640625" style="17" bestFit="1" customWidth="1"/>
    <col min="5622" max="5622" width="15.54296875" style="17" bestFit="1" customWidth="1"/>
    <col min="5623" max="5623" width="12.453125" style="17" customWidth="1"/>
    <col min="5624" max="5861" width="8.1796875" style="17"/>
    <col min="5862" max="5862" width="9.1796875" style="17" bestFit="1" customWidth="1"/>
    <col min="5863" max="5863" width="19.453125" style="17" bestFit="1" customWidth="1"/>
    <col min="5864" max="5864" width="15.54296875" style="17" bestFit="1" customWidth="1"/>
    <col min="5865" max="5865" width="14.453125" style="17" customWidth="1"/>
    <col min="5866" max="5866" width="12.81640625" style="17" customWidth="1"/>
    <col min="5867" max="5867" width="18.453125" style="17" bestFit="1" customWidth="1"/>
    <col min="5868" max="5868" width="17.453125" style="17" bestFit="1" customWidth="1"/>
    <col min="5869" max="5869" width="10.1796875" style="17" bestFit="1" customWidth="1"/>
    <col min="5870" max="5870" width="11.1796875" style="17" bestFit="1" customWidth="1"/>
    <col min="5871" max="5871" width="12.453125" style="17" bestFit="1" customWidth="1"/>
    <col min="5872" max="5872" width="11.81640625" style="17" bestFit="1" customWidth="1"/>
    <col min="5873" max="5873" width="13.453125" style="17" bestFit="1" customWidth="1"/>
    <col min="5874" max="5874" width="16.81640625" style="17" bestFit="1" customWidth="1"/>
    <col min="5875" max="5875" width="9.81640625" style="17" bestFit="1" customWidth="1"/>
    <col min="5876" max="5876" width="12.453125" style="17" bestFit="1" customWidth="1"/>
    <col min="5877" max="5877" width="9.81640625" style="17" bestFit="1" customWidth="1"/>
    <col min="5878" max="5878" width="15.54296875" style="17" bestFit="1" customWidth="1"/>
    <col min="5879" max="5879" width="12.453125" style="17" customWidth="1"/>
    <col min="5880" max="6117" width="8.1796875" style="17"/>
    <col min="6118" max="6118" width="9.1796875" style="17" bestFit="1" customWidth="1"/>
    <col min="6119" max="6119" width="19.453125" style="17" bestFit="1" customWidth="1"/>
    <col min="6120" max="6120" width="15.54296875" style="17" bestFit="1" customWidth="1"/>
    <col min="6121" max="6121" width="14.453125" style="17" customWidth="1"/>
    <col min="6122" max="6122" width="12.81640625" style="17" customWidth="1"/>
    <col min="6123" max="6123" width="18.453125" style="17" bestFit="1" customWidth="1"/>
    <col min="6124" max="6124" width="17.453125" style="17" bestFit="1" customWidth="1"/>
    <col min="6125" max="6125" width="10.1796875" style="17" bestFit="1" customWidth="1"/>
    <col min="6126" max="6126" width="11.1796875" style="17" bestFit="1" customWidth="1"/>
    <col min="6127" max="6127" width="12.453125" style="17" bestFit="1" customWidth="1"/>
    <col min="6128" max="6128" width="11.81640625" style="17" bestFit="1" customWidth="1"/>
    <col min="6129" max="6129" width="13.453125" style="17" bestFit="1" customWidth="1"/>
    <col min="6130" max="6130" width="16.81640625" style="17" bestFit="1" customWidth="1"/>
    <col min="6131" max="6131" width="9.81640625" style="17" bestFit="1" customWidth="1"/>
    <col min="6132" max="6132" width="12.453125" style="17" bestFit="1" customWidth="1"/>
    <col min="6133" max="6133" width="9.81640625" style="17" bestFit="1" customWidth="1"/>
    <col min="6134" max="6134" width="15.54296875" style="17" bestFit="1" customWidth="1"/>
    <col min="6135" max="6135" width="12.453125" style="17" customWidth="1"/>
    <col min="6136" max="6373" width="8.1796875" style="17"/>
    <col min="6374" max="6374" width="9.1796875" style="17" bestFit="1" customWidth="1"/>
    <col min="6375" max="6375" width="19.453125" style="17" bestFit="1" customWidth="1"/>
    <col min="6376" max="6376" width="15.54296875" style="17" bestFit="1" customWidth="1"/>
    <col min="6377" max="6377" width="14.453125" style="17" customWidth="1"/>
    <col min="6378" max="6378" width="12.81640625" style="17" customWidth="1"/>
    <col min="6379" max="6379" width="18.453125" style="17" bestFit="1" customWidth="1"/>
    <col min="6380" max="6380" width="17.453125" style="17" bestFit="1" customWidth="1"/>
    <col min="6381" max="6381" width="10.1796875" style="17" bestFit="1" customWidth="1"/>
    <col min="6382" max="6382" width="11.1796875" style="17" bestFit="1" customWidth="1"/>
    <col min="6383" max="6383" width="12.453125" style="17" bestFit="1" customWidth="1"/>
    <col min="6384" max="6384" width="11.81640625" style="17" bestFit="1" customWidth="1"/>
    <col min="6385" max="6385" width="13.453125" style="17" bestFit="1" customWidth="1"/>
    <col min="6386" max="6386" width="16.81640625" style="17" bestFit="1" customWidth="1"/>
    <col min="6387" max="6387" width="9.81640625" style="17" bestFit="1" customWidth="1"/>
    <col min="6388" max="6388" width="12.453125" style="17" bestFit="1" customWidth="1"/>
    <col min="6389" max="6389" width="9.81640625" style="17" bestFit="1" customWidth="1"/>
    <col min="6390" max="6390" width="15.54296875" style="17" bestFit="1" customWidth="1"/>
    <col min="6391" max="6391" width="12.453125" style="17" customWidth="1"/>
    <col min="6392" max="6629" width="8.1796875" style="17"/>
    <col min="6630" max="6630" width="9.1796875" style="17" bestFit="1" customWidth="1"/>
    <col min="6631" max="6631" width="19.453125" style="17" bestFit="1" customWidth="1"/>
    <col min="6632" max="6632" width="15.54296875" style="17" bestFit="1" customWidth="1"/>
    <col min="6633" max="6633" width="14.453125" style="17" customWidth="1"/>
    <col min="6634" max="6634" width="12.81640625" style="17" customWidth="1"/>
    <col min="6635" max="6635" width="18.453125" style="17" bestFit="1" customWidth="1"/>
    <col min="6636" max="6636" width="17.453125" style="17" bestFit="1" customWidth="1"/>
    <col min="6637" max="6637" width="10.1796875" style="17" bestFit="1" customWidth="1"/>
    <col min="6638" max="6638" width="11.1796875" style="17" bestFit="1" customWidth="1"/>
    <col min="6639" max="6639" width="12.453125" style="17" bestFit="1" customWidth="1"/>
    <col min="6640" max="6640" width="11.81640625" style="17" bestFit="1" customWidth="1"/>
    <col min="6641" max="6641" width="13.453125" style="17" bestFit="1" customWidth="1"/>
    <col min="6642" max="6642" width="16.81640625" style="17" bestFit="1" customWidth="1"/>
    <col min="6643" max="6643" width="9.81640625" style="17" bestFit="1" customWidth="1"/>
    <col min="6644" max="6644" width="12.453125" style="17" bestFit="1" customWidth="1"/>
    <col min="6645" max="6645" width="9.81640625" style="17" bestFit="1" customWidth="1"/>
    <col min="6646" max="6646" width="15.54296875" style="17" bestFit="1" customWidth="1"/>
    <col min="6647" max="6647" width="12.453125" style="17" customWidth="1"/>
    <col min="6648" max="6885" width="8.1796875" style="17"/>
    <col min="6886" max="6886" width="9.1796875" style="17" bestFit="1" customWidth="1"/>
    <col min="6887" max="6887" width="19.453125" style="17" bestFit="1" customWidth="1"/>
    <col min="6888" max="6888" width="15.54296875" style="17" bestFit="1" customWidth="1"/>
    <col min="6889" max="6889" width="14.453125" style="17" customWidth="1"/>
    <col min="6890" max="6890" width="12.81640625" style="17" customWidth="1"/>
    <col min="6891" max="6891" width="18.453125" style="17" bestFit="1" customWidth="1"/>
    <col min="6892" max="6892" width="17.453125" style="17" bestFit="1" customWidth="1"/>
    <col min="6893" max="6893" width="10.1796875" style="17" bestFit="1" customWidth="1"/>
    <col min="6894" max="6894" width="11.1796875" style="17" bestFit="1" customWidth="1"/>
    <col min="6895" max="6895" width="12.453125" style="17" bestFit="1" customWidth="1"/>
    <col min="6896" max="6896" width="11.81640625" style="17" bestFit="1" customWidth="1"/>
    <col min="6897" max="6897" width="13.453125" style="17" bestFit="1" customWidth="1"/>
    <col min="6898" max="6898" width="16.81640625" style="17" bestFit="1" customWidth="1"/>
    <col min="6899" max="6899" width="9.81640625" style="17" bestFit="1" customWidth="1"/>
    <col min="6900" max="6900" width="12.453125" style="17" bestFit="1" customWidth="1"/>
    <col min="6901" max="6901" width="9.81640625" style="17" bestFit="1" customWidth="1"/>
    <col min="6902" max="6902" width="15.54296875" style="17" bestFit="1" customWidth="1"/>
    <col min="6903" max="6903" width="12.453125" style="17" customWidth="1"/>
    <col min="6904" max="7141" width="8.1796875" style="17"/>
    <col min="7142" max="7142" width="9.1796875" style="17" bestFit="1" customWidth="1"/>
    <col min="7143" max="7143" width="19.453125" style="17" bestFit="1" customWidth="1"/>
    <col min="7144" max="7144" width="15.54296875" style="17" bestFit="1" customWidth="1"/>
    <col min="7145" max="7145" width="14.453125" style="17" customWidth="1"/>
    <col min="7146" max="7146" width="12.81640625" style="17" customWidth="1"/>
    <col min="7147" max="7147" width="18.453125" style="17" bestFit="1" customWidth="1"/>
    <col min="7148" max="7148" width="17.453125" style="17" bestFit="1" customWidth="1"/>
    <col min="7149" max="7149" width="10.1796875" style="17" bestFit="1" customWidth="1"/>
    <col min="7150" max="7150" width="11.1796875" style="17" bestFit="1" customWidth="1"/>
    <col min="7151" max="7151" width="12.453125" style="17" bestFit="1" customWidth="1"/>
    <col min="7152" max="7152" width="11.81640625" style="17" bestFit="1" customWidth="1"/>
    <col min="7153" max="7153" width="13.453125" style="17" bestFit="1" customWidth="1"/>
    <col min="7154" max="7154" width="16.81640625" style="17" bestFit="1" customWidth="1"/>
    <col min="7155" max="7155" width="9.81640625" style="17" bestFit="1" customWidth="1"/>
    <col min="7156" max="7156" width="12.453125" style="17" bestFit="1" customWidth="1"/>
    <col min="7157" max="7157" width="9.81640625" style="17" bestFit="1" customWidth="1"/>
    <col min="7158" max="7158" width="15.54296875" style="17" bestFit="1" customWidth="1"/>
    <col min="7159" max="7159" width="12.453125" style="17" customWidth="1"/>
    <col min="7160" max="7397" width="8.1796875" style="17"/>
    <col min="7398" max="7398" width="9.1796875" style="17" bestFit="1" customWidth="1"/>
    <col min="7399" max="7399" width="19.453125" style="17" bestFit="1" customWidth="1"/>
    <col min="7400" max="7400" width="15.54296875" style="17" bestFit="1" customWidth="1"/>
    <col min="7401" max="7401" width="14.453125" style="17" customWidth="1"/>
    <col min="7402" max="7402" width="12.81640625" style="17" customWidth="1"/>
    <col min="7403" max="7403" width="18.453125" style="17" bestFit="1" customWidth="1"/>
    <col min="7404" max="7404" width="17.453125" style="17" bestFit="1" customWidth="1"/>
    <col min="7405" max="7405" width="10.1796875" style="17" bestFit="1" customWidth="1"/>
    <col min="7406" max="7406" width="11.1796875" style="17" bestFit="1" customWidth="1"/>
    <col min="7407" max="7407" width="12.453125" style="17" bestFit="1" customWidth="1"/>
    <col min="7408" max="7408" width="11.81640625" style="17" bestFit="1" customWidth="1"/>
    <col min="7409" max="7409" width="13.453125" style="17" bestFit="1" customWidth="1"/>
    <col min="7410" max="7410" width="16.81640625" style="17" bestFit="1" customWidth="1"/>
    <col min="7411" max="7411" width="9.81640625" style="17" bestFit="1" customWidth="1"/>
    <col min="7412" max="7412" width="12.453125" style="17" bestFit="1" customWidth="1"/>
    <col min="7413" max="7413" width="9.81640625" style="17" bestFit="1" customWidth="1"/>
    <col min="7414" max="7414" width="15.54296875" style="17" bestFit="1" customWidth="1"/>
    <col min="7415" max="7415" width="12.453125" style="17" customWidth="1"/>
    <col min="7416" max="7653" width="8.1796875" style="17"/>
    <col min="7654" max="7654" width="9.1796875" style="17" bestFit="1" customWidth="1"/>
    <col min="7655" max="7655" width="19.453125" style="17" bestFit="1" customWidth="1"/>
    <col min="7656" max="7656" width="15.54296875" style="17" bestFit="1" customWidth="1"/>
    <col min="7657" max="7657" width="14.453125" style="17" customWidth="1"/>
    <col min="7658" max="7658" width="12.81640625" style="17" customWidth="1"/>
    <col min="7659" max="7659" width="18.453125" style="17" bestFit="1" customWidth="1"/>
    <col min="7660" max="7660" width="17.453125" style="17" bestFit="1" customWidth="1"/>
    <col min="7661" max="7661" width="10.1796875" style="17" bestFit="1" customWidth="1"/>
    <col min="7662" max="7662" width="11.1796875" style="17" bestFit="1" customWidth="1"/>
    <col min="7663" max="7663" width="12.453125" style="17" bestFit="1" customWidth="1"/>
    <col min="7664" max="7664" width="11.81640625" style="17" bestFit="1" customWidth="1"/>
    <col min="7665" max="7665" width="13.453125" style="17" bestFit="1" customWidth="1"/>
    <col min="7666" max="7666" width="16.81640625" style="17" bestFit="1" customWidth="1"/>
    <col min="7667" max="7667" width="9.81640625" style="17" bestFit="1" customWidth="1"/>
    <col min="7668" max="7668" width="12.453125" style="17" bestFit="1" customWidth="1"/>
    <col min="7669" max="7669" width="9.81640625" style="17" bestFit="1" customWidth="1"/>
    <col min="7670" max="7670" width="15.54296875" style="17" bestFit="1" customWidth="1"/>
    <col min="7671" max="7671" width="12.453125" style="17" customWidth="1"/>
    <col min="7672" max="7909" width="8.1796875" style="17"/>
    <col min="7910" max="7910" width="9.1796875" style="17" bestFit="1" customWidth="1"/>
    <col min="7911" max="7911" width="19.453125" style="17" bestFit="1" customWidth="1"/>
    <col min="7912" max="7912" width="15.54296875" style="17" bestFit="1" customWidth="1"/>
    <col min="7913" max="7913" width="14.453125" style="17" customWidth="1"/>
    <col min="7914" max="7914" width="12.81640625" style="17" customWidth="1"/>
    <col min="7915" max="7915" width="18.453125" style="17" bestFit="1" customWidth="1"/>
    <col min="7916" max="7916" width="17.453125" style="17" bestFit="1" customWidth="1"/>
    <col min="7917" max="7917" width="10.1796875" style="17" bestFit="1" customWidth="1"/>
    <col min="7918" max="7918" width="11.1796875" style="17" bestFit="1" customWidth="1"/>
    <col min="7919" max="7919" width="12.453125" style="17" bestFit="1" customWidth="1"/>
    <col min="7920" max="7920" width="11.81640625" style="17" bestFit="1" customWidth="1"/>
    <col min="7921" max="7921" width="13.453125" style="17" bestFit="1" customWidth="1"/>
    <col min="7922" max="7922" width="16.81640625" style="17" bestFit="1" customWidth="1"/>
    <col min="7923" max="7923" width="9.81640625" style="17" bestFit="1" customWidth="1"/>
    <col min="7924" max="7924" width="12.453125" style="17" bestFit="1" customWidth="1"/>
    <col min="7925" max="7925" width="9.81640625" style="17" bestFit="1" customWidth="1"/>
    <col min="7926" max="7926" width="15.54296875" style="17" bestFit="1" customWidth="1"/>
    <col min="7927" max="7927" width="12.453125" style="17" customWidth="1"/>
    <col min="7928" max="8165" width="8.1796875" style="17"/>
    <col min="8166" max="8166" width="9.1796875" style="17" bestFit="1" customWidth="1"/>
    <col min="8167" max="8167" width="19.453125" style="17" bestFit="1" customWidth="1"/>
    <col min="8168" max="8168" width="15.54296875" style="17" bestFit="1" customWidth="1"/>
    <col min="8169" max="8169" width="14.453125" style="17" customWidth="1"/>
    <col min="8170" max="8170" width="12.81640625" style="17" customWidth="1"/>
    <col min="8171" max="8171" width="18.453125" style="17" bestFit="1" customWidth="1"/>
    <col min="8172" max="8172" width="17.453125" style="17" bestFit="1" customWidth="1"/>
    <col min="8173" max="8173" width="10.1796875" style="17" bestFit="1" customWidth="1"/>
    <col min="8174" max="8174" width="11.1796875" style="17" bestFit="1" customWidth="1"/>
    <col min="8175" max="8175" width="12.453125" style="17" bestFit="1" customWidth="1"/>
    <col min="8176" max="8176" width="11.81640625" style="17" bestFit="1" customWidth="1"/>
    <col min="8177" max="8177" width="13.453125" style="17" bestFit="1" customWidth="1"/>
    <col min="8178" max="8178" width="16.81640625" style="17" bestFit="1" customWidth="1"/>
    <col min="8179" max="8179" width="9.81640625" style="17" bestFit="1" customWidth="1"/>
    <col min="8180" max="8180" width="12.453125" style="17" bestFit="1" customWidth="1"/>
    <col min="8181" max="8181" width="9.81640625" style="17" bestFit="1" customWidth="1"/>
    <col min="8182" max="8182" width="15.54296875" style="17" bestFit="1" customWidth="1"/>
    <col min="8183" max="8183" width="12.453125" style="17" customWidth="1"/>
    <col min="8184" max="8421" width="8.1796875" style="17"/>
    <col min="8422" max="8422" width="9.1796875" style="17" bestFit="1" customWidth="1"/>
    <col min="8423" max="8423" width="19.453125" style="17" bestFit="1" customWidth="1"/>
    <col min="8424" max="8424" width="15.54296875" style="17" bestFit="1" customWidth="1"/>
    <col min="8425" max="8425" width="14.453125" style="17" customWidth="1"/>
    <col min="8426" max="8426" width="12.81640625" style="17" customWidth="1"/>
    <col min="8427" max="8427" width="18.453125" style="17" bestFit="1" customWidth="1"/>
    <col min="8428" max="8428" width="17.453125" style="17" bestFit="1" customWidth="1"/>
    <col min="8429" max="8429" width="10.1796875" style="17" bestFit="1" customWidth="1"/>
    <col min="8430" max="8430" width="11.1796875" style="17" bestFit="1" customWidth="1"/>
    <col min="8431" max="8431" width="12.453125" style="17" bestFit="1" customWidth="1"/>
    <col min="8432" max="8432" width="11.81640625" style="17" bestFit="1" customWidth="1"/>
    <col min="8433" max="8433" width="13.453125" style="17" bestFit="1" customWidth="1"/>
    <col min="8434" max="8434" width="16.81640625" style="17" bestFit="1" customWidth="1"/>
    <col min="8435" max="8435" width="9.81640625" style="17" bestFit="1" customWidth="1"/>
    <col min="8436" max="8436" width="12.453125" style="17" bestFit="1" customWidth="1"/>
    <col min="8437" max="8437" width="9.81640625" style="17" bestFit="1" customWidth="1"/>
    <col min="8438" max="8438" width="15.54296875" style="17" bestFit="1" customWidth="1"/>
    <col min="8439" max="8439" width="12.453125" style="17" customWidth="1"/>
    <col min="8440" max="8677" width="8.1796875" style="17"/>
    <col min="8678" max="8678" width="9.1796875" style="17" bestFit="1" customWidth="1"/>
    <col min="8679" max="8679" width="19.453125" style="17" bestFit="1" customWidth="1"/>
    <col min="8680" max="8680" width="15.54296875" style="17" bestFit="1" customWidth="1"/>
    <col min="8681" max="8681" width="14.453125" style="17" customWidth="1"/>
    <col min="8682" max="8682" width="12.81640625" style="17" customWidth="1"/>
    <col min="8683" max="8683" width="18.453125" style="17" bestFit="1" customWidth="1"/>
    <col min="8684" max="8684" width="17.453125" style="17" bestFit="1" customWidth="1"/>
    <col min="8685" max="8685" width="10.1796875" style="17" bestFit="1" customWidth="1"/>
    <col min="8686" max="8686" width="11.1796875" style="17" bestFit="1" customWidth="1"/>
    <col min="8687" max="8687" width="12.453125" style="17" bestFit="1" customWidth="1"/>
    <col min="8688" max="8688" width="11.81640625" style="17" bestFit="1" customWidth="1"/>
    <col min="8689" max="8689" width="13.453125" style="17" bestFit="1" customWidth="1"/>
    <col min="8690" max="8690" width="16.81640625" style="17" bestFit="1" customWidth="1"/>
    <col min="8691" max="8691" width="9.81640625" style="17" bestFit="1" customWidth="1"/>
    <col min="8692" max="8692" width="12.453125" style="17" bestFit="1" customWidth="1"/>
    <col min="8693" max="8693" width="9.81640625" style="17" bestFit="1" customWidth="1"/>
    <col min="8694" max="8694" width="15.54296875" style="17" bestFit="1" customWidth="1"/>
    <col min="8695" max="8695" width="12.453125" style="17" customWidth="1"/>
    <col min="8696" max="8933" width="8.1796875" style="17"/>
    <col min="8934" max="8934" width="9.1796875" style="17" bestFit="1" customWidth="1"/>
    <col min="8935" max="8935" width="19.453125" style="17" bestFit="1" customWidth="1"/>
    <col min="8936" max="8936" width="15.54296875" style="17" bestFit="1" customWidth="1"/>
    <col min="8937" max="8937" width="14.453125" style="17" customWidth="1"/>
    <col min="8938" max="8938" width="12.81640625" style="17" customWidth="1"/>
    <col min="8939" max="8939" width="18.453125" style="17" bestFit="1" customWidth="1"/>
    <col min="8940" max="8940" width="17.453125" style="17" bestFit="1" customWidth="1"/>
    <col min="8941" max="8941" width="10.1796875" style="17" bestFit="1" customWidth="1"/>
    <col min="8942" max="8942" width="11.1796875" style="17" bestFit="1" customWidth="1"/>
    <col min="8943" max="8943" width="12.453125" style="17" bestFit="1" customWidth="1"/>
    <col min="8944" max="8944" width="11.81640625" style="17" bestFit="1" customWidth="1"/>
    <col min="8945" max="8945" width="13.453125" style="17" bestFit="1" customWidth="1"/>
    <col min="8946" max="8946" width="16.81640625" style="17" bestFit="1" customWidth="1"/>
    <col min="8947" max="8947" width="9.81640625" style="17" bestFit="1" customWidth="1"/>
    <col min="8948" max="8948" width="12.453125" style="17" bestFit="1" customWidth="1"/>
    <col min="8949" max="8949" width="9.81640625" style="17" bestFit="1" customWidth="1"/>
    <col min="8950" max="8950" width="15.54296875" style="17" bestFit="1" customWidth="1"/>
    <col min="8951" max="8951" width="12.453125" style="17" customWidth="1"/>
    <col min="8952" max="9189" width="8.1796875" style="17"/>
    <col min="9190" max="9190" width="9.1796875" style="17" bestFit="1" customWidth="1"/>
    <col min="9191" max="9191" width="19.453125" style="17" bestFit="1" customWidth="1"/>
    <col min="9192" max="9192" width="15.54296875" style="17" bestFit="1" customWidth="1"/>
    <col min="9193" max="9193" width="14.453125" style="17" customWidth="1"/>
    <col min="9194" max="9194" width="12.81640625" style="17" customWidth="1"/>
    <col min="9195" max="9195" width="18.453125" style="17" bestFit="1" customWidth="1"/>
    <col min="9196" max="9196" width="17.453125" style="17" bestFit="1" customWidth="1"/>
    <col min="9197" max="9197" width="10.1796875" style="17" bestFit="1" customWidth="1"/>
    <col min="9198" max="9198" width="11.1796875" style="17" bestFit="1" customWidth="1"/>
    <col min="9199" max="9199" width="12.453125" style="17" bestFit="1" customWidth="1"/>
    <col min="9200" max="9200" width="11.81640625" style="17" bestFit="1" customWidth="1"/>
    <col min="9201" max="9201" width="13.453125" style="17" bestFit="1" customWidth="1"/>
    <col min="9202" max="9202" width="16.81640625" style="17" bestFit="1" customWidth="1"/>
    <col min="9203" max="9203" width="9.81640625" style="17" bestFit="1" customWidth="1"/>
    <col min="9204" max="9204" width="12.453125" style="17" bestFit="1" customWidth="1"/>
    <col min="9205" max="9205" width="9.81640625" style="17" bestFit="1" customWidth="1"/>
    <col min="9206" max="9206" width="15.54296875" style="17" bestFit="1" customWidth="1"/>
    <col min="9207" max="9207" width="12.453125" style="17" customWidth="1"/>
    <col min="9208" max="9445" width="8.1796875" style="17"/>
    <col min="9446" max="9446" width="9.1796875" style="17" bestFit="1" customWidth="1"/>
    <col min="9447" max="9447" width="19.453125" style="17" bestFit="1" customWidth="1"/>
    <col min="9448" max="9448" width="15.54296875" style="17" bestFit="1" customWidth="1"/>
    <col min="9449" max="9449" width="14.453125" style="17" customWidth="1"/>
    <col min="9450" max="9450" width="12.81640625" style="17" customWidth="1"/>
    <col min="9451" max="9451" width="18.453125" style="17" bestFit="1" customWidth="1"/>
    <col min="9452" max="9452" width="17.453125" style="17" bestFit="1" customWidth="1"/>
    <col min="9453" max="9453" width="10.1796875" style="17" bestFit="1" customWidth="1"/>
    <col min="9454" max="9454" width="11.1796875" style="17" bestFit="1" customWidth="1"/>
    <col min="9455" max="9455" width="12.453125" style="17" bestFit="1" customWidth="1"/>
    <col min="9456" max="9456" width="11.81640625" style="17" bestFit="1" customWidth="1"/>
    <col min="9457" max="9457" width="13.453125" style="17" bestFit="1" customWidth="1"/>
    <col min="9458" max="9458" width="16.81640625" style="17" bestFit="1" customWidth="1"/>
    <col min="9459" max="9459" width="9.81640625" style="17" bestFit="1" customWidth="1"/>
    <col min="9460" max="9460" width="12.453125" style="17" bestFit="1" customWidth="1"/>
    <col min="9461" max="9461" width="9.81640625" style="17" bestFit="1" customWidth="1"/>
    <col min="9462" max="9462" width="15.54296875" style="17" bestFit="1" customWidth="1"/>
    <col min="9463" max="9463" width="12.453125" style="17" customWidth="1"/>
    <col min="9464" max="9701" width="8.1796875" style="17"/>
    <col min="9702" max="9702" width="9.1796875" style="17" bestFit="1" customWidth="1"/>
    <col min="9703" max="9703" width="19.453125" style="17" bestFit="1" customWidth="1"/>
    <col min="9704" max="9704" width="15.54296875" style="17" bestFit="1" customWidth="1"/>
    <col min="9705" max="9705" width="14.453125" style="17" customWidth="1"/>
    <col min="9706" max="9706" width="12.81640625" style="17" customWidth="1"/>
    <col min="9707" max="9707" width="18.453125" style="17" bestFit="1" customWidth="1"/>
    <col min="9708" max="9708" width="17.453125" style="17" bestFit="1" customWidth="1"/>
    <col min="9709" max="9709" width="10.1796875" style="17" bestFit="1" customWidth="1"/>
    <col min="9710" max="9710" width="11.1796875" style="17" bestFit="1" customWidth="1"/>
    <col min="9711" max="9711" width="12.453125" style="17" bestFit="1" customWidth="1"/>
    <col min="9712" max="9712" width="11.81640625" style="17" bestFit="1" customWidth="1"/>
    <col min="9713" max="9713" width="13.453125" style="17" bestFit="1" customWidth="1"/>
    <col min="9714" max="9714" width="16.81640625" style="17" bestFit="1" customWidth="1"/>
    <col min="9715" max="9715" width="9.81640625" style="17" bestFit="1" customWidth="1"/>
    <col min="9716" max="9716" width="12.453125" style="17" bestFit="1" customWidth="1"/>
    <col min="9717" max="9717" width="9.81640625" style="17" bestFit="1" customWidth="1"/>
    <col min="9718" max="9718" width="15.54296875" style="17" bestFit="1" customWidth="1"/>
    <col min="9719" max="9719" width="12.453125" style="17" customWidth="1"/>
    <col min="9720" max="9957" width="8.1796875" style="17"/>
    <col min="9958" max="9958" width="9.1796875" style="17" bestFit="1" customWidth="1"/>
    <col min="9959" max="9959" width="19.453125" style="17" bestFit="1" customWidth="1"/>
    <col min="9960" max="9960" width="15.54296875" style="17" bestFit="1" customWidth="1"/>
    <col min="9961" max="9961" width="14.453125" style="17" customWidth="1"/>
    <col min="9962" max="9962" width="12.81640625" style="17" customWidth="1"/>
    <col min="9963" max="9963" width="18.453125" style="17" bestFit="1" customWidth="1"/>
    <col min="9964" max="9964" width="17.453125" style="17" bestFit="1" customWidth="1"/>
    <col min="9965" max="9965" width="10.1796875" style="17" bestFit="1" customWidth="1"/>
    <col min="9966" max="9966" width="11.1796875" style="17" bestFit="1" customWidth="1"/>
    <col min="9967" max="9967" width="12.453125" style="17" bestFit="1" customWidth="1"/>
    <col min="9968" max="9968" width="11.81640625" style="17" bestFit="1" customWidth="1"/>
    <col min="9969" max="9969" width="13.453125" style="17" bestFit="1" customWidth="1"/>
    <col min="9970" max="9970" width="16.81640625" style="17" bestFit="1" customWidth="1"/>
    <col min="9971" max="9971" width="9.81640625" style="17" bestFit="1" customWidth="1"/>
    <col min="9972" max="9972" width="12.453125" style="17" bestFit="1" customWidth="1"/>
    <col min="9973" max="9973" width="9.81640625" style="17" bestFit="1" customWidth="1"/>
    <col min="9974" max="9974" width="15.54296875" style="17" bestFit="1" customWidth="1"/>
    <col min="9975" max="9975" width="12.453125" style="17" customWidth="1"/>
    <col min="9976" max="10213" width="8.1796875" style="17"/>
    <col min="10214" max="10214" width="9.1796875" style="17" bestFit="1" customWidth="1"/>
    <col min="10215" max="10215" width="19.453125" style="17" bestFit="1" customWidth="1"/>
    <col min="10216" max="10216" width="15.54296875" style="17" bestFit="1" customWidth="1"/>
    <col min="10217" max="10217" width="14.453125" style="17" customWidth="1"/>
    <col min="10218" max="10218" width="12.81640625" style="17" customWidth="1"/>
    <col min="10219" max="10219" width="18.453125" style="17" bestFit="1" customWidth="1"/>
    <col min="10220" max="10220" width="17.453125" style="17" bestFit="1" customWidth="1"/>
    <col min="10221" max="10221" width="10.1796875" style="17" bestFit="1" customWidth="1"/>
    <col min="10222" max="10222" width="11.1796875" style="17" bestFit="1" customWidth="1"/>
    <col min="10223" max="10223" width="12.453125" style="17" bestFit="1" customWidth="1"/>
    <col min="10224" max="10224" width="11.81640625" style="17" bestFit="1" customWidth="1"/>
    <col min="10225" max="10225" width="13.453125" style="17" bestFit="1" customWidth="1"/>
    <col min="10226" max="10226" width="16.81640625" style="17" bestFit="1" customWidth="1"/>
    <col min="10227" max="10227" width="9.81640625" style="17" bestFit="1" customWidth="1"/>
    <col min="10228" max="10228" width="12.453125" style="17" bestFit="1" customWidth="1"/>
    <col min="10229" max="10229" width="9.81640625" style="17" bestFit="1" customWidth="1"/>
    <col min="10230" max="10230" width="15.54296875" style="17" bestFit="1" customWidth="1"/>
    <col min="10231" max="10231" width="12.453125" style="17" customWidth="1"/>
    <col min="10232" max="10469" width="8.1796875" style="17"/>
    <col min="10470" max="10470" width="9.1796875" style="17" bestFit="1" customWidth="1"/>
    <col min="10471" max="10471" width="19.453125" style="17" bestFit="1" customWidth="1"/>
    <col min="10472" max="10472" width="15.54296875" style="17" bestFit="1" customWidth="1"/>
    <col min="10473" max="10473" width="14.453125" style="17" customWidth="1"/>
    <col min="10474" max="10474" width="12.81640625" style="17" customWidth="1"/>
    <col min="10475" max="10475" width="18.453125" style="17" bestFit="1" customWidth="1"/>
    <col min="10476" max="10476" width="17.453125" style="17" bestFit="1" customWidth="1"/>
    <col min="10477" max="10477" width="10.1796875" style="17" bestFit="1" customWidth="1"/>
    <col min="10478" max="10478" width="11.1796875" style="17" bestFit="1" customWidth="1"/>
    <col min="10479" max="10479" width="12.453125" style="17" bestFit="1" customWidth="1"/>
    <col min="10480" max="10480" width="11.81640625" style="17" bestFit="1" customWidth="1"/>
    <col min="10481" max="10481" width="13.453125" style="17" bestFit="1" customWidth="1"/>
    <col min="10482" max="10482" width="16.81640625" style="17" bestFit="1" customWidth="1"/>
    <col min="10483" max="10483" width="9.81640625" style="17" bestFit="1" customWidth="1"/>
    <col min="10484" max="10484" width="12.453125" style="17" bestFit="1" customWidth="1"/>
    <col min="10485" max="10485" width="9.81640625" style="17" bestFit="1" customWidth="1"/>
    <col min="10486" max="10486" width="15.54296875" style="17" bestFit="1" customWidth="1"/>
    <col min="10487" max="10487" width="12.453125" style="17" customWidth="1"/>
    <col min="10488" max="10725" width="8.1796875" style="17"/>
    <col min="10726" max="10726" width="9.1796875" style="17" bestFit="1" customWidth="1"/>
    <col min="10727" max="10727" width="19.453125" style="17" bestFit="1" customWidth="1"/>
    <col min="10728" max="10728" width="15.54296875" style="17" bestFit="1" customWidth="1"/>
    <col min="10729" max="10729" width="14.453125" style="17" customWidth="1"/>
    <col min="10730" max="10730" width="12.81640625" style="17" customWidth="1"/>
    <col min="10731" max="10731" width="18.453125" style="17" bestFit="1" customWidth="1"/>
    <col min="10732" max="10732" width="17.453125" style="17" bestFit="1" customWidth="1"/>
    <col min="10733" max="10733" width="10.1796875" style="17" bestFit="1" customWidth="1"/>
    <col min="10734" max="10734" width="11.1796875" style="17" bestFit="1" customWidth="1"/>
    <col min="10735" max="10735" width="12.453125" style="17" bestFit="1" customWidth="1"/>
    <col min="10736" max="10736" width="11.81640625" style="17" bestFit="1" customWidth="1"/>
    <col min="10737" max="10737" width="13.453125" style="17" bestFit="1" customWidth="1"/>
    <col min="10738" max="10738" width="16.81640625" style="17" bestFit="1" customWidth="1"/>
    <col min="10739" max="10739" width="9.81640625" style="17" bestFit="1" customWidth="1"/>
    <col min="10740" max="10740" width="12.453125" style="17" bestFit="1" customWidth="1"/>
    <col min="10741" max="10741" width="9.81640625" style="17" bestFit="1" customWidth="1"/>
    <col min="10742" max="10742" width="15.54296875" style="17" bestFit="1" customWidth="1"/>
    <col min="10743" max="10743" width="12.453125" style="17" customWidth="1"/>
    <col min="10744" max="10981" width="8.1796875" style="17"/>
    <col min="10982" max="10982" width="9.1796875" style="17" bestFit="1" customWidth="1"/>
    <col min="10983" max="10983" width="19.453125" style="17" bestFit="1" customWidth="1"/>
    <col min="10984" max="10984" width="15.54296875" style="17" bestFit="1" customWidth="1"/>
    <col min="10985" max="10985" width="14.453125" style="17" customWidth="1"/>
    <col min="10986" max="10986" width="12.81640625" style="17" customWidth="1"/>
    <col min="10987" max="10987" width="18.453125" style="17" bestFit="1" customWidth="1"/>
    <col min="10988" max="10988" width="17.453125" style="17" bestFit="1" customWidth="1"/>
    <col min="10989" max="10989" width="10.1796875" style="17" bestFit="1" customWidth="1"/>
    <col min="10990" max="10990" width="11.1796875" style="17" bestFit="1" customWidth="1"/>
    <col min="10991" max="10991" width="12.453125" style="17" bestFit="1" customWidth="1"/>
    <col min="10992" max="10992" width="11.81640625" style="17" bestFit="1" customWidth="1"/>
    <col min="10993" max="10993" width="13.453125" style="17" bestFit="1" customWidth="1"/>
    <col min="10994" max="10994" width="16.81640625" style="17" bestFit="1" customWidth="1"/>
    <col min="10995" max="10995" width="9.81640625" style="17" bestFit="1" customWidth="1"/>
    <col min="10996" max="10996" width="12.453125" style="17" bestFit="1" customWidth="1"/>
    <col min="10997" max="10997" width="9.81640625" style="17" bestFit="1" customWidth="1"/>
    <col min="10998" max="10998" width="15.54296875" style="17" bestFit="1" customWidth="1"/>
    <col min="10999" max="10999" width="12.453125" style="17" customWidth="1"/>
    <col min="11000" max="11237" width="8.1796875" style="17"/>
    <col min="11238" max="11238" width="9.1796875" style="17" bestFit="1" customWidth="1"/>
    <col min="11239" max="11239" width="19.453125" style="17" bestFit="1" customWidth="1"/>
    <col min="11240" max="11240" width="15.54296875" style="17" bestFit="1" customWidth="1"/>
    <col min="11241" max="11241" width="14.453125" style="17" customWidth="1"/>
    <col min="11242" max="11242" width="12.81640625" style="17" customWidth="1"/>
    <col min="11243" max="11243" width="18.453125" style="17" bestFit="1" customWidth="1"/>
    <col min="11244" max="11244" width="17.453125" style="17" bestFit="1" customWidth="1"/>
    <col min="11245" max="11245" width="10.1796875" style="17" bestFit="1" customWidth="1"/>
    <col min="11246" max="11246" width="11.1796875" style="17" bestFit="1" customWidth="1"/>
    <col min="11247" max="11247" width="12.453125" style="17" bestFit="1" customWidth="1"/>
    <col min="11248" max="11248" width="11.81640625" style="17" bestFit="1" customWidth="1"/>
    <col min="11249" max="11249" width="13.453125" style="17" bestFit="1" customWidth="1"/>
    <col min="11250" max="11250" width="16.81640625" style="17" bestFit="1" customWidth="1"/>
    <col min="11251" max="11251" width="9.81640625" style="17" bestFit="1" customWidth="1"/>
    <col min="11252" max="11252" width="12.453125" style="17" bestFit="1" customWidth="1"/>
    <col min="11253" max="11253" width="9.81640625" style="17" bestFit="1" customWidth="1"/>
    <col min="11254" max="11254" width="15.54296875" style="17" bestFit="1" customWidth="1"/>
    <col min="11255" max="11255" width="12.453125" style="17" customWidth="1"/>
    <col min="11256" max="11493" width="8.1796875" style="17"/>
    <col min="11494" max="11494" width="9.1796875" style="17" bestFit="1" customWidth="1"/>
    <col min="11495" max="11495" width="19.453125" style="17" bestFit="1" customWidth="1"/>
    <col min="11496" max="11496" width="15.54296875" style="17" bestFit="1" customWidth="1"/>
    <col min="11497" max="11497" width="14.453125" style="17" customWidth="1"/>
    <col min="11498" max="11498" width="12.81640625" style="17" customWidth="1"/>
    <col min="11499" max="11499" width="18.453125" style="17" bestFit="1" customWidth="1"/>
    <col min="11500" max="11500" width="17.453125" style="17" bestFit="1" customWidth="1"/>
    <col min="11501" max="11501" width="10.1796875" style="17" bestFit="1" customWidth="1"/>
    <col min="11502" max="11502" width="11.1796875" style="17" bestFit="1" customWidth="1"/>
    <col min="11503" max="11503" width="12.453125" style="17" bestFit="1" customWidth="1"/>
    <col min="11504" max="11504" width="11.81640625" style="17" bestFit="1" customWidth="1"/>
    <col min="11505" max="11505" width="13.453125" style="17" bestFit="1" customWidth="1"/>
    <col min="11506" max="11506" width="16.81640625" style="17" bestFit="1" customWidth="1"/>
    <col min="11507" max="11507" width="9.81640625" style="17" bestFit="1" customWidth="1"/>
    <col min="11508" max="11508" width="12.453125" style="17" bestFit="1" customWidth="1"/>
    <col min="11509" max="11509" width="9.81640625" style="17" bestFit="1" customWidth="1"/>
    <col min="11510" max="11510" width="15.54296875" style="17" bestFit="1" customWidth="1"/>
    <col min="11511" max="11511" width="12.453125" style="17" customWidth="1"/>
    <col min="11512" max="11749" width="8.1796875" style="17"/>
    <col min="11750" max="11750" width="9.1796875" style="17" bestFit="1" customWidth="1"/>
    <col min="11751" max="11751" width="19.453125" style="17" bestFit="1" customWidth="1"/>
    <col min="11752" max="11752" width="15.54296875" style="17" bestFit="1" customWidth="1"/>
    <col min="11753" max="11753" width="14.453125" style="17" customWidth="1"/>
    <col min="11754" max="11754" width="12.81640625" style="17" customWidth="1"/>
    <col min="11755" max="11755" width="18.453125" style="17" bestFit="1" customWidth="1"/>
    <col min="11756" max="11756" width="17.453125" style="17" bestFit="1" customWidth="1"/>
    <col min="11757" max="11757" width="10.1796875" style="17" bestFit="1" customWidth="1"/>
    <col min="11758" max="11758" width="11.1796875" style="17" bestFit="1" customWidth="1"/>
    <col min="11759" max="11759" width="12.453125" style="17" bestFit="1" customWidth="1"/>
    <col min="11760" max="11760" width="11.81640625" style="17" bestFit="1" customWidth="1"/>
    <col min="11761" max="11761" width="13.453125" style="17" bestFit="1" customWidth="1"/>
    <col min="11762" max="11762" width="16.81640625" style="17" bestFit="1" customWidth="1"/>
    <col min="11763" max="11763" width="9.81640625" style="17" bestFit="1" customWidth="1"/>
    <col min="11764" max="11764" width="12.453125" style="17" bestFit="1" customWidth="1"/>
    <col min="11765" max="11765" width="9.81640625" style="17" bestFit="1" customWidth="1"/>
    <col min="11766" max="11766" width="15.54296875" style="17" bestFit="1" customWidth="1"/>
    <col min="11767" max="11767" width="12.453125" style="17" customWidth="1"/>
    <col min="11768" max="12005" width="8.1796875" style="17"/>
    <col min="12006" max="12006" width="9.1796875" style="17" bestFit="1" customWidth="1"/>
    <col min="12007" max="12007" width="19.453125" style="17" bestFit="1" customWidth="1"/>
    <col min="12008" max="12008" width="15.54296875" style="17" bestFit="1" customWidth="1"/>
    <col min="12009" max="12009" width="14.453125" style="17" customWidth="1"/>
    <col min="12010" max="12010" width="12.81640625" style="17" customWidth="1"/>
    <col min="12011" max="12011" width="18.453125" style="17" bestFit="1" customWidth="1"/>
    <col min="12012" max="12012" width="17.453125" style="17" bestFit="1" customWidth="1"/>
    <col min="12013" max="12013" width="10.1796875" style="17" bestFit="1" customWidth="1"/>
    <col min="12014" max="12014" width="11.1796875" style="17" bestFit="1" customWidth="1"/>
    <col min="12015" max="12015" width="12.453125" style="17" bestFit="1" customWidth="1"/>
    <col min="12016" max="12016" width="11.81640625" style="17" bestFit="1" customWidth="1"/>
    <col min="12017" max="12017" width="13.453125" style="17" bestFit="1" customWidth="1"/>
    <col min="12018" max="12018" width="16.81640625" style="17" bestFit="1" customWidth="1"/>
    <col min="12019" max="12019" width="9.81640625" style="17" bestFit="1" customWidth="1"/>
    <col min="12020" max="12020" width="12.453125" style="17" bestFit="1" customWidth="1"/>
    <col min="12021" max="12021" width="9.81640625" style="17" bestFit="1" customWidth="1"/>
    <col min="12022" max="12022" width="15.54296875" style="17" bestFit="1" customWidth="1"/>
    <col min="12023" max="12023" width="12.453125" style="17" customWidth="1"/>
    <col min="12024" max="12261" width="8.1796875" style="17"/>
    <col min="12262" max="12262" width="9.1796875" style="17" bestFit="1" customWidth="1"/>
    <col min="12263" max="12263" width="19.453125" style="17" bestFit="1" customWidth="1"/>
    <col min="12264" max="12264" width="15.54296875" style="17" bestFit="1" customWidth="1"/>
    <col min="12265" max="12265" width="14.453125" style="17" customWidth="1"/>
    <col min="12266" max="12266" width="12.81640625" style="17" customWidth="1"/>
    <col min="12267" max="12267" width="18.453125" style="17" bestFit="1" customWidth="1"/>
    <col min="12268" max="12268" width="17.453125" style="17" bestFit="1" customWidth="1"/>
    <col min="12269" max="12269" width="10.1796875" style="17" bestFit="1" customWidth="1"/>
    <col min="12270" max="12270" width="11.1796875" style="17" bestFit="1" customWidth="1"/>
    <col min="12271" max="12271" width="12.453125" style="17" bestFit="1" customWidth="1"/>
    <col min="12272" max="12272" width="11.81640625" style="17" bestFit="1" customWidth="1"/>
    <col min="12273" max="12273" width="13.453125" style="17" bestFit="1" customWidth="1"/>
    <col min="12274" max="12274" width="16.81640625" style="17" bestFit="1" customWidth="1"/>
    <col min="12275" max="12275" width="9.81640625" style="17" bestFit="1" customWidth="1"/>
    <col min="12276" max="12276" width="12.453125" style="17" bestFit="1" customWidth="1"/>
    <col min="12277" max="12277" width="9.81640625" style="17" bestFit="1" customWidth="1"/>
    <col min="12278" max="12278" width="15.54296875" style="17" bestFit="1" customWidth="1"/>
    <col min="12279" max="12279" width="12.453125" style="17" customWidth="1"/>
    <col min="12280" max="12517" width="8.1796875" style="17"/>
    <col min="12518" max="12518" width="9.1796875" style="17" bestFit="1" customWidth="1"/>
    <col min="12519" max="12519" width="19.453125" style="17" bestFit="1" customWidth="1"/>
    <col min="12520" max="12520" width="15.54296875" style="17" bestFit="1" customWidth="1"/>
    <col min="12521" max="12521" width="14.453125" style="17" customWidth="1"/>
    <col min="12522" max="12522" width="12.81640625" style="17" customWidth="1"/>
    <col min="12523" max="12523" width="18.453125" style="17" bestFit="1" customWidth="1"/>
    <col min="12524" max="12524" width="17.453125" style="17" bestFit="1" customWidth="1"/>
    <col min="12525" max="12525" width="10.1796875" style="17" bestFit="1" customWidth="1"/>
    <col min="12526" max="12526" width="11.1796875" style="17" bestFit="1" customWidth="1"/>
    <col min="12527" max="12527" width="12.453125" style="17" bestFit="1" customWidth="1"/>
    <col min="12528" max="12528" width="11.81640625" style="17" bestFit="1" customWidth="1"/>
    <col min="12529" max="12529" width="13.453125" style="17" bestFit="1" customWidth="1"/>
    <col min="12530" max="12530" width="16.81640625" style="17" bestFit="1" customWidth="1"/>
    <col min="12531" max="12531" width="9.81640625" style="17" bestFit="1" customWidth="1"/>
    <col min="12532" max="12532" width="12.453125" style="17" bestFit="1" customWidth="1"/>
    <col min="12533" max="12533" width="9.81640625" style="17" bestFit="1" customWidth="1"/>
    <col min="12534" max="12534" width="15.54296875" style="17" bestFit="1" customWidth="1"/>
    <col min="12535" max="12535" width="12.453125" style="17" customWidth="1"/>
    <col min="12536" max="12773" width="8.1796875" style="17"/>
    <col min="12774" max="12774" width="9.1796875" style="17" bestFit="1" customWidth="1"/>
    <col min="12775" max="12775" width="19.453125" style="17" bestFit="1" customWidth="1"/>
    <col min="12776" max="12776" width="15.54296875" style="17" bestFit="1" customWidth="1"/>
    <col min="12777" max="12777" width="14.453125" style="17" customWidth="1"/>
    <col min="12778" max="12778" width="12.81640625" style="17" customWidth="1"/>
    <col min="12779" max="12779" width="18.453125" style="17" bestFit="1" customWidth="1"/>
    <col min="12780" max="12780" width="17.453125" style="17" bestFit="1" customWidth="1"/>
    <col min="12781" max="12781" width="10.1796875" style="17" bestFit="1" customWidth="1"/>
    <col min="12782" max="12782" width="11.1796875" style="17" bestFit="1" customWidth="1"/>
    <col min="12783" max="12783" width="12.453125" style="17" bestFit="1" customWidth="1"/>
    <col min="12784" max="12784" width="11.81640625" style="17" bestFit="1" customWidth="1"/>
    <col min="12785" max="12785" width="13.453125" style="17" bestFit="1" customWidth="1"/>
    <col min="12786" max="12786" width="16.81640625" style="17" bestFit="1" customWidth="1"/>
    <col min="12787" max="12787" width="9.81640625" style="17" bestFit="1" customWidth="1"/>
    <col min="12788" max="12788" width="12.453125" style="17" bestFit="1" customWidth="1"/>
    <col min="12789" max="12789" width="9.81640625" style="17" bestFit="1" customWidth="1"/>
    <col min="12790" max="12790" width="15.54296875" style="17" bestFit="1" customWidth="1"/>
    <col min="12791" max="12791" width="12.453125" style="17" customWidth="1"/>
    <col min="12792" max="13029" width="8.1796875" style="17"/>
    <col min="13030" max="13030" width="9.1796875" style="17" bestFit="1" customWidth="1"/>
    <col min="13031" max="13031" width="19.453125" style="17" bestFit="1" customWidth="1"/>
    <col min="13032" max="13032" width="15.54296875" style="17" bestFit="1" customWidth="1"/>
    <col min="13033" max="13033" width="14.453125" style="17" customWidth="1"/>
    <col min="13034" max="13034" width="12.81640625" style="17" customWidth="1"/>
    <col min="13035" max="13035" width="18.453125" style="17" bestFit="1" customWidth="1"/>
    <col min="13036" max="13036" width="17.453125" style="17" bestFit="1" customWidth="1"/>
    <col min="13037" max="13037" width="10.1796875" style="17" bestFit="1" customWidth="1"/>
    <col min="13038" max="13038" width="11.1796875" style="17" bestFit="1" customWidth="1"/>
    <col min="13039" max="13039" width="12.453125" style="17" bestFit="1" customWidth="1"/>
    <col min="13040" max="13040" width="11.81640625" style="17" bestFit="1" customWidth="1"/>
    <col min="13041" max="13041" width="13.453125" style="17" bestFit="1" customWidth="1"/>
    <col min="13042" max="13042" width="16.81640625" style="17" bestFit="1" customWidth="1"/>
    <col min="13043" max="13043" width="9.81640625" style="17" bestFit="1" customWidth="1"/>
    <col min="13044" max="13044" width="12.453125" style="17" bestFit="1" customWidth="1"/>
    <col min="13045" max="13045" width="9.81640625" style="17" bestFit="1" customWidth="1"/>
    <col min="13046" max="13046" width="15.54296875" style="17" bestFit="1" customWidth="1"/>
    <col min="13047" max="13047" width="12.453125" style="17" customWidth="1"/>
    <col min="13048" max="13285" width="8.1796875" style="17"/>
    <col min="13286" max="13286" width="9.1796875" style="17" bestFit="1" customWidth="1"/>
    <col min="13287" max="13287" width="19.453125" style="17" bestFit="1" customWidth="1"/>
    <col min="13288" max="13288" width="15.54296875" style="17" bestFit="1" customWidth="1"/>
    <col min="13289" max="13289" width="14.453125" style="17" customWidth="1"/>
    <col min="13290" max="13290" width="12.81640625" style="17" customWidth="1"/>
    <col min="13291" max="13291" width="18.453125" style="17" bestFit="1" customWidth="1"/>
    <col min="13292" max="13292" width="17.453125" style="17" bestFit="1" customWidth="1"/>
    <col min="13293" max="13293" width="10.1796875" style="17" bestFit="1" customWidth="1"/>
    <col min="13294" max="13294" width="11.1796875" style="17" bestFit="1" customWidth="1"/>
    <col min="13295" max="13295" width="12.453125" style="17" bestFit="1" customWidth="1"/>
    <col min="13296" max="13296" width="11.81640625" style="17" bestFit="1" customWidth="1"/>
    <col min="13297" max="13297" width="13.453125" style="17" bestFit="1" customWidth="1"/>
    <col min="13298" max="13298" width="16.81640625" style="17" bestFit="1" customWidth="1"/>
    <col min="13299" max="13299" width="9.81640625" style="17" bestFit="1" customWidth="1"/>
    <col min="13300" max="13300" width="12.453125" style="17" bestFit="1" customWidth="1"/>
    <col min="13301" max="13301" width="9.81640625" style="17" bestFit="1" customWidth="1"/>
    <col min="13302" max="13302" width="15.54296875" style="17" bestFit="1" customWidth="1"/>
    <col min="13303" max="13303" width="12.453125" style="17" customWidth="1"/>
    <col min="13304" max="13541" width="8.1796875" style="17"/>
    <col min="13542" max="13542" width="9.1796875" style="17" bestFit="1" customWidth="1"/>
    <col min="13543" max="13543" width="19.453125" style="17" bestFit="1" customWidth="1"/>
    <col min="13544" max="13544" width="15.54296875" style="17" bestFit="1" customWidth="1"/>
    <col min="13545" max="13545" width="14.453125" style="17" customWidth="1"/>
    <col min="13546" max="13546" width="12.81640625" style="17" customWidth="1"/>
    <col min="13547" max="13547" width="18.453125" style="17" bestFit="1" customWidth="1"/>
    <col min="13548" max="13548" width="17.453125" style="17" bestFit="1" customWidth="1"/>
    <col min="13549" max="13549" width="10.1796875" style="17" bestFit="1" customWidth="1"/>
    <col min="13550" max="13550" width="11.1796875" style="17" bestFit="1" customWidth="1"/>
    <col min="13551" max="13551" width="12.453125" style="17" bestFit="1" customWidth="1"/>
    <col min="13552" max="13552" width="11.81640625" style="17" bestFit="1" customWidth="1"/>
    <col min="13553" max="13553" width="13.453125" style="17" bestFit="1" customWidth="1"/>
    <col min="13554" max="13554" width="16.81640625" style="17" bestFit="1" customWidth="1"/>
    <col min="13555" max="13555" width="9.81640625" style="17" bestFit="1" customWidth="1"/>
    <col min="13556" max="13556" width="12.453125" style="17" bestFit="1" customWidth="1"/>
    <col min="13557" max="13557" width="9.81640625" style="17" bestFit="1" customWidth="1"/>
    <col min="13558" max="13558" width="15.54296875" style="17" bestFit="1" customWidth="1"/>
    <col min="13559" max="13559" width="12.453125" style="17" customWidth="1"/>
    <col min="13560" max="13797" width="8.1796875" style="17"/>
    <col min="13798" max="13798" width="9.1796875" style="17" bestFit="1" customWidth="1"/>
    <col min="13799" max="13799" width="19.453125" style="17" bestFit="1" customWidth="1"/>
    <col min="13800" max="13800" width="15.54296875" style="17" bestFit="1" customWidth="1"/>
    <col min="13801" max="13801" width="14.453125" style="17" customWidth="1"/>
    <col min="13802" max="13802" width="12.81640625" style="17" customWidth="1"/>
    <col min="13803" max="13803" width="18.453125" style="17" bestFit="1" customWidth="1"/>
    <col min="13804" max="13804" width="17.453125" style="17" bestFit="1" customWidth="1"/>
    <col min="13805" max="13805" width="10.1796875" style="17" bestFit="1" customWidth="1"/>
    <col min="13806" max="13806" width="11.1796875" style="17" bestFit="1" customWidth="1"/>
    <col min="13807" max="13807" width="12.453125" style="17" bestFit="1" customWidth="1"/>
    <col min="13808" max="13808" width="11.81640625" style="17" bestFit="1" customWidth="1"/>
    <col min="13809" max="13809" width="13.453125" style="17" bestFit="1" customWidth="1"/>
    <col min="13810" max="13810" width="16.81640625" style="17" bestFit="1" customWidth="1"/>
    <col min="13811" max="13811" width="9.81640625" style="17" bestFit="1" customWidth="1"/>
    <col min="13812" max="13812" width="12.453125" style="17" bestFit="1" customWidth="1"/>
    <col min="13813" max="13813" width="9.81640625" style="17" bestFit="1" customWidth="1"/>
    <col min="13814" max="13814" width="15.54296875" style="17" bestFit="1" customWidth="1"/>
    <col min="13815" max="13815" width="12.453125" style="17" customWidth="1"/>
    <col min="13816" max="14053" width="8.1796875" style="17"/>
    <col min="14054" max="14054" width="9.1796875" style="17" bestFit="1" customWidth="1"/>
    <col min="14055" max="14055" width="19.453125" style="17" bestFit="1" customWidth="1"/>
    <col min="14056" max="14056" width="15.54296875" style="17" bestFit="1" customWidth="1"/>
    <col min="14057" max="14057" width="14.453125" style="17" customWidth="1"/>
    <col min="14058" max="14058" width="12.81640625" style="17" customWidth="1"/>
    <col min="14059" max="14059" width="18.453125" style="17" bestFit="1" customWidth="1"/>
    <col min="14060" max="14060" width="17.453125" style="17" bestFit="1" customWidth="1"/>
    <col min="14061" max="14061" width="10.1796875" style="17" bestFit="1" customWidth="1"/>
    <col min="14062" max="14062" width="11.1796875" style="17" bestFit="1" customWidth="1"/>
    <col min="14063" max="14063" width="12.453125" style="17" bestFit="1" customWidth="1"/>
    <col min="14064" max="14064" width="11.81640625" style="17" bestFit="1" customWidth="1"/>
    <col min="14065" max="14065" width="13.453125" style="17" bestFit="1" customWidth="1"/>
    <col min="14066" max="14066" width="16.81640625" style="17" bestFit="1" customWidth="1"/>
    <col min="14067" max="14067" width="9.81640625" style="17" bestFit="1" customWidth="1"/>
    <col min="14068" max="14068" width="12.453125" style="17" bestFit="1" customWidth="1"/>
    <col min="14069" max="14069" width="9.81640625" style="17" bestFit="1" customWidth="1"/>
    <col min="14070" max="14070" width="15.54296875" style="17" bestFit="1" customWidth="1"/>
    <col min="14071" max="14071" width="12.453125" style="17" customWidth="1"/>
    <col min="14072" max="14309" width="8.1796875" style="17"/>
    <col min="14310" max="14310" width="9.1796875" style="17" bestFit="1" customWidth="1"/>
    <col min="14311" max="14311" width="19.453125" style="17" bestFit="1" customWidth="1"/>
    <col min="14312" max="14312" width="15.54296875" style="17" bestFit="1" customWidth="1"/>
    <col min="14313" max="14313" width="14.453125" style="17" customWidth="1"/>
    <col min="14314" max="14314" width="12.81640625" style="17" customWidth="1"/>
    <col min="14315" max="14315" width="18.453125" style="17" bestFit="1" customWidth="1"/>
    <col min="14316" max="14316" width="17.453125" style="17" bestFit="1" customWidth="1"/>
    <col min="14317" max="14317" width="10.1796875" style="17" bestFit="1" customWidth="1"/>
    <col min="14318" max="14318" width="11.1796875" style="17" bestFit="1" customWidth="1"/>
    <col min="14319" max="14319" width="12.453125" style="17" bestFit="1" customWidth="1"/>
    <col min="14320" max="14320" width="11.81640625" style="17" bestFit="1" customWidth="1"/>
    <col min="14321" max="14321" width="13.453125" style="17" bestFit="1" customWidth="1"/>
    <col min="14322" max="14322" width="16.81640625" style="17" bestFit="1" customWidth="1"/>
    <col min="14323" max="14323" width="9.81640625" style="17" bestFit="1" customWidth="1"/>
    <col min="14324" max="14324" width="12.453125" style="17" bestFit="1" customWidth="1"/>
    <col min="14325" max="14325" width="9.81640625" style="17" bestFit="1" customWidth="1"/>
    <col min="14326" max="14326" width="15.54296875" style="17" bestFit="1" customWidth="1"/>
    <col min="14327" max="14327" width="12.453125" style="17" customWidth="1"/>
    <col min="14328" max="14565" width="8.1796875" style="17"/>
    <col min="14566" max="14566" width="9.1796875" style="17" bestFit="1" customWidth="1"/>
    <col min="14567" max="14567" width="19.453125" style="17" bestFit="1" customWidth="1"/>
    <col min="14568" max="14568" width="15.54296875" style="17" bestFit="1" customWidth="1"/>
    <col min="14569" max="14569" width="14.453125" style="17" customWidth="1"/>
    <col min="14570" max="14570" width="12.81640625" style="17" customWidth="1"/>
    <col min="14571" max="14571" width="18.453125" style="17" bestFit="1" customWidth="1"/>
    <col min="14572" max="14572" width="17.453125" style="17" bestFit="1" customWidth="1"/>
    <col min="14573" max="14573" width="10.1796875" style="17" bestFit="1" customWidth="1"/>
    <col min="14574" max="14574" width="11.1796875" style="17" bestFit="1" customWidth="1"/>
    <col min="14575" max="14575" width="12.453125" style="17" bestFit="1" customWidth="1"/>
    <col min="14576" max="14576" width="11.81640625" style="17" bestFit="1" customWidth="1"/>
    <col min="14577" max="14577" width="13.453125" style="17" bestFit="1" customWidth="1"/>
    <col min="14578" max="14578" width="16.81640625" style="17" bestFit="1" customWidth="1"/>
    <col min="14579" max="14579" width="9.81640625" style="17" bestFit="1" customWidth="1"/>
    <col min="14580" max="14580" width="12.453125" style="17" bestFit="1" customWidth="1"/>
    <col min="14581" max="14581" width="9.81640625" style="17" bestFit="1" customWidth="1"/>
    <col min="14582" max="14582" width="15.54296875" style="17" bestFit="1" customWidth="1"/>
    <col min="14583" max="14583" width="12.453125" style="17" customWidth="1"/>
    <col min="14584" max="14821" width="8.1796875" style="17"/>
    <col min="14822" max="14822" width="9.1796875" style="17" bestFit="1" customWidth="1"/>
    <col min="14823" max="14823" width="19.453125" style="17" bestFit="1" customWidth="1"/>
    <col min="14824" max="14824" width="15.54296875" style="17" bestFit="1" customWidth="1"/>
    <col min="14825" max="14825" width="14.453125" style="17" customWidth="1"/>
    <col min="14826" max="14826" width="12.81640625" style="17" customWidth="1"/>
    <col min="14827" max="14827" width="18.453125" style="17" bestFit="1" customWidth="1"/>
    <col min="14828" max="14828" width="17.453125" style="17" bestFit="1" customWidth="1"/>
    <col min="14829" max="14829" width="10.1796875" style="17" bestFit="1" customWidth="1"/>
    <col min="14830" max="14830" width="11.1796875" style="17" bestFit="1" customWidth="1"/>
    <col min="14831" max="14831" width="12.453125" style="17" bestFit="1" customWidth="1"/>
    <col min="14832" max="14832" width="11.81640625" style="17" bestFit="1" customWidth="1"/>
    <col min="14833" max="14833" width="13.453125" style="17" bestFit="1" customWidth="1"/>
    <col min="14834" max="14834" width="16.81640625" style="17" bestFit="1" customWidth="1"/>
    <col min="14835" max="14835" width="9.81640625" style="17" bestFit="1" customWidth="1"/>
    <col min="14836" max="14836" width="12.453125" style="17" bestFit="1" customWidth="1"/>
    <col min="14837" max="14837" width="9.81640625" style="17" bestFit="1" customWidth="1"/>
    <col min="14838" max="14838" width="15.54296875" style="17" bestFit="1" customWidth="1"/>
    <col min="14839" max="14839" width="12.453125" style="17" customWidth="1"/>
    <col min="14840" max="15077" width="8.1796875" style="17"/>
    <col min="15078" max="15078" width="9.1796875" style="17" bestFit="1" customWidth="1"/>
    <col min="15079" max="15079" width="19.453125" style="17" bestFit="1" customWidth="1"/>
    <col min="15080" max="15080" width="15.54296875" style="17" bestFit="1" customWidth="1"/>
    <col min="15081" max="15081" width="14.453125" style="17" customWidth="1"/>
    <col min="15082" max="15082" width="12.81640625" style="17" customWidth="1"/>
    <col min="15083" max="15083" width="18.453125" style="17" bestFit="1" customWidth="1"/>
    <col min="15084" max="15084" width="17.453125" style="17" bestFit="1" customWidth="1"/>
    <col min="15085" max="15085" width="10.1796875" style="17" bestFit="1" customWidth="1"/>
    <col min="15086" max="15086" width="11.1796875" style="17" bestFit="1" customWidth="1"/>
    <col min="15087" max="15087" width="12.453125" style="17" bestFit="1" customWidth="1"/>
    <col min="15088" max="15088" width="11.81640625" style="17" bestFit="1" customWidth="1"/>
    <col min="15089" max="15089" width="13.453125" style="17" bestFit="1" customWidth="1"/>
    <col min="15090" max="15090" width="16.81640625" style="17" bestFit="1" customWidth="1"/>
    <col min="15091" max="15091" width="9.81640625" style="17" bestFit="1" customWidth="1"/>
    <col min="15092" max="15092" width="12.453125" style="17" bestFit="1" customWidth="1"/>
    <col min="15093" max="15093" width="9.81640625" style="17" bestFit="1" customWidth="1"/>
    <col min="15094" max="15094" width="15.54296875" style="17" bestFit="1" customWidth="1"/>
    <col min="15095" max="15095" width="12.453125" style="17" customWidth="1"/>
    <col min="15096" max="15333" width="8.1796875" style="17"/>
    <col min="15334" max="15334" width="9.1796875" style="17" bestFit="1" customWidth="1"/>
    <col min="15335" max="15335" width="19.453125" style="17" bestFit="1" customWidth="1"/>
    <col min="15336" max="15336" width="15.54296875" style="17" bestFit="1" customWidth="1"/>
    <col min="15337" max="15337" width="14.453125" style="17" customWidth="1"/>
    <col min="15338" max="15338" width="12.81640625" style="17" customWidth="1"/>
    <col min="15339" max="15339" width="18.453125" style="17" bestFit="1" customWidth="1"/>
    <col min="15340" max="15340" width="17.453125" style="17" bestFit="1" customWidth="1"/>
    <col min="15341" max="15341" width="10.1796875" style="17" bestFit="1" customWidth="1"/>
    <col min="15342" max="15342" width="11.1796875" style="17" bestFit="1" customWidth="1"/>
    <col min="15343" max="15343" width="12.453125" style="17" bestFit="1" customWidth="1"/>
    <col min="15344" max="15344" width="11.81640625" style="17" bestFit="1" customWidth="1"/>
    <col min="15345" max="15345" width="13.453125" style="17" bestFit="1" customWidth="1"/>
    <col min="15346" max="15346" width="16.81640625" style="17" bestFit="1" customWidth="1"/>
    <col min="15347" max="15347" width="9.81640625" style="17" bestFit="1" customWidth="1"/>
    <col min="15348" max="15348" width="12.453125" style="17" bestFit="1" customWidth="1"/>
    <col min="15349" max="15349" width="9.81640625" style="17" bestFit="1" customWidth="1"/>
    <col min="15350" max="15350" width="15.54296875" style="17" bestFit="1" customWidth="1"/>
    <col min="15351" max="15351" width="12.453125" style="17" customWidth="1"/>
    <col min="15352" max="15589" width="8.1796875" style="17"/>
    <col min="15590" max="15590" width="9.1796875" style="17" bestFit="1" customWidth="1"/>
    <col min="15591" max="15591" width="19.453125" style="17" bestFit="1" customWidth="1"/>
    <col min="15592" max="15592" width="15.54296875" style="17" bestFit="1" customWidth="1"/>
    <col min="15593" max="15593" width="14.453125" style="17" customWidth="1"/>
    <col min="15594" max="15594" width="12.81640625" style="17" customWidth="1"/>
    <col min="15595" max="15595" width="18.453125" style="17" bestFit="1" customWidth="1"/>
    <col min="15596" max="15596" width="17.453125" style="17" bestFit="1" customWidth="1"/>
    <col min="15597" max="15597" width="10.1796875" style="17" bestFit="1" customWidth="1"/>
    <col min="15598" max="15598" width="11.1796875" style="17" bestFit="1" customWidth="1"/>
    <col min="15599" max="15599" width="12.453125" style="17" bestFit="1" customWidth="1"/>
    <col min="15600" max="15600" width="11.81640625" style="17" bestFit="1" customWidth="1"/>
    <col min="15601" max="15601" width="13.453125" style="17" bestFit="1" customWidth="1"/>
    <col min="15602" max="15602" width="16.81640625" style="17" bestFit="1" customWidth="1"/>
    <col min="15603" max="15603" width="9.81640625" style="17" bestFit="1" customWidth="1"/>
    <col min="15604" max="15604" width="12.453125" style="17" bestFit="1" customWidth="1"/>
    <col min="15605" max="15605" width="9.81640625" style="17" bestFit="1" customWidth="1"/>
    <col min="15606" max="15606" width="15.54296875" style="17" bestFit="1" customWidth="1"/>
    <col min="15607" max="15607" width="12.453125" style="17" customWidth="1"/>
    <col min="15608" max="15845" width="8.1796875" style="17"/>
    <col min="15846" max="15846" width="9.1796875" style="17" bestFit="1" customWidth="1"/>
    <col min="15847" max="15847" width="19.453125" style="17" bestFit="1" customWidth="1"/>
    <col min="15848" max="15848" width="15.54296875" style="17" bestFit="1" customWidth="1"/>
    <col min="15849" max="15849" width="14.453125" style="17" customWidth="1"/>
    <col min="15850" max="15850" width="12.81640625" style="17" customWidth="1"/>
    <col min="15851" max="15851" width="18.453125" style="17" bestFit="1" customWidth="1"/>
    <col min="15852" max="15852" width="17.453125" style="17" bestFit="1" customWidth="1"/>
    <col min="15853" max="15853" width="10.1796875" style="17" bestFit="1" customWidth="1"/>
    <col min="15854" max="15854" width="11.1796875" style="17" bestFit="1" customWidth="1"/>
    <col min="15855" max="15855" width="12.453125" style="17" bestFit="1" customWidth="1"/>
    <col min="15856" max="15856" width="11.81640625" style="17" bestFit="1" customWidth="1"/>
    <col min="15857" max="15857" width="13.453125" style="17" bestFit="1" customWidth="1"/>
    <col min="15858" max="15858" width="16.81640625" style="17" bestFit="1" customWidth="1"/>
    <col min="15859" max="15859" width="9.81640625" style="17" bestFit="1" customWidth="1"/>
    <col min="15860" max="15860" width="12.453125" style="17" bestFit="1" customWidth="1"/>
    <col min="15861" max="15861" width="9.81640625" style="17" bestFit="1" customWidth="1"/>
    <col min="15862" max="15862" width="15.54296875" style="17" bestFit="1" customWidth="1"/>
    <col min="15863" max="15863" width="12.453125" style="17" customWidth="1"/>
    <col min="15864" max="16101" width="8.1796875" style="17"/>
    <col min="16102" max="16102" width="9.1796875" style="17" bestFit="1" customWidth="1"/>
    <col min="16103" max="16103" width="19.453125" style="17" bestFit="1" customWidth="1"/>
    <col min="16104" max="16104" width="15.54296875" style="17" bestFit="1" customWidth="1"/>
    <col min="16105" max="16105" width="14.453125" style="17" customWidth="1"/>
    <col min="16106" max="16106" width="12.81640625" style="17" customWidth="1"/>
    <col min="16107" max="16107" width="18.453125" style="17" bestFit="1" customWidth="1"/>
    <col min="16108" max="16108" width="17.453125" style="17" bestFit="1" customWidth="1"/>
    <col min="16109" max="16109" width="10.1796875" style="17" bestFit="1" customWidth="1"/>
    <col min="16110" max="16110" width="11.1796875" style="17" bestFit="1" customWidth="1"/>
    <col min="16111" max="16111" width="12.453125" style="17" bestFit="1" customWidth="1"/>
    <col min="16112" max="16112" width="11.81640625" style="17" bestFit="1" customWidth="1"/>
    <col min="16113" max="16113" width="13.453125" style="17" bestFit="1" customWidth="1"/>
    <col min="16114" max="16114" width="16.81640625" style="17" bestFit="1" customWidth="1"/>
    <col min="16115" max="16115" width="9.81640625" style="17" bestFit="1" customWidth="1"/>
    <col min="16116" max="16116" width="12.453125" style="17" bestFit="1" customWidth="1"/>
    <col min="16117" max="16117" width="9.81640625" style="17" bestFit="1" customWidth="1"/>
    <col min="16118" max="16118" width="15.54296875" style="17" bestFit="1" customWidth="1"/>
    <col min="16119" max="16119" width="12.453125" style="17" customWidth="1"/>
    <col min="16120" max="16384" width="8.1796875" style="17"/>
  </cols>
  <sheetData>
    <row r="1" spans="1:22" x14ac:dyDescent="0.3">
      <c r="A1" s="18" t="s">
        <v>0</v>
      </c>
      <c r="B1" s="18" t="s">
        <v>145</v>
      </c>
      <c r="C1" s="19" t="s">
        <v>134</v>
      </c>
      <c r="D1" s="19" t="s">
        <v>150</v>
      </c>
      <c r="E1" s="19" t="s">
        <v>135</v>
      </c>
      <c r="F1" s="19" t="s">
        <v>136</v>
      </c>
      <c r="G1" s="19" t="s">
        <v>137</v>
      </c>
      <c r="H1" s="19" t="s">
        <v>66</v>
      </c>
      <c r="I1" s="19" t="s">
        <v>138</v>
      </c>
      <c r="J1" s="19" t="s">
        <v>139</v>
      </c>
      <c r="K1" s="19" t="s">
        <v>140</v>
      </c>
      <c r="L1" s="19" t="s">
        <v>141</v>
      </c>
      <c r="M1" s="19" t="s">
        <v>142</v>
      </c>
      <c r="N1" s="19" t="s">
        <v>55</v>
      </c>
      <c r="O1" s="19" t="s">
        <v>267</v>
      </c>
      <c r="P1" s="19" t="s">
        <v>144</v>
      </c>
      <c r="Q1" s="19" t="s">
        <v>143</v>
      </c>
      <c r="R1" s="20" t="s">
        <v>67</v>
      </c>
      <c r="S1" s="20" t="s">
        <v>70</v>
      </c>
    </row>
    <row r="2" spans="1:22" x14ac:dyDescent="0.3">
      <c r="A2" s="33">
        <v>43313</v>
      </c>
      <c r="B2" s="21">
        <f>networth[[#This Row],[Assets]]-networth[[#This Row],[Liabilities]]</f>
        <v>2158710.7939999998</v>
      </c>
      <c r="C2" s="22">
        <f t="shared" ref="C2:C65" si="0">SUM(E2:I2)</f>
        <v>2836621.1939999997</v>
      </c>
      <c r="D2" s="23">
        <f t="shared" ref="D2:D65" si="1">SUM(J2:L2)</f>
        <v>677910.39999999991</v>
      </c>
      <c r="E2" s="24">
        <v>1673468.6809999999</v>
      </c>
      <c r="F2" s="24">
        <v>2370.953</v>
      </c>
      <c r="G2" s="24">
        <f>2787.9</f>
        <v>2787.9</v>
      </c>
      <c r="H2" s="25">
        <f>1898.46+0.77+25.37+10763.91+5.15</f>
        <v>12693.66</v>
      </c>
      <c r="I2" s="24">
        <v>1145300</v>
      </c>
      <c r="J2" s="24">
        <v>646220.46</v>
      </c>
      <c r="K2" s="24">
        <v>31689.94</v>
      </c>
      <c r="L2" s="26">
        <f t="shared" ref="L2:L18" si="2">SUM(M2:S2)</f>
        <v>0</v>
      </c>
      <c r="M2" s="27">
        <v>0</v>
      </c>
      <c r="N2" s="27">
        <v>0</v>
      </c>
      <c r="O2" s="27">
        <v>0</v>
      </c>
      <c r="P2" s="27">
        <v>0</v>
      </c>
      <c r="Q2" s="27">
        <v>0</v>
      </c>
      <c r="R2" s="27">
        <v>0</v>
      </c>
      <c r="S2" s="27">
        <v>0</v>
      </c>
      <c r="V2" s="17">
        <v>1.9</v>
      </c>
    </row>
    <row r="3" spans="1:22" x14ac:dyDescent="0.3">
      <c r="A3" s="33">
        <f>EDATE(A2,1)</f>
        <v>43344</v>
      </c>
      <c r="B3" s="21">
        <f>networth[[#This Row],[Assets]]-networth[[#This Row],[Liabilities]]</f>
        <v>2185097.9235538468</v>
      </c>
      <c r="C3" s="22">
        <f t="shared" si="0"/>
        <v>2862454.4774000002</v>
      </c>
      <c r="D3" s="23">
        <f t="shared" si="1"/>
        <v>677356.55384615366</v>
      </c>
      <c r="E3" s="24">
        <v>1691031.0459999999</v>
      </c>
      <c r="F3" s="24">
        <v>2286.2814000001954</v>
      </c>
      <c r="G3" s="24">
        <v>3138.09</v>
      </c>
      <c r="H3" s="25">
        <v>15499.06</v>
      </c>
      <c r="I3" s="24">
        <v>1150500</v>
      </c>
      <c r="J3" s="24">
        <v>645666.61384615372</v>
      </c>
      <c r="K3" s="24">
        <v>31689.94</v>
      </c>
      <c r="L3" s="26">
        <f t="shared" si="2"/>
        <v>0</v>
      </c>
      <c r="M3" s="27">
        <v>0</v>
      </c>
      <c r="N3" s="27">
        <v>0</v>
      </c>
      <c r="O3" s="27">
        <v>0</v>
      </c>
      <c r="P3" s="27">
        <v>0</v>
      </c>
      <c r="Q3" s="27">
        <v>0</v>
      </c>
      <c r="R3" s="27">
        <v>0</v>
      </c>
      <c r="S3" s="27">
        <v>0</v>
      </c>
      <c r="V3" s="164"/>
    </row>
    <row r="4" spans="1:22" x14ac:dyDescent="0.3">
      <c r="A4" s="33">
        <f t="shared" ref="A4:A67" si="3">EDATE(A3,1)</f>
        <v>43374</v>
      </c>
      <c r="B4" s="21">
        <f>networth[[#This Row],[Assets]]-networth[[#This Row],[Liabilities]]</f>
        <v>2213700.5627615387</v>
      </c>
      <c r="C4" s="22">
        <f t="shared" si="0"/>
        <v>2889949.4243000001</v>
      </c>
      <c r="D4" s="23">
        <f t="shared" si="1"/>
        <v>676248.86153846118</v>
      </c>
      <c r="E4" s="24">
        <v>1706638.121</v>
      </c>
      <c r="F4" s="24">
        <v>2347.4632999999999</v>
      </c>
      <c r="G4" s="24">
        <v>3488.65</v>
      </c>
      <c r="H4" s="25">
        <v>16127.99</v>
      </c>
      <c r="I4" s="24">
        <v>1161347.2</v>
      </c>
      <c r="J4" s="24">
        <v>644558.92153846123</v>
      </c>
      <c r="K4" s="24">
        <v>31689.94</v>
      </c>
      <c r="L4" s="26">
        <f t="shared" si="2"/>
        <v>0</v>
      </c>
      <c r="M4" s="27">
        <v>0</v>
      </c>
      <c r="N4" s="27">
        <v>0</v>
      </c>
      <c r="O4" s="27">
        <v>0</v>
      </c>
      <c r="P4" s="27">
        <v>0</v>
      </c>
      <c r="Q4" s="27">
        <v>0</v>
      </c>
      <c r="R4" s="27">
        <v>0</v>
      </c>
      <c r="S4" s="27">
        <v>0</v>
      </c>
    </row>
    <row r="5" spans="1:22" x14ac:dyDescent="0.3">
      <c r="A5" s="33">
        <f t="shared" si="3"/>
        <v>43405</v>
      </c>
      <c r="B5" s="21">
        <f>networth[[#This Row],[Assets]]-networth[[#This Row],[Liabilities]]</f>
        <v>2151129.5069609168</v>
      </c>
      <c r="C5" s="22">
        <f t="shared" si="0"/>
        <v>2825819.4469609167</v>
      </c>
      <c r="D5" s="23">
        <f t="shared" si="1"/>
        <v>674689.94</v>
      </c>
      <c r="E5" s="24">
        <v>1644750.048</v>
      </c>
      <c r="F5" s="24">
        <v>2361.1568359166668</v>
      </c>
      <c r="G5" s="24">
        <f>(G4+350)*(1+(0.07/12))</f>
        <v>3861.0421250000004</v>
      </c>
      <c r="H5" s="25">
        <v>13500</v>
      </c>
      <c r="I5" s="24">
        <v>1161347.2</v>
      </c>
      <c r="J5" s="24">
        <v>643000</v>
      </c>
      <c r="K5" s="24">
        <v>31689.94</v>
      </c>
      <c r="L5" s="26">
        <f t="shared" si="2"/>
        <v>0</v>
      </c>
      <c r="M5" s="27">
        <v>0</v>
      </c>
      <c r="N5" s="27">
        <v>0</v>
      </c>
      <c r="O5" s="27">
        <v>0</v>
      </c>
      <c r="P5" s="27">
        <v>0</v>
      </c>
      <c r="Q5" s="27">
        <v>0</v>
      </c>
      <c r="R5" s="27">
        <v>0</v>
      </c>
      <c r="S5" s="27">
        <v>0</v>
      </c>
    </row>
    <row r="6" spans="1:22" x14ac:dyDescent="0.3">
      <c r="A6" s="33">
        <f t="shared" si="3"/>
        <v>43435</v>
      </c>
      <c r="B6" s="21">
        <f>networth[[#This Row],[Assets]]-networth[[#This Row],[Liabilities]]</f>
        <v>2138139.5454999995</v>
      </c>
      <c r="C6" s="22">
        <f t="shared" si="0"/>
        <v>2812540.0654999996</v>
      </c>
      <c r="D6" s="23">
        <f t="shared" si="1"/>
        <v>674400.5199999999</v>
      </c>
      <c r="E6" s="24">
        <v>1627200.1469999999</v>
      </c>
      <c r="F6" s="24">
        <v>2538.0484999999999</v>
      </c>
      <c r="G6" s="24">
        <v>4196.1400000000003</v>
      </c>
      <c r="H6" s="25">
        <v>17258.53</v>
      </c>
      <c r="I6" s="24">
        <v>1161347.2</v>
      </c>
      <c r="J6" s="24">
        <v>642710.57999999996</v>
      </c>
      <c r="K6" s="24">
        <v>31689.94</v>
      </c>
      <c r="L6" s="26">
        <f t="shared" si="2"/>
        <v>0</v>
      </c>
      <c r="M6" s="27">
        <v>0</v>
      </c>
      <c r="N6" s="27">
        <v>0</v>
      </c>
      <c r="O6" s="27">
        <v>0</v>
      </c>
      <c r="P6" s="27">
        <v>0</v>
      </c>
      <c r="Q6" s="27">
        <v>0</v>
      </c>
      <c r="R6" s="27">
        <v>0</v>
      </c>
      <c r="S6" s="27">
        <v>0</v>
      </c>
    </row>
    <row r="7" spans="1:22" x14ac:dyDescent="0.3">
      <c r="A7" s="33">
        <f t="shared" si="3"/>
        <v>43466</v>
      </c>
      <c r="B7" s="21">
        <f>networth[[#This Row],[Assets]]-networth[[#This Row],[Liabilities]]</f>
        <v>2161289.1703769229</v>
      </c>
      <c r="C7" s="22">
        <f t="shared" si="0"/>
        <v>2834236.9572999999</v>
      </c>
      <c r="D7" s="23">
        <f t="shared" si="1"/>
        <v>672947.78692307684</v>
      </c>
      <c r="E7" s="24">
        <v>1532528.22</v>
      </c>
      <c r="F7" s="24">
        <v>2538.1472999999996</v>
      </c>
      <c r="G7" s="24">
        <v>4556.6899999999996</v>
      </c>
      <c r="H7" s="25">
        <v>27113.9</v>
      </c>
      <c r="I7" s="24">
        <v>1267500</v>
      </c>
      <c r="J7" s="24">
        <v>641257.8469230769</v>
      </c>
      <c r="K7" s="24">
        <v>31689.94</v>
      </c>
      <c r="L7" s="26">
        <f t="shared" si="2"/>
        <v>0</v>
      </c>
      <c r="M7" s="27">
        <v>0</v>
      </c>
      <c r="N7" s="27">
        <v>0</v>
      </c>
      <c r="O7" s="27">
        <v>0</v>
      </c>
      <c r="P7" s="27">
        <v>0</v>
      </c>
      <c r="Q7" s="27">
        <v>0</v>
      </c>
      <c r="R7" s="27">
        <v>0</v>
      </c>
      <c r="S7" s="27">
        <v>0</v>
      </c>
    </row>
    <row r="8" spans="1:22" x14ac:dyDescent="0.3">
      <c r="A8" s="33">
        <f t="shared" si="3"/>
        <v>43497</v>
      </c>
      <c r="B8" s="21">
        <f>networth[[#This Row],[Assets]]-networth[[#This Row],[Liabilities]]</f>
        <v>2238035.0548999999</v>
      </c>
      <c r="C8" s="22">
        <f t="shared" si="0"/>
        <v>2908899.3148999996</v>
      </c>
      <c r="D8" s="23">
        <f t="shared" si="1"/>
        <v>670864.25999999989</v>
      </c>
      <c r="E8" s="24">
        <v>1616711.8049999999</v>
      </c>
      <c r="F8" s="24">
        <v>2546.9899</v>
      </c>
      <c r="G8" s="24">
        <v>4911.46</v>
      </c>
      <c r="H8" s="25">
        <v>17229.060000000001</v>
      </c>
      <c r="I8" s="24">
        <v>1267500</v>
      </c>
      <c r="J8" s="24">
        <v>639174.31999999995</v>
      </c>
      <c r="K8" s="24">
        <v>31689.94</v>
      </c>
      <c r="L8" s="26">
        <f t="shared" si="2"/>
        <v>0</v>
      </c>
      <c r="M8" s="27">
        <v>0</v>
      </c>
      <c r="N8" s="27">
        <v>0</v>
      </c>
      <c r="O8" s="27">
        <v>0</v>
      </c>
      <c r="P8" s="27">
        <v>0</v>
      </c>
      <c r="Q8" s="27">
        <v>0</v>
      </c>
      <c r="R8" s="27">
        <v>0</v>
      </c>
      <c r="S8" s="27">
        <v>0</v>
      </c>
    </row>
    <row r="9" spans="1:22" x14ac:dyDescent="0.3">
      <c r="A9" s="33">
        <f t="shared" si="3"/>
        <v>43525</v>
      </c>
      <c r="B9" s="21">
        <f>networth[[#This Row],[Assets]]-networth[[#This Row],[Liabilities]]</f>
        <v>2288215.9421076928</v>
      </c>
      <c r="C9" s="22">
        <f t="shared" si="0"/>
        <v>2957972.5098000001</v>
      </c>
      <c r="D9" s="23">
        <f t="shared" si="1"/>
        <v>669756.56769230741</v>
      </c>
      <c r="E9" s="24">
        <v>1659755.5449999999</v>
      </c>
      <c r="F9" s="24">
        <v>2560.9947999999999</v>
      </c>
      <c r="G9" s="24">
        <v>5271.77</v>
      </c>
      <c r="H9" s="25">
        <v>22884.2</v>
      </c>
      <c r="I9" s="24">
        <v>1267500</v>
      </c>
      <c r="J9" s="24">
        <v>638066.62769230746</v>
      </c>
      <c r="K9" s="24">
        <v>31689.94</v>
      </c>
      <c r="L9" s="26">
        <f t="shared" si="2"/>
        <v>0</v>
      </c>
      <c r="M9" s="27">
        <v>0</v>
      </c>
      <c r="N9" s="27">
        <v>0</v>
      </c>
      <c r="O9" s="27">
        <v>0</v>
      </c>
      <c r="P9" s="27">
        <v>0</v>
      </c>
      <c r="Q9" s="27">
        <v>0</v>
      </c>
      <c r="R9" s="27">
        <v>0</v>
      </c>
      <c r="S9" s="27">
        <v>0</v>
      </c>
    </row>
    <row r="10" spans="1:22" x14ac:dyDescent="0.3">
      <c r="A10" s="33">
        <f t="shared" si="3"/>
        <v>43556</v>
      </c>
      <c r="B10" s="21">
        <f>networth[[#This Row],[Assets]]-networth[[#This Row],[Liabilities]]</f>
        <v>2325214.5839</v>
      </c>
      <c r="C10" s="22">
        <f t="shared" si="0"/>
        <v>2994894.1938999998</v>
      </c>
      <c r="D10" s="23">
        <f t="shared" si="1"/>
        <v>669679.61</v>
      </c>
      <c r="E10" s="24">
        <v>1700665.2619999999</v>
      </c>
      <c r="F10" s="24">
        <v>2634.9218999999998</v>
      </c>
      <c r="G10" s="24">
        <v>5623.27</v>
      </c>
      <c r="H10" s="25">
        <v>18470.740000000002</v>
      </c>
      <c r="I10" s="24">
        <v>1267500</v>
      </c>
      <c r="J10" s="24">
        <v>637989.67000000004</v>
      </c>
      <c r="K10" s="24">
        <v>31689.94</v>
      </c>
      <c r="L10" s="26">
        <f t="shared" si="2"/>
        <v>0</v>
      </c>
      <c r="M10" s="27">
        <v>0</v>
      </c>
      <c r="N10" s="27">
        <v>0</v>
      </c>
      <c r="O10" s="27">
        <v>0</v>
      </c>
      <c r="P10" s="27">
        <v>0</v>
      </c>
      <c r="Q10" s="27">
        <v>0</v>
      </c>
      <c r="R10" s="27">
        <v>0</v>
      </c>
      <c r="S10" s="27">
        <v>0</v>
      </c>
    </row>
    <row r="11" spans="1:22" x14ac:dyDescent="0.3">
      <c r="A11" s="33">
        <f t="shared" si="3"/>
        <v>43586</v>
      </c>
      <c r="B11" s="21">
        <f>networth[[#This Row],[Assets]]-networth[[#This Row],[Liabilities]]</f>
        <v>2376556.4721999997</v>
      </c>
      <c r="C11" s="22">
        <f t="shared" si="0"/>
        <v>3045048.4622</v>
      </c>
      <c r="D11" s="23">
        <f t="shared" si="1"/>
        <v>668491.99</v>
      </c>
      <c r="E11" s="24">
        <v>1750360.085</v>
      </c>
      <c r="F11" s="24">
        <v>2736.1671999999999</v>
      </c>
      <c r="G11" s="24">
        <v>6875.29</v>
      </c>
      <c r="H11" s="25">
        <f>25076.92-7500</f>
        <v>17576.919999999998</v>
      </c>
      <c r="I11" s="24">
        <v>1267500</v>
      </c>
      <c r="J11" s="24">
        <v>636802.05000000005</v>
      </c>
      <c r="K11" s="24">
        <v>31689.94</v>
      </c>
      <c r="L11" s="26">
        <f t="shared" si="2"/>
        <v>0</v>
      </c>
      <c r="M11" s="27">
        <v>0</v>
      </c>
      <c r="N11" s="27">
        <v>0</v>
      </c>
      <c r="O11" s="27">
        <v>0</v>
      </c>
      <c r="P11" s="27">
        <v>0</v>
      </c>
      <c r="Q11" s="27">
        <v>0</v>
      </c>
      <c r="R11" s="27">
        <v>0</v>
      </c>
      <c r="S11" s="27">
        <v>0</v>
      </c>
    </row>
    <row r="12" spans="1:22" x14ac:dyDescent="0.3">
      <c r="A12" s="33">
        <f t="shared" si="3"/>
        <v>43617</v>
      </c>
      <c r="B12" s="21">
        <f>networth[[#This Row],[Assets]]-networth[[#This Row],[Liabilities]]</f>
        <v>2279731.5164999999</v>
      </c>
      <c r="C12" s="22">
        <f t="shared" si="0"/>
        <v>2945839.3665</v>
      </c>
      <c r="D12" s="23">
        <f t="shared" si="1"/>
        <v>666107.85</v>
      </c>
      <c r="E12" s="24">
        <v>1662934.9859999998</v>
      </c>
      <c r="F12" s="24">
        <v>2769.2404999999999</v>
      </c>
      <c r="G12" s="24">
        <v>6767.83</v>
      </c>
      <c r="H12" s="25">
        <v>5867.3099999999995</v>
      </c>
      <c r="I12" s="24">
        <v>1267500</v>
      </c>
      <c r="J12" s="24">
        <v>634417.91</v>
      </c>
      <c r="K12" s="24">
        <v>31689.94</v>
      </c>
      <c r="L12" s="26">
        <f t="shared" si="2"/>
        <v>0</v>
      </c>
      <c r="M12" s="27">
        <v>0</v>
      </c>
      <c r="N12" s="27">
        <v>0</v>
      </c>
      <c r="O12" s="27">
        <v>0</v>
      </c>
      <c r="P12" s="27">
        <v>0</v>
      </c>
      <c r="Q12" s="27">
        <v>0</v>
      </c>
      <c r="R12" s="27">
        <v>0</v>
      </c>
      <c r="S12" s="27">
        <v>0</v>
      </c>
    </row>
    <row r="13" spans="1:22" x14ac:dyDescent="0.3">
      <c r="A13" s="33">
        <f t="shared" si="3"/>
        <v>43647</v>
      </c>
      <c r="B13" s="21">
        <f>networth[[#This Row],[Assets]]-networth[[#This Row],[Liabilities]]</f>
        <v>2387817.5754</v>
      </c>
      <c r="C13" s="22">
        <f t="shared" si="0"/>
        <v>3052728.8753999998</v>
      </c>
      <c r="D13" s="23">
        <f t="shared" si="1"/>
        <v>664911.29999999993</v>
      </c>
      <c r="E13" s="24">
        <v>1774664.41</v>
      </c>
      <c r="F13" s="24">
        <v>3042.5953999999997</v>
      </c>
      <c r="G13" s="24">
        <v>3972.88</v>
      </c>
      <c r="H13" s="25">
        <v>3548.99</v>
      </c>
      <c r="I13" s="24">
        <v>1267500</v>
      </c>
      <c r="J13" s="24">
        <v>633221.36</v>
      </c>
      <c r="K13" s="24">
        <v>31689.94</v>
      </c>
      <c r="L13" s="26">
        <f t="shared" si="2"/>
        <v>0</v>
      </c>
      <c r="M13" s="27">
        <v>0</v>
      </c>
      <c r="N13" s="27">
        <v>0</v>
      </c>
      <c r="O13" s="27">
        <v>0</v>
      </c>
      <c r="P13" s="27">
        <v>0</v>
      </c>
      <c r="Q13" s="27">
        <v>0</v>
      </c>
      <c r="R13" s="27">
        <v>0</v>
      </c>
      <c r="S13" s="27">
        <v>0</v>
      </c>
    </row>
    <row r="14" spans="1:22" x14ac:dyDescent="0.3">
      <c r="A14" s="33">
        <f t="shared" si="3"/>
        <v>43678</v>
      </c>
      <c r="B14" s="21">
        <f>networth[[#This Row],[Assets]]-networth[[#This Row],[Liabilities]]</f>
        <v>2327464.0213000001</v>
      </c>
      <c r="C14" s="22">
        <f t="shared" si="0"/>
        <v>2991175.7812999999</v>
      </c>
      <c r="D14" s="23">
        <f t="shared" si="1"/>
        <v>663711.75999999989</v>
      </c>
      <c r="E14" s="24">
        <v>1711268.44</v>
      </c>
      <c r="F14" s="24">
        <v>3086.9812999999999</v>
      </c>
      <c r="G14" s="24">
        <v>4314.28</v>
      </c>
      <c r="H14" s="25">
        <v>5006.08</v>
      </c>
      <c r="I14" s="24">
        <v>1267500</v>
      </c>
      <c r="J14" s="24">
        <v>632021.81999999995</v>
      </c>
      <c r="K14" s="24">
        <v>31689.94</v>
      </c>
      <c r="L14" s="26">
        <f t="shared" si="2"/>
        <v>0</v>
      </c>
      <c r="M14" s="27">
        <v>0</v>
      </c>
      <c r="N14" s="27">
        <v>0</v>
      </c>
      <c r="O14" s="27">
        <v>0</v>
      </c>
      <c r="P14" s="27">
        <v>0</v>
      </c>
      <c r="Q14" s="27">
        <v>0</v>
      </c>
      <c r="R14" s="27">
        <v>0</v>
      </c>
      <c r="S14" s="27">
        <v>0</v>
      </c>
    </row>
    <row r="15" spans="1:22" x14ac:dyDescent="0.3">
      <c r="A15" s="33">
        <f t="shared" si="3"/>
        <v>43709</v>
      </c>
      <c r="B15" s="21">
        <f>networth[[#This Row],[Assets]]-networth[[#This Row],[Liabilities]]</f>
        <v>2399286.1982967164</v>
      </c>
      <c r="C15" s="22">
        <f t="shared" si="0"/>
        <v>3061795.4182967162</v>
      </c>
      <c r="D15" s="23">
        <f t="shared" si="1"/>
        <v>662509.22</v>
      </c>
      <c r="E15" s="24">
        <v>1782205.208996716</v>
      </c>
      <c r="F15" s="24">
        <v>3060.7993000000001</v>
      </c>
      <c r="G15" s="24">
        <v>4689.62</v>
      </c>
      <c r="H15" s="25">
        <v>4339.7900000000009</v>
      </c>
      <c r="I15" s="24">
        <v>1267500</v>
      </c>
      <c r="J15" s="24">
        <v>630819.28</v>
      </c>
      <c r="K15" s="24">
        <v>31689.94</v>
      </c>
      <c r="L15" s="26">
        <f t="shared" si="2"/>
        <v>0</v>
      </c>
      <c r="M15" s="27">
        <v>0</v>
      </c>
      <c r="N15" s="27">
        <v>0</v>
      </c>
      <c r="O15" s="27">
        <v>0</v>
      </c>
      <c r="P15" s="27">
        <v>0</v>
      </c>
      <c r="Q15" s="27">
        <v>0</v>
      </c>
      <c r="R15" s="27">
        <v>0</v>
      </c>
      <c r="S15" s="27">
        <v>0</v>
      </c>
    </row>
    <row r="16" spans="1:22" x14ac:dyDescent="0.3">
      <c r="A16" s="33">
        <f t="shared" si="3"/>
        <v>43739</v>
      </c>
      <c r="B16" s="21">
        <f>networth[[#This Row],[Assets]]-networth[[#This Row],[Liabilities]]</f>
        <v>2464045.7332000006</v>
      </c>
      <c r="C16" s="22">
        <f t="shared" si="0"/>
        <v>3125349.4132000003</v>
      </c>
      <c r="D16" s="23">
        <f t="shared" si="1"/>
        <v>661303.67999999993</v>
      </c>
      <c r="E16" s="28">
        <v>1843824.638</v>
      </c>
      <c r="F16" s="24">
        <v>3043.4352000000003</v>
      </c>
      <c r="G16" s="24">
        <v>4856.7700000000004</v>
      </c>
      <c r="H16" s="25">
        <v>6124.57</v>
      </c>
      <c r="I16" s="24">
        <v>1267500</v>
      </c>
      <c r="J16" s="24">
        <v>629613.74</v>
      </c>
      <c r="K16" s="24">
        <v>31689.94</v>
      </c>
      <c r="L16" s="26">
        <f t="shared" si="2"/>
        <v>0</v>
      </c>
      <c r="M16" s="27">
        <v>0</v>
      </c>
      <c r="N16" s="27">
        <v>0</v>
      </c>
      <c r="O16" s="27">
        <v>0</v>
      </c>
      <c r="P16" s="27">
        <v>0</v>
      </c>
      <c r="Q16" s="27">
        <v>0</v>
      </c>
      <c r="R16" s="27">
        <v>0</v>
      </c>
      <c r="S16" s="27">
        <v>0</v>
      </c>
    </row>
    <row r="17" spans="1:19" ht="14.5" x14ac:dyDescent="0.35">
      <c r="A17" s="34">
        <f t="shared" si="3"/>
        <v>43770</v>
      </c>
      <c r="B17" s="21">
        <f>networth[[#This Row],[Assets]]-networth[[#This Row],[Liabilities]]</f>
        <v>2583159.4394999999</v>
      </c>
      <c r="C17" s="22">
        <f t="shared" si="0"/>
        <v>3242042.9794999999</v>
      </c>
      <c r="D17" s="23">
        <f t="shared" si="1"/>
        <v>658883.53999999992</v>
      </c>
      <c r="E17" s="24">
        <v>1963114.3329999999</v>
      </c>
      <c r="F17" s="24">
        <v>2823.0864999999999</v>
      </c>
      <c r="G17" s="24">
        <v>2387.54</v>
      </c>
      <c r="H17" s="25">
        <v>6218.02</v>
      </c>
      <c r="I17" s="24">
        <v>1267500</v>
      </c>
      <c r="J17" s="24">
        <v>627193.59999999998</v>
      </c>
      <c r="K17" s="24">
        <v>31689.94</v>
      </c>
      <c r="L17" s="26">
        <f t="shared" si="2"/>
        <v>0</v>
      </c>
      <c r="M17" s="27">
        <v>0</v>
      </c>
      <c r="N17" s="27">
        <v>0</v>
      </c>
      <c r="O17" s="27">
        <v>0</v>
      </c>
      <c r="P17" s="27">
        <v>0</v>
      </c>
      <c r="Q17" s="27">
        <v>0</v>
      </c>
      <c r="R17" s="27">
        <v>0</v>
      </c>
      <c r="S17" s="27">
        <v>0</v>
      </c>
    </row>
    <row r="18" spans="1:19" ht="14.5" x14ac:dyDescent="0.35">
      <c r="A18" s="34">
        <f t="shared" si="3"/>
        <v>43800</v>
      </c>
      <c r="B18" s="21">
        <f>networth[[#This Row],[Assets]]-networth[[#This Row],[Liabilities]]</f>
        <v>2680597.3215000001</v>
      </c>
      <c r="C18" s="22">
        <f t="shared" si="0"/>
        <v>3339480.8615000001</v>
      </c>
      <c r="D18" s="23">
        <f t="shared" si="1"/>
        <v>658883.53999999992</v>
      </c>
      <c r="E18" s="28">
        <v>2041964.3900000001</v>
      </c>
      <c r="F18" s="24">
        <v>3157.7714999999998</v>
      </c>
      <c r="G18" s="24">
        <v>2792.14</v>
      </c>
      <c r="H18" s="25">
        <f>25666.56-1600</f>
        <v>24066.560000000001</v>
      </c>
      <c r="I18" s="24">
        <v>1267500</v>
      </c>
      <c r="J18" s="24">
        <v>627193.59999999998</v>
      </c>
      <c r="K18" s="24">
        <v>31689.94</v>
      </c>
      <c r="L18" s="26">
        <f t="shared" si="2"/>
        <v>0</v>
      </c>
      <c r="M18" s="27">
        <v>0</v>
      </c>
      <c r="N18" s="27">
        <v>0</v>
      </c>
      <c r="O18" s="27">
        <v>0</v>
      </c>
      <c r="P18" s="27">
        <v>0</v>
      </c>
      <c r="Q18" s="27">
        <v>0</v>
      </c>
      <c r="R18" s="27">
        <v>0</v>
      </c>
      <c r="S18" s="27">
        <v>0</v>
      </c>
    </row>
    <row r="19" spans="1:19" ht="14.5" x14ac:dyDescent="0.35">
      <c r="A19" s="34">
        <f t="shared" si="3"/>
        <v>43831</v>
      </c>
      <c r="B19" s="21">
        <f>networth[[#This Row],[Assets]]-networth[[#This Row],[Liabilities]]</f>
        <v>2689327.3710000003</v>
      </c>
      <c r="C19" s="22">
        <f t="shared" si="0"/>
        <v>3346996.301</v>
      </c>
      <c r="D19" s="23">
        <f t="shared" si="1"/>
        <v>657668.92999999993</v>
      </c>
      <c r="E19" s="24">
        <v>2057511.4439999999</v>
      </c>
      <c r="F19" s="24">
        <v>3147.0269999999996</v>
      </c>
      <c r="G19" s="24">
        <v>2831.61</v>
      </c>
      <c r="H19" s="25">
        <v>16006.22</v>
      </c>
      <c r="I19" s="24">
        <v>1267500</v>
      </c>
      <c r="J19" s="24">
        <v>625978.99</v>
      </c>
      <c r="K19" s="24">
        <v>31689.94</v>
      </c>
      <c r="L19" s="26">
        <f t="shared" ref="L19:L26" si="4">-SUM(M19:S19)</f>
        <v>0</v>
      </c>
      <c r="M19" s="27">
        <v>0</v>
      </c>
      <c r="N19" s="27">
        <v>0</v>
      </c>
      <c r="O19" s="27">
        <v>0</v>
      </c>
      <c r="P19" s="27">
        <v>0</v>
      </c>
      <c r="Q19" s="27">
        <v>0</v>
      </c>
      <c r="R19" s="27">
        <v>0</v>
      </c>
      <c r="S19" s="27">
        <v>0</v>
      </c>
    </row>
    <row r="20" spans="1:19" ht="14.5" x14ac:dyDescent="0.35">
      <c r="A20" s="34">
        <f t="shared" si="3"/>
        <v>43862</v>
      </c>
      <c r="B20" s="21">
        <f>networth[[#This Row],[Assets]]-networth[[#This Row],[Liabilities]]</f>
        <v>2559512.2259999998</v>
      </c>
      <c r="C20" s="22">
        <f t="shared" si="0"/>
        <v>3215963.5159999998</v>
      </c>
      <c r="D20" s="23">
        <f t="shared" si="1"/>
        <v>656451.28999999992</v>
      </c>
      <c r="E20" s="24">
        <v>1929027.2689999999</v>
      </c>
      <c r="F20" s="24">
        <v>3159.3769999999995</v>
      </c>
      <c r="G20" s="24">
        <v>4724.04</v>
      </c>
      <c r="H20" s="25">
        <v>11552.83</v>
      </c>
      <c r="I20" s="24">
        <v>1267500</v>
      </c>
      <c r="J20" s="24">
        <v>624761.35</v>
      </c>
      <c r="K20" s="24">
        <v>31689.94</v>
      </c>
      <c r="L20" s="26">
        <f t="shared" si="4"/>
        <v>0</v>
      </c>
      <c r="M20" s="27">
        <v>0</v>
      </c>
      <c r="N20" s="27">
        <v>0</v>
      </c>
      <c r="O20" s="27">
        <v>0</v>
      </c>
      <c r="P20" s="27">
        <v>0</v>
      </c>
      <c r="Q20" s="27">
        <v>0</v>
      </c>
      <c r="R20" s="27">
        <v>0</v>
      </c>
      <c r="S20" s="27">
        <v>0</v>
      </c>
    </row>
    <row r="21" spans="1:19" ht="14.5" x14ac:dyDescent="0.35">
      <c r="A21" s="34">
        <f t="shared" si="3"/>
        <v>43891</v>
      </c>
      <c r="B21" s="21">
        <f>networth[[#This Row],[Assets]]-networth[[#This Row],[Liabilities]]</f>
        <v>2288922.7908999999</v>
      </c>
      <c r="C21" s="22">
        <f t="shared" si="0"/>
        <v>2944153.3909</v>
      </c>
      <c r="D21" s="23">
        <f t="shared" si="1"/>
        <v>655230.6</v>
      </c>
      <c r="E21" s="24">
        <v>1655380.0919999999</v>
      </c>
      <c r="F21" s="24">
        <v>2973.5589</v>
      </c>
      <c r="G21" s="24">
        <v>4015.43</v>
      </c>
      <c r="H21" s="25">
        <f>15884.31-1600</f>
        <v>14284.31</v>
      </c>
      <c r="I21" s="24">
        <v>1267500</v>
      </c>
      <c r="J21" s="24">
        <v>623540.66</v>
      </c>
      <c r="K21" s="24">
        <v>31689.94</v>
      </c>
      <c r="L21" s="26">
        <f t="shared" si="4"/>
        <v>0</v>
      </c>
      <c r="M21" s="27">
        <v>0</v>
      </c>
      <c r="N21" s="27">
        <v>0</v>
      </c>
      <c r="O21" s="27">
        <v>0</v>
      </c>
      <c r="P21" s="27">
        <v>0</v>
      </c>
      <c r="Q21" s="27">
        <v>0</v>
      </c>
      <c r="R21" s="27">
        <v>0</v>
      </c>
      <c r="S21" s="27">
        <v>0</v>
      </c>
    </row>
    <row r="22" spans="1:19" ht="14.5" x14ac:dyDescent="0.35">
      <c r="A22" s="34">
        <f t="shared" si="3"/>
        <v>43922</v>
      </c>
      <c r="B22" s="21">
        <f>networth[[#This Row],[Assets]]-networth[[#This Row],[Liabilities]]</f>
        <v>2303084.5319902012</v>
      </c>
      <c r="C22" s="22">
        <f t="shared" si="0"/>
        <v>2959576.5785941388</v>
      </c>
      <c r="D22" s="23">
        <f t="shared" si="1"/>
        <v>656492.04660393763</v>
      </c>
      <c r="E22" s="24">
        <v>1670610.4689255555</v>
      </c>
      <c r="F22" s="24">
        <v>2990.9046602500002</v>
      </c>
      <c r="G22" s="24">
        <f t="shared" ref="G22:G30" si="5">(G21+350)*(1+(0.07/12))</f>
        <v>4390.8950083333339</v>
      </c>
      <c r="H22" s="25">
        <f>H21-500+3000-2700</f>
        <v>14084.309999999998</v>
      </c>
      <c r="I22" s="24">
        <v>1267500</v>
      </c>
      <c r="J22" s="24">
        <f t="shared" ref="J22:J28" si="6">J21+(1200*(1.0025^(ROW()-2)))</f>
        <v>624802.10660393769</v>
      </c>
      <c r="K22" s="24">
        <v>31689.94</v>
      </c>
      <c r="L22" s="26">
        <f t="shared" si="4"/>
        <v>0</v>
      </c>
      <c r="M22" s="27">
        <v>0</v>
      </c>
      <c r="N22" s="27">
        <v>0</v>
      </c>
      <c r="O22" s="27">
        <v>0</v>
      </c>
      <c r="P22" s="27">
        <v>0</v>
      </c>
      <c r="Q22" s="27">
        <v>0</v>
      </c>
      <c r="R22" s="27">
        <v>0</v>
      </c>
      <c r="S22" s="27">
        <v>0</v>
      </c>
    </row>
    <row r="23" spans="1:19" ht="14.5" x14ac:dyDescent="0.35">
      <c r="A23" s="34">
        <f t="shared" si="3"/>
        <v>43952</v>
      </c>
      <c r="B23" s="21">
        <f>networth[[#This Row],[Assets]]-networth[[#This Row],[Liabilities]]</f>
        <v>2630796.5915999999</v>
      </c>
      <c r="C23" s="22">
        <f t="shared" si="0"/>
        <v>3283576.6516</v>
      </c>
      <c r="D23" s="23">
        <f t="shared" si="1"/>
        <v>652780.05999999994</v>
      </c>
      <c r="E23" s="24">
        <v>1980964.453</v>
      </c>
      <c r="F23" s="24">
        <v>8072.8986000000004</v>
      </c>
      <c r="G23" s="24">
        <v>4638.0200000000004</v>
      </c>
      <c r="H23" s="25">
        <v>22401.279999999999</v>
      </c>
      <c r="I23" s="24">
        <v>1267500</v>
      </c>
      <c r="J23" s="24">
        <v>621090.12</v>
      </c>
      <c r="K23" s="24">
        <v>31689.94</v>
      </c>
      <c r="L23" s="26">
        <f t="shared" si="4"/>
        <v>0</v>
      </c>
      <c r="M23" s="27">
        <v>0</v>
      </c>
      <c r="N23" s="27">
        <v>0</v>
      </c>
      <c r="O23" s="27">
        <v>0</v>
      </c>
      <c r="P23" s="27">
        <v>0</v>
      </c>
      <c r="Q23" s="27">
        <v>0</v>
      </c>
      <c r="R23" s="27">
        <v>0</v>
      </c>
      <c r="S23" s="27">
        <v>0</v>
      </c>
    </row>
    <row r="24" spans="1:19" ht="14.5" x14ac:dyDescent="0.35">
      <c r="A24" s="34">
        <f t="shared" si="3"/>
        <v>43983</v>
      </c>
      <c r="B24" s="21">
        <f>networth[[#This Row],[Assets]]-networth[[#This Row],[Liabilities]]</f>
        <v>2646584.6376022231</v>
      </c>
      <c r="C24" s="22">
        <f t="shared" si="0"/>
        <v>3300632.4593232218</v>
      </c>
      <c r="D24" s="23">
        <f t="shared" si="1"/>
        <v>654047.82172099862</v>
      </c>
      <c r="E24" s="24">
        <v>1998094.0720313888</v>
      </c>
      <c r="F24" s="24">
        <v>8119.9905085000019</v>
      </c>
      <c r="G24" s="24">
        <f t="shared" si="5"/>
        <v>5017.1167833333338</v>
      </c>
      <c r="H24" s="25">
        <f>H23-500</f>
        <v>21901.279999999999</v>
      </c>
      <c r="I24" s="24">
        <v>1267500</v>
      </c>
      <c r="J24" s="24">
        <f t="shared" si="6"/>
        <v>622357.88172099867</v>
      </c>
      <c r="K24" s="24">
        <v>31689.94</v>
      </c>
      <c r="L24" s="26">
        <f t="shared" si="4"/>
        <v>0</v>
      </c>
      <c r="M24" s="27">
        <v>0</v>
      </c>
      <c r="N24" s="27">
        <v>0</v>
      </c>
      <c r="O24" s="27">
        <v>0</v>
      </c>
      <c r="P24" s="27">
        <v>0</v>
      </c>
      <c r="Q24" s="27">
        <v>0</v>
      </c>
      <c r="R24" s="27">
        <v>0</v>
      </c>
      <c r="S24" s="27">
        <v>0</v>
      </c>
    </row>
    <row r="25" spans="1:19" ht="14.5" x14ac:dyDescent="0.35">
      <c r="A25" s="34">
        <f t="shared" si="3"/>
        <v>44013</v>
      </c>
      <c r="B25" s="21">
        <f>networth[[#This Row],[Assets]]-networth[[#This Row],[Liabilities]]</f>
        <v>2842736.8160000006</v>
      </c>
      <c r="C25" s="22">
        <f t="shared" si="0"/>
        <v>3493054.0760000004</v>
      </c>
      <c r="D25" s="23">
        <f t="shared" si="1"/>
        <v>650317.25999999989</v>
      </c>
      <c r="E25" s="24">
        <v>2180844.2820000001</v>
      </c>
      <c r="F25" s="24">
        <v>20970.794000000002</v>
      </c>
      <c r="G25" s="24">
        <v>1940.97</v>
      </c>
      <c r="H25" s="25">
        <f>23398.03-1600</f>
        <v>21798.03</v>
      </c>
      <c r="I25" s="24">
        <v>1267500</v>
      </c>
      <c r="J25" s="24">
        <v>618627.31999999995</v>
      </c>
      <c r="K25" s="24">
        <v>31689.94</v>
      </c>
      <c r="L25" s="26">
        <f t="shared" si="4"/>
        <v>0</v>
      </c>
      <c r="M25" s="27">
        <v>0</v>
      </c>
      <c r="N25" s="27">
        <v>0</v>
      </c>
      <c r="O25" s="27">
        <v>0</v>
      </c>
      <c r="P25" s="27">
        <v>0</v>
      </c>
      <c r="Q25" s="27">
        <v>0</v>
      </c>
      <c r="R25" s="27">
        <v>0</v>
      </c>
      <c r="S25" s="27">
        <v>0</v>
      </c>
    </row>
    <row r="26" spans="1:19" ht="14.5" x14ac:dyDescent="0.35">
      <c r="A26" s="34">
        <f t="shared" si="3"/>
        <v>44044</v>
      </c>
      <c r="B26" s="21">
        <f>networth[[#This Row],[Assets]]-networth[[#This Row],[Liabilities]]</f>
        <v>2964152.4846999999</v>
      </c>
      <c r="C26" s="22">
        <f t="shared" si="0"/>
        <v>3613233.7246999997</v>
      </c>
      <c r="D26" s="23">
        <f t="shared" si="1"/>
        <v>649081.24</v>
      </c>
      <c r="E26" s="24">
        <v>2298586.75</v>
      </c>
      <c r="F26" s="24">
        <v>23998.544699999999</v>
      </c>
      <c r="G26" s="24">
        <f>1058.88+1100</f>
        <v>2158.88</v>
      </c>
      <c r="H26" s="25">
        <f>22589.55-1600</f>
        <v>20989.55</v>
      </c>
      <c r="I26" s="24">
        <v>1267500</v>
      </c>
      <c r="J26" s="30">
        <v>617391.30000000005</v>
      </c>
      <c r="K26" s="30">
        <v>31689.94</v>
      </c>
      <c r="L26" s="26">
        <f t="shared" si="4"/>
        <v>0</v>
      </c>
      <c r="M26" s="27">
        <v>0</v>
      </c>
      <c r="N26" s="27">
        <v>0</v>
      </c>
      <c r="O26" s="27">
        <v>0</v>
      </c>
      <c r="P26" s="27">
        <v>0</v>
      </c>
      <c r="Q26" s="27">
        <v>0</v>
      </c>
      <c r="R26" s="27">
        <v>0</v>
      </c>
      <c r="S26" s="27">
        <v>0</v>
      </c>
    </row>
    <row r="27" spans="1:19" ht="14.5" x14ac:dyDescent="0.35">
      <c r="A27" s="34">
        <f t="shared" si="3"/>
        <v>44075</v>
      </c>
      <c r="B27" s="21">
        <f>networth[[#This Row],[Assets]]-networth[[#This Row],[Liabilities]]</f>
        <v>2866414.0494999997</v>
      </c>
      <c r="C27" s="22">
        <f t="shared" si="0"/>
        <v>3513013.9694999997</v>
      </c>
      <c r="D27" s="23">
        <f t="shared" si="1"/>
        <v>646599.91999999993</v>
      </c>
      <c r="E27" s="24">
        <v>2199767.1799999997</v>
      </c>
      <c r="F27" s="24">
        <v>31420.499499999998</v>
      </c>
      <c r="G27" s="24">
        <v>2578.81</v>
      </c>
      <c r="H27" s="25">
        <v>11747.48</v>
      </c>
      <c r="I27" s="24">
        <v>1267500</v>
      </c>
      <c r="J27" s="24">
        <v>614909.98</v>
      </c>
      <c r="K27" s="24">
        <v>31689.94</v>
      </c>
      <c r="L27" s="26">
        <f t="shared" ref="L27:L90" si="7">-SUM(M27:S27)</f>
        <v>0</v>
      </c>
      <c r="M27" s="27">
        <v>0</v>
      </c>
      <c r="N27" s="27">
        <v>0</v>
      </c>
      <c r="O27" s="27">
        <v>0</v>
      </c>
      <c r="P27" s="27">
        <v>0</v>
      </c>
      <c r="Q27" s="27">
        <v>0</v>
      </c>
      <c r="R27" s="27">
        <v>0</v>
      </c>
      <c r="S27" s="27">
        <v>0</v>
      </c>
    </row>
    <row r="28" spans="1:19" ht="14.5" x14ac:dyDescent="0.35">
      <c r="A28" s="34">
        <f t="shared" si="3"/>
        <v>44105</v>
      </c>
      <c r="B28" s="21">
        <f>networth[[#This Row],[Assets]]-networth[[#This Row],[Liabilities]]</f>
        <v>2885826.131380192</v>
      </c>
      <c r="C28" s="22">
        <f t="shared" si="0"/>
        <v>3533706.5383387497</v>
      </c>
      <c r="D28" s="23">
        <f t="shared" si="1"/>
        <v>647880.40695855767</v>
      </c>
      <c r="E28" s="24">
        <v>2220409.3778666663</v>
      </c>
      <c r="F28" s="24">
        <v>31603.785747083333</v>
      </c>
      <c r="G28" s="24">
        <f t="shared" si="5"/>
        <v>2945.8947250000001</v>
      </c>
      <c r="H28" s="25">
        <f>H27-500</f>
        <v>11247.48</v>
      </c>
      <c r="I28" s="24">
        <v>1267500</v>
      </c>
      <c r="J28" s="24">
        <f t="shared" si="6"/>
        <v>616190.46695855772</v>
      </c>
      <c r="K28" s="24">
        <v>31689.94</v>
      </c>
      <c r="L28" s="26">
        <f t="shared" si="7"/>
        <v>0</v>
      </c>
      <c r="M28" s="27">
        <v>0</v>
      </c>
      <c r="N28" s="27">
        <v>0</v>
      </c>
      <c r="O28" s="27">
        <v>0</v>
      </c>
      <c r="P28" s="27">
        <v>0</v>
      </c>
      <c r="Q28" s="27">
        <v>0</v>
      </c>
      <c r="R28" s="27">
        <v>0</v>
      </c>
      <c r="S28" s="27">
        <v>0</v>
      </c>
    </row>
    <row r="29" spans="1:19" ht="14.5" x14ac:dyDescent="0.35">
      <c r="A29" s="34">
        <f t="shared" si="3"/>
        <v>44136</v>
      </c>
      <c r="B29" s="21">
        <f>networth[[#This Row],[Assets]]-networth[[#This Row],[Liabilities]]</f>
        <v>3074672.0483999997</v>
      </c>
      <c r="C29" s="22">
        <f t="shared" si="0"/>
        <v>3726361.9883999997</v>
      </c>
      <c r="D29" s="23">
        <f t="shared" si="1"/>
        <v>651689.93999999994</v>
      </c>
      <c r="E29" s="24">
        <v>2392283.2359999996</v>
      </c>
      <c r="F29" s="24">
        <v>35799.982400000001</v>
      </c>
      <c r="G29" s="24">
        <f>100+935.24+2781.22</f>
        <v>3816.46</v>
      </c>
      <c r="H29" s="25">
        <v>26962.309999999998</v>
      </c>
      <c r="I29" s="24">
        <v>1267500</v>
      </c>
      <c r="J29" s="24">
        <v>620000</v>
      </c>
      <c r="K29" s="24">
        <v>31689.94</v>
      </c>
      <c r="L29" s="26">
        <f t="shared" si="7"/>
        <v>0</v>
      </c>
      <c r="M29" s="27">
        <v>0</v>
      </c>
      <c r="N29" s="27">
        <v>0</v>
      </c>
      <c r="O29" s="27">
        <v>0</v>
      </c>
      <c r="P29" s="27">
        <v>0</v>
      </c>
      <c r="Q29" s="27">
        <v>0</v>
      </c>
      <c r="R29" s="27">
        <v>0</v>
      </c>
      <c r="S29" s="27">
        <v>0</v>
      </c>
    </row>
    <row r="30" spans="1:19" ht="14.5" x14ac:dyDescent="0.35">
      <c r="A30" s="34">
        <f t="shared" si="3"/>
        <v>44166</v>
      </c>
      <c r="B30" s="21">
        <f>networth[[#This Row],[Assets]]-networth[[#This Row],[Liabilities]]</f>
        <v>3164299.604220666</v>
      </c>
      <c r="C30" s="22">
        <f t="shared" si="0"/>
        <v>3813170.7642206657</v>
      </c>
      <c r="D30" s="23">
        <f t="shared" si="1"/>
        <v>648871.15999999992</v>
      </c>
      <c r="E30" s="24">
        <v>2414208.8742399993</v>
      </c>
      <c r="F30" s="24">
        <v>36008.815630666671</v>
      </c>
      <c r="G30" s="24">
        <f t="shared" si="5"/>
        <v>4190.7643500000004</v>
      </c>
      <c r="H30" s="25">
        <f>H29-500-2700+9000</f>
        <v>32762.309999999998</v>
      </c>
      <c r="I30" s="24">
        <v>1326000</v>
      </c>
      <c r="J30" s="30">
        <v>617181.22</v>
      </c>
      <c r="K30" s="30">
        <v>31689.94</v>
      </c>
      <c r="L30" s="26">
        <f t="shared" si="7"/>
        <v>0</v>
      </c>
      <c r="M30" s="27">
        <v>0</v>
      </c>
      <c r="N30" s="27">
        <v>0</v>
      </c>
      <c r="O30" s="27">
        <v>0</v>
      </c>
      <c r="P30" s="27">
        <v>0</v>
      </c>
      <c r="Q30" s="27">
        <v>0</v>
      </c>
      <c r="R30" s="27">
        <v>0</v>
      </c>
      <c r="S30" s="27">
        <v>0</v>
      </c>
    </row>
    <row r="31" spans="1:19" ht="14.5" x14ac:dyDescent="0.35">
      <c r="A31" s="34">
        <f t="shared" si="3"/>
        <v>44197</v>
      </c>
      <c r="B31" s="21">
        <f>networth[[#This Row],[Assets]]-networth[[#This Row],[Liabilities]]</f>
        <v>3237678.5691999998</v>
      </c>
      <c r="C31" s="22">
        <f t="shared" si="0"/>
        <v>3886549.7291999999</v>
      </c>
      <c r="D31" s="23">
        <f t="shared" si="1"/>
        <v>648871.15999999992</v>
      </c>
      <c r="E31" s="24">
        <v>2479446.344</v>
      </c>
      <c r="F31" s="24">
        <v>36749.055199999995</v>
      </c>
      <c r="G31" s="24">
        <v>3345.2700000000004</v>
      </c>
      <c r="H31" s="25">
        <f>40009.06-1600</f>
        <v>38409.06</v>
      </c>
      <c r="I31" s="24">
        <v>1328600</v>
      </c>
      <c r="J31" s="30">
        <v>617181.22</v>
      </c>
      <c r="K31" s="30">
        <v>31689.94</v>
      </c>
      <c r="L31" s="26">
        <f t="shared" si="7"/>
        <v>0</v>
      </c>
      <c r="M31" s="27">
        <v>0</v>
      </c>
      <c r="N31" s="27">
        <v>0</v>
      </c>
      <c r="O31" s="27">
        <v>0</v>
      </c>
      <c r="P31" s="27">
        <v>0</v>
      </c>
      <c r="Q31" s="27">
        <v>0</v>
      </c>
      <c r="R31" s="27">
        <v>0</v>
      </c>
      <c r="S31" s="27">
        <v>0</v>
      </c>
    </row>
    <row r="32" spans="1:19" ht="14.5" x14ac:dyDescent="0.35">
      <c r="A32" s="34">
        <f t="shared" si="3"/>
        <v>44228</v>
      </c>
      <c r="B32" s="21">
        <f>networth[[#This Row],[Assets]]-networth[[#This Row],[Liabilities]]</f>
        <v>3339930.4617999997</v>
      </c>
      <c r="C32" s="22">
        <f t="shared" si="0"/>
        <v>3986547.1117999996</v>
      </c>
      <c r="D32" s="23">
        <f t="shared" si="1"/>
        <v>646616.64999999991</v>
      </c>
      <c r="E32" s="24">
        <v>2555343.44</v>
      </c>
      <c r="F32" s="24">
        <v>45363.871799999994</v>
      </c>
      <c r="G32" s="24">
        <v>4103.3</v>
      </c>
      <c r="H32" s="25">
        <v>32076.5</v>
      </c>
      <c r="I32" s="24">
        <v>1349660</v>
      </c>
      <c r="J32" s="30">
        <v>614926.71</v>
      </c>
      <c r="K32" s="24">
        <v>31689.94</v>
      </c>
      <c r="L32" s="26">
        <f t="shared" si="7"/>
        <v>0</v>
      </c>
      <c r="M32" s="27">
        <v>0</v>
      </c>
      <c r="N32" s="27">
        <v>0</v>
      </c>
      <c r="O32" s="27">
        <v>0</v>
      </c>
      <c r="P32" s="27">
        <v>0</v>
      </c>
      <c r="Q32" s="27">
        <v>0</v>
      </c>
      <c r="R32" s="27">
        <v>0</v>
      </c>
      <c r="S32" s="27">
        <v>0</v>
      </c>
    </row>
    <row r="33" spans="1:19" ht="14.5" x14ac:dyDescent="0.35">
      <c r="A33" s="34">
        <f t="shared" si="3"/>
        <v>44256</v>
      </c>
      <c r="B33" s="21">
        <f>networth[[#This Row],[Assets]]-networth[[#This Row],[Liabilities]]</f>
        <v>3578150.6989561492</v>
      </c>
      <c r="C33" s="22">
        <f t="shared" si="0"/>
        <v>4223050.5089561492</v>
      </c>
      <c r="D33" s="23">
        <f t="shared" si="1"/>
        <v>644899.80999999994</v>
      </c>
      <c r="E33" s="24">
        <v>2716435.6553642494</v>
      </c>
      <c r="F33" s="24">
        <v>44631.733591899989</v>
      </c>
      <c r="G33" s="24">
        <v>5646.36</v>
      </c>
      <c r="H33" s="25">
        <v>26282.16</v>
      </c>
      <c r="I33" s="24">
        <v>1430054.6</v>
      </c>
      <c r="J33" s="24">
        <v>613209.87</v>
      </c>
      <c r="K33" s="24">
        <v>31689.94</v>
      </c>
      <c r="L33" s="26">
        <f t="shared" si="7"/>
        <v>0</v>
      </c>
      <c r="M33" s="27">
        <v>0</v>
      </c>
      <c r="N33" s="27">
        <v>0</v>
      </c>
      <c r="O33" s="27">
        <v>0</v>
      </c>
      <c r="P33" s="27">
        <v>0</v>
      </c>
      <c r="Q33" s="27">
        <v>0</v>
      </c>
      <c r="R33" s="27">
        <v>0</v>
      </c>
      <c r="S33" s="27">
        <v>0</v>
      </c>
    </row>
    <row r="34" spans="1:19" ht="14.5" x14ac:dyDescent="0.35">
      <c r="A34" s="34">
        <f t="shared" si="3"/>
        <v>44287</v>
      </c>
      <c r="B34" s="21">
        <f>networth[[#This Row],[Assets]]-networth[[#This Row],[Liabilities]]</f>
        <v>3704309.7764094919</v>
      </c>
      <c r="C34" s="22">
        <f t="shared" si="0"/>
        <v>4347909.7717000004</v>
      </c>
      <c r="D34" s="23">
        <f t="shared" si="1"/>
        <v>643599.99529050826</v>
      </c>
      <c r="E34" s="30">
        <v>2831329.9539999999</v>
      </c>
      <c r="F34" s="30">
        <v>49701.117699999995</v>
      </c>
      <c r="G34" s="30">
        <f>3504.18+10237.76</f>
        <v>13741.94</v>
      </c>
      <c r="H34" s="25">
        <f>H33-500-2700</f>
        <v>23082.16</v>
      </c>
      <c r="I34" s="24">
        <v>1430054.6</v>
      </c>
      <c r="J34" s="24">
        <f>J33-(1200*(1.0025^(ROW()-2)))</f>
        <v>611910.05529050832</v>
      </c>
      <c r="K34" s="24">
        <v>31689.94</v>
      </c>
      <c r="L34" s="26">
        <f t="shared" si="7"/>
        <v>0</v>
      </c>
      <c r="M34" s="27">
        <v>0</v>
      </c>
      <c r="N34" s="27">
        <v>0</v>
      </c>
      <c r="O34" s="27">
        <v>0</v>
      </c>
      <c r="P34" s="27">
        <v>0</v>
      </c>
      <c r="Q34" s="27">
        <v>0</v>
      </c>
      <c r="R34" s="27">
        <v>0</v>
      </c>
      <c r="S34" s="27">
        <v>0</v>
      </c>
    </row>
    <row r="35" spans="1:19" ht="14.5" x14ac:dyDescent="0.35">
      <c r="A35" s="34">
        <f t="shared" si="3"/>
        <v>44317</v>
      </c>
      <c r="B35" s="21">
        <f>networth[[#This Row],[Assets]]-networth[[#This Row],[Liabilities]]</f>
        <v>3926732.6046312503</v>
      </c>
      <c r="C35" s="22">
        <f t="shared" si="0"/>
        <v>4569907.8746312503</v>
      </c>
      <c r="D35" s="23">
        <f t="shared" si="1"/>
        <v>643175.2699999999</v>
      </c>
      <c r="E35" s="24">
        <v>2869642.5983806001</v>
      </c>
      <c r="F35" s="24">
        <v>52194.886250650001</v>
      </c>
      <c r="G35" s="24">
        <v>13760.050000000001</v>
      </c>
      <c r="H35" s="25">
        <v>28610.14</v>
      </c>
      <c r="I35" s="30">
        <v>1605700.2</v>
      </c>
      <c r="J35" s="24">
        <v>611485.32999999996</v>
      </c>
      <c r="K35" s="24">
        <v>31689.94</v>
      </c>
      <c r="L35" s="26">
        <f t="shared" si="7"/>
        <v>0</v>
      </c>
      <c r="M35" s="27">
        <v>0</v>
      </c>
      <c r="N35" s="27">
        <v>0</v>
      </c>
      <c r="O35" s="27">
        <v>0</v>
      </c>
      <c r="P35" s="27">
        <v>0</v>
      </c>
      <c r="Q35" s="27">
        <v>0</v>
      </c>
      <c r="R35" s="27">
        <v>0</v>
      </c>
      <c r="S35" s="27">
        <v>0</v>
      </c>
    </row>
    <row r="36" spans="1:19" ht="14.5" x14ac:dyDescent="0.35">
      <c r="A36" s="34">
        <f t="shared" si="3"/>
        <v>44348</v>
      </c>
      <c r="B36" s="21">
        <f>networth[[#This Row],[Assets]]-networth[[#This Row],[Liabilities]]</f>
        <v>3999595.1462412509</v>
      </c>
      <c r="C36" s="22">
        <f t="shared" si="0"/>
        <v>4639314.6762412507</v>
      </c>
      <c r="D36" s="23">
        <f t="shared" si="1"/>
        <v>639719.52999999991</v>
      </c>
      <c r="E36" s="30">
        <v>2943383.9654633002</v>
      </c>
      <c r="F36" s="30">
        <v>51849.040777950009</v>
      </c>
      <c r="G36" s="30">
        <v>16163.54</v>
      </c>
      <c r="H36" s="25">
        <v>22217.93</v>
      </c>
      <c r="I36" s="30">
        <v>1605700.2</v>
      </c>
      <c r="J36" s="30">
        <v>608029.59</v>
      </c>
      <c r="K36" s="30">
        <v>31689.94</v>
      </c>
      <c r="L36" s="26">
        <f t="shared" si="7"/>
        <v>0</v>
      </c>
      <c r="M36" s="27">
        <v>0</v>
      </c>
      <c r="N36" s="27">
        <v>0</v>
      </c>
      <c r="O36" s="27">
        <v>0</v>
      </c>
      <c r="P36" s="27">
        <v>0</v>
      </c>
      <c r="Q36" s="27">
        <v>0</v>
      </c>
      <c r="R36" s="27">
        <v>0</v>
      </c>
      <c r="S36" s="27">
        <v>0</v>
      </c>
    </row>
    <row r="37" spans="1:19" ht="14.5" x14ac:dyDescent="0.35">
      <c r="A37" s="34">
        <f t="shared" si="3"/>
        <v>44378</v>
      </c>
      <c r="B37" s="21">
        <f>networth[[#This Row],[Assets]]-networth[[#This Row],[Liabilities]]</f>
        <v>4091106.7102568867</v>
      </c>
      <c r="C37" s="22">
        <f t="shared" si="0"/>
        <v>4729092.9702568864</v>
      </c>
      <c r="D37" s="23">
        <f t="shared" si="1"/>
        <v>637986.25999999989</v>
      </c>
      <c r="E37" s="24">
        <v>3029171.2246934487</v>
      </c>
      <c r="F37" s="24">
        <v>54008.788820349997</v>
      </c>
      <c r="G37" s="24">
        <v>25940.396743087804</v>
      </c>
      <c r="H37" s="31">
        <v>14272.36</v>
      </c>
      <c r="I37" s="30">
        <v>1605700.2</v>
      </c>
      <c r="J37" s="24">
        <v>606296.31999999995</v>
      </c>
      <c r="K37" s="30">
        <v>31689.94</v>
      </c>
      <c r="L37" s="26">
        <f t="shared" si="7"/>
        <v>0</v>
      </c>
      <c r="M37" s="27">
        <v>0</v>
      </c>
      <c r="N37" s="27">
        <v>0</v>
      </c>
      <c r="O37" s="27">
        <v>0</v>
      </c>
      <c r="P37" s="27">
        <v>0</v>
      </c>
      <c r="Q37" s="27">
        <v>0</v>
      </c>
      <c r="R37" s="27">
        <v>0</v>
      </c>
      <c r="S37" s="27">
        <v>0</v>
      </c>
    </row>
    <row r="38" spans="1:19" ht="14.5" x14ac:dyDescent="0.35">
      <c r="A38" s="34">
        <f t="shared" si="3"/>
        <v>44409</v>
      </c>
      <c r="B38" s="21">
        <f>networth[[#This Row],[Assets]]-networth[[#This Row],[Liabilities]]</f>
        <v>4102872.3747293521</v>
      </c>
      <c r="C38" s="22">
        <f t="shared" si="0"/>
        <v>4739121.754729352</v>
      </c>
      <c r="D38" s="23">
        <f t="shared" si="1"/>
        <v>636249.37999999989</v>
      </c>
      <c r="E38" s="24">
        <v>3032654.1478218497</v>
      </c>
      <c r="F38" s="24">
        <v>54391.510170400004</v>
      </c>
      <c r="G38" s="24">
        <v>27958.117506333303</v>
      </c>
      <c r="H38" s="25">
        <v>18417.779230769229</v>
      </c>
      <c r="I38" s="30">
        <v>1605700.2</v>
      </c>
      <c r="J38" s="24">
        <v>604559.43999999994</v>
      </c>
      <c r="K38" s="24">
        <v>31689.94</v>
      </c>
      <c r="L38" s="26">
        <f t="shared" si="7"/>
        <v>0</v>
      </c>
      <c r="M38" s="27">
        <v>0</v>
      </c>
      <c r="N38" s="27">
        <v>0</v>
      </c>
      <c r="O38" s="27">
        <v>0</v>
      </c>
      <c r="P38" s="27">
        <v>0</v>
      </c>
      <c r="Q38" s="27">
        <v>0</v>
      </c>
      <c r="R38" s="27">
        <v>0</v>
      </c>
      <c r="S38" s="27">
        <v>0</v>
      </c>
    </row>
    <row r="39" spans="1:19" ht="14.5" x14ac:dyDescent="0.35">
      <c r="A39" s="34">
        <f t="shared" si="3"/>
        <v>44440</v>
      </c>
      <c r="B39" s="21">
        <f>networth[[#This Row],[Assets]]-networth[[#This Row],[Liabilities]]</f>
        <v>4167677.6129969247</v>
      </c>
      <c r="C39" s="22">
        <f t="shared" si="0"/>
        <v>4802186.4929969246</v>
      </c>
      <c r="D39" s="23">
        <f t="shared" si="1"/>
        <v>634508.88</v>
      </c>
      <c r="E39" s="24">
        <v>3092140.0640752995</v>
      </c>
      <c r="F39" s="24">
        <v>55204.308772600009</v>
      </c>
      <c r="G39" s="24">
        <v>30659.260149025002</v>
      </c>
      <c r="H39" s="25">
        <v>18482.66</v>
      </c>
      <c r="I39" s="30">
        <v>1605700.2</v>
      </c>
      <c r="J39" s="24">
        <v>602818.94000000006</v>
      </c>
      <c r="K39" s="24">
        <v>31689.94</v>
      </c>
      <c r="L39" s="26">
        <f t="shared" si="7"/>
        <v>0</v>
      </c>
      <c r="M39" s="27">
        <v>0</v>
      </c>
      <c r="N39" s="27">
        <v>0</v>
      </c>
      <c r="O39" s="27">
        <v>0</v>
      </c>
      <c r="P39" s="27">
        <v>0</v>
      </c>
      <c r="Q39" s="27">
        <v>0</v>
      </c>
      <c r="R39" s="27">
        <v>0</v>
      </c>
      <c r="S39" s="27">
        <v>0</v>
      </c>
    </row>
    <row r="40" spans="1:19" ht="14.5" x14ac:dyDescent="0.35">
      <c r="A40" s="34">
        <f t="shared" si="3"/>
        <v>44470</v>
      </c>
      <c r="B40" s="21">
        <f>networth[[#This Row],[Assets]]-networth[[#This Row],[Liabilities]]</f>
        <v>4159006.3073505452</v>
      </c>
      <c r="C40" s="22">
        <f t="shared" si="0"/>
        <v>4791771.0573505452</v>
      </c>
      <c r="D40" s="23">
        <f t="shared" si="1"/>
        <v>632764.75</v>
      </c>
      <c r="E40" s="24">
        <v>3088892.0819508997</v>
      </c>
      <c r="F40" s="24">
        <v>52304.597486023995</v>
      </c>
      <c r="G40" s="24">
        <v>30315.047913621696</v>
      </c>
      <c r="H40" s="25">
        <v>14559.13</v>
      </c>
      <c r="I40" s="30">
        <v>1605700.2</v>
      </c>
      <c r="J40" s="24">
        <v>601074.81000000006</v>
      </c>
      <c r="K40" s="30">
        <v>31689.94</v>
      </c>
      <c r="L40" s="26">
        <f t="shared" si="7"/>
        <v>0</v>
      </c>
      <c r="M40" s="27">
        <v>0</v>
      </c>
      <c r="N40" s="27">
        <v>0</v>
      </c>
      <c r="O40" s="27">
        <v>0</v>
      </c>
      <c r="P40" s="27">
        <v>0</v>
      </c>
      <c r="Q40" s="27">
        <v>0</v>
      </c>
      <c r="R40" s="27">
        <v>0</v>
      </c>
      <c r="S40" s="27">
        <v>0</v>
      </c>
    </row>
    <row r="41" spans="1:19" ht="14.5" x14ac:dyDescent="0.35">
      <c r="A41" s="34">
        <f t="shared" si="3"/>
        <v>44501</v>
      </c>
      <c r="B41" s="21">
        <f>networth[[#This Row],[Assets]]-networth[[#This Row],[Liabilities]]</f>
        <v>4279360.1362310871</v>
      </c>
      <c r="C41" s="22">
        <f t="shared" si="0"/>
        <v>4910377.1262310874</v>
      </c>
      <c r="D41" s="23">
        <f t="shared" si="1"/>
        <v>631016.99</v>
      </c>
      <c r="E41" s="30">
        <v>3198927.0881777001</v>
      </c>
      <c r="F41" s="30">
        <v>55467.637325100004</v>
      </c>
      <c r="G41" s="30">
        <v>34239.010728287205</v>
      </c>
      <c r="H41" s="31">
        <v>16043.19</v>
      </c>
      <c r="I41" s="30">
        <v>1605700.2</v>
      </c>
      <c r="J41" s="24">
        <v>599327.05000000005</v>
      </c>
      <c r="K41" s="30">
        <v>31689.94</v>
      </c>
      <c r="L41" s="26">
        <f t="shared" si="7"/>
        <v>0</v>
      </c>
      <c r="M41" s="27">
        <v>0</v>
      </c>
      <c r="N41" s="27">
        <v>0</v>
      </c>
      <c r="O41" s="27">
        <v>0</v>
      </c>
      <c r="P41" s="27">
        <v>0</v>
      </c>
      <c r="Q41" s="27">
        <v>0</v>
      </c>
      <c r="R41" s="27">
        <v>0</v>
      </c>
      <c r="S41" s="27">
        <v>0</v>
      </c>
    </row>
    <row r="42" spans="1:19" ht="14.5" x14ac:dyDescent="0.35">
      <c r="A42" s="34">
        <f t="shared" si="3"/>
        <v>44531</v>
      </c>
      <c r="B42" s="21">
        <f>networth[[#This Row],[Assets]]-networth[[#This Row],[Liabilities]]</f>
        <v>4328266.2654686188</v>
      </c>
      <c r="C42" s="22">
        <f t="shared" si="0"/>
        <v>4957531.8554686187</v>
      </c>
      <c r="D42" s="23">
        <f t="shared" si="1"/>
        <v>629265.59</v>
      </c>
      <c r="E42" s="24">
        <v>3207446.2330801999</v>
      </c>
      <c r="F42" s="24">
        <v>56590.534226199998</v>
      </c>
      <c r="G42" s="24">
        <v>35616.458162218798</v>
      </c>
      <c r="H42" s="25">
        <v>52178.43</v>
      </c>
      <c r="I42" s="30">
        <v>1605700.2</v>
      </c>
      <c r="J42" s="24">
        <v>597575.65</v>
      </c>
      <c r="K42" s="24">
        <v>31689.94</v>
      </c>
      <c r="L42" s="26">
        <f t="shared" si="7"/>
        <v>0</v>
      </c>
      <c r="M42" s="27">
        <v>0</v>
      </c>
      <c r="N42" s="27">
        <v>0</v>
      </c>
      <c r="O42" s="27">
        <v>0</v>
      </c>
      <c r="P42" s="27">
        <v>0</v>
      </c>
      <c r="Q42" s="27">
        <v>0</v>
      </c>
      <c r="R42" s="27">
        <v>0</v>
      </c>
      <c r="S42" s="27">
        <v>0</v>
      </c>
    </row>
    <row r="43" spans="1:19" ht="14.5" x14ac:dyDescent="0.35">
      <c r="A43" s="34">
        <f t="shared" si="3"/>
        <v>44562</v>
      </c>
      <c r="B43" s="21">
        <f>networth[[#This Row],[Assets]]-networth[[#This Row],[Liabilities]]</f>
        <v>4499696.7817331692</v>
      </c>
      <c r="C43" s="22">
        <f t="shared" si="0"/>
        <v>5127207.3217331693</v>
      </c>
      <c r="D43" s="23">
        <f t="shared" si="1"/>
        <v>627510.53999999992</v>
      </c>
      <c r="E43" s="24">
        <v>3216861.00730245</v>
      </c>
      <c r="F43" s="24">
        <v>57624.530022799983</v>
      </c>
      <c r="G43" s="24">
        <v>36674.984407918993</v>
      </c>
      <c r="H43" s="31">
        <v>61046.8</v>
      </c>
      <c r="I43" s="30">
        <v>1755000</v>
      </c>
      <c r="J43" s="24">
        <v>595820.6</v>
      </c>
      <c r="K43" s="30">
        <v>31689.94</v>
      </c>
      <c r="L43" s="26">
        <f t="shared" si="7"/>
        <v>0</v>
      </c>
      <c r="M43" s="27">
        <v>0</v>
      </c>
      <c r="N43" s="27">
        <v>0</v>
      </c>
      <c r="O43" s="27">
        <v>0</v>
      </c>
      <c r="P43" s="27">
        <v>0</v>
      </c>
      <c r="Q43" s="27">
        <v>0</v>
      </c>
      <c r="R43" s="27">
        <v>0</v>
      </c>
      <c r="S43" s="27">
        <v>0</v>
      </c>
    </row>
    <row r="44" spans="1:19" ht="14.5" x14ac:dyDescent="0.35">
      <c r="A44" s="34">
        <f t="shared" si="3"/>
        <v>44593</v>
      </c>
      <c r="B44" s="21">
        <f>networth[[#This Row],[Assets]]-networth[[#This Row],[Liabilities]]</f>
        <v>4496311.8336129207</v>
      </c>
      <c r="C44" s="22">
        <f t="shared" si="0"/>
        <v>5122063.6636129208</v>
      </c>
      <c r="D44" s="23">
        <f t="shared" si="1"/>
        <v>625751.82999999996</v>
      </c>
      <c r="E44" s="30">
        <v>3199126.1544380998</v>
      </c>
      <c r="F44" s="30">
        <v>69569.4653368</v>
      </c>
      <c r="G44" s="30">
        <v>36710.775838021</v>
      </c>
      <c r="H44" s="25">
        <f>H43*1.01</f>
        <v>61657.268000000004</v>
      </c>
      <c r="I44" s="30">
        <v>1755000</v>
      </c>
      <c r="J44" s="24">
        <v>594061.89</v>
      </c>
      <c r="K44" s="30">
        <v>31689.94</v>
      </c>
      <c r="L44" s="26">
        <f t="shared" si="7"/>
        <v>0</v>
      </c>
      <c r="M44" s="27">
        <v>0</v>
      </c>
      <c r="N44" s="27">
        <v>0</v>
      </c>
      <c r="O44" s="27">
        <v>0</v>
      </c>
      <c r="P44" s="27">
        <v>0</v>
      </c>
      <c r="Q44" s="27">
        <v>0</v>
      </c>
      <c r="R44" s="27">
        <v>0</v>
      </c>
      <c r="S44" s="27">
        <v>0</v>
      </c>
    </row>
    <row r="45" spans="1:19" ht="14.5" x14ac:dyDescent="0.35">
      <c r="A45" s="34">
        <f t="shared" si="3"/>
        <v>44621</v>
      </c>
      <c r="B45" s="21">
        <f>networth[[#This Row],[Assets]]-networth[[#This Row],[Liabilities]]</f>
        <v>4620237.3008423755</v>
      </c>
      <c r="C45" s="22">
        <f t="shared" si="0"/>
        <v>5244226.7608423755</v>
      </c>
      <c r="D45" s="23">
        <f t="shared" si="1"/>
        <v>623989.46</v>
      </c>
      <c r="E45" s="30">
        <v>3192183.8660485502</v>
      </c>
      <c r="F45" s="30">
        <v>67732.199975700001</v>
      </c>
      <c r="G45" s="30">
        <v>37036.8541381248</v>
      </c>
      <c r="H45" s="25">
        <f t="shared" ref="H45:H108" si="8">H44*1.01</f>
        <v>62273.840680000001</v>
      </c>
      <c r="I45" s="30">
        <v>1885000</v>
      </c>
      <c r="J45" s="24">
        <v>592299.52000000002</v>
      </c>
      <c r="K45" s="30">
        <v>31689.94</v>
      </c>
      <c r="L45" s="26">
        <f t="shared" si="7"/>
        <v>0</v>
      </c>
      <c r="M45" s="27">
        <v>0</v>
      </c>
      <c r="N45" s="27">
        <v>0</v>
      </c>
      <c r="O45" s="27">
        <v>0</v>
      </c>
      <c r="P45" s="27">
        <v>0</v>
      </c>
      <c r="Q45" s="27">
        <v>0</v>
      </c>
      <c r="R45" s="27">
        <v>0</v>
      </c>
      <c r="S45" s="27">
        <v>0</v>
      </c>
    </row>
    <row r="46" spans="1:19" ht="14.5" x14ac:dyDescent="0.35">
      <c r="A46" s="34">
        <f t="shared" si="3"/>
        <v>44652</v>
      </c>
      <c r="B46" s="21">
        <f>networth[[#This Row],[Assets]]-networth[[#This Row],[Liabilities]]</f>
        <v>4844652.4317393526</v>
      </c>
      <c r="C46" s="22">
        <f t="shared" si="0"/>
        <v>5466875.8517393526</v>
      </c>
      <c r="D46" s="23">
        <f t="shared" si="1"/>
        <v>622223.41999999993</v>
      </c>
      <c r="E46" s="30">
        <v>3277112.2436660994</v>
      </c>
      <c r="F46" s="30">
        <v>87609.030474290004</v>
      </c>
      <c r="G46" s="30">
        <v>3977.9985121636</v>
      </c>
      <c r="H46" s="25">
        <f t="shared" si="8"/>
        <v>62896.579086800004</v>
      </c>
      <c r="I46" s="30">
        <v>2035280</v>
      </c>
      <c r="J46" s="24">
        <v>590533.48</v>
      </c>
      <c r="K46" s="30">
        <v>31689.94</v>
      </c>
      <c r="L46" s="26">
        <f t="shared" si="7"/>
        <v>0</v>
      </c>
      <c r="M46" s="27">
        <v>0</v>
      </c>
      <c r="N46" s="27">
        <v>0</v>
      </c>
      <c r="O46" s="27">
        <v>0</v>
      </c>
      <c r="P46" s="27">
        <v>0</v>
      </c>
      <c r="Q46" s="27">
        <v>0</v>
      </c>
      <c r="R46" s="27">
        <v>0</v>
      </c>
      <c r="S46" s="27">
        <v>0</v>
      </c>
    </row>
    <row r="47" spans="1:19" ht="14.5" x14ac:dyDescent="0.35">
      <c r="A47" s="34">
        <f t="shared" si="3"/>
        <v>44682</v>
      </c>
      <c r="B47" s="21">
        <f>networth[[#This Row],[Assets]]-networth[[#This Row],[Liabilities]]</f>
        <v>4699648.9473546119</v>
      </c>
      <c r="C47" s="22">
        <f t="shared" si="0"/>
        <v>5320102.6473546121</v>
      </c>
      <c r="D47" s="23">
        <f t="shared" si="1"/>
        <v>620453.69999999995</v>
      </c>
      <c r="E47" s="24">
        <v>3096799.99806845</v>
      </c>
      <c r="F47" s="24">
        <v>80587.42218111</v>
      </c>
      <c r="G47" s="24">
        <v>3739.6822273844</v>
      </c>
      <c r="H47" s="25">
        <f t="shared" si="8"/>
        <v>63525.544877668006</v>
      </c>
      <c r="I47" s="30">
        <v>2075450</v>
      </c>
      <c r="J47" s="24">
        <v>588763.76</v>
      </c>
      <c r="K47" s="30">
        <v>31689.94</v>
      </c>
      <c r="L47" s="26">
        <f t="shared" si="7"/>
        <v>0</v>
      </c>
      <c r="M47" s="27">
        <v>0</v>
      </c>
      <c r="N47" s="27">
        <v>0</v>
      </c>
      <c r="O47" s="27">
        <v>0</v>
      </c>
      <c r="P47" s="27">
        <v>0</v>
      </c>
      <c r="Q47" s="27">
        <v>0</v>
      </c>
      <c r="R47" s="27">
        <v>0</v>
      </c>
      <c r="S47" s="27">
        <v>0</v>
      </c>
    </row>
    <row r="48" spans="1:19" ht="14.5" x14ac:dyDescent="0.35">
      <c r="A48" s="34">
        <f t="shared" si="3"/>
        <v>44713</v>
      </c>
      <c r="B48" s="21">
        <f>networth[[#This Row],[Assets]]-networth[[#This Row],[Liabilities]]</f>
        <v>4739472.2533281585</v>
      </c>
      <c r="C48" s="22">
        <f t="shared" si="0"/>
        <v>5358152.5433281586</v>
      </c>
      <c r="D48" s="23">
        <f t="shared" si="1"/>
        <v>618680.28999999992</v>
      </c>
      <c r="E48" s="24">
        <v>3138784.0175491343</v>
      </c>
      <c r="F48" s="24">
        <v>82640.646402921091</v>
      </c>
      <c r="G48" s="24">
        <f t="shared" ref="G48:G111" si="9">(G47+1000)*(1+(0.12/12))</f>
        <v>4787.079049658244</v>
      </c>
      <c r="H48" s="25">
        <f t="shared" si="8"/>
        <v>64160.800326444689</v>
      </c>
      <c r="I48" s="30">
        <v>2067780</v>
      </c>
      <c r="J48" s="24">
        <v>586990.35</v>
      </c>
      <c r="K48" s="30">
        <v>31689.94</v>
      </c>
      <c r="L48" s="26">
        <f t="shared" si="7"/>
        <v>0</v>
      </c>
      <c r="M48" s="27">
        <f t="shared" ref="M48:M88" si="10">M47-M47</f>
        <v>0</v>
      </c>
      <c r="N48" s="27">
        <v>0</v>
      </c>
      <c r="O48" s="27">
        <v>0</v>
      </c>
      <c r="P48" s="27">
        <v>0</v>
      </c>
      <c r="Q48" s="27">
        <v>0</v>
      </c>
      <c r="R48" s="29">
        <v>0</v>
      </c>
      <c r="S48" s="29">
        <v>0</v>
      </c>
    </row>
    <row r="49" spans="1:19" ht="14.5" x14ac:dyDescent="0.35">
      <c r="A49" s="34">
        <f t="shared" si="3"/>
        <v>44743</v>
      </c>
      <c r="B49" s="21">
        <f>networth[[#This Row],[Assets]]-networth[[#This Row],[Liabilities]]</f>
        <v>4515200.7431256566</v>
      </c>
      <c r="C49" s="22">
        <f t="shared" si="0"/>
        <v>5132103.9331256561</v>
      </c>
      <c r="D49" s="23">
        <f t="shared" si="1"/>
        <v>616903.18999999994</v>
      </c>
      <c r="E49" s="24">
        <v>3011597.28</v>
      </c>
      <c r="F49" s="24">
        <v>82544.707700000014</v>
      </c>
      <c r="G49" s="24">
        <v>2489.5370959467</v>
      </c>
      <c r="H49" s="25">
        <f t="shared" si="8"/>
        <v>64802.408329709135</v>
      </c>
      <c r="I49" s="30">
        <v>1970670</v>
      </c>
      <c r="J49" s="24">
        <v>585213.25</v>
      </c>
      <c r="K49" s="30">
        <v>31689.94</v>
      </c>
      <c r="L49" s="26">
        <f t="shared" si="7"/>
        <v>0</v>
      </c>
      <c r="M49" s="27">
        <f t="shared" si="10"/>
        <v>0</v>
      </c>
      <c r="N49" s="27">
        <v>0</v>
      </c>
      <c r="O49" s="27">
        <v>0</v>
      </c>
      <c r="P49" s="27">
        <v>0</v>
      </c>
      <c r="Q49" s="27">
        <v>0</v>
      </c>
      <c r="R49" s="29">
        <v>0</v>
      </c>
      <c r="S49" s="29">
        <v>0</v>
      </c>
    </row>
    <row r="50" spans="1:19" x14ac:dyDescent="0.3">
      <c r="A50" s="32">
        <f t="shared" si="3"/>
        <v>44774</v>
      </c>
      <c r="B50" s="21">
        <f>networth[[#This Row],[Assets]]-networth[[#This Row],[Liabilities]]</f>
        <v>4658979.2619569115</v>
      </c>
      <c r="C50" s="22">
        <f t="shared" si="0"/>
        <v>5274101.6419569114</v>
      </c>
      <c r="D50" s="23">
        <f t="shared" si="1"/>
        <v>615122.37999999989</v>
      </c>
      <c r="E50" s="24">
        <v>3052729.2722999994</v>
      </c>
      <c r="F50" s="24">
        <v>84617.504777000009</v>
      </c>
      <c r="G50" s="24">
        <f t="shared" si="9"/>
        <v>3524.4324669061671</v>
      </c>
      <c r="H50" s="25">
        <f t="shared" si="8"/>
        <v>65450.432413006223</v>
      </c>
      <c r="I50" s="30">
        <v>2067780</v>
      </c>
      <c r="J50" s="24">
        <v>583432.43999999994</v>
      </c>
      <c r="K50" s="30">
        <v>31689.94</v>
      </c>
      <c r="L50" s="26">
        <f t="shared" si="7"/>
        <v>0</v>
      </c>
      <c r="M50" s="27">
        <f t="shared" si="10"/>
        <v>0</v>
      </c>
      <c r="N50" s="27">
        <v>0</v>
      </c>
      <c r="O50" s="27">
        <v>0</v>
      </c>
      <c r="P50" s="27">
        <v>0</v>
      </c>
      <c r="Q50" s="27">
        <v>0</v>
      </c>
      <c r="R50" s="29">
        <v>0</v>
      </c>
      <c r="S50" s="29">
        <v>0</v>
      </c>
    </row>
    <row r="51" spans="1:19" x14ac:dyDescent="0.3">
      <c r="A51" s="32">
        <f t="shared" si="3"/>
        <v>44805</v>
      </c>
      <c r="B51" s="21">
        <f>networth[[#This Row],[Assets]]-networth[[#This Row],[Liabilities]]</f>
        <v>4706100.3678764813</v>
      </c>
      <c r="C51" s="22">
        <f t="shared" si="0"/>
        <v>5319438.2278764807</v>
      </c>
      <c r="D51" s="23">
        <f t="shared" si="1"/>
        <v>613337.85999999987</v>
      </c>
      <c r="E51" s="24">
        <v>3094272.5845229994</v>
      </c>
      <c r="F51" s="24">
        <v>86711.029824770012</v>
      </c>
      <c r="G51" s="24">
        <f t="shared" si="9"/>
        <v>4569.6767915752289</v>
      </c>
      <c r="H51" s="25">
        <f t="shared" si="8"/>
        <v>66104.93673713629</v>
      </c>
      <c r="I51" s="30">
        <v>2067780</v>
      </c>
      <c r="J51" s="24">
        <v>581647.91999999993</v>
      </c>
      <c r="K51" s="30">
        <v>31689.94</v>
      </c>
      <c r="L51" s="26">
        <f t="shared" si="7"/>
        <v>0</v>
      </c>
      <c r="M51" s="27">
        <f t="shared" si="10"/>
        <v>0</v>
      </c>
      <c r="N51" s="27">
        <v>0</v>
      </c>
      <c r="O51" s="27">
        <v>0</v>
      </c>
      <c r="P51" s="27">
        <v>0</v>
      </c>
      <c r="Q51" s="27">
        <v>0</v>
      </c>
      <c r="R51" s="29">
        <v>0</v>
      </c>
      <c r="S51" s="29">
        <v>0</v>
      </c>
    </row>
    <row r="52" spans="1:19" x14ac:dyDescent="0.3">
      <c r="A52" s="32">
        <f t="shared" si="3"/>
        <v>44835</v>
      </c>
      <c r="B52" s="21">
        <f>networth[[#This Row],[Assets]]-networth[[#This Row],[Liabilities]]</f>
        <v>4753678.5496552456</v>
      </c>
      <c r="C52" s="22">
        <f t="shared" si="0"/>
        <v>5365228.1796552455</v>
      </c>
      <c r="D52" s="23">
        <f t="shared" si="1"/>
        <v>611549.62999999989</v>
      </c>
      <c r="E52" s="24">
        <v>3136231.3298682296</v>
      </c>
      <c r="F52" s="24">
        <v>88825.490123017735</v>
      </c>
      <c r="G52" s="24">
        <f t="shared" si="9"/>
        <v>5625.3735594909813</v>
      </c>
      <c r="H52" s="25">
        <f t="shared" si="8"/>
        <v>66765.986104507654</v>
      </c>
      <c r="I52" s="30">
        <v>2067780</v>
      </c>
      <c r="J52" s="24">
        <v>579859.68999999994</v>
      </c>
      <c r="K52" s="30">
        <v>31689.94</v>
      </c>
      <c r="L52" s="26">
        <f t="shared" si="7"/>
        <v>0</v>
      </c>
      <c r="M52" s="27">
        <f t="shared" si="10"/>
        <v>0</v>
      </c>
      <c r="N52" s="27">
        <v>0</v>
      </c>
      <c r="O52" s="27">
        <v>0</v>
      </c>
      <c r="P52" s="27">
        <v>0</v>
      </c>
      <c r="Q52" s="27">
        <v>0</v>
      </c>
      <c r="R52" s="29">
        <v>0</v>
      </c>
      <c r="S52" s="29">
        <v>0</v>
      </c>
    </row>
    <row r="53" spans="1:19" x14ac:dyDescent="0.3">
      <c r="A53" s="32">
        <f t="shared" si="3"/>
        <v>44866</v>
      </c>
      <c r="B53" s="21">
        <f>networth[[#This Row],[Assets]]-networth[[#This Row],[Liabilities]]</f>
        <v>4801718.360951798</v>
      </c>
      <c r="C53" s="22">
        <f t="shared" si="0"/>
        <v>5411476.030951798</v>
      </c>
      <c r="D53" s="23">
        <f t="shared" si="1"/>
        <v>609757.66999999993</v>
      </c>
      <c r="E53" s="24">
        <v>3178609.6626669117</v>
      </c>
      <c r="F53" s="24">
        <v>90961.095024247901</v>
      </c>
      <c r="G53" s="24">
        <f t="shared" si="9"/>
        <v>6691.6272950858911</v>
      </c>
      <c r="H53" s="25">
        <f t="shared" si="8"/>
        <v>67433.645965552729</v>
      </c>
      <c r="I53" s="30">
        <v>2067780</v>
      </c>
      <c r="J53" s="24">
        <v>578067.73</v>
      </c>
      <c r="K53" s="30">
        <v>31689.94</v>
      </c>
      <c r="L53" s="26">
        <f t="shared" si="7"/>
        <v>0</v>
      </c>
      <c r="M53" s="27">
        <f t="shared" si="10"/>
        <v>0</v>
      </c>
      <c r="N53" s="27">
        <v>0</v>
      </c>
      <c r="O53" s="27">
        <v>0</v>
      </c>
      <c r="P53" s="27">
        <v>0</v>
      </c>
      <c r="Q53" s="27">
        <v>0</v>
      </c>
      <c r="R53" s="29">
        <v>0</v>
      </c>
      <c r="S53" s="29">
        <v>0</v>
      </c>
    </row>
    <row r="54" spans="1:19" x14ac:dyDescent="0.3">
      <c r="A54" s="32">
        <f t="shared" si="3"/>
        <v>44896</v>
      </c>
      <c r="B54" s="21">
        <f>networth[[#This Row],[Assets]]-networth[[#This Row],[Liabilities]]</f>
        <v>4850224.380761316</v>
      </c>
      <c r="C54" s="22">
        <f t="shared" si="0"/>
        <v>5458186.3607613165</v>
      </c>
      <c r="D54" s="23">
        <f t="shared" si="1"/>
        <v>607961.98</v>
      </c>
      <c r="E54" s="24">
        <v>3221411.7787935808</v>
      </c>
      <c r="F54" s="24">
        <v>93118.055974490388</v>
      </c>
      <c r="G54" s="24">
        <f t="shared" si="9"/>
        <v>7768.54356803675</v>
      </c>
      <c r="H54" s="25">
        <f t="shared" si="8"/>
        <v>68107.982425208262</v>
      </c>
      <c r="I54" s="30">
        <v>2067780</v>
      </c>
      <c r="J54" s="24">
        <v>576272.04</v>
      </c>
      <c r="K54" s="30">
        <v>31689.94</v>
      </c>
      <c r="L54" s="26">
        <f t="shared" si="7"/>
        <v>0</v>
      </c>
      <c r="M54" s="27">
        <f t="shared" si="10"/>
        <v>0</v>
      </c>
      <c r="N54" s="27">
        <v>0</v>
      </c>
      <c r="O54" s="27">
        <v>0</v>
      </c>
      <c r="P54" s="27">
        <v>0</v>
      </c>
      <c r="Q54" s="27">
        <v>0</v>
      </c>
      <c r="R54" s="29">
        <v>0</v>
      </c>
      <c r="S54" s="29">
        <v>0</v>
      </c>
    </row>
    <row r="55" spans="1:19" x14ac:dyDescent="0.3">
      <c r="A55" s="32">
        <f t="shared" si="3"/>
        <v>44927</v>
      </c>
      <c r="B55" s="21">
        <f>networth[[#This Row],[Assets]]-networth[[#This Row],[Liabilities]]</f>
        <v>4898771.6021757331</v>
      </c>
      <c r="C55" s="22">
        <f t="shared" si="0"/>
        <v>5505363.7938689291</v>
      </c>
      <c r="D55" s="23">
        <f t="shared" si="1"/>
        <v>606592.19169319654</v>
      </c>
      <c r="E55" s="24">
        <v>3264641.916081517</v>
      </c>
      <c r="F55" s="24">
        <v>95296.586534235277</v>
      </c>
      <c r="G55" s="24">
        <f t="shared" si="9"/>
        <v>8856.2290037171169</v>
      </c>
      <c r="H55" s="25">
        <f t="shared" si="8"/>
        <v>68789.062249460345</v>
      </c>
      <c r="I55" s="30">
        <v>2067780</v>
      </c>
      <c r="J55" s="24">
        <f t="shared" ref="J55:J118" si="11">J54-(1200*(1.0025^(ROW()-2)))</f>
        <v>574902.25169319659</v>
      </c>
      <c r="K55" s="30">
        <v>31689.94</v>
      </c>
      <c r="L55" s="26">
        <f t="shared" si="7"/>
        <v>0</v>
      </c>
      <c r="M55" s="27">
        <f t="shared" si="10"/>
        <v>0</v>
      </c>
      <c r="N55" s="27">
        <v>0</v>
      </c>
      <c r="O55" s="27">
        <v>0</v>
      </c>
      <c r="P55" s="27">
        <v>0</v>
      </c>
      <c r="Q55" s="27">
        <v>0</v>
      </c>
      <c r="R55" s="29">
        <v>0</v>
      </c>
      <c r="S55" s="29">
        <v>0</v>
      </c>
    </row>
    <row r="56" spans="1:19" x14ac:dyDescent="0.3">
      <c r="A56" s="32">
        <f t="shared" si="3"/>
        <v>44958</v>
      </c>
      <c r="B56" s="21">
        <f>networth[[#This Row],[Assets]]-networth[[#This Row],[Liabilities]]</f>
        <v>4947794.0223919926</v>
      </c>
      <c r="C56" s="22">
        <f t="shared" si="0"/>
        <v>5553013.0013076188</v>
      </c>
      <c r="D56" s="23">
        <f t="shared" si="1"/>
        <v>605218.97891562607</v>
      </c>
      <c r="E56" s="24">
        <v>3308304.3547423319</v>
      </c>
      <c r="F56" s="24">
        <v>97496.902399577637</v>
      </c>
      <c r="G56" s="24">
        <f t="shared" si="9"/>
        <v>9954.7912937542878</v>
      </c>
      <c r="H56" s="25">
        <f t="shared" si="8"/>
        <v>69476.952871954956</v>
      </c>
      <c r="I56" s="30">
        <v>2067780</v>
      </c>
      <c r="J56" s="24">
        <f t="shared" si="11"/>
        <v>573529.03891562612</v>
      </c>
      <c r="K56" s="30">
        <v>31689.94</v>
      </c>
      <c r="L56" s="26">
        <f t="shared" si="7"/>
        <v>0</v>
      </c>
      <c r="M56" s="27">
        <f t="shared" si="10"/>
        <v>0</v>
      </c>
      <c r="N56" s="27">
        <v>0</v>
      </c>
      <c r="O56" s="27">
        <v>0</v>
      </c>
      <c r="P56" s="27">
        <v>0</v>
      </c>
      <c r="Q56" s="27">
        <v>0</v>
      </c>
      <c r="R56" s="29">
        <v>0</v>
      </c>
      <c r="S56" s="29">
        <v>0</v>
      </c>
    </row>
    <row r="57" spans="1:19" x14ac:dyDescent="0.3">
      <c r="A57" s="32">
        <f t="shared" si="3"/>
        <v>44986</v>
      </c>
      <c r="B57" s="21">
        <f>networth[[#This Row],[Assets]]-networth[[#This Row],[Liabilities]]</f>
        <v>4997296.3677145839</v>
      </c>
      <c r="C57" s="22">
        <f t="shared" si="0"/>
        <v>5601138.7008206956</v>
      </c>
      <c r="D57" s="23">
        <f t="shared" si="1"/>
        <v>603842.33310611174</v>
      </c>
      <c r="E57" s="24">
        <v>3352403.4177897554</v>
      </c>
      <c r="F57" s="24">
        <v>99719.221423573428</v>
      </c>
      <c r="G57" s="24">
        <f t="shared" si="9"/>
        <v>11064.339206691831</v>
      </c>
      <c r="H57" s="25">
        <f t="shared" si="8"/>
        <v>70171.722400674509</v>
      </c>
      <c r="I57" s="30">
        <v>2067780</v>
      </c>
      <c r="J57" s="24">
        <f t="shared" si="11"/>
        <v>572152.39310611179</v>
      </c>
      <c r="K57" s="30">
        <v>31689.94</v>
      </c>
      <c r="L57" s="26">
        <f t="shared" si="7"/>
        <v>0</v>
      </c>
      <c r="M57" s="27">
        <f t="shared" si="10"/>
        <v>0</v>
      </c>
      <c r="N57" s="27">
        <v>0</v>
      </c>
      <c r="O57" s="27">
        <v>0</v>
      </c>
      <c r="P57" s="27">
        <v>0</v>
      </c>
      <c r="Q57" s="27">
        <v>0</v>
      </c>
      <c r="R57" s="29">
        <v>0</v>
      </c>
      <c r="S57" s="29">
        <v>0</v>
      </c>
    </row>
    <row r="58" spans="1:19" x14ac:dyDescent="0.3">
      <c r="A58" s="32">
        <f t="shared" si="3"/>
        <v>45017</v>
      </c>
      <c r="B58" s="21">
        <f>networth[[#This Row],[Assets]]-networth[[#This Row],[Liabilities]]</f>
        <v>5047283.4116468281</v>
      </c>
      <c r="C58" s="22">
        <f t="shared" si="0"/>
        <v>5649745.6573289018</v>
      </c>
      <c r="D58" s="23">
        <f t="shared" si="1"/>
        <v>602462.24568207352</v>
      </c>
      <c r="E58" s="24">
        <v>3396943.4714676528</v>
      </c>
      <c r="F58" s="24">
        <v>101963.76363780917</v>
      </c>
      <c r="G58" s="24">
        <f t="shared" si="9"/>
        <v>12184.98259875875</v>
      </c>
      <c r="H58" s="25">
        <f t="shared" si="8"/>
        <v>70873.439624681254</v>
      </c>
      <c r="I58" s="30">
        <v>2067780</v>
      </c>
      <c r="J58" s="24">
        <f t="shared" si="11"/>
        <v>570772.30568207358</v>
      </c>
      <c r="K58" s="30">
        <v>31689.94</v>
      </c>
      <c r="L58" s="26">
        <f t="shared" si="7"/>
        <v>0</v>
      </c>
      <c r="M58" s="27">
        <f t="shared" si="10"/>
        <v>0</v>
      </c>
      <c r="N58" s="27">
        <v>0</v>
      </c>
      <c r="O58" s="27">
        <v>0</v>
      </c>
      <c r="P58" s="27">
        <v>0</v>
      </c>
      <c r="Q58" s="27">
        <v>0</v>
      </c>
      <c r="R58" s="29">
        <v>0</v>
      </c>
      <c r="S58" s="29">
        <v>0</v>
      </c>
    </row>
    <row r="59" spans="1:19" x14ac:dyDescent="0.3">
      <c r="A59" s="32">
        <f t="shared" si="3"/>
        <v>45047</v>
      </c>
      <c r="B59" s="21">
        <f>networth[[#This Row],[Assets]]-networth[[#This Row],[Liabilities]]</f>
        <v>5097759.9753627153</v>
      </c>
      <c r="C59" s="22">
        <f t="shared" si="0"/>
        <v>5698838.6834021909</v>
      </c>
      <c r="D59" s="23">
        <f t="shared" si="1"/>
        <v>601078.70803947526</v>
      </c>
      <c r="E59" s="24">
        <v>3441928.9256823296</v>
      </c>
      <c r="F59" s="24">
        <v>104230.75127418725</v>
      </c>
      <c r="G59" s="24">
        <f t="shared" si="9"/>
        <v>13316.832424746337</v>
      </c>
      <c r="H59" s="25">
        <f t="shared" si="8"/>
        <v>71582.174020928069</v>
      </c>
      <c r="I59" s="30">
        <v>2067780</v>
      </c>
      <c r="J59" s="24">
        <f t="shared" si="11"/>
        <v>569388.76803947531</v>
      </c>
      <c r="K59" s="30">
        <v>31689.94</v>
      </c>
      <c r="L59" s="26">
        <f t="shared" si="7"/>
        <v>0</v>
      </c>
      <c r="M59" s="27">
        <f t="shared" si="10"/>
        <v>0</v>
      </c>
      <c r="N59" s="27">
        <v>0</v>
      </c>
      <c r="O59" s="27">
        <v>0</v>
      </c>
      <c r="P59" s="27">
        <v>0</v>
      </c>
      <c r="Q59" s="27">
        <v>0</v>
      </c>
      <c r="R59" s="29">
        <v>0</v>
      </c>
      <c r="S59" s="29">
        <v>0</v>
      </c>
    </row>
    <row r="60" spans="1:19" x14ac:dyDescent="0.3">
      <c r="A60" s="32">
        <f t="shared" si="3"/>
        <v>45078</v>
      </c>
      <c r="B60" s="21">
        <f>networth[[#This Row],[Assets]]-networth[[#This Row],[Liabilities]]</f>
        <v>5148730.928183442</v>
      </c>
      <c r="C60" s="22">
        <f t="shared" si="0"/>
        <v>5748422.6397362128</v>
      </c>
      <c r="D60" s="23">
        <f t="shared" si="1"/>
        <v>599691.71155277046</v>
      </c>
      <c r="E60" s="24">
        <v>3487364.2344391528</v>
      </c>
      <c r="F60" s="24">
        <v>106520.40878692911</v>
      </c>
      <c r="G60" s="24">
        <f t="shared" si="9"/>
        <v>14460.0007489938</v>
      </c>
      <c r="H60" s="25">
        <f t="shared" si="8"/>
        <v>72297.995761137354</v>
      </c>
      <c r="I60" s="30">
        <v>2067780</v>
      </c>
      <c r="J60" s="24">
        <f t="shared" si="11"/>
        <v>568001.77155277051</v>
      </c>
      <c r="K60" s="30">
        <v>31689.94</v>
      </c>
      <c r="L60" s="26">
        <f t="shared" si="7"/>
        <v>0</v>
      </c>
      <c r="M60" s="27">
        <f t="shared" si="10"/>
        <v>0</v>
      </c>
      <c r="N60" s="27">
        <v>0</v>
      </c>
      <c r="O60" s="27">
        <v>0</v>
      </c>
      <c r="P60" s="27">
        <v>0</v>
      </c>
      <c r="Q60" s="27">
        <v>0</v>
      </c>
      <c r="R60" s="29">
        <v>0</v>
      </c>
      <c r="S60" s="29">
        <v>0</v>
      </c>
    </row>
    <row r="61" spans="1:19" x14ac:dyDescent="0.3">
      <c r="A61" s="32">
        <f t="shared" si="3"/>
        <v>45108</v>
      </c>
      <c r="B61" s="21">
        <f>networth[[#This Row],[Assets]]-networth[[#This Row],[Liabilities]]</f>
        <v>5200201.1880587265</v>
      </c>
      <c r="C61" s="22">
        <f t="shared" si="0"/>
        <v>5798502.4356335755</v>
      </c>
      <c r="D61" s="23">
        <f t="shared" si="1"/>
        <v>598301.24757484894</v>
      </c>
      <c r="E61" s="24">
        <v>3533253.8962835446</v>
      </c>
      <c r="F61" s="24">
        <v>108832.9628747984</v>
      </c>
      <c r="G61" s="24">
        <f t="shared" si="9"/>
        <v>15614.600756483738</v>
      </c>
      <c r="H61" s="25">
        <f t="shared" si="8"/>
        <v>73020.975718748727</v>
      </c>
      <c r="I61" s="30">
        <v>2067780</v>
      </c>
      <c r="J61" s="24">
        <f t="shared" si="11"/>
        <v>566611.30757484899</v>
      </c>
      <c r="K61" s="30">
        <v>31689.94</v>
      </c>
      <c r="L61" s="26">
        <f t="shared" si="7"/>
        <v>0</v>
      </c>
      <c r="M61" s="27">
        <f t="shared" si="10"/>
        <v>0</v>
      </c>
      <c r="N61" s="27">
        <v>0</v>
      </c>
      <c r="O61" s="27">
        <v>0</v>
      </c>
      <c r="P61" s="27">
        <v>0</v>
      </c>
      <c r="Q61" s="27">
        <v>0</v>
      </c>
      <c r="R61" s="29">
        <v>0</v>
      </c>
      <c r="S61" s="29">
        <v>0</v>
      </c>
    </row>
    <row r="62" spans="1:19" x14ac:dyDescent="0.3">
      <c r="A62" s="32">
        <f t="shared" si="3"/>
        <v>45139</v>
      </c>
      <c r="B62" s="21">
        <f>networth[[#This Row],[Assets]]-networth[[#This Row],[Liabilities]]</f>
        <v>5252175.7220529281</v>
      </c>
      <c r="C62" s="22">
        <f t="shared" si="0"/>
        <v>5849083.0294899112</v>
      </c>
      <c r="D62" s="23">
        <f t="shared" si="1"/>
        <v>596907.30743698264</v>
      </c>
      <c r="E62" s="24">
        <v>3579602.45474638</v>
      </c>
      <c r="F62" s="24">
        <v>111168.64250354641</v>
      </c>
      <c r="G62" s="24">
        <f t="shared" si="9"/>
        <v>16780.746764048577</v>
      </c>
      <c r="H62" s="25">
        <f t="shared" si="8"/>
        <v>73751.185475936218</v>
      </c>
      <c r="I62" s="30">
        <v>2067780</v>
      </c>
      <c r="J62" s="24">
        <f t="shared" si="11"/>
        <v>565217.36743698269</v>
      </c>
      <c r="K62" s="30">
        <v>31689.94</v>
      </c>
      <c r="L62" s="26">
        <f t="shared" si="7"/>
        <v>0</v>
      </c>
      <c r="M62" s="27">
        <f t="shared" si="10"/>
        <v>0</v>
      </c>
      <c r="N62" s="27">
        <v>0</v>
      </c>
      <c r="O62" s="27">
        <v>0</v>
      </c>
      <c r="P62" s="27">
        <v>0</v>
      </c>
      <c r="Q62" s="27">
        <v>0</v>
      </c>
      <c r="R62" s="29">
        <v>0</v>
      </c>
      <c r="S62" s="29">
        <v>0</v>
      </c>
    </row>
    <row r="63" spans="1:19" x14ac:dyDescent="0.3">
      <c r="A63" s="32">
        <f t="shared" si="3"/>
        <v>45170</v>
      </c>
      <c r="B63" s="21">
        <f>networth[[#This Row],[Assets]]-networth[[#This Row],[Liabilities]]</f>
        <v>5304659.5468360381</v>
      </c>
      <c r="C63" s="22">
        <f t="shared" si="0"/>
        <v>5900169.4292848101</v>
      </c>
      <c r="D63" s="23">
        <f t="shared" si="1"/>
        <v>595509.88244877162</v>
      </c>
      <c r="E63" s="24">
        <v>3626414.4987938437</v>
      </c>
      <c r="F63" s="24">
        <v>113527.67892858185</v>
      </c>
      <c r="G63" s="24">
        <f t="shared" si="9"/>
        <v>17958.554231689064</v>
      </c>
      <c r="H63" s="25">
        <f t="shared" si="8"/>
        <v>74488.697330695577</v>
      </c>
      <c r="I63" s="30">
        <v>2067780</v>
      </c>
      <c r="J63" s="24">
        <f t="shared" si="11"/>
        <v>563819.94244877168</v>
      </c>
      <c r="K63" s="30">
        <v>31689.94</v>
      </c>
      <c r="L63" s="26">
        <f t="shared" si="7"/>
        <v>0</v>
      </c>
      <c r="M63" s="27">
        <f t="shared" si="10"/>
        <v>0</v>
      </c>
      <c r="N63" s="27">
        <v>0</v>
      </c>
      <c r="O63" s="27">
        <v>0</v>
      </c>
      <c r="P63" s="27">
        <v>0</v>
      </c>
      <c r="Q63" s="27">
        <v>0</v>
      </c>
      <c r="R63" s="29">
        <v>0</v>
      </c>
      <c r="S63" s="29">
        <v>0</v>
      </c>
    </row>
    <row r="64" spans="1:19" x14ac:dyDescent="0.3">
      <c r="A64" s="32">
        <f t="shared" si="3"/>
        <v>45200</v>
      </c>
      <c r="B64" s="21">
        <f>networth[[#This Row],[Assets]]-networth[[#This Row],[Liabilities]]</f>
        <v>5357657.7291795686</v>
      </c>
      <c r="C64" s="22">
        <f t="shared" si="0"/>
        <v>5951766.6930776583</v>
      </c>
      <c r="D64" s="23">
        <f t="shared" si="1"/>
        <v>594108.96389809006</v>
      </c>
      <c r="E64" s="24">
        <v>3673694.6632817821</v>
      </c>
      <c r="F64" s="24">
        <v>115910.30571786767</v>
      </c>
      <c r="G64" s="24">
        <f t="shared" si="9"/>
        <v>19148.139774005955</v>
      </c>
      <c r="H64" s="25">
        <f t="shared" si="8"/>
        <v>75233.584304002536</v>
      </c>
      <c r="I64" s="30">
        <v>2067780</v>
      </c>
      <c r="J64" s="24">
        <f t="shared" si="11"/>
        <v>562419.02389809012</v>
      </c>
      <c r="K64" s="30">
        <v>31689.94</v>
      </c>
      <c r="L64" s="26">
        <f t="shared" si="7"/>
        <v>0</v>
      </c>
      <c r="M64" s="27">
        <f t="shared" si="10"/>
        <v>0</v>
      </c>
      <c r="N64" s="27">
        <v>0</v>
      </c>
      <c r="O64" s="27">
        <v>0</v>
      </c>
      <c r="P64" s="27">
        <v>0</v>
      </c>
      <c r="Q64" s="27">
        <v>0</v>
      </c>
      <c r="R64" s="29">
        <v>0</v>
      </c>
      <c r="S64" s="29">
        <v>0</v>
      </c>
    </row>
    <row r="65" spans="1:19" x14ac:dyDescent="0.3">
      <c r="A65" s="32">
        <f t="shared" si="3"/>
        <v>45231</v>
      </c>
      <c r="B65" s="21">
        <f>networth[[#This Row],[Assets]]-networth[[#This Row],[Liabilities]]</f>
        <v>5411175.3864574023</v>
      </c>
      <c r="C65" s="22">
        <f t="shared" si="0"/>
        <v>6003879.9295084346</v>
      </c>
      <c r="D65" s="23">
        <f t="shared" si="1"/>
        <v>592704.54305103188</v>
      </c>
      <c r="E65" s="24">
        <v>3721447.6294145999</v>
      </c>
      <c r="F65" s="24">
        <v>118316.75877504636</v>
      </c>
      <c r="G65" s="24">
        <f t="shared" si="9"/>
        <v>20349.621171746014</v>
      </c>
      <c r="H65" s="25">
        <f t="shared" si="8"/>
        <v>75985.920147042561</v>
      </c>
      <c r="I65" s="30">
        <v>2067780</v>
      </c>
      <c r="J65" s="24">
        <f t="shared" si="11"/>
        <v>561014.60305103194</v>
      </c>
      <c r="K65" s="30">
        <v>31689.94</v>
      </c>
      <c r="L65" s="26">
        <f t="shared" si="7"/>
        <v>0</v>
      </c>
      <c r="M65" s="27">
        <f t="shared" si="10"/>
        <v>0</v>
      </c>
      <c r="N65" s="27">
        <v>0</v>
      </c>
      <c r="O65" s="27">
        <v>0</v>
      </c>
      <c r="P65" s="27">
        <v>0</v>
      </c>
      <c r="Q65" s="27">
        <v>0</v>
      </c>
      <c r="R65" s="29">
        <v>0</v>
      </c>
      <c r="S65" s="29">
        <v>0</v>
      </c>
    </row>
    <row r="66" spans="1:19" x14ac:dyDescent="0.3">
      <c r="A66" s="32">
        <f t="shared" si="3"/>
        <v>45261</v>
      </c>
      <c r="B66" s="21">
        <f>networth[[#This Row],[Assets]]-networth[[#This Row],[Liabilities]]</f>
        <v>5465217.687151663</v>
      </c>
      <c r="C66" s="22">
        <f t="shared" ref="C66:C129" si="12">SUM(E66:I66)</f>
        <v>6056514.2983035194</v>
      </c>
      <c r="D66" s="23">
        <f t="shared" ref="D66:D129" si="13">SUM(J66:L66)</f>
        <v>591296.61115185602</v>
      </c>
      <c r="E66" s="24">
        <v>3769678.1252087462</v>
      </c>
      <c r="F66" s="24">
        <v>120747.27636279682</v>
      </c>
      <c r="G66" s="24">
        <f t="shared" si="9"/>
        <v>21563.117383463476</v>
      </c>
      <c r="H66" s="25">
        <f t="shared" si="8"/>
        <v>76745.779348512981</v>
      </c>
      <c r="I66" s="30">
        <v>2067780</v>
      </c>
      <c r="J66" s="24">
        <f t="shared" si="11"/>
        <v>559606.67115185608</v>
      </c>
      <c r="K66" s="30">
        <v>31689.94</v>
      </c>
      <c r="L66" s="26">
        <f t="shared" si="7"/>
        <v>0</v>
      </c>
      <c r="M66" s="27">
        <f t="shared" si="10"/>
        <v>0</v>
      </c>
      <c r="N66" s="27">
        <v>0</v>
      </c>
      <c r="O66" s="27">
        <v>0</v>
      </c>
      <c r="P66" s="27">
        <v>0</v>
      </c>
      <c r="Q66" s="27">
        <v>0</v>
      </c>
      <c r="R66" s="29">
        <v>0</v>
      </c>
      <c r="S66" s="29">
        <v>0</v>
      </c>
    </row>
    <row r="67" spans="1:19" x14ac:dyDescent="0.3">
      <c r="A67" s="32">
        <f t="shared" si="3"/>
        <v>45292</v>
      </c>
      <c r="B67" s="21">
        <f>networth[[#This Row],[Assets]]-networth[[#This Row],[Liabilities]]</f>
        <v>5519789.8513636217</v>
      </c>
      <c r="C67" s="22">
        <f t="shared" si="12"/>
        <v>6109675.0107865538</v>
      </c>
      <c r="D67" s="23">
        <f t="shared" si="13"/>
        <v>589885.15942293219</v>
      </c>
      <c r="E67" s="24">
        <v>3818390.9259608337</v>
      </c>
      <c r="F67" s="24">
        <v>123202.0991264248</v>
      </c>
      <c r="G67" s="24">
        <f t="shared" si="9"/>
        <v>22788.74855729811</v>
      </c>
      <c r="H67" s="25">
        <f t="shared" si="8"/>
        <v>77513.237141998106</v>
      </c>
      <c r="I67" s="30">
        <v>2067780</v>
      </c>
      <c r="J67" s="24">
        <f t="shared" si="11"/>
        <v>558195.21942293225</v>
      </c>
      <c r="K67" s="30">
        <v>31689.94</v>
      </c>
      <c r="L67" s="26">
        <f t="shared" si="7"/>
        <v>0</v>
      </c>
      <c r="M67" s="27">
        <f t="shared" si="10"/>
        <v>0</v>
      </c>
      <c r="N67" s="27">
        <v>0</v>
      </c>
      <c r="O67" s="27">
        <v>0</v>
      </c>
      <c r="P67" s="27">
        <v>0</v>
      </c>
      <c r="Q67" s="27">
        <v>0</v>
      </c>
      <c r="R67" s="29">
        <v>0</v>
      </c>
      <c r="S67" s="29">
        <v>0</v>
      </c>
    </row>
    <row r="68" spans="1:19" x14ac:dyDescent="0.3">
      <c r="A68" s="32">
        <f t="shared" ref="A68:A131" si="14">EDATE(A67,1)</f>
        <v>45323</v>
      </c>
      <c r="B68" s="21">
        <f>networth[[#This Row],[Assets]]-networth[[#This Row],[Liabilities]]</f>
        <v>5574897.1513297344</v>
      </c>
      <c r="C68" s="22">
        <f t="shared" si="12"/>
        <v>6163367.3303944208</v>
      </c>
      <c r="D68" s="23">
        <f t="shared" si="13"/>
        <v>588470.17906468606</v>
      </c>
      <c r="E68" s="24">
        <v>3867590.8547204421</v>
      </c>
      <c r="F68" s="24">
        <v>125681.47011768907</v>
      </c>
      <c r="G68" s="24">
        <f t="shared" si="9"/>
        <v>24026.63604287109</v>
      </c>
      <c r="H68" s="25">
        <f t="shared" si="8"/>
        <v>78288.369513418089</v>
      </c>
      <c r="I68" s="30">
        <v>2067780</v>
      </c>
      <c r="J68" s="24">
        <f t="shared" si="11"/>
        <v>556780.23906468612</v>
      </c>
      <c r="K68" s="30">
        <v>31689.94</v>
      </c>
      <c r="L68" s="26">
        <f t="shared" si="7"/>
        <v>0</v>
      </c>
      <c r="M68" s="27">
        <f t="shared" si="10"/>
        <v>0</v>
      </c>
      <c r="N68" s="27">
        <v>0</v>
      </c>
      <c r="O68" s="27">
        <v>0</v>
      </c>
      <c r="P68" s="27">
        <v>0</v>
      </c>
      <c r="Q68" s="27">
        <v>0</v>
      </c>
      <c r="R68" s="29">
        <v>0</v>
      </c>
      <c r="S68" s="29">
        <v>0</v>
      </c>
    </row>
    <row r="69" spans="1:19" x14ac:dyDescent="0.3">
      <c r="A69" s="32">
        <f t="shared" si="14"/>
        <v>45352</v>
      </c>
      <c r="B69" s="21">
        <f>networth[[#This Row],[Assets]]-networth[[#This Row],[Liabilities]]</f>
        <v>5630544.911942821</v>
      </c>
      <c r="C69" s="22">
        <f t="shared" si="12"/>
        <v>6217596.573198365</v>
      </c>
      <c r="D69" s="23">
        <f t="shared" si="13"/>
        <v>587051.66125554428</v>
      </c>
      <c r="E69" s="24">
        <v>3917282.7827676469</v>
      </c>
      <c r="F69" s="24">
        <v>128185.63481886596</v>
      </c>
      <c r="G69" s="24">
        <f t="shared" si="9"/>
        <v>25276.902403299802</v>
      </c>
      <c r="H69" s="25">
        <f t="shared" si="8"/>
        <v>79071.253208552269</v>
      </c>
      <c r="I69" s="30">
        <v>2067780</v>
      </c>
      <c r="J69" s="24">
        <f t="shared" si="11"/>
        <v>555361.72125554434</v>
      </c>
      <c r="K69" s="30">
        <v>31689.94</v>
      </c>
      <c r="L69" s="26">
        <f t="shared" si="7"/>
        <v>0</v>
      </c>
      <c r="M69" s="27">
        <f t="shared" si="10"/>
        <v>0</v>
      </c>
      <c r="N69" s="27">
        <v>0</v>
      </c>
      <c r="O69" s="27">
        <v>0</v>
      </c>
      <c r="P69" s="27">
        <v>0</v>
      </c>
      <c r="Q69" s="27">
        <v>0</v>
      </c>
      <c r="R69" s="29">
        <v>0</v>
      </c>
      <c r="S69" s="29">
        <v>0</v>
      </c>
    </row>
    <row r="70" spans="1:19" x14ac:dyDescent="0.3">
      <c r="A70" s="32">
        <f t="shared" si="14"/>
        <v>45383</v>
      </c>
      <c r="B70" s="21">
        <f>networth[[#This Row],[Assets]]-networth[[#This Row],[Liabilities]]</f>
        <v>5686738.5112784691</v>
      </c>
      <c r="C70" s="22">
        <f t="shared" si="12"/>
        <v>6272368.1084303483</v>
      </c>
      <c r="D70" s="23">
        <f t="shared" si="13"/>
        <v>585629.59715187969</v>
      </c>
      <c r="E70" s="24">
        <v>3967471.6300953235</v>
      </c>
      <c r="F70" s="24">
        <v>130714.84116705462</v>
      </c>
      <c r="G70" s="24">
        <f t="shared" si="9"/>
        <v>26539.6714273328</v>
      </c>
      <c r="H70" s="25">
        <f t="shared" si="8"/>
        <v>79861.965740637796</v>
      </c>
      <c r="I70" s="30">
        <v>2067780</v>
      </c>
      <c r="J70" s="24">
        <f t="shared" si="11"/>
        <v>553939.65715187974</v>
      </c>
      <c r="K70" s="30">
        <v>31689.94</v>
      </c>
      <c r="L70" s="26">
        <f t="shared" si="7"/>
        <v>0</v>
      </c>
      <c r="M70" s="27">
        <f t="shared" si="10"/>
        <v>0</v>
      </c>
      <c r="N70" s="27">
        <v>0</v>
      </c>
      <c r="O70" s="27">
        <v>0</v>
      </c>
      <c r="P70" s="27">
        <v>0</v>
      </c>
      <c r="Q70" s="27">
        <v>0</v>
      </c>
      <c r="R70" s="29">
        <v>0</v>
      </c>
      <c r="S70" s="29">
        <v>0</v>
      </c>
    </row>
    <row r="71" spans="1:19" x14ac:dyDescent="0.3">
      <c r="A71" s="32">
        <f t="shared" si="14"/>
        <v>45413</v>
      </c>
      <c r="B71" s="21">
        <f>networth[[#This Row],[Assets]]-networth[[#This Row],[Liabilities]]</f>
        <v>5743483.3811266962</v>
      </c>
      <c r="C71" s="22">
        <f t="shared" si="12"/>
        <v>6327687.3590146527</v>
      </c>
      <c r="D71" s="23">
        <f t="shared" si="13"/>
        <v>584203.97788795596</v>
      </c>
      <c r="E71" s="24">
        <v>4018162.3658962771</v>
      </c>
      <c r="F71" s="24">
        <v>133269.33957872516</v>
      </c>
      <c r="G71" s="24">
        <f t="shared" si="9"/>
        <v>27815.068141606127</v>
      </c>
      <c r="H71" s="25">
        <f t="shared" si="8"/>
        <v>80660.585398044175</v>
      </c>
      <c r="I71" s="30">
        <v>2067780</v>
      </c>
      <c r="J71" s="24">
        <f t="shared" si="11"/>
        <v>552514.03788795602</v>
      </c>
      <c r="K71" s="30">
        <v>31689.94</v>
      </c>
      <c r="L71" s="26">
        <f t="shared" si="7"/>
        <v>0</v>
      </c>
      <c r="M71" s="27">
        <f t="shared" si="10"/>
        <v>0</v>
      </c>
      <c r="N71" s="27">
        <v>0</v>
      </c>
      <c r="O71" s="27">
        <v>0</v>
      </c>
      <c r="P71" s="27">
        <v>0</v>
      </c>
      <c r="Q71" s="27">
        <v>0</v>
      </c>
      <c r="R71" s="29">
        <v>0</v>
      </c>
      <c r="S71" s="29">
        <v>0</v>
      </c>
    </row>
    <row r="72" spans="1:19" x14ac:dyDescent="0.3">
      <c r="A72" s="32">
        <f t="shared" si="14"/>
        <v>45444</v>
      </c>
      <c r="B72" s="21">
        <f>networth[[#This Row],[Assets]]-networth[[#This Row],[Liabilities]]</f>
        <v>5800785.0075289253</v>
      </c>
      <c r="C72" s="22">
        <f t="shared" si="12"/>
        <v>6383559.8021047981</v>
      </c>
      <c r="D72" s="23">
        <f t="shared" si="13"/>
        <v>582774.79457587237</v>
      </c>
      <c r="E72" s="24">
        <v>4069360.0090552391</v>
      </c>
      <c r="F72" s="24">
        <v>135849.38297451241</v>
      </c>
      <c r="G72" s="24">
        <f t="shared" si="9"/>
        <v>29103.218823022187</v>
      </c>
      <c r="H72" s="25">
        <f t="shared" si="8"/>
        <v>81467.191252024611</v>
      </c>
      <c r="I72" s="30">
        <v>2067780</v>
      </c>
      <c r="J72" s="24">
        <f t="shared" si="11"/>
        <v>551084.85457587242</v>
      </c>
      <c r="K72" s="30">
        <v>31689.94</v>
      </c>
      <c r="L72" s="26">
        <f t="shared" si="7"/>
        <v>0</v>
      </c>
      <c r="M72" s="27">
        <f t="shared" si="10"/>
        <v>0</v>
      </c>
      <c r="N72" s="27">
        <v>0</v>
      </c>
      <c r="O72" s="27">
        <v>0</v>
      </c>
      <c r="P72" s="27">
        <v>0</v>
      </c>
      <c r="Q72" s="27">
        <v>0</v>
      </c>
      <c r="R72" s="29">
        <v>0</v>
      </c>
      <c r="S72" s="29">
        <v>0</v>
      </c>
    </row>
    <row r="73" spans="1:19" x14ac:dyDescent="0.3">
      <c r="A73" s="32">
        <f t="shared" si="14"/>
        <v>45474</v>
      </c>
      <c r="B73" s="21">
        <f>networth[[#This Row],[Assets]]-networth[[#This Row],[Liabilities]]</f>
        <v>5858648.9313203385</v>
      </c>
      <c r="C73" s="22">
        <f t="shared" si="12"/>
        <v>6439990.9696258474</v>
      </c>
      <c r="D73" s="23">
        <f t="shared" si="13"/>
        <v>581342.03830550855</v>
      </c>
      <c r="E73" s="24">
        <v>4121069.6286457921</v>
      </c>
      <c r="F73" s="24">
        <v>138455.22680425755</v>
      </c>
      <c r="G73" s="24">
        <f t="shared" si="9"/>
        <v>30404.251011252411</v>
      </c>
      <c r="H73" s="25">
        <f t="shared" si="8"/>
        <v>82281.863164544862</v>
      </c>
      <c r="I73" s="30">
        <v>2067780</v>
      </c>
      <c r="J73" s="24">
        <f t="shared" si="11"/>
        <v>549652.09830550861</v>
      </c>
      <c r="K73" s="30">
        <v>31689.94</v>
      </c>
      <c r="L73" s="26">
        <f t="shared" si="7"/>
        <v>0</v>
      </c>
      <c r="M73" s="27">
        <f t="shared" si="10"/>
        <v>0</v>
      </c>
      <c r="N73" s="27">
        <v>0</v>
      </c>
      <c r="O73" s="27">
        <v>0</v>
      </c>
      <c r="P73" s="27">
        <v>0</v>
      </c>
      <c r="Q73" s="27">
        <v>0</v>
      </c>
      <c r="R73" s="29">
        <v>0</v>
      </c>
      <c r="S73" s="29">
        <v>0</v>
      </c>
    </row>
    <row r="74" spans="1:19" x14ac:dyDescent="0.3">
      <c r="A74" s="32">
        <f t="shared" si="14"/>
        <v>45505</v>
      </c>
      <c r="B74" s="21">
        <f>networth[[#This Row],[Assets]]-networth[[#This Row],[Liabilities]]</f>
        <v>5917080.7486776365</v>
      </c>
      <c r="C74" s="22">
        <f t="shared" si="12"/>
        <v>6496986.4488221053</v>
      </c>
      <c r="D74" s="23">
        <f t="shared" si="13"/>
        <v>579905.70014446892</v>
      </c>
      <c r="E74" s="24">
        <v>4173296.3444322497</v>
      </c>
      <c r="F74" s="24">
        <v>141087.12907230013</v>
      </c>
      <c r="G74" s="24">
        <f t="shared" si="9"/>
        <v>31718.293521364936</v>
      </c>
      <c r="H74" s="25">
        <f t="shared" si="8"/>
        <v>83104.681796190314</v>
      </c>
      <c r="I74" s="30">
        <v>2067780</v>
      </c>
      <c r="J74" s="24">
        <f t="shared" si="11"/>
        <v>548215.76014446898</v>
      </c>
      <c r="K74" s="30">
        <v>31689.94</v>
      </c>
      <c r="L74" s="26">
        <f t="shared" si="7"/>
        <v>0</v>
      </c>
      <c r="M74" s="27">
        <f t="shared" si="10"/>
        <v>0</v>
      </c>
      <c r="N74" s="27">
        <v>0</v>
      </c>
      <c r="O74" s="27">
        <v>0</v>
      </c>
      <c r="P74" s="27">
        <v>0</v>
      </c>
      <c r="Q74" s="27">
        <v>0</v>
      </c>
      <c r="R74" s="29">
        <v>0</v>
      </c>
      <c r="S74" s="29">
        <v>0</v>
      </c>
    </row>
    <row r="75" spans="1:19" x14ac:dyDescent="0.3">
      <c r="A75" s="32">
        <f t="shared" si="14"/>
        <v>45536</v>
      </c>
      <c r="B75" s="21">
        <f>networth[[#This Row],[Assets]]-networth[[#This Row],[Liabilities]]</f>
        <v>5976086.1116723008</v>
      </c>
      <c r="C75" s="22">
        <f t="shared" si="12"/>
        <v>6554551.8828103272</v>
      </c>
      <c r="D75" s="23">
        <f t="shared" si="13"/>
        <v>578465.77113802661</v>
      </c>
      <c r="E75" s="24">
        <v>4226045.3273765724</v>
      </c>
      <c r="F75" s="24">
        <v>143745.35036302311</v>
      </c>
      <c r="G75" s="24">
        <f t="shared" si="9"/>
        <v>33045.476456578588</v>
      </c>
      <c r="H75" s="25">
        <f t="shared" si="8"/>
        <v>83935.72861415222</v>
      </c>
      <c r="I75" s="30">
        <v>2067780</v>
      </c>
      <c r="J75" s="24">
        <f t="shared" si="11"/>
        <v>546775.83113802667</v>
      </c>
      <c r="K75" s="30">
        <v>31689.94</v>
      </c>
      <c r="L75" s="26">
        <f t="shared" si="7"/>
        <v>0</v>
      </c>
      <c r="M75" s="27">
        <f t="shared" si="10"/>
        <v>0</v>
      </c>
      <c r="N75" s="27">
        <v>0</v>
      </c>
      <c r="O75" s="27">
        <v>0</v>
      </c>
      <c r="P75" s="27">
        <v>0</v>
      </c>
      <c r="Q75" s="27">
        <v>0</v>
      </c>
      <c r="R75" s="29">
        <v>0</v>
      </c>
      <c r="S75" s="29">
        <v>0</v>
      </c>
    </row>
    <row r="76" spans="1:19" x14ac:dyDescent="0.3">
      <c r="A76" s="32">
        <f t="shared" si="14"/>
        <v>45566</v>
      </c>
      <c r="B76" s="21">
        <f>networth[[#This Row],[Assets]]-networth[[#This Row],[Liabilities]]</f>
        <v>6035670.7288293615</v>
      </c>
      <c r="C76" s="22">
        <f t="shared" si="12"/>
        <v>6612692.9711384298</v>
      </c>
      <c r="D76" s="23">
        <f t="shared" si="13"/>
        <v>577022.24230906821</v>
      </c>
      <c r="E76" s="24">
        <v>4279321.8001503386</v>
      </c>
      <c r="F76" s="24">
        <v>146430.15386665336</v>
      </c>
      <c r="G76" s="24">
        <f t="shared" si="9"/>
        <v>34385.931221144376</v>
      </c>
      <c r="H76" s="25">
        <f t="shared" si="8"/>
        <v>84775.085900293736</v>
      </c>
      <c r="I76" s="30">
        <v>2067780</v>
      </c>
      <c r="J76" s="24">
        <f t="shared" si="11"/>
        <v>545332.30230906827</v>
      </c>
      <c r="K76" s="30">
        <v>31689.94</v>
      </c>
      <c r="L76" s="26">
        <f t="shared" si="7"/>
        <v>0</v>
      </c>
      <c r="M76" s="27">
        <f t="shared" si="10"/>
        <v>0</v>
      </c>
      <c r="N76" s="27">
        <v>0</v>
      </c>
      <c r="O76" s="27">
        <v>0</v>
      </c>
      <c r="P76" s="27">
        <v>0</v>
      </c>
      <c r="Q76" s="27">
        <v>0</v>
      </c>
      <c r="R76" s="29">
        <v>0</v>
      </c>
      <c r="S76" s="29">
        <v>0</v>
      </c>
    </row>
    <row r="77" spans="1:19" x14ac:dyDescent="0.3">
      <c r="A77" s="32">
        <f t="shared" si="14"/>
        <v>45597</v>
      </c>
      <c r="B77" s="21">
        <f>networth[[#This Row],[Assets]]-networth[[#This Row],[Liabilities]]</f>
        <v>6095840.3656917764</v>
      </c>
      <c r="C77" s="22">
        <f t="shared" si="12"/>
        <v>6671415.4703498138</v>
      </c>
      <c r="D77" s="23">
        <f t="shared" si="13"/>
        <v>575575.10465803742</v>
      </c>
      <c r="E77" s="24">
        <v>4333131.0376518425</v>
      </c>
      <c r="F77" s="24">
        <v>149141.8054053199</v>
      </c>
      <c r="G77" s="24">
        <f t="shared" si="9"/>
        <v>35739.790533355823</v>
      </c>
      <c r="H77" s="25">
        <f t="shared" si="8"/>
        <v>85622.836759296668</v>
      </c>
      <c r="I77" s="30">
        <v>2067780</v>
      </c>
      <c r="J77" s="24">
        <f t="shared" si="11"/>
        <v>543885.16465803748</v>
      </c>
      <c r="K77" s="30">
        <v>31689.94</v>
      </c>
      <c r="L77" s="26">
        <f t="shared" si="7"/>
        <v>0</v>
      </c>
      <c r="M77" s="27">
        <f t="shared" si="10"/>
        <v>0</v>
      </c>
      <c r="N77" s="27">
        <v>0</v>
      </c>
      <c r="O77" s="27">
        <v>0</v>
      </c>
      <c r="P77" s="27">
        <v>0</v>
      </c>
      <c r="Q77" s="27">
        <v>0</v>
      </c>
      <c r="R77" s="29">
        <v>0</v>
      </c>
      <c r="S77" s="29">
        <v>0</v>
      </c>
    </row>
    <row r="78" spans="1:19" x14ac:dyDescent="0.3">
      <c r="A78" s="32">
        <f t="shared" si="14"/>
        <v>45627</v>
      </c>
      <c r="B78" s="21">
        <f>networth[[#This Row],[Assets]]-networth[[#This Row],[Liabilities]]</f>
        <v>6156600.8453904334</v>
      </c>
      <c r="C78" s="22">
        <f t="shared" si="12"/>
        <v>6730725.1945533128</v>
      </c>
      <c r="D78" s="23">
        <f t="shared" si="13"/>
        <v>574124.34916287905</v>
      </c>
      <c r="E78" s="24">
        <v>4387478.3675283613</v>
      </c>
      <c r="F78" s="24">
        <v>151880.57345937309</v>
      </c>
      <c r="G78" s="24">
        <f t="shared" si="9"/>
        <v>37107.18843868938</v>
      </c>
      <c r="H78" s="25">
        <f t="shared" si="8"/>
        <v>86479.065126889633</v>
      </c>
      <c r="I78" s="30">
        <v>2067780</v>
      </c>
      <c r="J78" s="24">
        <f t="shared" si="11"/>
        <v>542434.40916287911</v>
      </c>
      <c r="K78" s="30">
        <v>31689.94</v>
      </c>
      <c r="L78" s="26">
        <f t="shared" si="7"/>
        <v>0</v>
      </c>
      <c r="M78" s="27">
        <f t="shared" si="10"/>
        <v>0</v>
      </c>
      <c r="N78" s="27">
        <v>0</v>
      </c>
      <c r="O78" s="27">
        <v>0</v>
      </c>
      <c r="P78" s="27">
        <v>0</v>
      </c>
      <c r="Q78" s="27">
        <v>0</v>
      </c>
      <c r="R78" s="29">
        <v>0</v>
      </c>
      <c r="S78" s="29">
        <v>0</v>
      </c>
    </row>
    <row r="79" spans="1:19" x14ac:dyDescent="0.3">
      <c r="A79" s="32">
        <f t="shared" si="14"/>
        <v>45658</v>
      </c>
      <c r="B79" s="21">
        <f>networth[[#This Row],[Assets]]-networth[[#This Row],[Liabilities]]</f>
        <v>6217958.0492198635</v>
      </c>
      <c r="C79" s="22">
        <f t="shared" si="12"/>
        <v>6790628.0159988459</v>
      </c>
      <c r="D79" s="23">
        <f t="shared" si="13"/>
        <v>572669.96677898278</v>
      </c>
      <c r="E79" s="24">
        <v>4442369.1707036439</v>
      </c>
      <c r="F79" s="24">
        <v>154646.72919396684</v>
      </c>
      <c r="G79" s="24">
        <f t="shared" si="9"/>
        <v>38488.260323076276</v>
      </c>
      <c r="H79" s="25">
        <f t="shared" si="8"/>
        <v>87343.855778158526</v>
      </c>
      <c r="I79" s="30">
        <v>2067780</v>
      </c>
      <c r="J79" s="24">
        <f t="shared" si="11"/>
        <v>540980.02677898284</v>
      </c>
      <c r="K79" s="30">
        <v>31689.94</v>
      </c>
      <c r="L79" s="26">
        <f t="shared" si="7"/>
        <v>0</v>
      </c>
      <c r="M79" s="27">
        <f t="shared" si="10"/>
        <v>0</v>
      </c>
      <c r="N79" s="27">
        <v>0</v>
      </c>
      <c r="O79" s="27">
        <v>0</v>
      </c>
      <c r="P79" s="27">
        <v>0</v>
      </c>
      <c r="Q79" s="27">
        <v>0</v>
      </c>
      <c r="R79" s="29">
        <v>0</v>
      </c>
      <c r="S79" s="29">
        <v>0</v>
      </c>
    </row>
    <row r="80" spans="1:19" x14ac:dyDescent="0.3">
      <c r="A80" s="32">
        <f t="shared" si="14"/>
        <v>45689</v>
      </c>
      <c r="B80" s="21">
        <f>networth[[#This Row],[Assets]]-networth[[#This Row],[Liabilities]]</f>
        <v>6279917.9172197077</v>
      </c>
      <c r="C80" s="22">
        <f t="shared" si="12"/>
        <v>6851129.8656588346</v>
      </c>
      <c r="D80" s="23">
        <f t="shared" si="13"/>
        <v>571211.94843912683</v>
      </c>
      <c r="E80" s="24">
        <v>4497808.8819106808</v>
      </c>
      <c r="F80" s="24">
        <v>157440.5464859065</v>
      </c>
      <c r="G80" s="24">
        <f t="shared" si="9"/>
        <v>39883.142926307039</v>
      </c>
      <c r="H80" s="25">
        <f t="shared" si="8"/>
        <v>88217.294335940111</v>
      </c>
      <c r="I80" s="30">
        <v>2067780</v>
      </c>
      <c r="J80" s="24">
        <f t="shared" si="11"/>
        <v>539522.00843912689</v>
      </c>
      <c r="K80" s="30">
        <v>31689.94</v>
      </c>
      <c r="L80" s="26">
        <f t="shared" si="7"/>
        <v>0</v>
      </c>
      <c r="M80" s="27">
        <f t="shared" si="10"/>
        <v>0</v>
      </c>
      <c r="N80" s="27">
        <v>0</v>
      </c>
      <c r="O80" s="27">
        <v>0</v>
      </c>
      <c r="P80" s="27">
        <v>0</v>
      </c>
      <c r="Q80" s="27">
        <v>0</v>
      </c>
      <c r="R80" s="29">
        <v>0</v>
      </c>
      <c r="S80" s="29">
        <v>0</v>
      </c>
    </row>
    <row r="81" spans="1:19" x14ac:dyDescent="0.3">
      <c r="A81" s="32">
        <f t="shared" si="14"/>
        <v>45717</v>
      </c>
      <c r="B81" s="21">
        <f>networth[[#This Row],[Assets]]-networth[[#This Row],[Liabilities]]</f>
        <v>6342486.4487620015</v>
      </c>
      <c r="C81" s="22">
        <f t="shared" si="12"/>
        <v>6912236.7338154223</v>
      </c>
      <c r="D81" s="23">
        <f t="shared" si="13"/>
        <v>569750.28505342116</v>
      </c>
      <c r="E81" s="24">
        <v>4553802.9902297873</v>
      </c>
      <c r="F81" s="24">
        <v>160262.30195076557</v>
      </c>
      <c r="G81" s="24">
        <f t="shared" si="9"/>
        <v>41291.974355570106</v>
      </c>
      <c r="H81" s="25">
        <f t="shared" si="8"/>
        <v>89099.467279299512</v>
      </c>
      <c r="I81" s="30">
        <v>2067780</v>
      </c>
      <c r="J81" s="24">
        <f t="shared" si="11"/>
        <v>538060.34505342122</v>
      </c>
      <c r="K81" s="30">
        <v>31689.94</v>
      </c>
      <c r="L81" s="26">
        <f t="shared" si="7"/>
        <v>0</v>
      </c>
      <c r="M81" s="27">
        <f t="shared" si="10"/>
        <v>0</v>
      </c>
      <c r="N81" s="27">
        <v>0</v>
      </c>
      <c r="O81" s="27">
        <v>0</v>
      </c>
      <c r="P81" s="27">
        <v>0</v>
      </c>
      <c r="Q81" s="27">
        <v>0</v>
      </c>
      <c r="R81" s="29">
        <v>0</v>
      </c>
      <c r="S81" s="29">
        <v>0</v>
      </c>
    </row>
    <row r="82" spans="1:19" x14ac:dyDescent="0.3">
      <c r="A82" s="32">
        <f t="shared" si="14"/>
        <v>45748</v>
      </c>
      <c r="B82" s="21">
        <f>networth[[#This Row],[Assets]]-networth[[#This Row],[Liabilities]]</f>
        <v>6405669.7031443249</v>
      </c>
      <c r="C82" s="22">
        <f t="shared" si="12"/>
        <v>6973954.670653576</v>
      </c>
      <c r="D82" s="23">
        <f t="shared" si="13"/>
        <v>568284.96750925132</v>
      </c>
      <c r="E82" s="24">
        <v>4610357.0396320848</v>
      </c>
      <c r="F82" s="24">
        <v>163112.27497027323</v>
      </c>
      <c r="G82" s="24">
        <f t="shared" si="9"/>
        <v>42714.894099125806</v>
      </c>
      <c r="H82" s="25">
        <f t="shared" si="8"/>
        <v>89990.461952092504</v>
      </c>
      <c r="I82" s="30">
        <v>2067780</v>
      </c>
      <c r="J82" s="24">
        <f t="shared" si="11"/>
        <v>536595.02750925138</v>
      </c>
      <c r="K82" s="30">
        <v>31689.94</v>
      </c>
      <c r="L82" s="26">
        <f t="shared" si="7"/>
        <v>0</v>
      </c>
      <c r="M82" s="27">
        <f t="shared" si="10"/>
        <v>0</v>
      </c>
      <c r="N82" s="27">
        <v>0</v>
      </c>
      <c r="O82" s="27">
        <v>0</v>
      </c>
      <c r="P82" s="27">
        <v>0</v>
      </c>
      <c r="Q82" s="27">
        <v>0</v>
      </c>
      <c r="R82" s="29">
        <v>0</v>
      </c>
      <c r="S82" s="29">
        <v>0</v>
      </c>
    </row>
    <row r="83" spans="1:19" x14ac:dyDescent="0.3">
      <c r="A83" s="32">
        <f t="shared" si="14"/>
        <v>45778</v>
      </c>
      <c r="B83" s="21">
        <f>networth[[#This Row],[Assets]]-networth[[#This Row],[Liabilities]]</f>
        <v>6469473.8001888916</v>
      </c>
      <c r="C83" s="22">
        <f t="shared" si="12"/>
        <v>7036289.786860113</v>
      </c>
      <c r="D83" s="23">
        <f t="shared" si="13"/>
        <v>566815.98667122098</v>
      </c>
      <c r="E83" s="24">
        <v>4667476.6295284061</v>
      </c>
      <c r="F83" s="24">
        <v>165990.74771997597</v>
      </c>
      <c r="G83" s="24">
        <f t="shared" si="9"/>
        <v>44152.043040117067</v>
      </c>
      <c r="H83" s="25">
        <f t="shared" si="8"/>
        <v>90890.366571613427</v>
      </c>
      <c r="I83" s="30">
        <v>2067780</v>
      </c>
      <c r="J83" s="24">
        <f t="shared" si="11"/>
        <v>535126.04667122103</v>
      </c>
      <c r="K83" s="30">
        <v>31689.94</v>
      </c>
      <c r="L83" s="26">
        <f t="shared" si="7"/>
        <v>0</v>
      </c>
      <c r="M83" s="27">
        <f t="shared" si="10"/>
        <v>0</v>
      </c>
      <c r="N83" s="27">
        <v>0</v>
      </c>
      <c r="O83" s="27">
        <v>0</v>
      </c>
      <c r="P83" s="27">
        <v>0</v>
      </c>
      <c r="Q83" s="27">
        <v>0</v>
      </c>
      <c r="R83" s="29">
        <v>0</v>
      </c>
      <c r="S83" s="29">
        <v>0</v>
      </c>
    </row>
    <row r="84" spans="1:19" x14ac:dyDescent="0.3">
      <c r="A84" s="32">
        <f t="shared" si="14"/>
        <v>45809</v>
      </c>
      <c r="B84" s="21">
        <f>networth[[#This Row],[Assets]]-networth[[#This Row],[Liabilities]]</f>
        <v>6533904.920847618</v>
      </c>
      <c r="C84" s="22">
        <f t="shared" si="12"/>
        <v>7099248.2542287139</v>
      </c>
      <c r="D84" s="23">
        <f t="shared" si="13"/>
        <v>565343.33338109555</v>
      </c>
      <c r="E84" s="24">
        <v>4725167.4153236905</v>
      </c>
      <c r="F84" s="24">
        <v>168898.00519717575</v>
      </c>
      <c r="G84" s="24">
        <f t="shared" si="9"/>
        <v>45603.563470518238</v>
      </c>
      <c r="H84" s="25">
        <f t="shared" si="8"/>
        <v>91799.270237329561</v>
      </c>
      <c r="I84" s="30">
        <v>2067780</v>
      </c>
      <c r="J84" s="24">
        <f t="shared" si="11"/>
        <v>533653.39338109561</v>
      </c>
      <c r="K84" s="30">
        <v>31689.94</v>
      </c>
      <c r="L84" s="26">
        <f t="shared" si="7"/>
        <v>0</v>
      </c>
      <c r="M84" s="27">
        <f t="shared" si="10"/>
        <v>0</v>
      </c>
      <c r="N84" s="27">
        <v>0</v>
      </c>
      <c r="O84" s="27">
        <v>0</v>
      </c>
      <c r="P84" s="27">
        <v>0</v>
      </c>
      <c r="Q84" s="27">
        <v>0</v>
      </c>
      <c r="R84" s="29">
        <v>0</v>
      </c>
      <c r="S84" s="29">
        <v>0</v>
      </c>
    </row>
    <row r="85" spans="1:19" x14ac:dyDescent="0.3">
      <c r="A85" s="32">
        <f t="shared" si="14"/>
        <v>45839</v>
      </c>
      <c r="B85" s="21">
        <f>networth[[#This Row],[Assets]]-networth[[#This Row],[Liabilities]]</f>
        <v>6598969.307813256</v>
      </c>
      <c r="C85" s="22">
        <f t="shared" si="12"/>
        <v>7162836.3062710008</v>
      </c>
      <c r="D85" s="23">
        <f t="shared" si="13"/>
        <v>563866.99845774483</v>
      </c>
      <c r="E85" s="24">
        <v>4783435.1089769276</v>
      </c>
      <c r="F85" s="24">
        <v>171834.33524914752</v>
      </c>
      <c r="G85" s="24">
        <f t="shared" si="9"/>
        <v>47069.599105223424</v>
      </c>
      <c r="H85" s="25">
        <f t="shared" si="8"/>
        <v>92717.262939702865</v>
      </c>
      <c r="I85" s="30">
        <v>2067780</v>
      </c>
      <c r="J85" s="24">
        <f t="shared" si="11"/>
        <v>532177.05845774489</v>
      </c>
      <c r="K85" s="30">
        <v>31689.94</v>
      </c>
      <c r="L85" s="26">
        <f t="shared" si="7"/>
        <v>0</v>
      </c>
      <c r="M85" s="27">
        <f t="shared" si="10"/>
        <v>0</v>
      </c>
      <c r="N85" s="27">
        <v>0</v>
      </c>
      <c r="O85" s="27">
        <v>0</v>
      </c>
      <c r="P85" s="27">
        <v>0</v>
      </c>
      <c r="Q85" s="27">
        <v>0</v>
      </c>
      <c r="R85" s="29">
        <v>0</v>
      </c>
      <c r="S85" s="29">
        <v>0</v>
      </c>
    </row>
    <row r="86" spans="1:19" x14ac:dyDescent="0.3">
      <c r="A86" s="32">
        <f t="shared" si="14"/>
        <v>45870</v>
      </c>
      <c r="B86" s="21">
        <f>networth[[#This Row],[Assets]]-networth[[#This Row],[Liabilities]]</f>
        <v>6664673.2661366258</v>
      </c>
      <c r="C86" s="22">
        <f t="shared" si="12"/>
        <v>7227060.2388337115</v>
      </c>
      <c r="D86" s="23">
        <f t="shared" si="13"/>
        <v>562386.9726970857</v>
      </c>
      <c r="E86" s="24">
        <v>4842285.479566697</v>
      </c>
      <c r="F86" s="24">
        <v>174800.02860163897</v>
      </c>
      <c r="G86" s="24">
        <f t="shared" si="9"/>
        <v>48550.295096275659</v>
      </c>
      <c r="H86" s="25">
        <f t="shared" si="8"/>
        <v>93644.435569099893</v>
      </c>
      <c r="I86" s="30">
        <v>2067780</v>
      </c>
      <c r="J86" s="24">
        <f t="shared" si="11"/>
        <v>530697.03269708576</v>
      </c>
      <c r="K86" s="30">
        <v>31689.94</v>
      </c>
      <c r="L86" s="26">
        <f t="shared" si="7"/>
        <v>0</v>
      </c>
      <c r="M86" s="27">
        <f t="shared" si="10"/>
        <v>0</v>
      </c>
      <c r="N86" s="27">
        <v>0</v>
      </c>
      <c r="O86" s="27">
        <v>0</v>
      </c>
      <c r="P86" s="27">
        <v>0</v>
      </c>
      <c r="Q86" s="27">
        <v>0</v>
      </c>
      <c r="R86" s="29">
        <v>0</v>
      </c>
      <c r="S86" s="29">
        <v>0</v>
      </c>
    </row>
    <row r="87" spans="1:19" x14ac:dyDescent="0.3">
      <c r="A87" s="32">
        <f t="shared" si="14"/>
        <v>45901</v>
      </c>
      <c r="B87" s="21">
        <f>networth[[#This Row],[Assets]]-networth[[#This Row],[Liabilities]]</f>
        <v>6731023.1638500243</v>
      </c>
      <c r="C87" s="22">
        <f t="shared" si="12"/>
        <v>7291926.410722049</v>
      </c>
      <c r="D87" s="23">
        <f t="shared" si="13"/>
        <v>560903.24687202496</v>
      </c>
      <c r="E87" s="24">
        <v>4901724.3538623648</v>
      </c>
      <c r="F87" s="24">
        <v>177795.37888765539</v>
      </c>
      <c r="G87" s="24">
        <f t="shared" si="9"/>
        <v>50045.798047238415</v>
      </c>
      <c r="H87" s="25">
        <f t="shared" si="8"/>
        <v>94580.87992479089</v>
      </c>
      <c r="I87" s="30">
        <v>2067780</v>
      </c>
      <c r="J87" s="24">
        <f t="shared" si="11"/>
        <v>529213.30687202502</v>
      </c>
      <c r="K87" s="30">
        <v>31689.94</v>
      </c>
      <c r="L87" s="26">
        <f t="shared" si="7"/>
        <v>0</v>
      </c>
      <c r="M87" s="27">
        <f t="shared" si="10"/>
        <v>0</v>
      </c>
      <c r="N87" s="27">
        <v>0</v>
      </c>
      <c r="O87" s="27">
        <v>0</v>
      </c>
      <c r="P87" s="27">
        <v>0</v>
      </c>
      <c r="Q87" s="27">
        <v>0</v>
      </c>
      <c r="R87" s="29">
        <v>0</v>
      </c>
      <c r="S87" s="29">
        <v>0</v>
      </c>
    </row>
    <row r="88" spans="1:19" x14ac:dyDescent="0.3">
      <c r="A88" s="32">
        <f t="shared" si="14"/>
        <v>45931</v>
      </c>
      <c r="B88" s="21">
        <f>networth[[#This Row],[Assets]]-networth[[#This Row],[Liabilities]]</f>
        <v>6798025.4325968698</v>
      </c>
      <c r="C88" s="22">
        <f t="shared" si="12"/>
        <v>7357441.2443292709</v>
      </c>
      <c r="D88" s="23">
        <f t="shared" si="13"/>
        <v>559415.81173240161</v>
      </c>
      <c r="E88" s="24">
        <v>4961757.6169009889</v>
      </c>
      <c r="F88" s="24">
        <v>180820.68267653193</v>
      </c>
      <c r="G88" s="24">
        <f t="shared" si="9"/>
        <v>51556.256027710799</v>
      </c>
      <c r="H88" s="25">
        <f t="shared" si="8"/>
        <v>95526.688724038802</v>
      </c>
      <c r="I88" s="30">
        <v>2067780</v>
      </c>
      <c r="J88" s="24">
        <f t="shared" si="11"/>
        <v>527725.87173240166</v>
      </c>
      <c r="K88" s="30">
        <v>31689.94</v>
      </c>
      <c r="L88" s="26">
        <f t="shared" si="7"/>
        <v>0</v>
      </c>
      <c r="M88" s="27">
        <f t="shared" si="10"/>
        <v>0</v>
      </c>
      <c r="N88" s="27">
        <v>0</v>
      </c>
      <c r="O88" s="27">
        <v>0</v>
      </c>
      <c r="P88" s="27">
        <v>0</v>
      </c>
      <c r="Q88" s="27">
        <v>0</v>
      </c>
      <c r="R88" s="29">
        <v>0</v>
      </c>
      <c r="S88" s="29">
        <v>0</v>
      </c>
    </row>
    <row r="89" spans="1:19" x14ac:dyDescent="0.3">
      <c r="A89" s="32">
        <f t="shared" si="14"/>
        <v>45962</v>
      </c>
      <c r="B89" s="21">
        <f>networth[[#This Row],[Assets]]-networth[[#This Row],[Liabilities]]</f>
        <v>6865686.5682676332</v>
      </c>
      <c r="C89" s="22">
        <f t="shared" si="12"/>
        <v>7423611.2262725625</v>
      </c>
      <c r="D89" s="23">
        <f t="shared" si="13"/>
        <v>557924.6580049292</v>
      </c>
      <c r="E89" s="24">
        <v>5022391.2125699986</v>
      </c>
      <c r="F89" s="24">
        <v>183876.23950329726</v>
      </c>
      <c r="G89" s="24">
        <f t="shared" si="9"/>
        <v>53081.818587987909</v>
      </c>
      <c r="H89" s="25">
        <f t="shared" si="8"/>
        <v>96481.955611279191</v>
      </c>
      <c r="I89" s="30">
        <v>2067780</v>
      </c>
      <c r="J89" s="24">
        <f t="shared" si="11"/>
        <v>526234.71800492925</v>
      </c>
      <c r="K89" s="30">
        <v>31689.94</v>
      </c>
      <c r="L89" s="26">
        <f t="shared" si="7"/>
        <v>0</v>
      </c>
      <c r="M89" s="27">
        <f t="shared" ref="M89:M151" si="15">M88-M88</f>
        <v>0</v>
      </c>
      <c r="N89" s="27">
        <v>0</v>
      </c>
      <c r="O89" s="27">
        <v>0</v>
      </c>
      <c r="P89" s="27">
        <v>0</v>
      </c>
      <c r="Q89" s="27">
        <v>0</v>
      </c>
      <c r="R89" s="29">
        <v>0</v>
      </c>
      <c r="S89" s="29">
        <v>0</v>
      </c>
    </row>
    <row r="90" spans="1:19" x14ac:dyDescent="0.3">
      <c r="A90" s="32">
        <f t="shared" si="14"/>
        <v>45992</v>
      </c>
      <c r="B90" s="21">
        <f>networth[[#This Row],[Assets]]-networth[[#This Row],[Liabilities]]</f>
        <v>6934013.1316421507</v>
      </c>
      <c r="C90" s="22">
        <f t="shared" si="12"/>
        <v>7490442.9080352886</v>
      </c>
      <c r="D90" s="23">
        <f t="shared" si="13"/>
        <v>556429.77639313811</v>
      </c>
      <c r="E90" s="24">
        <v>5083631.1441956991</v>
      </c>
      <c r="F90" s="24">
        <v>186962.35189833023</v>
      </c>
      <c r="G90" s="24">
        <f t="shared" si="9"/>
        <v>54622.636773867787</v>
      </c>
      <c r="H90" s="25">
        <f t="shared" si="8"/>
        <v>97446.775167391985</v>
      </c>
      <c r="I90" s="30">
        <v>2067780</v>
      </c>
      <c r="J90" s="24">
        <f t="shared" si="11"/>
        <v>524739.83639313816</v>
      </c>
      <c r="K90" s="30">
        <v>31689.94</v>
      </c>
      <c r="L90" s="26">
        <f t="shared" si="7"/>
        <v>0</v>
      </c>
      <c r="M90" s="27">
        <f t="shared" si="15"/>
        <v>0</v>
      </c>
      <c r="N90" s="27">
        <v>0</v>
      </c>
      <c r="O90" s="27">
        <v>0</v>
      </c>
      <c r="P90" s="27">
        <v>0</v>
      </c>
      <c r="Q90" s="27">
        <v>0</v>
      </c>
      <c r="R90" s="29">
        <v>0</v>
      </c>
      <c r="S90" s="29">
        <v>0</v>
      </c>
    </row>
    <row r="91" spans="1:19" x14ac:dyDescent="0.3">
      <c r="A91" s="32">
        <f t="shared" si="14"/>
        <v>46023</v>
      </c>
      <c r="B91" s="21">
        <f>networth[[#This Row],[Assets]]-networth[[#This Row],[Liabilities]]</f>
        <v>7003011.7490383247</v>
      </c>
      <c r="C91" s="22">
        <f t="shared" si="12"/>
        <v>7557942.9066156419</v>
      </c>
      <c r="D91" s="23">
        <f t="shared" si="13"/>
        <v>554931.15757731756</v>
      </c>
      <c r="E91" s="24">
        <v>5145483.4751376556</v>
      </c>
      <c r="F91" s="24">
        <v>190079.32541731355</v>
      </c>
      <c r="G91" s="24">
        <f t="shared" si="9"/>
        <v>56178.863141606467</v>
      </c>
      <c r="H91" s="25">
        <f t="shared" si="8"/>
        <v>98421.242919065902</v>
      </c>
      <c r="I91" s="30">
        <v>2067780</v>
      </c>
      <c r="J91" s="24">
        <f t="shared" si="11"/>
        <v>523241.21757731755</v>
      </c>
      <c r="K91" s="30">
        <v>31689.94</v>
      </c>
      <c r="L91" s="26">
        <f t="shared" ref="L91:L151" si="16">-SUM(M91:S91)</f>
        <v>0</v>
      </c>
      <c r="M91" s="27">
        <f t="shared" si="15"/>
        <v>0</v>
      </c>
      <c r="N91" s="27">
        <v>0</v>
      </c>
      <c r="O91" s="27">
        <v>0</v>
      </c>
      <c r="P91" s="27">
        <v>0</v>
      </c>
      <c r="Q91" s="27">
        <v>0</v>
      </c>
      <c r="R91" s="29">
        <v>0</v>
      </c>
      <c r="S91" s="29">
        <v>0</v>
      </c>
    </row>
    <row r="92" spans="1:19" x14ac:dyDescent="0.3">
      <c r="A92" s="32">
        <f t="shared" si="14"/>
        <v>46054</v>
      </c>
      <c r="B92" s="21">
        <f>networth[[#This Row],[Assets]]-networth[[#This Row],[Liabilities]]</f>
        <v>7072689.1129673403</v>
      </c>
      <c r="C92" s="22">
        <f t="shared" si="12"/>
        <v>7626117.9051817982</v>
      </c>
      <c r="D92" s="23">
        <f t="shared" si="13"/>
        <v>553428.79221445741</v>
      </c>
      <c r="E92" s="24">
        <v>5207954.329389032</v>
      </c>
      <c r="F92" s="24">
        <v>193227.46867148671</v>
      </c>
      <c r="G92" s="24">
        <f t="shared" si="9"/>
        <v>57750.651773022531</v>
      </c>
      <c r="H92" s="25">
        <f t="shared" si="8"/>
        <v>99405.455348256568</v>
      </c>
      <c r="I92" s="30">
        <v>2067780</v>
      </c>
      <c r="J92" s="24">
        <f t="shared" si="11"/>
        <v>521738.85221445741</v>
      </c>
      <c r="K92" s="30">
        <v>31689.94</v>
      </c>
      <c r="L92" s="26">
        <f t="shared" si="16"/>
        <v>0</v>
      </c>
      <c r="M92" s="27">
        <f t="shared" si="15"/>
        <v>0</v>
      </c>
      <c r="N92" s="27">
        <v>0</v>
      </c>
      <c r="O92" s="27">
        <v>0</v>
      </c>
      <c r="P92" s="27">
        <v>0</v>
      </c>
      <c r="Q92" s="27">
        <v>0</v>
      </c>
      <c r="R92" s="29">
        <v>0</v>
      </c>
      <c r="S92" s="29">
        <v>0</v>
      </c>
    </row>
    <row r="93" spans="1:19" x14ac:dyDescent="0.3">
      <c r="A93" s="32">
        <f t="shared" si="14"/>
        <v>46082</v>
      </c>
      <c r="B93" s="21">
        <f>networth[[#This Row],[Assets]]-networth[[#This Row],[Liabilities]]</f>
        <v>7143051.9827954257</v>
      </c>
      <c r="C93" s="22">
        <f t="shared" si="12"/>
        <v>7694974.6537336158</v>
      </c>
      <c r="D93" s="23">
        <f t="shared" si="13"/>
        <v>551922.67093819007</v>
      </c>
      <c r="E93" s="24">
        <v>5271049.892182922</v>
      </c>
      <c r="F93" s="24">
        <v>196407.09335820156</v>
      </c>
      <c r="G93" s="24">
        <f t="shared" si="9"/>
        <v>59338.158290752755</v>
      </c>
      <c r="H93" s="25">
        <f t="shared" si="8"/>
        <v>100399.50990173913</v>
      </c>
      <c r="I93" s="30">
        <v>2067780</v>
      </c>
      <c r="J93" s="24">
        <f t="shared" si="11"/>
        <v>520232.73093819013</v>
      </c>
      <c r="K93" s="30">
        <v>31689.94</v>
      </c>
      <c r="L93" s="26">
        <f t="shared" si="16"/>
        <v>0</v>
      </c>
      <c r="M93" s="27">
        <f t="shared" si="15"/>
        <v>0</v>
      </c>
      <c r="N93" s="27">
        <v>0</v>
      </c>
      <c r="O93" s="27">
        <v>0</v>
      </c>
      <c r="P93" s="27">
        <v>0</v>
      </c>
      <c r="Q93" s="27">
        <v>0</v>
      </c>
      <c r="R93" s="29">
        <v>0</v>
      </c>
      <c r="S93" s="29">
        <v>0</v>
      </c>
    </row>
    <row r="94" spans="1:19" x14ac:dyDescent="0.3">
      <c r="A94" s="32">
        <f t="shared" si="14"/>
        <v>46113</v>
      </c>
      <c r="B94" s="21">
        <f>networth[[#This Row],[Assets]]-networth[[#This Row],[Liabilities]]</f>
        <v>7214107.1854122197</v>
      </c>
      <c r="C94" s="22">
        <f t="shared" si="12"/>
        <v>7764519.9697709521</v>
      </c>
      <c r="D94" s="23">
        <f t="shared" si="13"/>
        <v>550412.78435873217</v>
      </c>
      <c r="E94" s="24">
        <v>5334776.4106047517</v>
      </c>
      <c r="F94" s="24">
        <v>199618.51429178359</v>
      </c>
      <c r="G94" s="24">
        <f t="shared" si="9"/>
        <v>60941.53987366028</v>
      </c>
      <c r="H94" s="25">
        <f t="shared" si="8"/>
        <v>101403.50500075653</v>
      </c>
      <c r="I94" s="30">
        <v>2067780</v>
      </c>
      <c r="J94" s="24">
        <f t="shared" si="11"/>
        <v>518722.84435873217</v>
      </c>
      <c r="K94" s="30">
        <v>31689.94</v>
      </c>
      <c r="L94" s="26">
        <f t="shared" si="16"/>
        <v>0</v>
      </c>
      <c r="M94" s="27">
        <f t="shared" si="15"/>
        <v>0</v>
      </c>
      <c r="N94" s="27">
        <v>0</v>
      </c>
      <c r="O94" s="27">
        <v>0</v>
      </c>
      <c r="P94" s="27">
        <v>0</v>
      </c>
      <c r="Q94" s="27">
        <v>0</v>
      </c>
      <c r="R94" s="29">
        <v>0</v>
      </c>
      <c r="S94" s="29">
        <v>0</v>
      </c>
    </row>
    <row r="95" spans="1:19" x14ac:dyDescent="0.3">
      <c r="A95" s="32">
        <f t="shared" si="14"/>
        <v>46143</v>
      </c>
      <c r="B95" s="21">
        <f>networth[[#This Row],[Assets]]-networth[[#This Row],[Liabilities]]</f>
        <v>7285861.6159058353</v>
      </c>
      <c r="C95" s="22">
        <f t="shared" si="12"/>
        <v>7834760.7389686611</v>
      </c>
      <c r="D95" s="23">
        <f t="shared" si="13"/>
        <v>548899.12306282553</v>
      </c>
      <c r="E95" s="24">
        <v>5399140.1942107994</v>
      </c>
      <c r="F95" s="24">
        <v>202862.04943470142</v>
      </c>
      <c r="G95" s="24">
        <f t="shared" si="9"/>
        <v>62560.955272396881</v>
      </c>
      <c r="H95" s="25">
        <f t="shared" si="8"/>
        <v>102417.5400507641</v>
      </c>
      <c r="I95" s="30">
        <v>2067780</v>
      </c>
      <c r="J95" s="24">
        <f t="shared" si="11"/>
        <v>517209.18306282553</v>
      </c>
      <c r="K95" s="30">
        <v>31689.94</v>
      </c>
      <c r="L95" s="26">
        <f t="shared" si="16"/>
        <v>0</v>
      </c>
      <c r="M95" s="27">
        <f t="shared" si="15"/>
        <v>0</v>
      </c>
      <c r="N95" s="27">
        <v>0</v>
      </c>
      <c r="O95" s="27">
        <v>0</v>
      </c>
      <c r="P95" s="27">
        <v>0</v>
      </c>
      <c r="Q95" s="27">
        <v>0</v>
      </c>
      <c r="R95" s="29">
        <v>0</v>
      </c>
      <c r="S95" s="29">
        <v>0</v>
      </c>
    </row>
    <row r="96" spans="1:19" x14ac:dyDescent="0.3">
      <c r="A96" s="32">
        <f t="shared" si="14"/>
        <v>46174</v>
      </c>
      <c r="B96" s="21">
        <f>networth[[#This Row],[Assets]]-networth[[#This Row],[Liabilities]]</f>
        <v>7358322.2382446695</v>
      </c>
      <c r="C96" s="22">
        <f t="shared" si="12"/>
        <v>7905703.9158583488</v>
      </c>
      <c r="D96" s="23">
        <f t="shared" si="13"/>
        <v>547381.67761367909</v>
      </c>
      <c r="E96" s="24">
        <v>5464147.6156529067</v>
      </c>
      <c r="F96" s="24">
        <v>206138.01992904843</v>
      </c>
      <c r="G96" s="24">
        <f t="shared" si="9"/>
        <v>64196.564825120848</v>
      </c>
      <c r="H96" s="25">
        <f t="shared" si="8"/>
        <v>103441.71545127174</v>
      </c>
      <c r="I96" s="30">
        <v>2067780</v>
      </c>
      <c r="J96" s="24">
        <f t="shared" si="11"/>
        <v>515691.73761367914</v>
      </c>
      <c r="K96" s="30">
        <v>31689.94</v>
      </c>
      <c r="L96" s="26">
        <f t="shared" si="16"/>
        <v>0</v>
      </c>
      <c r="M96" s="27">
        <f t="shared" si="15"/>
        <v>0</v>
      </c>
      <c r="N96" s="27">
        <v>0</v>
      </c>
      <c r="O96" s="27">
        <v>0</v>
      </c>
      <c r="P96" s="27">
        <v>0</v>
      </c>
      <c r="Q96" s="27">
        <v>0</v>
      </c>
      <c r="R96" s="29">
        <v>0</v>
      </c>
      <c r="S96" s="29">
        <v>0</v>
      </c>
    </row>
    <row r="97" spans="1:19" x14ac:dyDescent="0.3">
      <c r="A97" s="32">
        <f t="shared" si="14"/>
        <v>46204</v>
      </c>
      <c r="B97" s="21">
        <f>networth[[#This Row],[Assets]]-networth[[#This Row],[Liabilities]]</f>
        <v>7431496.0859660218</v>
      </c>
      <c r="C97" s="22">
        <f t="shared" si="12"/>
        <v>7977356.5245169317</v>
      </c>
      <c r="D97" s="23">
        <f t="shared" si="13"/>
        <v>545860.43855090986</v>
      </c>
      <c r="E97" s="24">
        <v>5529805.1113094361</v>
      </c>
      <c r="F97" s="24">
        <v>209446.75012833893</v>
      </c>
      <c r="G97" s="24">
        <f t="shared" si="9"/>
        <v>65848.530473372055</v>
      </c>
      <c r="H97" s="25">
        <f t="shared" si="8"/>
        <v>104476.13260578446</v>
      </c>
      <c r="I97" s="30">
        <v>2067780</v>
      </c>
      <c r="J97" s="24">
        <f t="shared" si="11"/>
        <v>514170.49855090992</v>
      </c>
      <c r="K97" s="30">
        <v>31689.94</v>
      </c>
      <c r="L97" s="26">
        <f t="shared" si="16"/>
        <v>0</v>
      </c>
      <c r="M97" s="27">
        <f t="shared" si="15"/>
        <v>0</v>
      </c>
      <c r="N97" s="27">
        <v>0</v>
      </c>
      <c r="O97" s="27">
        <v>0</v>
      </c>
      <c r="P97" s="27">
        <v>0</v>
      </c>
      <c r="Q97" s="27">
        <v>0</v>
      </c>
      <c r="R97" s="29">
        <v>0</v>
      </c>
      <c r="S97" s="29">
        <v>0</v>
      </c>
    </row>
    <row r="98" spans="1:19" x14ac:dyDescent="0.3">
      <c r="A98" s="32">
        <f t="shared" si="14"/>
        <v>46235</v>
      </c>
      <c r="B98" s="21">
        <f>networth[[#This Row],[Assets]]-networth[[#This Row],[Liabilities]]</f>
        <v>7505390.2628716175</v>
      </c>
      <c r="C98" s="22">
        <f t="shared" si="12"/>
        <v>8049725.6592621012</v>
      </c>
      <c r="D98" s="23">
        <f t="shared" si="13"/>
        <v>544335.39639048371</v>
      </c>
      <c r="E98" s="24">
        <v>5596119.1819225308</v>
      </c>
      <c r="F98" s="24">
        <v>212788.56762962232</v>
      </c>
      <c r="G98" s="24">
        <f t="shared" si="9"/>
        <v>67517.015778105779</v>
      </c>
      <c r="H98" s="25">
        <f t="shared" si="8"/>
        <v>105520.89393184231</v>
      </c>
      <c r="I98" s="30">
        <v>2067780</v>
      </c>
      <c r="J98" s="24">
        <f t="shared" si="11"/>
        <v>512645.45639048377</v>
      </c>
      <c r="K98" s="30">
        <v>31689.94</v>
      </c>
      <c r="L98" s="26">
        <f t="shared" si="16"/>
        <v>0</v>
      </c>
      <c r="M98" s="27">
        <f t="shared" si="15"/>
        <v>0</v>
      </c>
      <c r="N98" s="27">
        <v>0</v>
      </c>
      <c r="O98" s="27">
        <v>0</v>
      </c>
      <c r="P98" s="27">
        <v>0</v>
      </c>
      <c r="Q98" s="27">
        <v>0</v>
      </c>
      <c r="R98" s="29">
        <v>0</v>
      </c>
      <c r="S98" s="29">
        <v>0</v>
      </c>
    </row>
    <row r="99" spans="1:19" x14ac:dyDescent="0.3">
      <c r="A99" s="32">
        <f t="shared" si="14"/>
        <v>46266</v>
      </c>
      <c r="B99" s="21">
        <f>networth[[#This Row],[Assets]]-networth[[#This Row],[Liabilities]]</f>
        <v>7580011.9437300647</v>
      </c>
      <c r="C99" s="22">
        <f t="shared" si="12"/>
        <v>8122818.4853547215</v>
      </c>
      <c r="D99" s="23">
        <f t="shared" si="13"/>
        <v>542806.54162465653</v>
      </c>
      <c r="E99" s="24">
        <v>5663096.3932417557</v>
      </c>
      <c r="F99" s="24">
        <v>216163.80330591853</v>
      </c>
      <c r="G99" s="24">
        <f t="shared" si="9"/>
        <v>69202.185935886839</v>
      </c>
      <c r="H99" s="25">
        <f t="shared" si="8"/>
        <v>106576.10287116074</v>
      </c>
      <c r="I99" s="30">
        <v>2067780</v>
      </c>
      <c r="J99" s="24">
        <f t="shared" si="11"/>
        <v>511116.60162465653</v>
      </c>
      <c r="K99" s="30">
        <v>31689.94</v>
      </c>
      <c r="L99" s="26">
        <f t="shared" si="16"/>
        <v>0</v>
      </c>
      <c r="M99" s="27">
        <f t="shared" si="15"/>
        <v>0</v>
      </c>
      <c r="N99" s="27">
        <v>0</v>
      </c>
      <c r="O99" s="27">
        <v>0</v>
      </c>
      <c r="P99" s="27">
        <v>0</v>
      </c>
      <c r="Q99" s="27">
        <v>0</v>
      </c>
      <c r="R99" s="29">
        <v>0</v>
      </c>
      <c r="S99" s="29">
        <v>0</v>
      </c>
    </row>
    <row r="100" spans="1:19" x14ac:dyDescent="0.3">
      <c r="A100" s="32">
        <f t="shared" si="14"/>
        <v>46296</v>
      </c>
      <c r="B100" s="21">
        <f>networth[[#This Row],[Assets]]-networth[[#This Row],[Liabilities]]</f>
        <v>7655368.3749863543</v>
      </c>
      <c r="C100" s="22">
        <f t="shared" si="12"/>
        <v>8196642.239708269</v>
      </c>
      <c r="D100" s="23">
        <f t="shared" si="13"/>
        <v>541273.86472191475</v>
      </c>
      <c r="E100" s="24">
        <v>5730743.3766741734</v>
      </c>
      <c r="F100" s="24">
        <v>219572.79133897772</v>
      </c>
      <c r="G100" s="24">
        <f t="shared" si="9"/>
        <v>70904.207795245704</v>
      </c>
      <c r="H100" s="25">
        <f t="shared" si="8"/>
        <v>107641.86389987235</v>
      </c>
      <c r="I100" s="30">
        <v>2067780</v>
      </c>
      <c r="J100" s="24">
        <f t="shared" si="11"/>
        <v>509583.92472191475</v>
      </c>
      <c r="K100" s="30">
        <v>31689.94</v>
      </c>
      <c r="L100" s="26">
        <f t="shared" si="16"/>
        <v>0</v>
      </c>
      <c r="M100" s="27">
        <f t="shared" si="15"/>
        <v>0</v>
      </c>
      <c r="N100" s="27">
        <v>0</v>
      </c>
      <c r="O100" s="27">
        <v>0</v>
      </c>
      <c r="P100" s="27">
        <v>0</v>
      </c>
      <c r="Q100" s="27">
        <v>0</v>
      </c>
      <c r="R100" s="29">
        <v>0</v>
      </c>
      <c r="S100" s="29">
        <v>0</v>
      </c>
    </row>
    <row r="101" spans="1:19" x14ac:dyDescent="0.3">
      <c r="A101" s="32">
        <f t="shared" si="14"/>
        <v>46327</v>
      </c>
      <c r="B101" s="21">
        <f>networth[[#This Row],[Assets]]-networth[[#This Row],[Liabilities]]</f>
        <v>7731466.8754784372</v>
      </c>
      <c r="C101" s="22">
        <f t="shared" si="12"/>
        <v>8271204.2316053528</v>
      </c>
      <c r="D101" s="23">
        <f t="shared" si="13"/>
        <v>539737.35612691601</v>
      </c>
      <c r="E101" s="24">
        <v>5799066.8299409151</v>
      </c>
      <c r="F101" s="24">
        <v>223015.86925236753</v>
      </c>
      <c r="G101" s="24">
        <f t="shared" si="9"/>
        <v>72623.249873198161</v>
      </c>
      <c r="H101" s="25">
        <f t="shared" si="8"/>
        <v>108718.28253887108</v>
      </c>
      <c r="I101" s="30">
        <v>2067780</v>
      </c>
      <c r="J101" s="24">
        <f t="shared" si="11"/>
        <v>508047.41612691607</v>
      </c>
      <c r="K101" s="30">
        <v>31689.94</v>
      </c>
      <c r="L101" s="26">
        <f t="shared" si="16"/>
        <v>0</v>
      </c>
      <c r="M101" s="27">
        <f t="shared" si="15"/>
        <v>0</v>
      </c>
      <c r="N101" s="27">
        <v>0</v>
      </c>
      <c r="O101" s="27">
        <v>0</v>
      </c>
      <c r="P101" s="27">
        <v>0</v>
      </c>
      <c r="Q101" s="27">
        <v>0</v>
      </c>
      <c r="R101" s="29">
        <v>0</v>
      </c>
      <c r="S101" s="29">
        <v>0</v>
      </c>
    </row>
    <row r="102" spans="1:19" x14ac:dyDescent="0.3">
      <c r="A102" s="32">
        <f t="shared" si="14"/>
        <v>46357</v>
      </c>
      <c r="B102" s="21">
        <f>networth[[#This Row],[Assets]]-networth[[#This Row],[Liabilities]]</f>
        <v>7808314.8371609757</v>
      </c>
      <c r="C102" s="22">
        <f t="shared" si="12"/>
        <v>8346511.8434214052</v>
      </c>
      <c r="D102" s="23">
        <f t="shared" si="13"/>
        <v>538197.00626042986</v>
      </c>
      <c r="E102" s="24">
        <v>5868073.5177403241</v>
      </c>
      <c r="F102" s="24">
        <v>226493.3779448912</v>
      </c>
      <c r="G102" s="24">
        <f t="shared" si="9"/>
        <v>74359.482371930149</v>
      </c>
      <c r="H102" s="25">
        <f t="shared" si="8"/>
        <v>109805.46536425978</v>
      </c>
      <c r="I102" s="30">
        <v>2067780</v>
      </c>
      <c r="J102" s="24">
        <f t="shared" si="11"/>
        <v>506507.06626042991</v>
      </c>
      <c r="K102" s="30">
        <v>31689.94</v>
      </c>
      <c r="L102" s="26">
        <f t="shared" si="16"/>
        <v>0</v>
      </c>
      <c r="M102" s="27">
        <f t="shared" si="15"/>
        <v>0</v>
      </c>
      <c r="N102" s="27">
        <v>0</v>
      </c>
      <c r="O102" s="27">
        <v>0</v>
      </c>
      <c r="P102" s="27">
        <v>0</v>
      </c>
      <c r="Q102" s="27">
        <v>0</v>
      </c>
      <c r="R102" s="29">
        <v>0</v>
      </c>
      <c r="S102" s="29">
        <v>0</v>
      </c>
    </row>
    <row r="103" spans="1:19" x14ac:dyDescent="0.3">
      <c r="A103" s="32">
        <f t="shared" si="14"/>
        <v>46388</v>
      </c>
      <c r="B103" s="21">
        <f>networth[[#This Row],[Assets]]-networth[[#This Row],[Liabilities]]</f>
        <v>7885919.7258363422</v>
      </c>
      <c r="C103" s="22">
        <f t="shared" si="12"/>
        <v>8422572.5313556194</v>
      </c>
      <c r="D103" s="23">
        <f t="shared" si="13"/>
        <v>536652.80551927746</v>
      </c>
      <c r="E103" s="24">
        <v>5937770.2724177279</v>
      </c>
      <c r="F103" s="24">
        <v>230005.66172434014</v>
      </c>
      <c r="G103" s="24">
        <f t="shared" si="9"/>
        <v>76113.077195649457</v>
      </c>
      <c r="H103" s="25">
        <f t="shared" si="8"/>
        <v>110903.52001790238</v>
      </c>
      <c r="I103" s="30">
        <v>2067780</v>
      </c>
      <c r="J103" s="24">
        <f t="shared" si="11"/>
        <v>504962.86551927752</v>
      </c>
      <c r="K103" s="30">
        <v>31689.94</v>
      </c>
      <c r="L103" s="26">
        <f t="shared" si="16"/>
        <v>0</v>
      </c>
      <c r="M103" s="27">
        <f t="shared" si="15"/>
        <v>0</v>
      </c>
      <c r="N103" s="27">
        <v>0</v>
      </c>
      <c r="O103" s="27">
        <v>0</v>
      </c>
      <c r="P103" s="27">
        <v>0</v>
      </c>
      <c r="Q103" s="27">
        <v>0</v>
      </c>
      <c r="R103" s="29">
        <v>0</v>
      </c>
      <c r="S103" s="29">
        <v>0</v>
      </c>
    </row>
    <row r="104" spans="1:19" x14ac:dyDescent="0.3">
      <c r="A104" s="32">
        <f t="shared" si="14"/>
        <v>46419</v>
      </c>
      <c r="B104" s="21">
        <f>networth[[#This Row],[Assets]]-networth[[#This Row],[Liabilities]]</f>
        <v>7964289.0818929039</v>
      </c>
      <c r="C104" s="22">
        <f t="shared" si="12"/>
        <v>8499393.826169176</v>
      </c>
      <c r="D104" s="23">
        <f t="shared" si="13"/>
        <v>535104.74427627225</v>
      </c>
      <c r="E104" s="24">
        <v>6008163.9946419047</v>
      </c>
      <c r="F104" s="24">
        <v>233553.06834158351</v>
      </c>
      <c r="G104" s="24">
        <f t="shared" si="9"/>
        <v>77884.207967605951</v>
      </c>
      <c r="H104" s="25">
        <f t="shared" si="8"/>
        <v>112012.55521808141</v>
      </c>
      <c r="I104" s="30">
        <v>2067780</v>
      </c>
      <c r="J104" s="24">
        <f t="shared" si="11"/>
        <v>503414.80427627225</v>
      </c>
      <c r="K104" s="30">
        <v>31689.94</v>
      </c>
      <c r="L104" s="26">
        <f t="shared" si="16"/>
        <v>0</v>
      </c>
      <c r="M104" s="27">
        <f t="shared" si="15"/>
        <v>0</v>
      </c>
      <c r="N104" s="27">
        <v>0</v>
      </c>
      <c r="O104" s="27">
        <v>0</v>
      </c>
      <c r="P104" s="27">
        <v>0</v>
      </c>
      <c r="Q104" s="27">
        <v>0</v>
      </c>
      <c r="R104" s="29">
        <v>0</v>
      </c>
      <c r="S104" s="29">
        <v>0</v>
      </c>
    </row>
    <row r="105" spans="1:19" x14ac:dyDescent="0.3">
      <c r="A105" s="32">
        <f t="shared" si="14"/>
        <v>46447</v>
      </c>
      <c r="B105" s="21">
        <f>networth[[#This Row],[Assets]]-networth[[#This Row],[Liabilities]]</f>
        <v>8043430.5210507093</v>
      </c>
      <c r="C105" s="22">
        <f t="shared" si="12"/>
        <v>8576983.3339308687</v>
      </c>
      <c r="D105" s="23">
        <f t="shared" si="13"/>
        <v>533552.81288015947</v>
      </c>
      <c r="E105" s="24">
        <v>6079261.6540883239</v>
      </c>
      <c r="F105" s="24">
        <v>237135.94902499934</v>
      </c>
      <c r="G105" s="24">
        <f t="shared" si="9"/>
        <v>79673.050047282013</v>
      </c>
      <c r="H105" s="25">
        <f t="shared" si="8"/>
        <v>113132.68077026223</v>
      </c>
      <c r="I105" s="30">
        <v>2067780</v>
      </c>
      <c r="J105" s="24">
        <f t="shared" si="11"/>
        <v>501862.87288015947</v>
      </c>
      <c r="K105" s="30">
        <v>31689.94</v>
      </c>
      <c r="L105" s="26">
        <f t="shared" si="16"/>
        <v>0</v>
      </c>
      <c r="M105" s="27">
        <f t="shared" si="15"/>
        <v>0</v>
      </c>
      <c r="N105" s="27">
        <v>0</v>
      </c>
      <c r="O105" s="27">
        <v>0</v>
      </c>
      <c r="P105" s="27">
        <v>0</v>
      </c>
      <c r="Q105" s="27">
        <v>0</v>
      </c>
      <c r="R105" s="29">
        <v>0</v>
      </c>
      <c r="S105" s="29">
        <v>0</v>
      </c>
    </row>
    <row r="106" spans="1:19" x14ac:dyDescent="0.3">
      <c r="A106" s="32">
        <f t="shared" si="14"/>
        <v>46478</v>
      </c>
      <c r="B106" s="21">
        <f>networth[[#This Row],[Assets]]-networth[[#This Row],[Liabilities]]</f>
        <v>8123351.7351146191</v>
      </c>
      <c r="C106" s="22">
        <f t="shared" si="12"/>
        <v>8655348.7367701754</v>
      </c>
      <c r="D106" s="23">
        <f t="shared" si="13"/>
        <v>531997.00165555638</v>
      </c>
      <c r="E106" s="24">
        <v>6151070.2901292071</v>
      </c>
      <c r="F106" s="24">
        <v>240754.65851524935</v>
      </c>
      <c r="G106" s="24">
        <f t="shared" si="9"/>
        <v>81479.780547754839</v>
      </c>
      <c r="H106" s="25">
        <f t="shared" si="8"/>
        <v>114264.00757796486</v>
      </c>
      <c r="I106" s="30">
        <v>2067780</v>
      </c>
      <c r="J106" s="24">
        <f t="shared" si="11"/>
        <v>500307.06165555643</v>
      </c>
      <c r="K106" s="30">
        <v>31689.94</v>
      </c>
      <c r="L106" s="26">
        <f t="shared" si="16"/>
        <v>0</v>
      </c>
      <c r="M106" s="27">
        <f t="shared" si="15"/>
        <v>0</v>
      </c>
      <c r="N106" s="27">
        <v>0</v>
      </c>
      <c r="O106" s="27">
        <v>0</v>
      </c>
      <c r="P106" s="27">
        <v>0</v>
      </c>
      <c r="Q106" s="27">
        <v>0</v>
      </c>
      <c r="R106" s="29">
        <v>0</v>
      </c>
      <c r="S106" s="29">
        <v>0</v>
      </c>
    </row>
    <row r="107" spans="1:19" x14ac:dyDescent="0.3">
      <c r="A107" s="32">
        <f t="shared" si="14"/>
        <v>46508</v>
      </c>
      <c r="B107" s="21">
        <f>networth[[#This Row],[Assets]]-networth[[#This Row],[Liabilities]]</f>
        <v>8204060.4927349873</v>
      </c>
      <c r="C107" s="22">
        <f t="shared" si="12"/>
        <v>8734497.7936378792</v>
      </c>
      <c r="D107" s="23">
        <f t="shared" si="13"/>
        <v>530437.3009028919</v>
      </c>
      <c r="E107" s="24">
        <v>6223597.0125304991</v>
      </c>
      <c r="F107" s="24">
        <v>244409.55510040186</v>
      </c>
      <c r="G107" s="24">
        <f t="shared" si="9"/>
        <v>83304.578353232384</v>
      </c>
      <c r="H107" s="25">
        <f t="shared" si="8"/>
        <v>115406.64765374451</v>
      </c>
      <c r="I107" s="30">
        <v>2067780</v>
      </c>
      <c r="J107" s="24">
        <f t="shared" si="11"/>
        <v>498747.3609028919</v>
      </c>
      <c r="K107" s="30">
        <v>31689.94</v>
      </c>
      <c r="L107" s="26">
        <f t="shared" si="16"/>
        <v>0</v>
      </c>
      <c r="M107" s="27">
        <f t="shared" si="15"/>
        <v>0</v>
      </c>
      <c r="N107" s="27">
        <v>0</v>
      </c>
      <c r="O107" s="27">
        <v>0</v>
      </c>
      <c r="P107" s="27">
        <v>0</v>
      </c>
      <c r="Q107" s="27">
        <v>0</v>
      </c>
      <c r="R107" s="29">
        <v>0</v>
      </c>
      <c r="S107" s="29">
        <v>0</v>
      </c>
    </row>
    <row r="108" spans="1:19" x14ac:dyDescent="0.3">
      <c r="A108" s="32">
        <f t="shared" si="14"/>
        <v>46539</v>
      </c>
      <c r="B108" s="21">
        <f>networth[[#This Row],[Assets]]-networth[[#This Row],[Liabilities]]</f>
        <v>8285564.6401759125</v>
      </c>
      <c r="C108" s="22">
        <f t="shared" si="12"/>
        <v>8814438.3410742581</v>
      </c>
      <c r="D108" s="23">
        <f t="shared" si="13"/>
        <v>528873.70089834568</v>
      </c>
      <c r="E108" s="24">
        <v>6296849.0021558041</v>
      </c>
      <c r="F108" s="24">
        <v>248101.00065140586</v>
      </c>
      <c r="G108" s="24">
        <f t="shared" si="9"/>
        <v>85147.624136764702</v>
      </c>
      <c r="H108" s="25">
        <f t="shared" si="8"/>
        <v>116560.71413028197</v>
      </c>
      <c r="I108" s="30">
        <v>2067780</v>
      </c>
      <c r="J108" s="24">
        <f t="shared" si="11"/>
        <v>497183.76089834567</v>
      </c>
      <c r="K108" s="30">
        <v>31689.94</v>
      </c>
      <c r="L108" s="26">
        <f t="shared" si="16"/>
        <v>0</v>
      </c>
      <c r="M108" s="27">
        <f t="shared" si="15"/>
        <v>0</v>
      </c>
      <c r="N108" s="27">
        <v>0</v>
      </c>
      <c r="O108" s="27">
        <v>0</v>
      </c>
      <c r="P108" s="27">
        <v>0</v>
      </c>
      <c r="Q108" s="27">
        <v>0</v>
      </c>
      <c r="R108" s="29">
        <v>0</v>
      </c>
      <c r="S108" s="29">
        <v>0</v>
      </c>
    </row>
    <row r="109" spans="1:19" x14ac:dyDescent="0.3">
      <c r="A109" s="32">
        <f t="shared" si="14"/>
        <v>46569</v>
      </c>
      <c r="B109" s="21">
        <f>networth[[#This Row],[Assets]]-networth[[#This Row],[Liabilities]]</f>
        <v>8367872.10209121</v>
      </c>
      <c r="C109" s="22">
        <f t="shared" si="12"/>
        <v>8895178.293984998</v>
      </c>
      <c r="D109" s="23">
        <f t="shared" si="13"/>
        <v>527306.19189378805</v>
      </c>
      <c r="E109" s="24">
        <v>6370833.511677362</v>
      </c>
      <c r="F109" s="24">
        <v>251829.36065791993</v>
      </c>
      <c r="G109" s="24">
        <f t="shared" si="9"/>
        <v>87009.100378132352</v>
      </c>
      <c r="H109" s="25">
        <f t="shared" ref="H109:H151" si="17">H108*1.01</f>
        <v>117726.32127158479</v>
      </c>
      <c r="I109" s="30">
        <v>2067780</v>
      </c>
      <c r="J109" s="24">
        <f t="shared" si="11"/>
        <v>495616.25189378811</v>
      </c>
      <c r="K109" s="30">
        <v>31689.94</v>
      </c>
      <c r="L109" s="26">
        <f t="shared" si="16"/>
        <v>0</v>
      </c>
      <c r="M109" s="27">
        <f t="shared" si="15"/>
        <v>0</v>
      </c>
      <c r="N109" s="27">
        <v>0</v>
      </c>
      <c r="O109" s="27">
        <v>0</v>
      </c>
      <c r="P109" s="27">
        <v>0</v>
      </c>
      <c r="Q109" s="27">
        <v>0</v>
      </c>
      <c r="R109" s="29">
        <v>0</v>
      </c>
      <c r="S109" s="29">
        <v>0</v>
      </c>
    </row>
    <row r="110" spans="1:19" x14ac:dyDescent="0.3">
      <c r="A110" s="32">
        <f t="shared" si="14"/>
        <v>46600</v>
      </c>
      <c r="B110" s="21">
        <f>networth[[#This Row],[Assets]]-networth[[#This Row],[Liabilities]]</f>
        <v>8450990.8823081292</v>
      </c>
      <c r="C110" s="22">
        <f t="shared" si="12"/>
        <v>8976725.6464248486</v>
      </c>
      <c r="D110" s="23">
        <f t="shared" si="13"/>
        <v>525734.76411671913</v>
      </c>
      <c r="E110" s="24">
        <v>6445557.8662941363</v>
      </c>
      <c r="F110" s="24">
        <v>255595.00426449915</v>
      </c>
      <c r="G110" s="24">
        <f t="shared" si="9"/>
        <v>88889.191381913683</v>
      </c>
      <c r="H110" s="25">
        <f t="shared" si="17"/>
        <v>118903.58448430063</v>
      </c>
      <c r="I110" s="30">
        <v>2067780</v>
      </c>
      <c r="J110" s="24">
        <f t="shared" si="11"/>
        <v>494044.82411671913</v>
      </c>
      <c r="K110" s="30">
        <v>31689.94</v>
      </c>
      <c r="L110" s="26">
        <f t="shared" si="16"/>
        <v>0</v>
      </c>
      <c r="M110" s="27">
        <f t="shared" si="15"/>
        <v>0</v>
      </c>
      <c r="N110" s="27">
        <v>0</v>
      </c>
      <c r="O110" s="27">
        <v>0</v>
      </c>
      <c r="P110" s="27">
        <v>0</v>
      </c>
      <c r="Q110" s="27">
        <v>0</v>
      </c>
      <c r="R110" s="29">
        <v>0</v>
      </c>
      <c r="S110" s="29">
        <v>0</v>
      </c>
    </row>
    <row r="111" spans="1:19" x14ac:dyDescent="0.3">
      <c r="A111" s="32">
        <f t="shared" si="14"/>
        <v>46631</v>
      </c>
      <c r="B111" s="21">
        <f>networth[[#This Row],[Assets]]-networth[[#This Row],[Liabilities]]</f>
        <v>8534929.0646188911</v>
      </c>
      <c r="C111" s="22">
        <f t="shared" si="12"/>
        <v>9059088.4723890983</v>
      </c>
      <c r="D111" s="23">
        <f t="shared" si="13"/>
        <v>524159.4077702075</v>
      </c>
      <c r="E111" s="24">
        <v>6521029.4644570779</v>
      </c>
      <c r="F111" s="24">
        <v>259398.30430714411</v>
      </c>
      <c r="G111" s="24">
        <f t="shared" si="9"/>
        <v>90788.083295732824</v>
      </c>
      <c r="H111" s="25">
        <f t="shared" si="17"/>
        <v>120092.62032914364</v>
      </c>
      <c r="I111" s="30">
        <v>2067780</v>
      </c>
      <c r="J111" s="24">
        <f t="shared" si="11"/>
        <v>492469.4677702075</v>
      </c>
      <c r="K111" s="30">
        <v>31689.94</v>
      </c>
      <c r="L111" s="26">
        <f t="shared" si="16"/>
        <v>0</v>
      </c>
      <c r="M111" s="27">
        <f t="shared" si="15"/>
        <v>0</v>
      </c>
      <c r="N111" s="27">
        <v>0</v>
      </c>
      <c r="O111" s="27">
        <v>0</v>
      </c>
      <c r="P111" s="27">
        <v>0</v>
      </c>
      <c r="Q111" s="27">
        <v>0</v>
      </c>
      <c r="R111" s="29">
        <v>0</v>
      </c>
      <c r="S111" s="29">
        <v>0</v>
      </c>
    </row>
    <row r="112" spans="1:19" x14ac:dyDescent="0.3">
      <c r="A112" s="32">
        <f t="shared" si="14"/>
        <v>46661</v>
      </c>
      <c r="B112" s="21">
        <f>networth[[#This Row],[Assets]]-networth[[#This Row],[Liabilities]]</f>
        <v>8619694.8135801591</v>
      </c>
      <c r="C112" s="22">
        <f t="shared" si="12"/>
        <v>9142274.9266129881</v>
      </c>
      <c r="D112" s="23">
        <f t="shared" si="13"/>
        <v>522580.1130328296</v>
      </c>
      <c r="E112" s="24">
        <v>6597255.7786016483</v>
      </c>
      <c r="F112" s="24">
        <v>263239.63735021558</v>
      </c>
      <c r="G112" s="24">
        <f t="shared" ref="G112:G151" si="18">(G111+1000)*(1+(0.12/12))</f>
        <v>92705.964128690146</v>
      </c>
      <c r="H112" s="25">
        <f t="shared" si="17"/>
        <v>121293.54653243508</v>
      </c>
      <c r="I112" s="30">
        <v>2067780</v>
      </c>
      <c r="J112" s="24">
        <f t="shared" si="11"/>
        <v>490890.1730328296</v>
      </c>
      <c r="K112" s="30">
        <v>31689.94</v>
      </c>
      <c r="L112" s="26">
        <f t="shared" si="16"/>
        <v>0</v>
      </c>
      <c r="M112" s="27">
        <f t="shared" si="15"/>
        <v>0</v>
      </c>
      <c r="N112" s="27">
        <v>0</v>
      </c>
      <c r="O112" s="27">
        <v>0</v>
      </c>
      <c r="P112" s="27">
        <v>0</v>
      </c>
      <c r="Q112" s="27">
        <v>0</v>
      </c>
      <c r="R112" s="29">
        <v>0</v>
      </c>
      <c r="S112" s="29">
        <v>0</v>
      </c>
    </row>
    <row r="113" spans="1:19" x14ac:dyDescent="0.3">
      <c r="A113" s="32">
        <f t="shared" si="14"/>
        <v>46692</v>
      </c>
      <c r="B113" s="21">
        <f>networth[[#This Row],[Assets]]-networth[[#This Row],[Liabilities]]</f>
        <v>8705296.3753205128</v>
      </c>
      <c r="C113" s="22">
        <f t="shared" si="12"/>
        <v>9226293.2453791201</v>
      </c>
      <c r="D113" s="23">
        <f t="shared" si="13"/>
        <v>520996.87005860824</v>
      </c>
      <c r="E113" s="24">
        <v>6674244.3558876654</v>
      </c>
      <c r="F113" s="24">
        <v>267119.38372371771</v>
      </c>
      <c r="G113" s="24">
        <f t="shared" si="18"/>
        <v>94643.023769977051</v>
      </c>
      <c r="H113" s="25">
        <f t="shared" si="17"/>
        <v>122506.48199775943</v>
      </c>
      <c r="I113" s="30">
        <v>2067780</v>
      </c>
      <c r="J113" s="24">
        <f t="shared" si="11"/>
        <v>489306.93005860824</v>
      </c>
      <c r="K113" s="30">
        <v>31689.94</v>
      </c>
      <c r="L113" s="26">
        <f t="shared" si="16"/>
        <v>0</v>
      </c>
      <c r="M113" s="27">
        <f t="shared" si="15"/>
        <v>0</v>
      </c>
      <c r="N113" s="27">
        <v>0</v>
      </c>
      <c r="O113" s="27">
        <v>0</v>
      </c>
      <c r="P113" s="27">
        <v>0</v>
      </c>
      <c r="Q113" s="27">
        <v>0</v>
      </c>
      <c r="R113" s="29">
        <v>0</v>
      </c>
      <c r="S113" s="29">
        <v>0</v>
      </c>
    </row>
    <row r="114" spans="1:19" x14ac:dyDescent="0.3">
      <c r="A114" s="32">
        <f t="shared" si="14"/>
        <v>46722</v>
      </c>
      <c r="B114" s="21">
        <f>networth[[#This Row],[Assets]]-networth[[#This Row],[Liabilities]]</f>
        <v>8791742.0783559605</v>
      </c>
      <c r="C114" s="22">
        <f t="shared" si="12"/>
        <v>9311151.7473329119</v>
      </c>
      <c r="D114" s="23">
        <f t="shared" si="13"/>
        <v>519409.66897695133</v>
      </c>
      <c r="E114" s="24">
        <v>6752002.8189465422</v>
      </c>
      <c r="F114" s="24">
        <v>271037.92756095488</v>
      </c>
      <c r="G114" s="24">
        <f t="shared" si="18"/>
        <v>96599.454007676817</v>
      </c>
      <c r="H114" s="25">
        <f t="shared" si="17"/>
        <v>123731.54681773702</v>
      </c>
      <c r="I114" s="30">
        <v>2067780</v>
      </c>
      <c r="J114" s="24">
        <f t="shared" si="11"/>
        <v>487719.72897695133</v>
      </c>
      <c r="K114" s="30">
        <v>31689.94</v>
      </c>
      <c r="L114" s="26">
        <f t="shared" si="16"/>
        <v>0</v>
      </c>
      <c r="M114" s="27">
        <f t="shared" si="15"/>
        <v>0</v>
      </c>
      <c r="N114" s="27">
        <v>0</v>
      </c>
      <c r="O114" s="27">
        <v>0</v>
      </c>
      <c r="P114" s="27">
        <v>0</v>
      </c>
      <c r="Q114" s="27">
        <v>0</v>
      </c>
      <c r="R114" s="29">
        <v>0</v>
      </c>
      <c r="S114" s="29">
        <v>0</v>
      </c>
    </row>
    <row r="115" spans="1:19" x14ac:dyDescent="0.3">
      <c r="A115" s="32">
        <f t="shared" si="14"/>
        <v>46753</v>
      </c>
      <c r="B115" s="21">
        <f>networth[[#This Row],[Assets]]-networth[[#This Row],[Liabilities]]</f>
        <v>8879040.3344136495</v>
      </c>
      <c r="C115" s="22">
        <f t="shared" si="12"/>
        <v>9396858.8343062401</v>
      </c>
      <c r="D115" s="23">
        <f t="shared" si="13"/>
        <v>517818.49989259028</v>
      </c>
      <c r="E115" s="24">
        <v>6830538.866636008</v>
      </c>
      <c r="F115" s="24">
        <v>274995.65683656436</v>
      </c>
      <c r="G115" s="24">
        <f t="shared" si="18"/>
        <v>98575.448547753593</v>
      </c>
      <c r="H115" s="25">
        <f t="shared" si="17"/>
        <v>124968.86228591439</v>
      </c>
      <c r="I115" s="30">
        <v>2067780</v>
      </c>
      <c r="J115" s="24">
        <f t="shared" si="11"/>
        <v>486128.55989259027</v>
      </c>
      <c r="K115" s="30">
        <v>31689.94</v>
      </c>
      <c r="L115" s="26">
        <f t="shared" si="16"/>
        <v>0</v>
      </c>
      <c r="M115" s="27">
        <f t="shared" si="15"/>
        <v>0</v>
      </c>
      <c r="N115" s="27">
        <v>0</v>
      </c>
      <c r="O115" s="27">
        <v>0</v>
      </c>
      <c r="P115" s="27">
        <v>0</v>
      </c>
      <c r="Q115" s="27">
        <v>0</v>
      </c>
      <c r="R115" s="29">
        <v>0</v>
      </c>
      <c r="S115" s="29">
        <v>0</v>
      </c>
    </row>
    <row r="116" spans="1:19" x14ac:dyDescent="0.3">
      <c r="A116" s="32">
        <f t="shared" si="14"/>
        <v>46784</v>
      </c>
      <c r="B116" s="21">
        <f>networth[[#This Row],[Assets]]-networth[[#This Row],[Liabilities]]</f>
        <v>8967199.6392637845</v>
      </c>
      <c r="C116" s="22">
        <f t="shared" si="12"/>
        <v>9483422.9921493027</v>
      </c>
      <c r="D116" s="23">
        <f t="shared" si="13"/>
        <v>516223.35288551828</v>
      </c>
      <c r="E116" s="24">
        <v>6909860.2748023681</v>
      </c>
      <c r="F116" s="24">
        <v>278992.96340493008</v>
      </c>
      <c r="G116" s="24">
        <f t="shared" si="18"/>
        <v>100571.20303323113</v>
      </c>
      <c r="H116" s="25">
        <f t="shared" si="17"/>
        <v>126218.55090877354</v>
      </c>
      <c r="I116" s="30">
        <v>2067780</v>
      </c>
      <c r="J116" s="24">
        <f t="shared" si="11"/>
        <v>484533.41288551828</v>
      </c>
      <c r="K116" s="30">
        <v>31689.94</v>
      </c>
      <c r="L116" s="26">
        <f t="shared" si="16"/>
        <v>0</v>
      </c>
      <c r="M116" s="27">
        <f t="shared" si="15"/>
        <v>0</v>
      </c>
      <c r="N116" s="27">
        <v>0</v>
      </c>
      <c r="O116" s="27">
        <v>0</v>
      </c>
      <c r="P116" s="27">
        <v>0</v>
      </c>
      <c r="Q116" s="27">
        <v>0</v>
      </c>
      <c r="R116" s="29">
        <v>0</v>
      </c>
      <c r="S116" s="29">
        <v>0</v>
      </c>
    </row>
    <row r="117" spans="1:19" x14ac:dyDescent="0.3">
      <c r="A117" s="32">
        <f t="shared" si="14"/>
        <v>46813</v>
      </c>
      <c r="B117" s="21">
        <f>networth[[#This Row],[Assets]]-networth[[#This Row],[Liabilities]]</f>
        <v>9056228.5735598691</v>
      </c>
      <c r="C117" s="22">
        <f t="shared" si="12"/>
        <v>9570852.7915707976</v>
      </c>
      <c r="D117" s="23">
        <f t="shared" si="13"/>
        <v>514624.21801092866</v>
      </c>
      <c r="E117" s="24">
        <v>6989974.8970503919</v>
      </c>
      <c r="F117" s="24">
        <v>283030.24303897936</v>
      </c>
      <c r="G117" s="24">
        <f t="shared" si="18"/>
        <v>102586.91506356344</v>
      </c>
      <c r="H117" s="25">
        <f t="shared" si="17"/>
        <v>127480.73641786128</v>
      </c>
      <c r="I117" s="30">
        <v>2067780</v>
      </c>
      <c r="J117" s="24">
        <f t="shared" si="11"/>
        <v>482934.27801092865</v>
      </c>
      <c r="K117" s="30">
        <v>31689.94</v>
      </c>
      <c r="L117" s="26">
        <f t="shared" si="16"/>
        <v>0</v>
      </c>
      <c r="M117" s="27">
        <f t="shared" si="15"/>
        <v>0</v>
      </c>
      <c r="N117" s="27">
        <v>0</v>
      </c>
      <c r="O117" s="27">
        <v>0</v>
      </c>
      <c r="P117" s="27">
        <v>0</v>
      </c>
      <c r="Q117" s="27">
        <v>0</v>
      </c>
      <c r="R117" s="29">
        <v>0</v>
      </c>
      <c r="S117" s="29">
        <v>0</v>
      </c>
    </row>
    <row r="118" spans="1:19" x14ac:dyDescent="0.3">
      <c r="A118" s="32">
        <f t="shared" si="14"/>
        <v>46844</v>
      </c>
      <c r="B118" s="21">
        <f>networth[[#This Row],[Assets]]-networth[[#This Row],[Liabilities]]</f>
        <v>9146135.8036873508</v>
      </c>
      <c r="C118" s="22">
        <f t="shared" si="12"/>
        <v>9659156.8889865037</v>
      </c>
      <c r="D118" s="23">
        <f t="shared" si="13"/>
        <v>513021.08529915253</v>
      </c>
      <c r="E118" s="24">
        <v>7070890.6655208953</v>
      </c>
      <c r="F118" s="24">
        <v>287107.89546936913</v>
      </c>
      <c r="G118" s="24">
        <f t="shared" si="18"/>
        <v>104622.78421419908</v>
      </c>
      <c r="H118" s="25">
        <f t="shared" si="17"/>
        <v>128755.54378203989</v>
      </c>
      <c r="I118" s="30">
        <v>2067780</v>
      </c>
      <c r="J118" s="24">
        <f t="shared" si="11"/>
        <v>481331.14529915253</v>
      </c>
      <c r="K118" s="30">
        <v>31689.94</v>
      </c>
      <c r="L118" s="26">
        <f t="shared" si="16"/>
        <v>0</v>
      </c>
      <c r="M118" s="27">
        <f t="shared" si="15"/>
        <v>0</v>
      </c>
      <c r="N118" s="27">
        <v>0</v>
      </c>
      <c r="O118" s="27">
        <v>0</v>
      </c>
      <c r="P118" s="27">
        <v>0</v>
      </c>
      <c r="Q118" s="27">
        <v>0</v>
      </c>
      <c r="R118" s="29">
        <v>0</v>
      </c>
      <c r="S118" s="29">
        <v>0</v>
      </c>
    </row>
    <row r="119" spans="1:19" x14ac:dyDescent="0.3">
      <c r="A119" s="32">
        <f t="shared" si="14"/>
        <v>46874</v>
      </c>
      <c r="B119" s="21">
        <f>networth[[#This Row],[Assets]]-networth[[#This Row],[Liabilities]]</f>
        <v>9236930.0826207716</v>
      </c>
      <c r="C119" s="22">
        <f t="shared" si="12"/>
        <v>9748344.0273763686</v>
      </c>
      <c r="D119" s="23">
        <f t="shared" si="13"/>
        <v>511413.94475559698</v>
      </c>
      <c r="E119" s="24">
        <v>7152615.5916761039</v>
      </c>
      <c r="F119" s="24">
        <v>291226.32442406286</v>
      </c>
      <c r="G119" s="24">
        <f t="shared" si="18"/>
        <v>106679.01205634107</v>
      </c>
      <c r="H119" s="25">
        <f t="shared" si="17"/>
        <v>130043.09921986029</v>
      </c>
      <c r="I119" s="30">
        <v>2067780</v>
      </c>
      <c r="J119" s="24">
        <f t="shared" ref="J119:J151" si="19">J118-(1200*(1.0025^(ROW()-2)))</f>
        <v>479724.00475559698</v>
      </c>
      <c r="K119" s="30">
        <v>31689.94</v>
      </c>
      <c r="L119" s="26">
        <f t="shared" si="16"/>
        <v>0</v>
      </c>
      <c r="M119" s="27">
        <f t="shared" si="15"/>
        <v>0</v>
      </c>
      <c r="N119" s="27">
        <v>0</v>
      </c>
      <c r="O119" s="27">
        <v>0</v>
      </c>
      <c r="P119" s="27">
        <v>0</v>
      </c>
      <c r="Q119" s="27">
        <v>0</v>
      </c>
      <c r="R119" s="29">
        <v>0</v>
      </c>
      <c r="S119" s="29">
        <v>0</v>
      </c>
    </row>
    <row r="120" spans="1:19" x14ac:dyDescent="0.3">
      <c r="A120" s="32">
        <f t="shared" si="14"/>
        <v>46905</v>
      </c>
      <c r="B120" s="21">
        <f>networth[[#This Row],[Assets]]-networth[[#This Row],[Liabilities]]</f>
        <v>9328620.2507894486</v>
      </c>
      <c r="C120" s="22">
        <f t="shared" si="12"/>
        <v>9838423.0371501315</v>
      </c>
      <c r="D120" s="23">
        <f t="shared" si="13"/>
        <v>509802.78636068251</v>
      </c>
      <c r="E120" s="24">
        <v>7235157.767092865</v>
      </c>
      <c r="F120" s="24">
        <v>295385.93766830349</v>
      </c>
      <c r="G120" s="24">
        <f t="shared" si="18"/>
        <v>108755.80217690449</v>
      </c>
      <c r="H120" s="25">
        <f t="shared" si="17"/>
        <v>131343.53021205889</v>
      </c>
      <c r="I120" s="30">
        <v>2067780</v>
      </c>
      <c r="J120" s="24">
        <f t="shared" si="19"/>
        <v>478112.84636068251</v>
      </c>
      <c r="K120" s="30">
        <v>31689.94</v>
      </c>
      <c r="L120" s="26">
        <f t="shared" si="16"/>
        <v>0</v>
      </c>
      <c r="M120" s="27">
        <f t="shared" si="15"/>
        <v>0</v>
      </c>
      <c r="N120" s="27">
        <v>0</v>
      </c>
      <c r="O120" s="27">
        <v>0</v>
      </c>
      <c r="P120" s="27">
        <v>0</v>
      </c>
      <c r="Q120" s="27">
        <v>0</v>
      </c>
      <c r="R120" s="29">
        <v>0</v>
      </c>
      <c r="S120" s="29">
        <v>0</v>
      </c>
    </row>
    <row r="121" spans="1:19" x14ac:dyDescent="0.3">
      <c r="A121" s="32">
        <f t="shared" si="14"/>
        <v>46935</v>
      </c>
      <c r="B121" s="21">
        <f>networth[[#This Row],[Assets]]-networth[[#This Row],[Liabilities]]</f>
        <v>9421215.2369518541</v>
      </c>
      <c r="C121" s="22">
        <f t="shared" si="12"/>
        <v>9929402.837021634</v>
      </c>
      <c r="D121" s="23">
        <f t="shared" si="13"/>
        <v>508187.60006978078</v>
      </c>
      <c r="E121" s="24">
        <v>7318525.3642637935</v>
      </c>
      <c r="F121" s="24">
        <v>299587.14704498654</v>
      </c>
      <c r="G121" s="24">
        <f t="shared" si="18"/>
        <v>110853.36019867353</v>
      </c>
      <c r="H121" s="25">
        <f t="shared" si="17"/>
        <v>132656.96551417949</v>
      </c>
      <c r="I121" s="30">
        <v>2067780</v>
      </c>
      <c r="J121" s="24">
        <f t="shared" si="19"/>
        <v>476497.66006978077</v>
      </c>
      <c r="K121" s="30">
        <v>31689.94</v>
      </c>
      <c r="L121" s="26">
        <f t="shared" si="16"/>
        <v>0</v>
      </c>
      <c r="M121" s="27">
        <f t="shared" si="15"/>
        <v>0</v>
      </c>
      <c r="N121" s="27">
        <v>0</v>
      </c>
      <c r="O121" s="27">
        <v>0</v>
      </c>
      <c r="P121" s="27">
        <v>0</v>
      </c>
      <c r="Q121" s="27">
        <v>0</v>
      </c>
      <c r="R121" s="29">
        <v>0</v>
      </c>
      <c r="S121" s="29">
        <v>0</v>
      </c>
    </row>
    <row r="122" spans="1:19" x14ac:dyDescent="0.3">
      <c r="A122" s="32">
        <f t="shared" si="14"/>
        <v>46966</v>
      </c>
      <c r="B122" s="21">
        <f>networth[[#This Row],[Assets]]-networth[[#This Row],[Liabilities]]</f>
        <v>9514724.0590786971</v>
      </c>
      <c r="C122" s="22">
        <f t="shared" si="12"/>
        <v>10021292.43489185</v>
      </c>
      <c r="D122" s="23">
        <f>SUM(J122:L122)</f>
        <v>506568.37581315177</v>
      </c>
      <c r="E122" s="24">
        <v>7402726.6374064321</v>
      </c>
      <c r="F122" s="24">
        <v>303830.36851543636</v>
      </c>
      <c r="G122" s="24">
        <f t="shared" si="18"/>
        <v>112971.89380066027</v>
      </c>
      <c r="H122" s="25">
        <f t="shared" si="17"/>
        <v>133983.53516932129</v>
      </c>
      <c r="I122" s="30">
        <v>2067780</v>
      </c>
      <c r="J122" s="24">
        <f t="shared" si="19"/>
        <v>474878.43581315177</v>
      </c>
      <c r="K122" s="30">
        <v>31689.94</v>
      </c>
      <c r="L122" s="26">
        <f t="shared" si="16"/>
        <v>0</v>
      </c>
      <c r="M122" s="27">
        <f t="shared" si="15"/>
        <v>0</v>
      </c>
      <c r="N122" s="27">
        <v>0</v>
      </c>
      <c r="O122" s="27">
        <v>0</v>
      </c>
      <c r="P122" s="27">
        <v>0</v>
      </c>
      <c r="Q122" s="27">
        <v>0</v>
      </c>
      <c r="R122" s="29">
        <v>0</v>
      </c>
      <c r="S122" s="29">
        <v>0</v>
      </c>
    </row>
    <row r="123" spans="1:19" x14ac:dyDescent="0.3">
      <c r="A123" s="32">
        <f t="shared" si="14"/>
        <v>46997</v>
      </c>
      <c r="B123" s="21">
        <f>networth[[#This Row],[Assets]]-networth[[#This Row],[Liabilities]]</f>
        <v>9609155.8252448887</v>
      </c>
      <c r="C123" s="22">
        <f t="shared" si="12"/>
        <v>10114100.92874077</v>
      </c>
      <c r="D123" s="23">
        <f t="shared" si="13"/>
        <v>504945.10349588119</v>
      </c>
      <c r="E123" s="24">
        <v>7487769.9232804962</v>
      </c>
      <c r="F123" s="24">
        <v>308116.02220059076</v>
      </c>
      <c r="G123" s="24">
        <f t="shared" si="18"/>
        <v>115111.61273866687</v>
      </c>
      <c r="H123" s="25">
        <f t="shared" si="17"/>
        <v>135323.3705210145</v>
      </c>
      <c r="I123" s="30">
        <v>2067780</v>
      </c>
      <c r="J123" s="24">
        <f t="shared" si="19"/>
        <v>473255.16349588119</v>
      </c>
      <c r="K123" s="30">
        <v>31689.94</v>
      </c>
      <c r="L123" s="26">
        <f t="shared" si="16"/>
        <v>0</v>
      </c>
      <c r="M123" s="27">
        <f t="shared" si="15"/>
        <v>0</v>
      </c>
      <c r="N123" s="27">
        <v>0</v>
      </c>
      <c r="O123" s="27">
        <v>0</v>
      </c>
      <c r="P123" s="27">
        <v>0</v>
      </c>
      <c r="Q123" s="27">
        <v>0</v>
      </c>
      <c r="R123" s="29">
        <v>0</v>
      </c>
      <c r="S123" s="29">
        <v>0</v>
      </c>
    </row>
    <row r="124" spans="1:19" x14ac:dyDescent="0.3">
      <c r="A124" s="32">
        <f t="shared" si="14"/>
        <v>47027</v>
      </c>
      <c r="B124" s="21">
        <f>networth[[#This Row],[Assets]]-networth[[#This Row],[Liabilities]]</f>
        <v>9704519.7345303614</v>
      </c>
      <c r="C124" s="22">
        <f t="shared" si="12"/>
        <v>10207837.507528178</v>
      </c>
      <c r="D124" s="23">
        <f t="shared" si="13"/>
        <v>503317.77299781743</v>
      </c>
      <c r="E124" s="24">
        <v>7573663.6420133021</v>
      </c>
      <c r="F124" s="24">
        <v>312444.53242259665</v>
      </c>
      <c r="G124" s="24">
        <f t="shared" si="18"/>
        <v>117272.72886605354</v>
      </c>
      <c r="H124" s="25">
        <f t="shared" si="17"/>
        <v>136676.60422622465</v>
      </c>
      <c r="I124" s="30">
        <v>2067780</v>
      </c>
      <c r="J124" s="24">
        <f t="shared" si="19"/>
        <v>471627.83299781743</v>
      </c>
      <c r="K124" s="30">
        <v>31689.94</v>
      </c>
      <c r="L124" s="26">
        <f t="shared" si="16"/>
        <v>0</v>
      </c>
      <c r="M124" s="27">
        <f t="shared" si="15"/>
        <v>0</v>
      </c>
      <c r="N124" s="27">
        <v>0</v>
      </c>
      <c r="O124" s="27">
        <v>0</v>
      </c>
      <c r="P124" s="27">
        <v>0</v>
      </c>
      <c r="Q124" s="27">
        <v>0</v>
      </c>
      <c r="R124" s="29">
        <v>0</v>
      </c>
      <c r="S124" s="29">
        <v>0</v>
      </c>
    </row>
    <row r="125" spans="1:19" x14ac:dyDescent="0.3">
      <c r="A125" s="32">
        <f t="shared" si="14"/>
        <v>47058</v>
      </c>
      <c r="B125" s="21">
        <f>networth[[#This Row],[Assets]]-networth[[#This Row],[Liabilities]]</f>
        <v>9800825.0779299494</v>
      </c>
      <c r="C125" s="22">
        <f t="shared" si="12"/>
        <v>10302511.452103458</v>
      </c>
      <c r="D125" s="23">
        <f t="shared" si="13"/>
        <v>501686.37417350855</v>
      </c>
      <c r="E125" s="24">
        <v>7660416.2979334351</v>
      </c>
      <c r="F125" s="24">
        <v>316816.32774682262</v>
      </c>
      <c r="G125" s="24">
        <f t="shared" si="18"/>
        <v>119455.45615471408</v>
      </c>
      <c r="H125" s="25">
        <f t="shared" si="17"/>
        <v>138043.37026848691</v>
      </c>
      <c r="I125" s="30">
        <v>2067780</v>
      </c>
      <c r="J125" s="24">
        <f t="shared" si="19"/>
        <v>469996.43417350855</v>
      </c>
      <c r="K125" s="30">
        <v>31689.94</v>
      </c>
      <c r="L125" s="26">
        <f t="shared" si="16"/>
        <v>0</v>
      </c>
      <c r="M125" s="27">
        <f t="shared" si="15"/>
        <v>0</v>
      </c>
      <c r="N125" s="27">
        <v>0</v>
      </c>
      <c r="O125" s="27">
        <v>0</v>
      </c>
      <c r="P125" s="27">
        <v>0</v>
      </c>
      <c r="Q125" s="27">
        <v>0</v>
      </c>
      <c r="R125" s="29">
        <v>0</v>
      </c>
      <c r="S125" s="29">
        <v>0</v>
      </c>
    </row>
    <row r="126" spans="1:19" x14ac:dyDescent="0.3">
      <c r="A126" s="32">
        <f t="shared" si="14"/>
        <v>47088</v>
      </c>
      <c r="B126" s="21">
        <f>networth[[#This Row],[Assets]]-networth[[#This Row],[Liabilities]]</f>
        <v>9898081.2392723542</v>
      </c>
      <c r="C126" s="22">
        <f t="shared" si="12"/>
        <v>10398132.136124494</v>
      </c>
      <c r="D126" s="23">
        <f t="shared" si="13"/>
        <v>500050.89685213886</v>
      </c>
      <c r="E126" s="24">
        <v>7748036.4804127701</v>
      </c>
      <c r="F126" s="24">
        <v>321231.84102429083</v>
      </c>
      <c r="G126" s="24">
        <f t="shared" si="18"/>
        <v>121660.01071626121</v>
      </c>
      <c r="H126" s="25">
        <f t="shared" si="17"/>
        <v>139423.80397117179</v>
      </c>
      <c r="I126" s="30">
        <v>2067780</v>
      </c>
      <c r="J126" s="24">
        <f t="shared" si="19"/>
        <v>468360.95685213886</v>
      </c>
      <c r="K126" s="30">
        <v>31689.94</v>
      </c>
      <c r="L126" s="26">
        <f t="shared" si="16"/>
        <v>0</v>
      </c>
      <c r="M126" s="27">
        <f t="shared" si="15"/>
        <v>0</v>
      </c>
      <c r="N126" s="27">
        <v>0</v>
      </c>
      <c r="O126" s="27">
        <v>0</v>
      </c>
      <c r="P126" s="27">
        <v>0</v>
      </c>
      <c r="Q126" s="27">
        <v>0</v>
      </c>
      <c r="R126" s="29">
        <v>0</v>
      </c>
      <c r="S126" s="29">
        <v>0</v>
      </c>
    </row>
    <row r="127" spans="1:19" x14ac:dyDescent="0.3">
      <c r="A127" s="32">
        <f t="shared" si="14"/>
        <v>47119</v>
      </c>
      <c r="B127" s="21">
        <f>networth[[#This Row],[Assets]]-networth[[#This Row],[Liabilities]]</f>
        <v>9996297.6961482726</v>
      </c>
      <c r="C127" s="22">
        <f t="shared" si="12"/>
        <v>10494709.026985738</v>
      </c>
      <c r="D127" s="23">
        <f t="shared" si="13"/>
        <v>498411.33083746576</v>
      </c>
      <c r="E127" s="24">
        <v>7836532.8647168977</v>
      </c>
      <c r="F127" s="24">
        <v>325691.50943453377</v>
      </c>
      <c r="G127" s="24">
        <f t="shared" si="18"/>
        <v>123886.61082342382</v>
      </c>
      <c r="H127" s="25">
        <f t="shared" si="17"/>
        <v>140818.04201088351</v>
      </c>
      <c r="I127" s="30">
        <v>2067780</v>
      </c>
      <c r="J127" s="24">
        <f t="shared" si="19"/>
        <v>466721.39083746576</v>
      </c>
      <c r="K127" s="30">
        <v>31689.94</v>
      </c>
      <c r="L127" s="26">
        <f t="shared" si="16"/>
        <v>0</v>
      </c>
      <c r="M127" s="27">
        <f t="shared" si="15"/>
        <v>0</v>
      </c>
      <c r="N127" s="27">
        <v>0</v>
      </c>
      <c r="O127" s="27">
        <v>0</v>
      </c>
      <c r="P127" s="27">
        <v>0</v>
      </c>
      <c r="Q127" s="27">
        <v>0</v>
      </c>
      <c r="R127" s="29">
        <v>0</v>
      </c>
      <c r="S127" s="29">
        <v>0</v>
      </c>
    </row>
    <row r="128" spans="1:19" x14ac:dyDescent="0.3">
      <c r="A128" s="32">
        <f t="shared" si="14"/>
        <v>47150</v>
      </c>
      <c r="B128" s="21">
        <f>networth[[#This Row],[Assets]]-networth[[#This Row],[Liabilities]]</f>
        <v>10095484.02084784</v>
      </c>
      <c r="C128" s="22">
        <f t="shared" si="12"/>
        <v>10592251.686755596</v>
      </c>
      <c r="D128" s="23">
        <f t="shared" si="13"/>
        <v>496767.66590775596</v>
      </c>
      <c r="E128" s="24">
        <v>7925914.2128640665</v>
      </c>
      <c r="F128" s="24">
        <v>330195.77452887915</v>
      </c>
      <c r="G128" s="24">
        <f t="shared" si="18"/>
        <v>126135.47693165806</v>
      </c>
      <c r="H128" s="25">
        <f t="shared" si="17"/>
        <v>142226.22243099235</v>
      </c>
      <c r="I128" s="30">
        <v>2067780</v>
      </c>
      <c r="J128" s="24">
        <f t="shared" si="19"/>
        <v>465077.72590775596</v>
      </c>
      <c r="K128" s="30">
        <v>31689.94</v>
      </c>
      <c r="L128" s="26">
        <f t="shared" si="16"/>
        <v>0</v>
      </c>
      <c r="M128" s="27">
        <f t="shared" si="15"/>
        <v>0</v>
      </c>
      <c r="N128" s="27">
        <v>0</v>
      </c>
      <c r="O128" s="27">
        <v>0</v>
      </c>
      <c r="P128" s="27">
        <v>0</v>
      </c>
      <c r="Q128" s="27">
        <v>0</v>
      </c>
      <c r="R128" s="29">
        <v>0</v>
      </c>
      <c r="S128" s="29">
        <v>0</v>
      </c>
    </row>
    <row r="129" spans="1:19" x14ac:dyDescent="0.3">
      <c r="A129" s="32">
        <f t="shared" si="14"/>
        <v>47178</v>
      </c>
      <c r="B129" s="21">
        <f>networth[[#This Row],[Assets]]-networth[[#This Row],[Liabilities]]</f>
        <v>10195649.881307431</v>
      </c>
      <c r="C129" s="22">
        <f t="shared" si="12"/>
        <v>10690769.773123153</v>
      </c>
      <c r="D129" s="23">
        <f t="shared" si="13"/>
        <v>495119.89181572193</v>
      </c>
      <c r="E129" s="24">
        <v>8016189.3744927077</v>
      </c>
      <c r="F129" s="24">
        <v>334745.08227416797</v>
      </c>
      <c r="G129" s="24">
        <f t="shared" si="18"/>
        <v>128406.83170097464</v>
      </c>
      <c r="H129" s="25">
        <f t="shared" si="17"/>
        <v>143648.48465530228</v>
      </c>
      <c r="I129" s="30">
        <v>2067780</v>
      </c>
      <c r="J129" s="24">
        <f t="shared" si="19"/>
        <v>463429.95181572193</v>
      </c>
      <c r="K129" s="30">
        <v>31689.94</v>
      </c>
      <c r="L129" s="26">
        <f t="shared" si="16"/>
        <v>0</v>
      </c>
      <c r="M129" s="27">
        <f t="shared" si="15"/>
        <v>0</v>
      </c>
      <c r="N129" s="27">
        <v>0</v>
      </c>
      <c r="O129" s="27">
        <v>0</v>
      </c>
      <c r="P129" s="27">
        <v>0</v>
      </c>
      <c r="Q129" s="27">
        <v>0</v>
      </c>
      <c r="R129" s="29">
        <v>0</v>
      </c>
      <c r="S129" s="29">
        <v>0</v>
      </c>
    </row>
    <row r="130" spans="1:19" x14ac:dyDescent="0.3">
      <c r="A130" s="32">
        <f t="shared" si="14"/>
        <v>47209</v>
      </c>
      <c r="B130" s="21">
        <f>networth[[#This Row],[Assets]]-networth[[#This Row],[Liabilities]]</f>
        <v>10296805.042065926</v>
      </c>
      <c r="C130" s="22">
        <f t="shared" ref="C130:C151" si="20">SUM(E130:I130)</f>
        <v>10790273.040354384</v>
      </c>
      <c r="D130" s="23">
        <f t="shared" ref="D130:D151" si="21">SUM(J130:L130)</f>
        <v>493467.99828845781</v>
      </c>
      <c r="E130" s="24">
        <v>8107367.287737635</v>
      </c>
      <c r="F130" s="24">
        <v>339339.88309690967</v>
      </c>
      <c r="G130" s="24">
        <f t="shared" si="18"/>
        <v>130700.90001798439</v>
      </c>
      <c r="H130" s="25">
        <f t="shared" si="17"/>
        <v>145084.96950185532</v>
      </c>
      <c r="I130" s="30">
        <v>2067780</v>
      </c>
      <c r="J130" s="24">
        <f t="shared" si="19"/>
        <v>461778.0582884578</v>
      </c>
      <c r="K130" s="30">
        <v>31689.94</v>
      </c>
      <c r="L130" s="26">
        <f t="shared" si="16"/>
        <v>0</v>
      </c>
      <c r="M130" s="27">
        <f t="shared" si="15"/>
        <v>0</v>
      </c>
      <c r="N130" s="27">
        <v>0</v>
      </c>
      <c r="O130" s="27">
        <v>0</v>
      </c>
      <c r="P130" s="27">
        <v>0</v>
      </c>
      <c r="Q130" s="27">
        <v>0</v>
      </c>
      <c r="R130" s="29">
        <v>0</v>
      </c>
      <c r="S130" s="29">
        <v>0</v>
      </c>
    </row>
    <row r="131" spans="1:19" x14ac:dyDescent="0.3">
      <c r="A131" s="32">
        <f t="shared" si="14"/>
        <v>47239</v>
      </c>
      <c r="B131" s="21">
        <f>networth[[#This Row],[Assets]]-networth[[#This Row],[Liabilities]]</f>
        <v>10398959.365230553</v>
      </c>
      <c r="C131" s="22">
        <f t="shared" si="20"/>
        <v>10890771.340257928</v>
      </c>
      <c r="D131" s="23">
        <f t="shared" si="21"/>
        <v>491811.97502737551</v>
      </c>
      <c r="E131" s="24">
        <v>8199456.9801150104</v>
      </c>
      <c r="F131" s="24">
        <v>343980.63192787871</v>
      </c>
      <c r="G131" s="24">
        <f t="shared" si="18"/>
        <v>133017.90901816424</v>
      </c>
      <c r="H131" s="25">
        <f t="shared" si="17"/>
        <v>146535.81919687387</v>
      </c>
      <c r="I131" s="30">
        <v>2067780</v>
      </c>
      <c r="J131" s="24">
        <f t="shared" si="19"/>
        <v>460122.0350273755</v>
      </c>
      <c r="K131" s="30">
        <v>31689.94</v>
      </c>
      <c r="L131" s="26">
        <f t="shared" si="16"/>
        <v>0</v>
      </c>
      <c r="M131" s="27">
        <f t="shared" si="15"/>
        <v>0</v>
      </c>
      <c r="N131" s="27">
        <v>0</v>
      </c>
      <c r="O131" s="27">
        <v>0</v>
      </c>
      <c r="P131" s="27">
        <v>0</v>
      </c>
      <c r="Q131" s="27">
        <v>0</v>
      </c>
      <c r="R131" s="29">
        <v>0</v>
      </c>
      <c r="S131" s="29">
        <v>0</v>
      </c>
    </row>
    <row r="132" spans="1:19" x14ac:dyDescent="0.3">
      <c r="A132" s="32">
        <f t="shared" ref="A132:A151" si="22">EDATE(A131,1)</f>
        <v>47270</v>
      </c>
      <c r="B132" s="21">
        <f>networth[[#This Row],[Assets]]-networth[[#This Row],[Liabilities]]</f>
        <v>10502122.811452366</v>
      </c>
      <c r="C132" s="22">
        <f t="shared" si="20"/>
        <v>10992274.623160508</v>
      </c>
      <c r="D132" s="23">
        <f t="shared" si="21"/>
        <v>490151.81170814048</v>
      </c>
      <c r="E132" s="24">
        <v>8292467.5694161616</v>
      </c>
      <c r="F132" s="24">
        <v>348667.78824715747</v>
      </c>
      <c r="G132" s="24">
        <f t="shared" si="18"/>
        <v>135358.0881083459</v>
      </c>
      <c r="H132" s="25">
        <f t="shared" si="17"/>
        <v>148001.1773888426</v>
      </c>
      <c r="I132" s="30">
        <v>2067780</v>
      </c>
      <c r="J132" s="24">
        <f t="shared" si="19"/>
        <v>458461.87170814048</v>
      </c>
      <c r="K132" s="30">
        <v>31689.94</v>
      </c>
      <c r="L132" s="26">
        <f t="shared" si="16"/>
        <v>0</v>
      </c>
      <c r="M132" s="27">
        <f t="shared" si="15"/>
        <v>0</v>
      </c>
      <c r="N132" s="27">
        <v>0</v>
      </c>
      <c r="O132" s="27">
        <v>0</v>
      </c>
      <c r="P132" s="27">
        <v>0</v>
      </c>
      <c r="Q132" s="27">
        <v>0</v>
      </c>
      <c r="R132" s="29">
        <v>0</v>
      </c>
      <c r="S132" s="29">
        <v>0</v>
      </c>
    </row>
    <row r="133" spans="1:19" x14ac:dyDescent="0.3">
      <c r="A133" s="32">
        <f t="shared" si="22"/>
        <v>47300</v>
      </c>
      <c r="B133" s="21">
        <f>networth[[#This Row],[Assets]]-networth[[#This Row],[Liabilities]]</f>
        <v>10606305.440911505</v>
      </c>
      <c r="C133" s="22">
        <f t="shared" si="20"/>
        <v>11094792.938892113</v>
      </c>
      <c r="D133" s="23">
        <f t="shared" si="21"/>
        <v>488487.49798060738</v>
      </c>
      <c r="E133" s="24">
        <v>8386408.2646103241</v>
      </c>
      <c r="F133" s="24">
        <v>353401.81612962903</v>
      </c>
      <c r="G133" s="24">
        <f t="shared" si="18"/>
        <v>137721.66898942937</v>
      </c>
      <c r="H133" s="25">
        <f t="shared" si="17"/>
        <v>149481.18916273103</v>
      </c>
      <c r="I133" s="30">
        <v>2067780</v>
      </c>
      <c r="J133" s="24">
        <f t="shared" si="19"/>
        <v>456797.55798060738</v>
      </c>
      <c r="K133" s="30">
        <v>31689.94</v>
      </c>
      <c r="L133" s="26">
        <f t="shared" si="16"/>
        <v>0</v>
      </c>
      <c r="M133" s="27">
        <f t="shared" si="15"/>
        <v>0</v>
      </c>
      <c r="N133" s="27">
        <v>0</v>
      </c>
      <c r="O133" s="27">
        <v>0</v>
      </c>
      <c r="P133" s="27">
        <v>0</v>
      </c>
      <c r="Q133" s="27">
        <v>0</v>
      </c>
      <c r="R133" s="29">
        <v>0</v>
      </c>
      <c r="S133" s="29">
        <v>0</v>
      </c>
    </row>
    <row r="134" spans="1:19" x14ac:dyDescent="0.3">
      <c r="A134" s="32">
        <f t="shared" si="22"/>
        <v>47331</v>
      </c>
      <c r="B134" s="21">
        <f>networth[[#This Row],[Assets]]-networth[[#This Row],[Liabilities]]</f>
        <v>10711517.414312277</v>
      </c>
      <c r="C134" s="22">
        <f t="shared" si="20"/>
        <v>11198336.437781032</v>
      </c>
      <c r="D134" s="23">
        <f t="shared" si="21"/>
        <v>486819.02346875548</v>
      </c>
      <c r="E134" s="24">
        <v>8481288.3667564262</v>
      </c>
      <c r="F134" s="24">
        <v>358183.18429092527</v>
      </c>
      <c r="G134" s="24">
        <f t="shared" si="18"/>
        <v>140108.88567932366</v>
      </c>
      <c r="H134" s="25">
        <f t="shared" si="17"/>
        <v>150976.00105435835</v>
      </c>
      <c r="I134" s="30">
        <v>2067780</v>
      </c>
      <c r="J134" s="24">
        <f t="shared" si="19"/>
        <v>455129.08346875547</v>
      </c>
      <c r="K134" s="30">
        <v>31689.94</v>
      </c>
      <c r="L134" s="26">
        <f t="shared" si="16"/>
        <v>0</v>
      </c>
      <c r="M134" s="27">
        <f t="shared" si="15"/>
        <v>0</v>
      </c>
      <c r="N134" s="27">
        <v>0</v>
      </c>
      <c r="O134" s="27">
        <v>0</v>
      </c>
      <c r="P134" s="27">
        <v>0</v>
      </c>
      <c r="Q134" s="27">
        <v>0</v>
      </c>
      <c r="R134" s="29">
        <v>0</v>
      </c>
      <c r="S134" s="29">
        <v>0</v>
      </c>
    </row>
    <row r="135" spans="1:19" x14ac:dyDescent="0.3">
      <c r="A135" s="32">
        <f t="shared" si="22"/>
        <v>47362</v>
      </c>
      <c r="B135" s="21">
        <f>networth[[#This Row],[Assets]]-networth[[#This Row],[Liabilities]]</f>
        <v>10817768.993888222</v>
      </c>
      <c r="C135" s="22">
        <f t="shared" si="20"/>
        <v>11302915.371658845</v>
      </c>
      <c r="D135" s="23">
        <f t="shared" si="21"/>
        <v>485146.37777062395</v>
      </c>
      <c r="E135" s="24">
        <v>8577117.2699239906</v>
      </c>
      <c r="F135" s="24">
        <v>363012.36613383458</v>
      </c>
      <c r="G135" s="24">
        <f t="shared" si="18"/>
        <v>142519.9745361169</v>
      </c>
      <c r="H135" s="25">
        <f t="shared" si="17"/>
        <v>152485.76106490192</v>
      </c>
      <c r="I135" s="30">
        <v>2067780</v>
      </c>
      <c r="J135" s="24">
        <f t="shared" si="19"/>
        <v>453456.43777062395</v>
      </c>
      <c r="K135" s="30">
        <v>31689.94</v>
      </c>
      <c r="L135" s="26">
        <f t="shared" si="16"/>
        <v>0</v>
      </c>
      <c r="M135" s="27">
        <f t="shared" si="15"/>
        <v>0</v>
      </c>
      <c r="N135" s="27">
        <v>0</v>
      </c>
      <c r="O135" s="27">
        <v>0</v>
      </c>
      <c r="P135" s="27">
        <v>0</v>
      </c>
      <c r="Q135" s="27">
        <v>0</v>
      </c>
      <c r="R135" s="29">
        <v>0</v>
      </c>
      <c r="S135" s="29">
        <v>0</v>
      </c>
    </row>
    <row r="136" spans="1:19" x14ac:dyDescent="0.3">
      <c r="A136" s="32">
        <f t="shared" si="22"/>
        <v>47392</v>
      </c>
      <c r="B136" s="21">
        <f>networth[[#This Row],[Assets]]-networth[[#This Row],[Liabilities]]</f>
        <v>10925070.544417186</v>
      </c>
      <c r="C136" s="22">
        <f t="shared" si="20"/>
        <v>11408540.094875433</v>
      </c>
      <c r="D136" s="23">
        <f t="shared" si="21"/>
        <v>483469.55045824707</v>
      </c>
      <c r="E136" s="24">
        <v>8673904.462123232</v>
      </c>
      <c r="F136" s="24">
        <v>367889.83979517297</v>
      </c>
      <c r="G136" s="24">
        <f t="shared" si="18"/>
        <v>144955.17428147807</v>
      </c>
      <c r="H136" s="25">
        <f t="shared" si="17"/>
        <v>154010.61867555094</v>
      </c>
      <c r="I136" s="30">
        <v>2067780</v>
      </c>
      <c r="J136" s="24">
        <f t="shared" si="19"/>
        <v>451779.61045824707</v>
      </c>
      <c r="K136" s="30">
        <v>31689.94</v>
      </c>
      <c r="L136" s="26">
        <f t="shared" si="16"/>
        <v>0</v>
      </c>
      <c r="M136" s="27">
        <f t="shared" si="15"/>
        <v>0</v>
      </c>
      <c r="N136" s="27">
        <v>0</v>
      </c>
      <c r="O136" s="27">
        <v>0</v>
      </c>
      <c r="P136" s="27">
        <v>0</v>
      </c>
      <c r="Q136" s="27">
        <v>0</v>
      </c>
      <c r="R136" s="29">
        <v>0</v>
      </c>
      <c r="S136" s="29">
        <v>0</v>
      </c>
    </row>
    <row r="137" spans="1:19" x14ac:dyDescent="0.3">
      <c r="A137" s="32">
        <f t="shared" si="22"/>
        <v>47423</v>
      </c>
      <c r="B137" s="21">
        <f>networth[[#This Row],[Assets]]-networth[[#This Row],[Liabilities]]</f>
        <v>11033432.534246597</v>
      </c>
      <c r="C137" s="22">
        <f t="shared" si="20"/>
        <v>11515221.065324187</v>
      </c>
      <c r="D137" s="23">
        <f t="shared" si="21"/>
        <v>481788.53107758926</v>
      </c>
      <c r="E137" s="24">
        <v>8771659.5262444634</v>
      </c>
      <c r="F137" s="24">
        <v>372816.08819312463</v>
      </c>
      <c r="G137" s="24">
        <f t="shared" si="18"/>
        <v>147414.72602429285</v>
      </c>
      <c r="H137" s="25">
        <f t="shared" si="17"/>
        <v>155550.72486230644</v>
      </c>
      <c r="I137" s="30">
        <v>2067780</v>
      </c>
      <c r="J137" s="24">
        <f t="shared" si="19"/>
        <v>450098.59107758926</v>
      </c>
      <c r="K137" s="30">
        <v>31689.94</v>
      </c>
      <c r="L137" s="26">
        <f t="shared" si="16"/>
        <v>0</v>
      </c>
      <c r="M137" s="27">
        <f t="shared" si="15"/>
        <v>0</v>
      </c>
      <c r="N137" s="27">
        <v>0</v>
      </c>
      <c r="O137" s="27">
        <v>0</v>
      </c>
      <c r="P137" s="27">
        <v>0</v>
      </c>
      <c r="Q137" s="27">
        <v>0</v>
      </c>
      <c r="R137" s="29">
        <v>0</v>
      </c>
      <c r="S137" s="29">
        <v>0</v>
      </c>
    </row>
    <row r="138" spans="1:19" x14ac:dyDescent="0.3">
      <c r="A138" s="32">
        <f t="shared" si="22"/>
        <v>47453</v>
      </c>
      <c r="B138" s="21">
        <f>networth[[#This Row],[Assets]]-networth[[#This Row],[Liabilities]]</f>
        <v>11142865.536328949</v>
      </c>
      <c r="C138" s="22">
        <f t="shared" si="20"/>
        <v>11622968.845477428</v>
      </c>
      <c r="D138" s="23">
        <f t="shared" si="21"/>
        <v>480103.30914847978</v>
      </c>
      <c r="E138" s="24">
        <v>8870392.1410069074</v>
      </c>
      <c r="F138" s="24">
        <v>377791.59907505586</v>
      </c>
      <c r="G138" s="24">
        <f t="shared" si="18"/>
        <v>149898.87328453577</v>
      </c>
      <c r="H138" s="25">
        <f t="shared" si="17"/>
        <v>157106.2321109295</v>
      </c>
      <c r="I138" s="30">
        <v>2067780</v>
      </c>
      <c r="J138" s="24">
        <f t="shared" si="19"/>
        <v>448413.36914847977</v>
      </c>
      <c r="K138" s="30">
        <v>31689.94</v>
      </c>
      <c r="L138" s="26">
        <f t="shared" si="16"/>
        <v>0</v>
      </c>
      <c r="M138" s="27">
        <f t="shared" si="15"/>
        <v>0</v>
      </c>
      <c r="N138" s="27">
        <v>0</v>
      </c>
      <c r="O138" s="27">
        <v>0</v>
      </c>
      <c r="P138" s="27">
        <v>0</v>
      </c>
      <c r="Q138" s="27">
        <v>0</v>
      </c>
      <c r="R138" s="29">
        <v>0</v>
      </c>
      <c r="S138" s="29">
        <v>0</v>
      </c>
    </row>
    <row r="139" spans="1:19" x14ac:dyDescent="0.3">
      <c r="A139" s="32">
        <f t="shared" si="22"/>
        <v>47484</v>
      </c>
      <c r="B139" s="21">
        <f>networth[[#This Row],[Assets]]-networth[[#This Row],[Liabilities]]</f>
        <v>11253380.229267655</v>
      </c>
      <c r="C139" s="22">
        <f t="shared" si="20"/>
        <v>11731794.103432203</v>
      </c>
      <c r="D139" s="23">
        <f t="shared" si="21"/>
        <v>478413.87416454754</v>
      </c>
      <c r="E139" s="24">
        <v>8970112.0819169767</v>
      </c>
      <c r="F139" s="24">
        <v>382816.86506580643</v>
      </c>
      <c r="G139" s="24">
        <f t="shared" si="18"/>
        <v>152407.86201738112</v>
      </c>
      <c r="H139" s="25">
        <f t="shared" si="17"/>
        <v>158677.29443203879</v>
      </c>
      <c r="I139" s="30">
        <v>2067780</v>
      </c>
      <c r="J139" s="24">
        <f t="shared" si="19"/>
        <v>446723.93416454754</v>
      </c>
      <c r="K139" s="30">
        <v>31689.94</v>
      </c>
      <c r="L139" s="26">
        <f t="shared" si="16"/>
        <v>0</v>
      </c>
      <c r="M139" s="27">
        <f t="shared" si="15"/>
        <v>0</v>
      </c>
      <c r="N139" s="27">
        <v>0</v>
      </c>
      <c r="O139" s="27">
        <v>0</v>
      </c>
      <c r="P139" s="27">
        <v>0</v>
      </c>
      <c r="Q139" s="27">
        <v>0</v>
      </c>
      <c r="R139" s="29">
        <v>0</v>
      </c>
      <c r="S139" s="29">
        <v>0</v>
      </c>
    </row>
    <row r="140" spans="1:19" x14ac:dyDescent="0.3">
      <c r="A140" s="32">
        <f t="shared" si="22"/>
        <v>47515</v>
      </c>
      <c r="B140" s="21">
        <f>networth[[#This Row],[Assets]]-networth[[#This Row],[Liabilities]]</f>
        <v>11364987.398373371</v>
      </c>
      <c r="C140" s="22">
        <f t="shared" si="20"/>
        <v>11841707.613966526</v>
      </c>
      <c r="D140" s="23">
        <f t="shared" si="21"/>
        <v>476720.21559315547</v>
      </c>
      <c r="E140" s="24">
        <v>9070829.222236149</v>
      </c>
      <c r="F140" s="24">
        <v>387892.38371646445</v>
      </c>
      <c r="G140" s="24">
        <f t="shared" si="18"/>
        <v>154941.94063755494</v>
      </c>
      <c r="H140" s="25">
        <f t="shared" si="17"/>
        <v>160264.06737635919</v>
      </c>
      <c r="I140" s="30">
        <v>2067780</v>
      </c>
      <c r="J140" s="24">
        <f t="shared" si="19"/>
        <v>445030.27559315547</v>
      </c>
      <c r="K140" s="30">
        <v>31689.94</v>
      </c>
      <c r="L140" s="26">
        <f t="shared" si="16"/>
        <v>0</v>
      </c>
      <c r="M140" s="27">
        <f t="shared" si="15"/>
        <v>0</v>
      </c>
      <c r="N140" s="27">
        <v>0</v>
      </c>
      <c r="O140" s="27">
        <v>0</v>
      </c>
      <c r="P140" s="27">
        <v>0</v>
      </c>
      <c r="Q140" s="27">
        <v>0</v>
      </c>
      <c r="R140" s="29">
        <v>0</v>
      </c>
      <c r="S140" s="29">
        <v>0</v>
      </c>
    </row>
    <row r="141" spans="1:19" x14ac:dyDescent="0.3">
      <c r="A141" s="32">
        <f t="shared" si="22"/>
        <v>47543</v>
      </c>
      <c r="B141" s="21">
        <f>networth[[#This Row],[Assets]]-networth[[#This Row],[Liabilities]]</f>
        <v>11477697.936730856</v>
      </c>
      <c r="C141" s="22">
        <f t="shared" si="20"/>
        <v>11952720.259606192</v>
      </c>
      <c r="D141" s="23">
        <f t="shared" si="21"/>
        <v>475022.32287533494</v>
      </c>
      <c r="E141" s="24">
        <v>9172553.5339585096</v>
      </c>
      <c r="F141" s="24">
        <v>393018.65755362913</v>
      </c>
      <c r="G141" s="24">
        <f t="shared" si="18"/>
        <v>157501.3600439305</v>
      </c>
      <c r="H141" s="25">
        <f t="shared" si="17"/>
        <v>161866.70805012278</v>
      </c>
      <c r="I141" s="30">
        <v>2067780</v>
      </c>
      <c r="J141" s="24">
        <f t="shared" si="19"/>
        <v>443332.38287533494</v>
      </c>
      <c r="K141" s="30">
        <v>31689.94</v>
      </c>
      <c r="L141" s="26">
        <f t="shared" si="16"/>
        <v>0</v>
      </c>
      <c r="M141" s="27">
        <f t="shared" si="15"/>
        <v>0</v>
      </c>
      <c r="N141" s="27">
        <v>0</v>
      </c>
      <c r="O141" s="27">
        <v>0</v>
      </c>
      <c r="P141" s="27">
        <v>0</v>
      </c>
      <c r="Q141" s="27">
        <v>0</v>
      </c>
      <c r="R141" s="29">
        <v>0</v>
      </c>
      <c r="S141" s="29">
        <v>0</v>
      </c>
    </row>
    <row r="142" spans="1:19" x14ac:dyDescent="0.3">
      <c r="A142" s="32">
        <f t="shared" si="22"/>
        <v>47574</v>
      </c>
      <c r="B142" s="21">
        <f>networth[[#This Row],[Assets]]-networth[[#This Row],[Liabilities]]</f>
        <v>11591522.846276535</v>
      </c>
      <c r="C142" s="22">
        <f t="shared" si="20"/>
        <v>12064843.031702254</v>
      </c>
      <c r="D142" s="23">
        <f t="shared" si="21"/>
        <v>473320.18542571983</v>
      </c>
      <c r="E142" s="24">
        <v>9275295.0887980945</v>
      </c>
      <c r="F142" s="24">
        <v>398196.19412916544</v>
      </c>
      <c r="G142" s="24">
        <f t="shared" si="18"/>
        <v>160086.3736443698</v>
      </c>
      <c r="H142" s="25">
        <f t="shared" si="17"/>
        <v>163485.37513062402</v>
      </c>
      <c r="I142" s="30">
        <v>2067780</v>
      </c>
      <c r="J142" s="24">
        <f t="shared" si="19"/>
        <v>441630.24542571983</v>
      </c>
      <c r="K142" s="30">
        <v>31689.94</v>
      </c>
      <c r="L142" s="26">
        <f t="shared" si="16"/>
        <v>0</v>
      </c>
      <c r="M142" s="27">
        <f t="shared" si="15"/>
        <v>0</v>
      </c>
      <c r="N142" s="27">
        <v>0</v>
      </c>
      <c r="O142" s="27">
        <v>0</v>
      </c>
      <c r="P142" s="27">
        <v>0</v>
      </c>
      <c r="Q142" s="27">
        <v>0</v>
      </c>
      <c r="R142" s="29">
        <v>0</v>
      </c>
      <c r="S142" s="29">
        <v>0</v>
      </c>
    </row>
    <row r="143" spans="1:19" x14ac:dyDescent="0.3">
      <c r="A143" s="32">
        <f t="shared" si="22"/>
        <v>47604</v>
      </c>
      <c r="B143" s="21">
        <f>networth[[#This Row],[Assets]]-networth[[#This Row],[Liabilities]]</f>
        <v>11706473.238886796</v>
      </c>
      <c r="C143" s="22">
        <f t="shared" si="20"/>
        <v>12178087.031519277</v>
      </c>
      <c r="D143" s="23">
        <f t="shared" si="21"/>
        <v>471613.79263248068</v>
      </c>
      <c r="E143" s="24">
        <v>9379064.0591860749</v>
      </c>
      <c r="F143" s="24">
        <v>403425.50607045711</v>
      </c>
      <c r="G143" s="24">
        <f t="shared" si="18"/>
        <v>162697.23738081349</v>
      </c>
      <c r="H143" s="25">
        <f t="shared" si="17"/>
        <v>165120.22888193026</v>
      </c>
      <c r="I143" s="30">
        <v>2067780</v>
      </c>
      <c r="J143" s="24">
        <f t="shared" si="19"/>
        <v>439923.85263248067</v>
      </c>
      <c r="K143" s="30">
        <v>31689.94</v>
      </c>
      <c r="L143" s="26">
        <f t="shared" si="16"/>
        <v>0</v>
      </c>
      <c r="M143" s="27">
        <f t="shared" si="15"/>
        <v>0</v>
      </c>
      <c r="N143" s="27">
        <v>0</v>
      </c>
      <c r="O143" s="27">
        <v>0</v>
      </c>
      <c r="P143" s="27">
        <v>0</v>
      </c>
      <c r="Q143" s="27">
        <v>0</v>
      </c>
      <c r="R143" s="29">
        <v>0</v>
      </c>
      <c r="S143" s="29">
        <v>0</v>
      </c>
    </row>
    <row r="144" spans="1:19" x14ac:dyDescent="0.3">
      <c r="A144" s="32">
        <f t="shared" si="22"/>
        <v>47635</v>
      </c>
      <c r="B144" s="21">
        <f>networth[[#This Row],[Assets]]-networth[[#This Row],[Liabilities]]</f>
        <v>11822560.337477213</v>
      </c>
      <c r="C144" s="22">
        <f t="shared" si="20"/>
        <v>12292463.47133447</v>
      </c>
      <c r="D144" s="23">
        <f t="shared" si="21"/>
        <v>469903.13385725842</v>
      </c>
      <c r="E144" s="24">
        <v>9483870.719277937</v>
      </c>
      <c r="F144" s="24">
        <v>408707.11113116163</v>
      </c>
      <c r="G144" s="24">
        <f t="shared" si="18"/>
        <v>165334.20975462161</v>
      </c>
      <c r="H144" s="25">
        <f t="shared" si="17"/>
        <v>166771.43117074957</v>
      </c>
      <c r="I144" s="30">
        <v>2067780</v>
      </c>
      <c r="J144" s="24">
        <f t="shared" si="19"/>
        <v>438213.19385725842</v>
      </c>
      <c r="K144" s="30">
        <v>31689.94</v>
      </c>
      <c r="L144" s="26">
        <f t="shared" si="16"/>
        <v>0</v>
      </c>
      <c r="M144" s="27">
        <f t="shared" si="15"/>
        <v>0</v>
      </c>
      <c r="N144" s="27">
        <v>0</v>
      </c>
      <c r="O144" s="27">
        <v>0</v>
      </c>
      <c r="P144" s="27">
        <v>0</v>
      </c>
      <c r="Q144" s="27">
        <v>0</v>
      </c>
      <c r="R144" s="29">
        <v>0</v>
      </c>
      <c r="S144" s="29">
        <v>0</v>
      </c>
    </row>
    <row r="145" spans="1:19" x14ac:dyDescent="0.3">
      <c r="A145" s="32">
        <f t="shared" si="22"/>
        <v>47665</v>
      </c>
      <c r="B145" s="21">
        <f>networth[[#This Row],[Assets]]-networth[[#This Row],[Liabilities]]</f>
        <v>11939795.477112716</v>
      </c>
      <c r="C145" s="22">
        <f t="shared" si="20"/>
        <v>12407983.675547814</v>
      </c>
      <c r="D145" s="23">
        <f t="shared" si="21"/>
        <v>468188.19843509811</v>
      </c>
      <c r="E145" s="24">
        <v>9589725.445970716</v>
      </c>
      <c r="F145" s="24">
        <v>414041.53224247333</v>
      </c>
      <c r="G145" s="24">
        <f t="shared" si="18"/>
        <v>167997.55185216782</v>
      </c>
      <c r="H145" s="25">
        <f t="shared" si="17"/>
        <v>168439.14548245707</v>
      </c>
      <c r="I145" s="30">
        <v>2067780</v>
      </c>
      <c r="J145" s="24">
        <f t="shared" si="19"/>
        <v>436498.25843509811</v>
      </c>
      <c r="K145" s="30">
        <v>31689.94</v>
      </c>
      <c r="L145" s="26">
        <f t="shared" si="16"/>
        <v>0</v>
      </c>
      <c r="M145" s="27">
        <f t="shared" si="15"/>
        <v>0</v>
      </c>
      <c r="N145" s="27">
        <v>0</v>
      </c>
      <c r="O145" s="27">
        <v>0</v>
      </c>
      <c r="P145" s="27">
        <v>0</v>
      </c>
      <c r="Q145" s="27">
        <v>0</v>
      </c>
      <c r="R145" s="29">
        <v>0</v>
      </c>
      <c r="S145" s="29">
        <v>0</v>
      </c>
    </row>
    <row r="146" spans="1:19" x14ac:dyDescent="0.3">
      <c r="A146" s="32">
        <f t="shared" si="22"/>
        <v>47696</v>
      </c>
      <c r="B146" s="21">
        <f>networth[[#This Row],[Assets]]-networth[[#This Row],[Liabilities]]</f>
        <v>12058190.106128909</v>
      </c>
      <c r="C146" s="22">
        <f t="shared" si="20"/>
        <v>12524659.081803292</v>
      </c>
      <c r="D146" s="23">
        <f t="shared" si="21"/>
        <v>466468.97567438241</v>
      </c>
      <c r="E146" s="24">
        <v>9696638.7199304234</v>
      </c>
      <c r="F146" s="24">
        <v>419429.29756489804</v>
      </c>
      <c r="G146" s="24">
        <f t="shared" si="18"/>
        <v>170687.5273706895</v>
      </c>
      <c r="H146" s="25">
        <f t="shared" si="17"/>
        <v>170123.53693728163</v>
      </c>
      <c r="I146" s="30">
        <v>2067780</v>
      </c>
      <c r="J146" s="24">
        <f t="shared" si="19"/>
        <v>434779.03567438241</v>
      </c>
      <c r="K146" s="30">
        <v>31689.94</v>
      </c>
      <c r="L146" s="26">
        <f t="shared" si="16"/>
        <v>0</v>
      </c>
      <c r="M146" s="27">
        <f t="shared" si="15"/>
        <v>0</v>
      </c>
      <c r="N146" s="27">
        <v>0</v>
      </c>
      <c r="O146" s="27">
        <v>0</v>
      </c>
      <c r="P146" s="27">
        <v>0</v>
      </c>
      <c r="Q146" s="27">
        <v>0</v>
      </c>
      <c r="R146" s="29">
        <v>0</v>
      </c>
      <c r="S146" s="29">
        <v>0</v>
      </c>
    </row>
    <row r="147" spans="1:19" x14ac:dyDescent="0.3">
      <c r="A147" s="32">
        <f t="shared" si="22"/>
        <v>47727</v>
      </c>
      <c r="B147" s="21">
        <f>networth[[#This Row],[Assets]]-networth[[#This Row],[Liabilities]]</f>
        <v>12177755.787264561</v>
      </c>
      <c r="C147" s="22">
        <f t="shared" si="20"/>
        <v>12642501.242121326</v>
      </c>
      <c r="D147" s="23">
        <f t="shared" si="21"/>
        <v>464745.45485676493</v>
      </c>
      <c r="E147" s="24">
        <v>9804621.1266297288</v>
      </c>
      <c r="F147" s="24">
        <v>424870.94054054702</v>
      </c>
      <c r="G147" s="24">
        <f t="shared" si="18"/>
        <v>173404.40264439638</v>
      </c>
      <c r="H147" s="25">
        <f t="shared" si="17"/>
        <v>171824.77230665446</v>
      </c>
      <c r="I147" s="30">
        <v>2067780</v>
      </c>
      <c r="J147" s="24">
        <f t="shared" si="19"/>
        <v>433055.51485676493</v>
      </c>
      <c r="K147" s="30">
        <v>31689.94</v>
      </c>
      <c r="L147" s="26">
        <f t="shared" si="16"/>
        <v>0</v>
      </c>
      <c r="M147" s="27">
        <f t="shared" si="15"/>
        <v>0</v>
      </c>
      <c r="N147" s="27">
        <v>0</v>
      </c>
      <c r="O147" s="27">
        <v>0</v>
      </c>
      <c r="P147" s="27">
        <v>0</v>
      </c>
      <c r="Q147" s="27">
        <v>0</v>
      </c>
      <c r="R147" s="29">
        <v>0</v>
      </c>
      <c r="S147" s="29">
        <v>0</v>
      </c>
    </row>
    <row r="148" spans="1:19" x14ac:dyDescent="0.3">
      <c r="A148" s="32">
        <f t="shared" si="22"/>
        <v>47757</v>
      </c>
      <c r="B148" s="21">
        <f>networth[[#This Row],[Assets]]-networth[[#This Row],[Liabilities]]</f>
        <v>12298504.198805436</v>
      </c>
      <c r="C148" s="22">
        <f t="shared" si="20"/>
        <v>12761521.82404254</v>
      </c>
      <c r="D148" s="23">
        <f t="shared" si="21"/>
        <v>463017.62523710338</v>
      </c>
      <c r="E148" s="24">
        <v>9913683.3573960271</v>
      </c>
      <c r="F148" s="24">
        <v>430366.9999459525</v>
      </c>
      <c r="G148" s="24">
        <f t="shared" si="18"/>
        <v>176148.44667084035</v>
      </c>
      <c r="H148" s="25">
        <f t="shared" si="17"/>
        <v>173543.020029721</v>
      </c>
      <c r="I148" s="30">
        <v>2067780</v>
      </c>
      <c r="J148" s="24">
        <f t="shared" si="19"/>
        <v>431327.68523710337</v>
      </c>
      <c r="K148" s="30">
        <v>31689.94</v>
      </c>
      <c r="L148" s="26">
        <f t="shared" si="16"/>
        <v>0</v>
      </c>
      <c r="M148" s="27">
        <f t="shared" si="15"/>
        <v>0</v>
      </c>
      <c r="N148" s="27">
        <v>0</v>
      </c>
      <c r="O148" s="27">
        <v>0</v>
      </c>
      <c r="P148" s="27">
        <v>0</v>
      </c>
      <c r="Q148" s="27">
        <v>0</v>
      </c>
      <c r="R148" s="29">
        <v>0</v>
      </c>
      <c r="S148" s="29">
        <v>0</v>
      </c>
    </row>
    <row r="149" spans="1:19" x14ac:dyDescent="0.3">
      <c r="A149" s="32">
        <f t="shared" si="22"/>
        <v>47788</v>
      </c>
      <c r="B149" s="21">
        <f>networth[[#This Row],[Assets]]-networth[[#This Row],[Liabilities]]</f>
        <v>12420447.135739572</v>
      </c>
      <c r="C149" s="22">
        <f t="shared" si="20"/>
        <v>12881732.611782964</v>
      </c>
      <c r="D149" s="23">
        <f t="shared" si="21"/>
        <v>461285.47604339267</v>
      </c>
      <c r="E149" s="24">
        <v>10023836.210469985</v>
      </c>
      <c r="F149" s="24">
        <v>435918.019945412</v>
      </c>
      <c r="G149" s="24">
        <f t="shared" si="18"/>
        <v>178919.93113754876</v>
      </c>
      <c r="H149" s="25">
        <f t="shared" si="17"/>
        <v>175278.45023001821</v>
      </c>
      <c r="I149" s="30">
        <v>2067780</v>
      </c>
      <c r="J149" s="24">
        <f t="shared" si="19"/>
        <v>429595.53604339267</v>
      </c>
      <c r="K149" s="30">
        <v>31689.94</v>
      </c>
      <c r="L149" s="26">
        <f t="shared" si="16"/>
        <v>0</v>
      </c>
      <c r="M149" s="27">
        <f t="shared" si="15"/>
        <v>0</v>
      </c>
      <c r="N149" s="27">
        <v>0</v>
      </c>
      <c r="O149" s="27">
        <v>0</v>
      </c>
      <c r="P149" s="27">
        <v>0</v>
      </c>
      <c r="Q149" s="27">
        <v>0</v>
      </c>
      <c r="R149" s="29">
        <v>0</v>
      </c>
      <c r="S149" s="29">
        <v>0</v>
      </c>
    </row>
    <row r="150" spans="1:19" x14ac:dyDescent="0.3">
      <c r="A150" s="32">
        <f t="shared" si="22"/>
        <v>47818</v>
      </c>
      <c r="B150" s="21">
        <f>networth[[#This Row],[Assets]]-networth[[#This Row],[Liabilities]]</f>
        <v>12543596.510924097</v>
      </c>
      <c r="C150" s="22">
        <f t="shared" si="20"/>
        <v>13003145.507400796</v>
      </c>
      <c r="D150" s="23">
        <f t="shared" si="21"/>
        <v>459548.99647669774</v>
      </c>
      <c r="E150" s="24">
        <v>10135090.592074687</v>
      </c>
      <c r="F150" s="24">
        <v>441524.55014486617</v>
      </c>
      <c r="G150" s="24">
        <f t="shared" si="18"/>
        <v>181719.13044892426</v>
      </c>
      <c r="H150" s="25">
        <f t="shared" si="17"/>
        <v>177031.23473231838</v>
      </c>
      <c r="I150" s="30">
        <v>2067780</v>
      </c>
      <c r="J150" s="24">
        <f t="shared" si="19"/>
        <v>427859.05647669773</v>
      </c>
      <c r="K150" s="30">
        <v>31689.94</v>
      </c>
      <c r="L150" s="26">
        <f t="shared" si="16"/>
        <v>0</v>
      </c>
      <c r="M150" s="27">
        <f t="shared" si="15"/>
        <v>0</v>
      </c>
      <c r="N150" s="27">
        <v>0</v>
      </c>
      <c r="O150" s="27">
        <v>0</v>
      </c>
      <c r="P150" s="27">
        <v>0</v>
      </c>
      <c r="Q150" s="27">
        <v>0</v>
      </c>
      <c r="R150" s="29">
        <v>0</v>
      </c>
      <c r="S150" s="29">
        <v>0</v>
      </c>
    </row>
    <row r="151" spans="1:19" x14ac:dyDescent="0.3">
      <c r="A151" s="32">
        <f t="shared" si="22"/>
        <v>47849</v>
      </c>
      <c r="B151" s="21">
        <f>networth[[#This Row],[Assets]]-networth[[#This Row],[Liabilities]]</f>
        <v>12667964.356263719</v>
      </c>
      <c r="C151" s="22">
        <f t="shared" si="20"/>
        <v>13125772.531974806</v>
      </c>
      <c r="D151" s="23">
        <f t="shared" si="21"/>
        <v>457808.17571108602</v>
      </c>
      <c r="E151" s="24">
        <v>10247457.517495435</v>
      </c>
      <c r="F151" s="24">
        <v>447187.14564631489</v>
      </c>
      <c r="G151" s="24">
        <f t="shared" si="18"/>
        <v>184546.3217534135</v>
      </c>
      <c r="H151" s="25">
        <f t="shared" si="17"/>
        <v>178801.54707964158</v>
      </c>
      <c r="I151" s="30">
        <v>2067780</v>
      </c>
      <c r="J151" s="24">
        <f t="shared" si="19"/>
        <v>426118.23571108602</v>
      </c>
      <c r="K151" s="30">
        <v>31689.94</v>
      </c>
      <c r="L151" s="26">
        <f t="shared" si="16"/>
        <v>0</v>
      </c>
      <c r="M151" s="27">
        <f t="shared" si="15"/>
        <v>0</v>
      </c>
      <c r="N151" s="27">
        <v>0</v>
      </c>
      <c r="O151" s="27">
        <v>0</v>
      </c>
      <c r="P151" s="27">
        <v>0</v>
      </c>
      <c r="Q151" s="27">
        <v>0</v>
      </c>
      <c r="R151" s="29">
        <v>0</v>
      </c>
      <c r="S151" s="29">
        <v>0</v>
      </c>
    </row>
  </sheetData>
  <pageMargins left="0.7" right="0.7" top="0.75" bottom="0.75" header="0.3" footer="0.3"/>
  <ignoredErrors>
    <ignoredError sqref="C3" formulaRange="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9"/>
  <sheetViews>
    <sheetView showGridLines="0" zoomScaleNormal="100" zoomScalePageLayoutView="111" workbookViewId="0">
      <pane xSplit="1" ySplit="1" topLeftCell="B2" activePane="bottomRight" state="frozen"/>
      <selection pane="topRight" activeCell="E3" sqref="E3"/>
      <selection pane="bottomLeft" activeCell="E3" sqref="E3"/>
      <selection pane="bottomRight" activeCell="C35" sqref="C35"/>
    </sheetView>
  </sheetViews>
  <sheetFormatPr defaultColWidth="8.453125" defaultRowHeight="18.5" x14ac:dyDescent="0.45"/>
  <cols>
    <col min="1" max="1" width="43.81640625" style="42" customWidth="1"/>
    <col min="2" max="2" width="25.26953125" style="42" customWidth="1"/>
    <col min="3" max="3" width="26.90625" style="42" customWidth="1"/>
    <col min="4" max="4" width="27.1796875" style="42" customWidth="1"/>
    <col min="5" max="5" width="29.453125" style="42" customWidth="1"/>
    <col min="6" max="6" width="5.1796875" style="42" customWidth="1"/>
    <col min="7" max="7" width="27.81640625" style="40" customWidth="1"/>
    <col min="8" max="8" width="21" style="40" customWidth="1"/>
    <col min="9" max="9" width="16.453125" style="40" customWidth="1"/>
    <col min="10" max="10" width="5.453125" style="40" customWidth="1"/>
    <col min="11" max="11" width="8.453125" style="40"/>
    <col min="12" max="12" width="10.81640625" style="40" bestFit="1" customWidth="1"/>
    <col min="13" max="13" width="8.453125" style="40"/>
    <col min="14" max="16384" width="8.453125" style="42"/>
  </cols>
  <sheetData>
    <row r="1" spans="1:13" ht="17.25" customHeight="1" x14ac:dyDescent="0.45">
      <c r="A1" s="36" t="s">
        <v>260</v>
      </c>
      <c r="B1" s="36" t="s">
        <v>6</v>
      </c>
      <c r="C1" s="38" t="s">
        <v>261</v>
      </c>
      <c r="D1" s="37" t="s">
        <v>152</v>
      </c>
      <c r="E1" s="37" t="s">
        <v>153</v>
      </c>
      <c r="F1" s="39"/>
      <c r="K1" s="41"/>
      <c r="L1" s="41"/>
      <c r="M1" s="41"/>
    </row>
    <row r="2" spans="1:13" s="51" customFormat="1" ht="17.25" customHeight="1" x14ac:dyDescent="0.45">
      <c r="A2" s="43" t="s">
        <v>154</v>
      </c>
      <c r="B2" s="71" t="s">
        <v>258</v>
      </c>
      <c r="C2" s="44">
        <f t="shared" ref="C2:E2" si="0">SUM(C3:C7)</f>
        <v>4854.1933333333327</v>
      </c>
      <c r="D2" s="45">
        <f t="shared" si="0"/>
        <v>4854.1933333333327</v>
      </c>
      <c r="E2" s="45">
        <f t="shared" si="0"/>
        <v>4854.1933333333327</v>
      </c>
      <c r="F2" s="46"/>
      <c r="G2" s="47"/>
      <c r="H2" s="48"/>
      <c r="I2" s="49"/>
      <c r="J2" s="47"/>
      <c r="K2" s="50"/>
      <c r="L2" s="50"/>
      <c r="M2" s="47"/>
    </row>
    <row r="3" spans="1:13" ht="17.25" customHeight="1" x14ac:dyDescent="0.45">
      <c r="A3" s="52" t="s">
        <v>262</v>
      </c>
      <c r="B3" s="71"/>
      <c r="C3" s="54">
        <v>3136.75</v>
      </c>
      <c r="D3" s="53">
        <f>C3</f>
        <v>3136.75</v>
      </c>
      <c r="E3" s="53">
        <f>D3</f>
        <v>3136.75</v>
      </c>
      <c r="F3" s="39"/>
      <c r="G3" s="47"/>
      <c r="H3" s="56"/>
      <c r="I3" s="57"/>
      <c r="K3" s="58"/>
      <c r="L3" s="50"/>
    </row>
    <row r="4" spans="1:13" ht="17.25" customHeight="1" x14ac:dyDescent="0.45">
      <c r="A4" s="52" t="s">
        <v>263</v>
      </c>
      <c r="B4" s="71"/>
      <c r="C4" s="54">
        <v>0</v>
      </c>
      <c r="D4" s="55">
        <v>0</v>
      </c>
      <c r="E4" s="55">
        <v>0</v>
      </c>
      <c r="F4" s="39"/>
      <c r="G4" s="47"/>
      <c r="H4" s="56"/>
      <c r="I4" s="57"/>
      <c r="K4" s="58"/>
      <c r="L4" s="50"/>
    </row>
    <row r="5" spans="1:13" ht="17.25" customHeight="1" x14ac:dyDescent="0.45">
      <c r="A5" s="52" t="s">
        <v>155</v>
      </c>
      <c r="B5" s="71"/>
      <c r="C5" s="54">
        <v>989.11</v>
      </c>
      <c r="D5" s="55">
        <v>989.11</v>
      </c>
      <c r="E5" s="55">
        <v>989.11</v>
      </c>
      <c r="F5" s="39"/>
      <c r="G5" s="47"/>
      <c r="H5" s="56"/>
      <c r="I5" s="57"/>
      <c r="K5" s="58"/>
      <c r="L5" s="58"/>
    </row>
    <row r="6" spans="1:13" ht="17.25" customHeight="1" x14ac:dyDescent="0.45">
      <c r="A6" s="52" t="s">
        <v>156</v>
      </c>
      <c r="B6" s="71"/>
      <c r="C6" s="54">
        <v>395</v>
      </c>
      <c r="D6" s="55">
        <v>395</v>
      </c>
      <c r="E6" s="55">
        <v>395</v>
      </c>
      <c r="F6" s="39"/>
      <c r="G6" s="47"/>
      <c r="H6" s="56"/>
      <c r="I6" s="57"/>
      <c r="K6" s="58"/>
      <c r="L6" s="58"/>
    </row>
    <row r="7" spans="1:13" ht="17.25" customHeight="1" x14ac:dyDescent="0.45">
      <c r="A7" s="52" t="s">
        <v>157</v>
      </c>
      <c r="B7" s="71"/>
      <c r="C7" s="54">
        <f>(4000)/12</f>
        <v>333.33333333333331</v>
      </c>
      <c r="D7" s="55">
        <f>Budget[[#This Row],[Retirement Budget - GOOD]]</f>
        <v>333.33333333333331</v>
      </c>
      <c r="E7" s="55">
        <f>Budget[[#This Row],[Retirement Budget - GOOD]]</f>
        <v>333.33333333333331</v>
      </c>
      <c r="F7" s="39"/>
      <c r="G7" s="47"/>
      <c r="H7" s="56"/>
      <c r="I7" s="57"/>
      <c r="K7" s="58"/>
      <c r="L7" s="58"/>
    </row>
    <row r="8" spans="1:13" s="51" customFormat="1" ht="17.25" customHeight="1" x14ac:dyDescent="0.45">
      <c r="A8" s="43" t="s">
        <v>158</v>
      </c>
      <c r="B8" s="71" t="s">
        <v>14</v>
      </c>
      <c r="C8" s="44">
        <f t="shared" ref="C8:E8" si="1">SUM(C9:C13)</f>
        <v>554.99</v>
      </c>
      <c r="D8" s="45">
        <f t="shared" si="1"/>
        <v>343.99</v>
      </c>
      <c r="E8" s="45">
        <f t="shared" si="1"/>
        <v>454.99</v>
      </c>
      <c r="F8" s="46"/>
      <c r="G8" s="47"/>
      <c r="H8" s="59"/>
      <c r="I8" s="49"/>
      <c r="J8" s="47"/>
      <c r="K8" s="50"/>
      <c r="L8" s="50"/>
      <c r="M8" s="47"/>
    </row>
    <row r="9" spans="1:13" s="66" customFormat="1" ht="17.25" customHeight="1" x14ac:dyDescent="0.45">
      <c r="A9" s="60" t="s">
        <v>15</v>
      </c>
      <c r="B9" s="71"/>
      <c r="C9" s="61">
        <v>150</v>
      </c>
      <c r="D9" s="62">
        <v>75</v>
      </c>
      <c r="E9" s="62">
        <v>75</v>
      </c>
      <c r="F9" s="63"/>
      <c r="G9" s="47"/>
      <c r="H9" s="64"/>
      <c r="I9" s="59"/>
      <c r="J9" s="64"/>
      <c r="K9" s="65"/>
      <c r="L9" s="65"/>
      <c r="M9" s="64"/>
    </row>
    <row r="10" spans="1:13" s="66" customFormat="1" ht="17.25" customHeight="1" x14ac:dyDescent="0.45">
      <c r="A10" s="60" t="s">
        <v>159</v>
      </c>
      <c r="B10" s="71"/>
      <c r="C10" s="61">
        <v>175</v>
      </c>
      <c r="D10" s="62">
        <v>150</v>
      </c>
      <c r="E10" s="62">
        <v>150</v>
      </c>
      <c r="F10" s="63"/>
      <c r="G10" s="47"/>
      <c r="H10" s="64"/>
      <c r="I10" s="67"/>
      <c r="J10" s="64"/>
      <c r="K10" s="65"/>
      <c r="L10" s="68"/>
      <c r="M10" s="64"/>
    </row>
    <row r="11" spans="1:13" s="66" customFormat="1" ht="17.25" customHeight="1" x14ac:dyDescent="0.45">
      <c r="A11" s="60" t="s">
        <v>160</v>
      </c>
      <c r="B11" s="71"/>
      <c r="C11" s="61">
        <v>185</v>
      </c>
      <c r="D11" s="62">
        <v>74</v>
      </c>
      <c r="E11" s="62">
        <v>185</v>
      </c>
      <c r="F11" s="63"/>
      <c r="G11" s="47"/>
      <c r="H11" s="50"/>
      <c r="I11" s="59"/>
      <c r="J11" s="64"/>
      <c r="K11" s="64"/>
      <c r="L11" s="64"/>
      <c r="M11" s="64"/>
    </row>
    <row r="12" spans="1:13" s="66" customFormat="1" ht="17.25" customHeight="1" x14ac:dyDescent="0.45">
      <c r="A12" s="60" t="s">
        <v>161</v>
      </c>
      <c r="B12" s="71"/>
      <c r="C12" s="61">
        <v>44.99</v>
      </c>
      <c r="D12" s="62">
        <v>44.99</v>
      </c>
      <c r="E12" s="62">
        <v>44.99</v>
      </c>
      <c r="F12" s="63"/>
      <c r="G12" s="47"/>
      <c r="H12" s="50"/>
      <c r="I12" s="69"/>
      <c r="J12" s="64"/>
      <c r="K12" s="64"/>
      <c r="L12" s="64"/>
      <c r="M12" s="64"/>
    </row>
    <row r="13" spans="1:13" s="66" customFormat="1" ht="17.25" customHeight="1" x14ac:dyDescent="0.45">
      <c r="A13" s="60" t="s">
        <v>37</v>
      </c>
      <c r="B13" s="71"/>
      <c r="C13" s="61">
        <v>0</v>
      </c>
      <c r="D13" s="62">
        <v>0</v>
      </c>
      <c r="E13" s="62">
        <v>0</v>
      </c>
      <c r="F13" s="63"/>
      <c r="G13" s="47"/>
      <c r="H13" s="50"/>
      <c r="I13" s="64"/>
      <c r="J13" s="64"/>
      <c r="K13" s="64"/>
      <c r="L13" s="64"/>
      <c r="M13" s="64"/>
    </row>
    <row r="14" spans="1:13" s="51" customFormat="1" ht="17.25" hidden="1" customHeight="1" x14ac:dyDescent="0.45">
      <c r="A14" s="43" t="s">
        <v>162</v>
      </c>
      <c r="B14" s="71"/>
      <c r="C14" s="44">
        <f>SUM(C15:C15)</f>
        <v>0</v>
      </c>
      <c r="D14" s="45">
        <f>SUM(D15:D15)</f>
        <v>0</v>
      </c>
      <c r="E14" s="45">
        <f>SUM(E15:E15)</f>
        <v>0</v>
      </c>
      <c r="F14" s="46"/>
      <c r="G14" s="47"/>
      <c r="H14" s="50"/>
      <c r="I14" s="47"/>
      <c r="J14" s="47"/>
      <c r="K14" s="47"/>
      <c r="L14" s="47"/>
      <c r="M14" s="47"/>
    </row>
    <row r="15" spans="1:13" ht="17.25" customHeight="1" x14ac:dyDescent="0.45">
      <c r="A15" s="52" t="s">
        <v>163</v>
      </c>
      <c r="B15" s="71"/>
      <c r="C15" s="54">
        <v>0</v>
      </c>
      <c r="D15" s="55">
        <v>0</v>
      </c>
      <c r="E15" s="55">
        <v>0</v>
      </c>
      <c r="F15" s="39"/>
      <c r="G15" s="47"/>
      <c r="H15" s="50"/>
    </row>
    <row r="16" spans="1:13" ht="17.25" customHeight="1" x14ac:dyDescent="0.45">
      <c r="A16" s="43" t="s">
        <v>16</v>
      </c>
      <c r="B16" s="71" t="s">
        <v>16</v>
      </c>
      <c r="C16" s="44">
        <f t="shared" ref="C16:E16" si="2">SUM(C17:C18)</f>
        <v>188.32</v>
      </c>
      <c r="D16" s="45">
        <f t="shared" si="2"/>
        <v>105</v>
      </c>
      <c r="E16" s="45">
        <f t="shared" si="2"/>
        <v>163.27000000000001</v>
      </c>
      <c r="F16" s="39"/>
      <c r="G16" s="47"/>
      <c r="H16" s="50"/>
    </row>
    <row r="17" spans="1:13" s="51" customFormat="1" ht="17.25" customHeight="1" x14ac:dyDescent="0.45">
      <c r="A17" s="52" t="s">
        <v>264</v>
      </c>
      <c r="B17" s="71"/>
      <c r="C17" s="54">
        <v>188.32</v>
      </c>
      <c r="D17" s="55">
        <v>105</v>
      </c>
      <c r="E17" s="55">
        <v>163.27000000000001</v>
      </c>
      <c r="F17" s="46"/>
      <c r="G17" s="47"/>
      <c r="H17" s="50"/>
      <c r="I17" s="47"/>
      <c r="J17" s="47"/>
      <c r="K17" s="47"/>
      <c r="L17" s="47"/>
      <c r="M17" s="47"/>
    </row>
    <row r="18" spans="1:13" ht="17.25" customHeight="1" x14ac:dyDescent="0.45">
      <c r="A18" s="52" t="s">
        <v>265</v>
      </c>
      <c r="B18" s="71"/>
      <c r="C18" s="54">
        <v>0</v>
      </c>
      <c r="D18" s="55">
        <v>0</v>
      </c>
      <c r="E18" s="70">
        <v>0</v>
      </c>
      <c r="F18" s="39"/>
      <c r="G18" s="47"/>
      <c r="H18" s="50"/>
    </row>
    <row r="19" spans="1:13" ht="17.25" customHeight="1" x14ac:dyDescent="0.45">
      <c r="A19" s="71" t="s">
        <v>29</v>
      </c>
      <c r="B19" s="71" t="s">
        <v>29</v>
      </c>
      <c r="C19" s="44">
        <v>1500</v>
      </c>
      <c r="D19" s="45">
        <v>0</v>
      </c>
      <c r="E19" s="45">
        <v>1000</v>
      </c>
      <c r="F19" s="39"/>
      <c r="G19" s="47"/>
      <c r="H19" s="50"/>
    </row>
    <row r="20" spans="1:13" s="51" customFormat="1" ht="17.25" customHeight="1" x14ac:dyDescent="0.45">
      <c r="A20" s="43" t="s">
        <v>93</v>
      </c>
      <c r="B20" s="71"/>
      <c r="C20" s="44">
        <f t="shared" ref="C20:E20" si="3">SUM(C21:C37)</f>
        <v>2865</v>
      </c>
      <c r="D20" s="45">
        <f t="shared" si="3"/>
        <v>1490</v>
      </c>
      <c r="E20" s="45">
        <f t="shared" si="3"/>
        <v>1990</v>
      </c>
      <c r="F20" s="46"/>
      <c r="G20" s="47"/>
      <c r="H20" s="50"/>
      <c r="I20" s="47"/>
      <c r="J20" s="47"/>
      <c r="K20" s="47"/>
      <c r="L20" s="47"/>
      <c r="M20" s="47"/>
    </row>
    <row r="21" spans="1:13" s="51" customFormat="1" ht="17.25" customHeight="1" x14ac:dyDescent="0.45">
      <c r="A21" s="52" t="s">
        <v>266</v>
      </c>
      <c r="B21" s="71" t="s">
        <v>93</v>
      </c>
      <c r="C21" s="54">
        <v>0</v>
      </c>
      <c r="D21" s="55">
        <v>0</v>
      </c>
      <c r="E21" s="55">
        <v>0</v>
      </c>
      <c r="F21" s="46"/>
      <c r="G21" s="47"/>
      <c r="H21" s="50"/>
      <c r="I21" s="47"/>
      <c r="J21" s="47"/>
      <c r="K21" s="47"/>
      <c r="L21" s="47"/>
      <c r="M21" s="47"/>
    </row>
    <row r="22" spans="1:13" ht="17.25" customHeight="1" x14ac:dyDescent="0.45">
      <c r="A22" s="52" t="s">
        <v>164</v>
      </c>
      <c r="B22" s="71" t="s">
        <v>38</v>
      </c>
      <c r="C22" s="54">
        <v>100</v>
      </c>
      <c r="D22" s="55">
        <v>75</v>
      </c>
      <c r="E22" s="55">
        <v>75</v>
      </c>
      <c r="F22" s="39"/>
      <c r="G22" s="47"/>
      <c r="H22" s="50"/>
    </row>
    <row r="23" spans="1:13" ht="17.25" customHeight="1" x14ac:dyDescent="0.45">
      <c r="A23" s="52" t="s">
        <v>140</v>
      </c>
      <c r="B23" s="71" t="s">
        <v>93</v>
      </c>
      <c r="C23" s="54">
        <v>0</v>
      </c>
      <c r="D23" s="55">
        <v>0</v>
      </c>
      <c r="E23" s="55">
        <v>0</v>
      </c>
      <c r="F23" s="39"/>
      <c r="G23" s="47"/>
      <c r="H23" s="50"/>
    </row>
    <row r="24" spans="1:13" ht="17.25" customHeight="1" x14ac:dyDescent="0.45">
      <c r="A24" s="52" t="s">
        <v>165</v>
      </c>
      <c r="B24" s="71" t="s">
        <v>38</v>
      </c>
      <c r="C24" s="54">
        <v>100</v>
      </c>
      <c r="D24" s="55">
        <v>75</v>
      </c>
      <c r="E24" s="55">
        <v>75</v>
      </c>
      <c r="F24" s="39"/>
      <c r="G24" s="72"/>
      <c r="H24" s="50"/>
    </row>
    <row r="25" spans="1:13" ht="17.25" customHeight="1" x14ac:dyDescent="0.45">
      <c r="A25" s="52" t="s">
        <v>20</v>
      </c>
      <c r="B25" s="71" t="s">
        <v>20</v>
      </c>
      <c r="C25" s="54">
        <v>400</v>
      </c>
      <c r="D25" s="55">
        <v>300</v>
      </c>
      <c r="E25" s="55">
        <v>375</v>
      </c>
      <c r="F25" s="39"/>
      <c r="G25" s="47"/>
      <c r="H25" s="50"/>
    </row>
    <row r="26" spans="1:13" ht="17.25" customHeight="1" x14ac:dyDescent="0.45">
      <c r="A26" s="52" t="s">
        <v>166</v>
      </c>
      <c r="B26" s="71" t="s">
        <v>93</v>
      </c>
      <c r="C26" s="54">
        <v>100</v>
      </c>
      <c r="D26" s="55">
        <v>25</v>
      </c>
      <c r="E26" s="55">
        <v>50</v>
      </c>
      <c r="F26" s="39"/>
      <c r="G26" s="47"/>
      <c r="H26" s="50"/>
    </row>
    <row r="27" spans="1:13" ht="17.25" customHeight="1" x14ac:dyDescent="0.45">
      <c r="A27" s="52" t="s">
        <v>167</v>
      </c>
      <c r="B27" s="71" t="s">
        <v>259</v>
      </c>
      <c r="C27" s="54">
        <v>750</v>
      </c>
      <c r="D27" s="55">
        <v>50</v>
      </c>
      <c r="E27" s="55">
        <v>200</v>
      </c>
      <c r="F27" s="39"/>
    </row>
    <row r="28" spans="1:13" ht="17.25" customHeight="1" x14ac:dyDescent="0.45">
      <c r="A28" s="52" t="s">
        <v>32</v>
      </c>
      <c r="B28" s="71" t="s">
        <v>93</v>
      </c>
      <c r="C28" s="54">
        <v>0</v>
      </c>
      <c r="D28" s="55">
        <v>0</v>
      </c>
      <c r="E28" s="55">
        <v>0</v>
      </c>
      <c r="F28" s="39"/>
    </row>
    <row r="29" spans="1:13" ht="17.25" customHeight="1" x14ac:dyDescent="0.45">
      <c r="A29" s="52" t="s">
        <v>168</v>
      </c>
      <c r="B29" s="71" t="s">
        <v>93</v>
      </c>
      <c r="C29" s="54">
        <v>200</v>
      </c>
      <c r="D29" s="55">
        <v>0</v>
      </c>
      <c r="E29" s="55">
        <v>100</v>
      </c>
      <c r="F29" s="39"/>
    </row>
    <row r="30" spans="1:13" ht="17.25" customHeight="1" x14ac:dyDescent="0.45">
      <c r="A30" s="52" t="s">
        <v>28</v>
      </c>
      <c r="B30" s="71" t="s">
        <v>93</v>
      </c>
      <c r="C30" s="54">
        <v>200</v>
      </c>
      <c r="D30" s="55">
        <v>100</v>
      </c>
      <c r="E30" s="55">
        <v>100</v>
      </c>
      <c r="F30" s="39"/>
    </row>
    <row r="31" spans="1:13" ht="17.25" customHeight="1" x14ac:dyDescent="0.45">
      <c r="A31" s="52" t="s">
        <v>169</v>
      </c>
      <c r="B31" s="71" t="s">
        <v>169</v>
      </c>
      <c r="C31" s="54">
        <v>850</v>
      </c>
      <c r="D31" s="55">
        <f t="shared" ref="D31:E31" si="4">C31</f>
        <v>850</v>
      </c>
      <c r="E31" s="55">
        <f t="shared" si="4"/>
        <v>850</v>
      </c>
      <c r="F31" s="39"/>
    </row>
    <row r="32" spans="1:13" ht="17.25" customHeight="1" x14ac:dyDescent="0.45">
      <c r="A32" s="52" t="s">
        <v>170</v>
      </c>
      <c r="B32" s="71" t="s">
        <v>93</v>
      </c>
      <c r="C32" s="54">
        <v>0</v>
      </c>
      <c r="D32" s="55">
        <v>0</v>
      </c>
      <c r="E32" s="55">
        <v>0</v>
      </c>
      <c r="F32" s="39"/>
    </row>
    <row r="33" spans="1:13" ht="17.25" customHeight="1" x14ac:dyDescent="0.45">
      <c r="A33" s="52" t="s">
        <v>171</v>
      </c>
      <c r="B33" s="71" t="s">
        <v>93</v>
      </c>
      <c r="C33" s="54">
        <v>50</v>
      </c>
      <c r="D33" s="55">
        <v>0</v>
      </c>
      <c r="E33" s="55">
        <v>50</v>
      </c>
      <c r="F33" s="39"/>
    </row>
    <row r="34" spans="1:13" ht="17.25" customHeight="1" x14ac:dyDescent="0.45">
      <c r="A34" s="52" t="s">
        <v>36</v>
      </c>
      <c r="B34" s="71" t="s">
        <v>93</v>
      </c>
      <c r="C34" s="54">
        <v>15</v>
      </c>
      <c r="D34" s="55">
        <v>15</v>
      </c>
      <c r="E34" s="55">
        <v>15</v>
      </c>
      <c r="F34" s="39"/>
    </row>
    <row r="35" spans="1:13" ht="17.25" customHeight="1" x14ac:dyDescent="0.45">
      <c r="A35" s="52" t="s">
        <v>172</v>
      </c>
      <c r="B35" s="71" t="s">
        <v>93</v>
      </c>
      <c r="C35" s="54">
        <v>100</v>
      </c>
      <c r="D35" s="55">
        <v>0</v>
      </c>
      <c r="E35" s="55">
        <v>100</v>
      </c>
      <c r="F35" s="39"/>
    </row>
    <row r="36" spans="1:13" ht="17.25" customHeight="1" x14ac:dyDescent="0.45">
      <c r="A36" s="52" t="s">
        <v>137</v>
      </c>
      <c r="B36" s="71" t="s">
        <v>93</v>
      </c>
      <c r="C36" s="54">
        <v>0</v>
      </c>
      <c r="D36" s="55">
        <v>0</v>
      </c>
      <c r="E36" s="55">
        <v>0</v>
      </c>
      <c r="F36" s="39"/>
    </row>
    <row r="37" spans="1:13" ht="17.25" customHeight="1" x14ac:dyDescent="0.45">
      <c r="A37" s="52" t="s">
        <v>31</v>
      </c>
      <c r="B37" s="71" t="s">
        <v>93</v>
      </c>
      <c r="C37" s="54">
        <v>0</v>
      </c>
      <c r="D37" s="55">
        <v>0</v>
      </c>
      <c r="E37" s="55">
        <v>0</v>
      </c>
      <c r="F37" s="39"/>
    </row>
    <row r="38" spans="1:13" ht="17.25" customHeight="1" x14ac:dyDescent="0.45">
      <c r="A38" s="159" t="s">
        <v>85</v>
      </c>
      <c r="B38" s="159"/>
      <c r="C38" s="160">
        <f>C2+C8+C14+C16+C19+C20</f>
        <v>9962.5033333333322</v>
      </c>
      <c r="D38" s="161">
        <f>D2+D8+D14+D16+D19+D20</f>
        <v>6793.1833333333325</v>
      </c>
      <c r="E38" s="161">
        <f>E2+E8+E14+E16+E19+E20</f>
        <v>8462.4533333333329</v>
      </c>
      <c r="F38" s="39"/>
    </row>
    <row r="39" spans="1:13" s="73" customFormat="1" ht="17.25" customHeight="1" x14ac:dyDescent="0.45">
      <c r="A39" s="42"/>
      <c r="B39" s="42"/>
      <c r="C39" s="42"/>
      <c r="D39" s="42"/>
      <c r="E39" s="42"/>
      <c r="I39" s="74"/>
      <c r="J39" s="74"/>
      <c r="K39" s="74"/>
      <c r="L39" s="74"/>
      <c r="M39" s="74"/>
    </row>
  </sheetData>
  <pageMargins left="0.7" right="0.7" top="0.75" bottom="0.75" header="0.3" footer="0.3"/>
  <ignoredErrors>
    <ignoredError sqref="C16:E16" formulaRange="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5"/>
  <sheetViews>
    <sheetView showGridLines="0" workbookViewId="0">
      <selection activeCell="E6" sqref="E6"/>
    </sheetView>
  </sheetViews>
  <sheetFormatPr defaultColWidth="8.453125" defaultRowHeight="14.5" x14ac:dyDescent="0.35"/>
  <cols>
    <col min="1" max="1" width="28.453125" style="77" customWidth="1"/>
    <col min="2" max="2" width="20.453125" style="77" customWidth="1"/>
    <col min="3" max="3" width="15.54296875" style="77" customWidth="1"/>
    <col min="4" max="4" width="31.453125" style="77" customWidth="1"/>
    <col min="5" max="5" width="20.453125" style="77" customWidth="1"/>
    <col min="6" max="6" width="25.453125" style="77" customWidth="1"/>
    <col min="7" max="7" width="19.453125" style="77" customWidth="1"/>
    <col min="8" max="8" width="14.1796875" style="77" customWidth="1"/>
    <col min="9" max="9" width="14.7265625" style="77" customWidth="1"/>
    <col min="10" max="11" width="15.54296875" style="77" customWidth="1"/>
    <col min="12" max="12" width="12.1796875" style="77" bestFit="1" customWidth="1"/>
    <col min="13" max="13" width="13.54296875" style="77" bestFit="1" customWidth="1"/>
    <col min="14" max="14" width="14.7265625" style="77" bestFit="1" customWidth="1"/>
    <col min="15" max="16384" width="8.453125" style="77"/>
  </cols>
  <sheetData>
    <row r="1" spans="1:11" s="7" customFormat="1" ht="22.5" customHeight="1" x14ac:dyDescent="0.4">
      <c r="A1" s="16" t="s">
        <v>174</v>
      </c>
    </row>
    <row r="2" spans="1:11" s="7" customFormat="1" ht="2.25" customHeight="1" x14ac:dyDescent="0.25">
      <c r="A2" s="5"/>
      <c r="B2" s="5"/>
      <c r="C2" s="5"/>
      <c r="D2" s="5"/>
      <c r="E2" s="5"/>
      <c r="F2" s="5"/>
      <c r="G2" s="5"/>
    </row>
    <row r="4" spans="1:11" ht="15.5" x14ac:dyDescent="0.35">
      <c r="A4" s="76" t="s">
        <v>175</v>
      </c>
      <c r="D4" s="76" t="s">
        <v>176</v>
      </c>
      <c r="G4" s="78"/>
    </row>
    <row r="5" spans="1:11" x14ac:dyDescent="0.35">
      <c r="A5" s="79" t="s">
        <v>177</v>
      </c>
      <c r="B5" s="80">
        <v>205000</v>
      </c>
      <c r="D5" s="79" t="s">
        <v>177</v>
      </c>
      <c r="E5" s="81">
        <v>250000</v>
      </c>
      <c r="F5" s="82"/>
      <c r="G5" s="78"/>
    </row>
    <row r="6" spans="1:11" x14ac:dyDescent="0.35">
      <c r="A6" s="79" t="s">
        <v>178</v>
      </c>
      <c r="B6" s="85">
        <v>0</v>
      </c>
      <c r="D6" s="79" t="s">
        <v>178</v>
      </c>
      <c r="E6" s="85">
        <v>0</v>
      </c>
      <c r="G6" s="78"/>
    </row>
    <row r="7" spans="1:11" x14ac:dyDescent="0.35">
      <c r="A7" s="79" t="s">
        <v>179</v>
      </c>
      <c r="B7" s="85">
        <v>0</v>
      </c>
      <c r="D7" s="79" t="s">
        <v>179</v>
      </c>
      <c r="E7" s="85">
        <v>0</v>
      </c>
      <c r="F7" s="86"/>
      <c r="G7" s="78"/>
    </row>
    <row r="8" spans="1:11" x14ac:dyDescent="0.35">
      <c r="A8" s="79" t="s">
        <v>180</v>
      </c>
      <c r="B8" s="80">
        <v>10000</v>
      </c>
      <c r="D8" s="79" t="s">
        <v>180</v>
      </c>
      <c r="E8" s="80">
        <v>10000</v>
      </c>
      <c r="F8" s="86"/>
      <c r="K8" s="88"/>
    </row>
    <row r="9" spans="1:11" x14ac:dyDescent="0.35">
      <c r="A9" s="79" t="s">
        <v>181</v>
      </c>
      <c r="B9" s="80">
        <v>14000</v>
      </c>
      <c r="D9" s="79" t="s">
        <v>181</v>
      </c>
      <c r="E9" s="80">
        <v>9500</v>
      </c>
      <c r="F9" s="86"/>
      <c r="G9" s="78"/>
      <c r="K9" s="88"/>
    </row>
    <row r="10" spans="1:11" x14ac:dyDescent="0.35">
      <c r="A10" s="79" t="s">
        <v>182</v>
      </c>
      <c r="B10" s="89">
        <f>SUM(B6:B9)</f>
        <v>24000</v>
      </c>
      <c r="D10" s="79" t="s">
        <v>182</v>
      </c>
      <c r="E10" s="89">
        <f>SUM(E6:E9)</f>
        <v>19500</v>
      </c>
      <c r="F10" s="86"/>
      <c r="G10" s="78"/>
      <c r="K10" s="88"/>
    </row>
    <row r="11" spans="1:11" x14ac:dyDescent="0.35">
      <c r="A11" s="79" t="s">
        <v>183</v>
      </c>
      <c r="B11" s="80">
        <f>B5-B10</f>
        <v>181000</v>
      </c>
      <c r="D11" s="79" t="s">
        <v>183</v>
      </c>
      <c r="E11" s="80">
        <f>E5-E10</f>
        <v>230500</v>
      </c>
      <c r="F11" s="86"/>
      <c r="G11" s="78"/>
    </row>
    <row r="12" spans="1:11" x14ac:dyDescent="0.35">
      <c r="A12" s="79" t="s">
        <v>184</v>
      </c>
      <c r="B12" s="85">
        <v>40000</v>
      </c>
      <c r="D12" s="79" t="s">
        <v>184</v>
      </c>
      <c r="E12" s="85">
        <v>0</v>
      </c>
      <c r="F12" s="86"/>
      <c r="G12" s="78"/>
    </row>
    <row r="13" spans="1:11" x14ac:dyDescent="0.35">
      <c r="A13" s="79" t="s">
        <v>185</v>
      </c>
      <c r="B13" s="80">
        <f>VLOOKUP(B11,Rates,3,1)+(B11-VLOOKUP(B11,Rates,1,1))*VLOOKUP(B11,Rates,2,1)</f>
        <v>39236.5</v>
      </c>
      <c r="C13" s="87"/>
      <c r="D13" s="79" t="s">
        <v>185</v>
      </c>
      <c r="E13" s="80">
        <f>VLOOKUP(E11,Rates,3,1)+(E11-VLOOKUP(E11,Rates,1,1))*VLOOKUP(E11,Rates,2,1)</f>
        <v>55868.5</v>
      </c>
      <c r="F13" s="86"/>
      <c r="G13" s="78"/>
    </row>
    <row r="14" spans="1:11" x14ac:dyDescent="0.35">
      <c r="A14" s="79" t="s">
        <v>186</v>
      </c>
      <c r="B14" s="80">
        <f>IF(B5&gt;137500,0.065*137500,0.065*B5)</f>
        <v>8937.5</v>
      </c>
      <c r="D14" s="90" t="s">
        <v>186</v>
      </c>
      <c r="E14" s="91"/>
      <c r="F14" s="86"/>
      <c r="G14" s="78"/>
    </row>
    <row r="15" spans="1:11" x14ac:dyDescent="0.35">
      <c r="A15" s="79" t="s">
        <v>187</v>
      </c>
      <c r="B15" s="80">
        <f>0.015*B5</f>
        <v>3075</v>
      </c>
      <c r="D15" s="90" t="s">
        <v>187</v>
      </c>
      <c r="E15" s="91"/>
      <c r="F15" s="92"/>
      <c r="G15" s="78"/>
    </row>
    <row r="16" spans="1:11" x14ac:dyDescent="0.35">
      <c r="A16" s="79" t="s">
        <v>188</v>
      </c>
      <c r="B16" s="80">
        <v>14931.278</v>
      </c>
      <c r="D16" s="79" t="s">
        <v>188</v>
      </c>
      <c r="E16" s="80">
        <v>14884.778</v>
      </c>
      <c r="F16" s="92"/>
      <c r="G16" s="78"/>
    </row>
    <row r="17" spans="1:7" x14ac:dyDescent="0.35">
      <c r="A17" s="79" t="s">
        <v>189</v>
      </c>
      <c r="B17" s="93">
        <f>B5-B6-B7-B12-B13-B14-B15-B16</f>
        <v>98819.721999999994</v>
      </c>
      <c r="D17" s="79" t="s">
        <v>189</v>
      </c>
      <c r="E17" s="93">
        <f>E5-E6-E7-E12-E13-E14-E15-E16</f>
        <v>179246.72200000001</v>
      </c>
      <c r="F17" s="87"/>
      <c r="G17" s="78"/>
    </row>
    <row r="18" spans="1:7" x14ac:dyDescent="0.35">
      <c r="A18" s="79" t="s">
        <v>190</v>
      </c>
      <c r="B18" s="93">
        <f>B17/12</f>
        <v>8234.9768333333323</v>
      </c>
      <c r="C18" s="87"/>
      <c r="D18" s="79" t="s">
        <v>190</v>
      </c>
      <c r="E18" s="93">
        <f>E17/12</f>
        <v>14937.226833333334</v>
      </c>
      <c r="F18" s="87"/>
      <c r="G18" s="78"/>
    </row>
    <row r="19" spans="1:7" x14ac:dyDescent="0.35">
      <c r="A19" s="79" t="s">
        <v>191</v>
      </c>
      <c r="B19" s="94">
        <f>VLOOKUP(B11,Rates,2,1)</f>
        <v>0.32</v>
      </c>
      <c r="C19" s="87"/>
      <c r="D19" s="79" t="s">
        <v>191</v>
      </c>
      <c r="E19" s="94">
        <f>VLOOKUP(E11,Rates,2,1)</f>
        <v>0.35</v>
      </c>
      <c r="F19" s="87"/>
      <c r="G19" s="87"/>
    </row>
    <row r="20" spans="1:7" x14ac:dyDescent="0.35">
      <c r="A20" s="79" t="s">
        <v>192</v>
      </c>
      <c r="B20" s="94">
        <f>B13/B5</f>
        <v>0.19139756097560975</v>
      </c>
      <c r="C20" s="87"/>
      <c r="D20" s="79" t="s">
        <v>192</v>
      </c>
      <c r="E20" s="94">
        <f>E13/E5</f>
        <v>0.22347400000000001</v>
      </c>
      <c r="F20" s="87"/>
      <c r="G20" s="87"/>
    </row>
    <row r="21" spans="1:7" x14ac:dyDescent="0.35">
      <c r="B21" s="87"/>
      <c r="D21" s="79" t="s">
        <v>193</v>
      </c>
      <c r="E21" s="94">
        <f>(E13+E16)/E5</f>
        <v>0.28301311200000001</v>
      </c>
      <c r="F21" s="95"/>
      <c r="G21" s="78"/>
    </row>
    <row r="22" spans="1:7" x14ac:dyDescent="0.35">
      <c r="A22" s="77" t="s">
        <v>194</v>
      </c>
      <c r="B22" s="84">
        <v>44800</v>
      </c>
      <c r="D22" s="79" t="s">
        <v>195</v>
      </c>
      <c r="E22" s="93">
        <f>E5/0.035</f>
        <v>7142857.1428571418</v>
      </c>
      <c r="G22" s="78"/>
    </row>
    <row r="23" spans="1:7" x14ac:dyDescent="0.35">
      <c r="A23" s="77" t="s">
        <v>196</v>
      </c>
      <c r="B23" s="84">
        <v>52800</v>
      </c>
      <c r="G23" s="78"/>
    </row>
    <row r="24" spans="1:7" x14ac:dyDescent="0.35">
      <c r="E24" s="87"/>
      <c r="G24" s="78"/>
    </row>
    <row r="25" spans="1:7" x14ac:dyDescent="0.35">
      <c r="G25" s="78"/>
    </row>
    <row r="26" spans="1:7" x14ac:dyDescent="0.35">
      <c r="G26" s="78"/>
    </row>
    <row r="27" spans="1:7" ht="15.5" x14ac:dyDescent="0.35">
      <c r="A27" s="76" t="s">
        <v>197</v>
      </c>
      <c r="B27" s="96"/>
      <c r="C27" s="7"/>
      <c r="D27" s="7"/>
      <c r="E27" s="7"/>
      <c r="F27" s="7"/>
      <c r="G27" s="78"/>
    </row>
    <row r="28" spans="1:7" x14ac:dyDescent="0.35">
      <c r="A28" s="97" t="s">
        <v>198</v>
      </c>
      <c r="B28" s="20" t="s">
        <v>199</v>
      </c>
      <c r="C28" s="20" t="s">
        <v>200</v>
      </c>
      <c r="D28" s="97" t="s">
        <v>201</v>
      </c>
      <c r="E28" s="97" t="s">
        <v>202</v>
      </c>
      <c r="F28" s="97" t="s">
        <v>203</v>
      </c>
      <c r="G28" s="97" t="s">
        <v>204</v>
      </c>
    </row>
    <row r="29" spans="1:7" x14ac:dyDescent="0.35">
      <c r="A29" s="80">
        <v>0</v>
      </c>
      <c r="B29" s="98">
        <v>0.1</v>
      </c>
      <c r="C29" s="80">
        <v>0</v>
      </c>
      <c r="D29" s="99">
        <v>0</v>
      </c>
      <c r="E29" s="99">
        <v>0</v>
      </c>
      <c r="F29" s="99">
        <v>0</v>
      </c>
      <c r="G29" s="80">
        <v>0</v>
      </c>
    </row>
    <row r="30" spans="1:7" x14ac:dyDescent="0.35">
      <c r="A30" s="80">
        <v>9700</v>
      </c>
      <c r="B30" s="98">
        <v>0.12</v>
      </c>
      <c r="C30" s="80">
        <f t="shared" ref="C30:C35" si="0">((A30-A29)*B29)+C29</f>
        <v>970</v>
      </c>
      <c r="D30" s="99">
        <v>13850</v>
      </c>
      <c r="E30" s="99">
        <v>19400</v>
      </c>
      <c r="F30" s="99">
        <v>9700</v>
      </c>
      <c r="G30" s="80">
        <v>9700</v>
      </c>
    </row>
    <row r="31" spans="1:7" x14ac:dyDescent="0.35">
      <c r="A31" s="80">
        <v>39475</v>
      </c>
      <c r="B31" s="98">
        <v>0.22</v>
      </c>
      <c r="C31" s="80">
        <f t="shared" si="0"/>
        <v>4543</v>
      </c>
      <c r="D31" s="99">
        <v>52850</v>
      </c>
      <c r="E31" s="99">
        <v>78950</v>
      </c>
      <c r="F31" s="99">
        <v>39475</v>
      </c>
      <c r="G31" s="80">
        <v>39475</v>
      </c>
    </row>
    <row r="32" spans="1:7" x14ac:dyDescent="0.35">
      <c r="A32" s="80">
        <v>84200</v>
      </c>
      <c r="B32" s="98">
        <v>0.24</v>
      </c>
      <c r="C32" s="80">
        <f t="shared" si="0"/>
        <v>14382.5</v>
      </c>
      <c r="D32" s="99">
        <v>84200</v>
      </c>
      <c r="E32" s="99">
        <v>168400</v>
      </c>
      <c r="F32" s="99">
        <v>84200</v>
      </c>
      <c r="G32" s="80">
        <v>84200</v>
      </c>
    </row>
    <row r="33" spans="1:15" x14ac:dyDescent="0.35">
      <c r="A33" s="80">
        <v>160725</v>
      </c>
      <c r="B33" s="98">
        <v>0.32</v>
      </c>
      <c r="C33" s="80">
        <f t="shared" si="0"/>
        <v>32748.5</v>
      </c>
      <c r="D33" s="99">
        <v>160700</v>
      </c>
      <c r="E33" s="99">
        <v>321450</v>
      </c>
      <c r="F33" s="99">
        <v>160725</v>
      </c>
      <c r="G33" s="80">
        <v>160725</v>
      </c>
    </row>
    <row r="34" spans="1:15" x14ac:dyDescent="0.35">
      <c r="A34" s="80">
        <v>204100</v>
      </c>
      <c r="B34" s="98">
        <v>0.35</v>
      </c>
      <c r="C34" s="80">
        <f t="shared" si="0"/>
        <v>46628.5</v>
      </c>
      <c r="D34" s="99">
        <v>204100</v>
      </c>
      <c r="E34" s="99">
        <v>408200</v>
      </c>
      <c r="F34" s="99">
        <v>204100</v>
      </c>
      <c r="G34" s="80">
        <v>204100</v>
      </c>
    </row>
    <row r="35" spans="1:15" x14ac:dyDescent="0.35">
      <c r="A35" s="80">
        <v>510300</v>
      </c>
      <c r="B35" s="98">
        <v>0.37</v>
      </c>
      <c r="C35" s="80">
        <f t="shared" si="0"/>
        <v>153798.5</v>
      </c>
      <c r="D35" s="99">
        <v>510300</v>
      </c>
      <c r="E35" s="99">
        <v>612350</v>
      </c>
      <c r="F35" s="99">
        <v>306175</v>
      </c>
      <c r="G35" s="80">
        <v>510300</v>
      </c>
    </row>
    <row r="37" spans="1:15" ht="15.5" x14ac:dyDescent="0.35">
      <c r="A37" s="100" t="s">
        <v>205</v>
      </c>
      <c r="B37" s="96"/>
      <c r="C37" s="7"/>
    </row>
    <row r="38" spans="1:15" x14ac:dyDescent="0.35">
      <c r="A38" s="101" t="s">
        <v>198</v>
      </c>
      <c r="B38" s="102" t="s">
        <v>199</v>
      </c>
      <c r="C38" s="102" t="s">
        <v>200</v>
      </c>
      <c r="E38" s="103"/>
      <c r="I38" s="103"/>
    </row>
    <row r="39" spans="1:15" ht="15" customHeight="1" x14ac:dyDescent="0.35">
      <c r="A39" s="80">
        <v>0</v>
      </c>
      <c r="B39" s="98">
        <v>0.01</v>
      </c>
      <c r="C39" s="80">
        <v>0</v>
      </c>
      <c r="E39" s="83"/>
    </row>
    <row r="40" spans="1:15" ht="15" customHeight="1" x14ac:dyDescent="0.35">
      <c r="A40" s="80">
        <v>8809</v>
      </c>
      <c r="B40" s="98">
        <v>0.02</v>
      </c>
      <c r="C40" s="80">
        <f>((A40-A39)*B39)+C39</f>
        <v>88.09</v>
      </c>
      <c r="E40" s="104"/>
      <c r="H40" s="87"/>
      <c r="I40" s="87"/>
      <c r="J40" s="87"/>
      <c r="K40" s="87"/>
      <c r="L40" s="87"/>
      <c r="M40" s="87"/>
      <c r="N40" s="87"/>
      <c r="O40" s="87"/>
    </row>
    <row r="41" spans="1:15" ht="15" customHeight="1" x14ac:dyDescent="0.35">
      <c r="A41" s="80">
        <v>20883</v>
      </c>
      <c r="B41" s="98">
        <v>0.04</v>
      </c>
      <c r="C41" s="80">
        <f t="shared" ref="C41:C48" si="1">((A41-A40)*B40)+C40</f>
        <v>329.57000000000005</v>
      </c>
      <c r="E41" s="104"/>
      <c r="H41" s="87"/>
      <c r="I41" s="87"/>
      <c r="J41" s="87"/>
      <c r="L41" s="87"/>
      <c r="M41" s="87"/>
      <c r="N41" s="87"/>
    </row>
    <row r="42" spans="1:15" ht="15" customHeight="1" x14ac:dyDescent="0.35">
      <c r="A42" s="80">
        <v>32960</v>
      </c>
      <c r="B42" s="98">
        <v>0.06</v>
      </c>
      <c r="C42" s="80">
        <f t="shared" si="1"/>
        <v>812.65000000000009</v>
      </c>
      <c r="H42" s="87"/>
      <c r="I42" s="87"/>
      <c r="J42" s="87"/>
      <c r="L42" s="87"/>
      <c r="M42" s="87"/>
      <c r="N42" s="87"/>
    </row>
    <row r="43" spans="1:15" ht="15" customHeight="1" x14ac:dyDescent="0.35">
      <c r="A43" s="80">
        <v>45753</v>
      </c>
      <c r="B43" s="98">
        <v>0.08</v>
      </c>
      <c r="C43" s="80">
        <f t="shared" si="1"/>
        <v>1580.23</v>
      </c>
      <c r="H43" s="87"/>
      <c r="I43" s="87"/>
      <c r="J43" s="87"/>
      <c r="L43" s="87"/>
      <c r="M43" s="87"/>
      <c r="N43" s="87"/>
    </row>
    <row r="44" spans="1:15" ht="15" customHeight="1" x14ac:dyDescent="0.35">
      <c r="A44" s="80">
        <v>57824</v>
      </c>
      <c r="B44" s="98">
        <v>9.2999999999999999E-2</v>
      </c>
      <c r="C44" s="80">
        <f t="shared" si="1"/>
        <v>2545.91</v>
      </c>
      <c r="D44" s="87"/>
      <c r="H44" s="87"/>
      <c r="I44" s="87"/>
      <c r="J44" s="87"/>
      <c r="L44" s="87"/>
      <c r="M44" s="87"/>
      <c r="N44" s="87"/>
    </row>
    <row r="45" spans="1:15" ht="15" customHeight="1" x14ac:dyDescent="0.35">
      <c r="A45" s="80">
        <v>295373</v>
      </c>
      <c r="B45" s="98">
        <v>0.10299999999999999</v>
      </c>
      <c r="C45" s="80">
        <f t="shared" si="1"/>
        <v>24637.967000000001</v>
      </c>
      <c r="H45" s="87"/>
      <c r="I45" s="87"/>
      <c r="J45" s="87"/>
      <c r="L45" s="87"/>
      <c r="M45" s="87"/>
      <c r="N45" s="87"/>
    </row>
    <row r="46" spans="1:15" ht="15" customHeight="1" x14ac:dyDescent="0.35">
      <c r="A46" s="80">
        <v>354445</v>
      </c>
      <c r="B46" s="98">
        <v>0.113</v>
      </c>
      <c r="C46" s="80">
        <f t="shared" si="1"/>
        <v>30722.383000000002</v>
      </c>
      <c r="H46" s="87"/>
      <c r="I46" s="87"/>
      <c r="J46" s="87"/>
      <c r="L46" s="87"/>
      <c r="M46" s="87"/>
      <c r="N46" s="87"/>
    </row>
    <row r="47" spans="1:15" ht="15" customHeight="1" x14ac:dyDescent="0.35">
      <c r="A47" s="80">
        <v>590742</v>
      </c>
      <c r="B47" s="98">
        <v>0.123</v>
      </c>
      <c r="C47" s="80">
        <f t="shared" si="1"/>
        <v>57423.944000000003</v>
      </c>
      <c r="H47" s="87"/>
      <c r="I47" s="87"/>
      <c r="J47" s="87"/>
      <c r="L47" s="87"/>
      <c r="M47" s="87"/>
      <c r="N47" s="87"/>
    </row>
    <row r="48" spans="1:15" ht="15" customHeight="1" x14ac:dyDescent="0.35">
      <c r="A48" s="80">
        <v>1000000</v>
      </c>
      <c r="B48" s="98">
        <v>0.13300000000000001</v>
      </c>
      <c r="C48" s="80">
        <f t="shared" si="1"/>
        <v>107762.678</v>
      </c>
      <c r="H48" s="87"/>
      <c r="I48" s="87"/>
      <c r="J48" s="87"/>
      <c r="L48" s="87"/>
      <c r="M48" s="87"/>
      <c r="N48" s="87"/>
    </row>
    <row r="49" spans="1:14" ht="15" customHeight="1" x14ac:dyDescent="0.35">
      <c r="H49" s="87"/>
      <c r="I49" s="87"/>
      <c r="J49" s="87"/>
      <c r="L49" s="87"/>
      <c r="M49" s="87"/>
      <c r="N49" s="87"/>
    </row>
    <row r="50" spans="1:14" ht="15.5" x14ac:dyDescent="0.35">
      <c r="A50" s="76" t="s">
        <v>206</v>
      </c>
      <c r="B50" s="96"/>
      <c r="C50" s="7"/>
      <c r="D50" s="7"/>
      <c r="E50" s="7"/>
      <c r="F50" s="7"/>
      <c r="G50" s="78"/>
      <c r="H50" s="87"/>
      <c r="I50" s="87"/>
      <c r="J50" s="87"/>
      <c r="L50" s="87"/>
      <c r="M50" s="87"/>
      <c r="N50" s="87"/>
    </row>
    <row r="51" spans="1:14" x14ac:dyDescent="0.35">
      <c r="A51" s="97" t="s">
        <v>198</v>
      </c>
      <c r="B51" s="20" t="s">
        <v>199</v>
      </c>
      <c r="C51" s="20" t="s">
        <v>200</v>
      </c>
      <c r="D51" s="97" t="s">
        <v>201</v>
      </c>
      <c r="E51" s="97" t="s">
        <v>202</v>
      </c>
      <c r="F51" s="97" t="s">
        <v>203</v>
      </c>
      <c r="G51" s="97" t="s">
        <v>204</v>
      </c>
      <c r="H51" s="87"/>
      <c r="I51" s="87"/>
      <c r="J51" s="87"/>
      <c r="L51" s="87"/>
      <c r="M51" s="87"/>
      <c r="N51" s="87"/>
    </row>
    <row r="52" spans="1:14" x14ac:dyDescent="0.35">
      <c r="A52" s="80">
        <v>0</v>
      </c>
      <c r="B52" s="98">
        <v>0</v>
      </c>
      <c r="C52" s="80">
        <v>0</v>
      </c>
      <c r="D52" s="99">
        <v>0</v>
      </c>
      <c r="E52" s="99">
        <v>0</v>
      </c>
      <c r="F52" s="99">
        <v>0</v>
      </c>
      <c r="G52" s="80">
        <v>0</v>
      </c>
      <c r="H52" s="87"/>
      <c r="I52" s="87"/>
      <c r="J52" s="87"/>
      <c r="L52" s="87"/>
      <c r="M52" s="87"/>
      <c r="N52" s="87"/>
    </row>
    <row r="53" spans="1:14" x14ac:dyDescent="0.35">
      <c r="A53" s="80">
        <v>40000</v>
      </c>
      <c r="B53" s="98">
        <v>0.15</v>
      </c>
      <c r="C53" s="80">
        <f t="shared" ref="C53:C54" si="2">((A53-A52)*B52)+C52</f>
        <v>0</v>
      </c>
      <c r="D53" s="99">
        <v>13850</v>
      </c>
      <c r="E53" s="99">
        <v>19400</v>
      </c>
      <c r="F53" s="99">
        <v>9700</v>
      </c>
      <c r="G53" s="80">
        <v>9700</v>
      </c>
      <c r="H53" s="87"/>
      <c r="I53" s="87"/>
      <c r="J53" s="87"/>
      <c r="L53" s="87"/>
      <c r="M53" s="87"/>
      <c r="N53" s="87"/>
    </row>
    <row r="54" spans="1:14" x14ac:dyDescent="0.35">
      <c r="A54" s="80">
        <v>441450</v>
      </c>
      <c r="B54" s="98">
        <v>0.2</v>
      </c>
      <c r="C54" s="80">
        <f t="shared" si="2"/>
        <v>60217.5</v>
      </c>
      <c r="D54" s="99">
        <v>52850</v>
      </c>
      <c r="E54" s="99">
        <v>78950</v>
      </c>
      <c r="F54" s="99">
        <v>39475</v>
      </c>
      <c r="G54" s="80">
        <v>39475</v>
      </c>
      <c r="H54" s="87"/>
      <c r="I54" s="87"/>
      <c r="J54" s="87"/>
      <c r="L54" s="87"/>
      <c r="M54" s="87"/>
      <c r="N54" s="87"/>
    </row>
    <row r="55" spans="1:14" x14ac:dyDescent="0.35">
      <c r="H55" s="87"/>
      <c r="I55" s="87"/>
      <c r="J55" s="87"/>
      <c r="L55" s="87"/>
      <c r="M55" s="87"/>
      <c r="N55" s="87"/>
    </row>
    <row r="56" spans="1:14" x14ac:dyDescent="0.35">
      <c r="H56" s="87"/>
      <c r="I56" s="87"/>
      <c r="J56" s="87"/>
      <c r="L56" s="87"/>
      <c r="M56" s="87"/>
      <c r="N56" s="87"/>
    </row>
    <row r="57" spans="1:14" x14ac:dyDescent="0.35">
      <c r="A57" s="84"/>
      <c r="B57" s="84"/>
      <c r="H57" s="87"/>
      <c r="I57" s="87"/>
      <c r="J57" s="87"/>
      <c r="L57" s="87"/>
      <c r="M57" s="87"/>
      <c r="N57" s="87"/>
    </row>
    <row r="58" spans="1:14" x14ac:dyDescent="0.35">
      <c r="B58" s="84"/>
      <c r="H58" s="87"/>
      <c r="I58" s="87"/>
      <c r="J58" s="87"/>
      <c r="L58" s="87"/>
      <c r="M58" s="87"/>
      <c r="N58" s="87"/>
    </row>
    <row r="59" spans="1:14" x14ac:dyDescent="0.35">
      <c r="B59" s="84"/>
      <c r="H59" s="87"/>
      <c r="I59" s="87"/>
      <c r="J59" s="87"/>
      <c r="L59" s="87"/>
      <c r="M59" s="87"/>
      <c r="N59" s="87"/>
    </row>
    <row r="60" spans="1:14" x14ac:dyDescent="0.35">
      <c r="H60" s="87"/>
      <c r="I60" s="87"/>
      <c r="J60" s="87"/>
      <c r="L60" s="87"/>
      <c r="M60" s="87"/>
      <c r="N60" s="87"/>
    </row>
    <row r="61" spans="1:14" x14ac:dyDescent="0.35">
      <c r="B61" s="87"/>
      <c r="H61" s="87"/>
      <c r="I61" s="87"/>
      <c r="J61" s="87"/>
      <c r="L61" s="87"/>
      <c r="M61" s="87"/>
      <c r="N61" s="87"/>
    </row>
    <row r="62" spans="1:14" x14ac:dyDescent="0.35">
      <c r="H62" s="87"/>
      <c r="I62" s="87"/>
      <c r="J62" s="87"/>
      <c r="L62" s="87"/>
      <c r="M62" s="87"/>
      <c r="N62" s="87"/>
    </row>
    <row r="63" spans="1:14" x14ac:dyDescent="0.35">
      <c r="H63" s="87"/>
      <c r="I63" s="87"/>
      <c r="J63" s="87"/>
      <c r="L63" s="87"/>
      <c r="M63" s="87"/>
      <c r="N63" s="87"/>
    </row>
    <row r="64" spans="1:14" x14ac:dyDescent="0.35">
      <c r="H64" s="87"/>
      <c r="I64" s="87"/>
      <c r="J64" s="87"/>
      <c r="L64" s="87"/>
      <c r="M64" s="87"/>
      <c r="N64" s="87"/>
    </row>
    <row r="65" spans="8:14" x14ac:dyDescent="0.35">
      <c r="H65" s="87"/>
      <c r="I65" s="87"/>
      <c r="J65" s="87"/>
      <c r="L65" s="87"/>
      <c r="M65" s="87"/>
      <c r="N65" s="87"/>
    </row>
    <row r="66" spans="8:14" x14ac:dyDescent="0.35">
      <c r="H66" s="87"/>
      <c r="I66" s="87"/>
      <c r="J66" s="87"/>
      <c r="L66" s="87"/>
      <c r="M66" s="87"/>
      <c r="N66" s="87"/>
    </row>
    <row r="67" spans="8:14" x14ac:dyDescent="0.35">
      <c r="H67" s="87"/>
      <c r="I67" s="87"/>
      <c r="J67" s="87"/>
      <c r="L67" s="87"/>
      <c r="M67" s="87"/>
      <c r="N67" s="87"/>
    </row>
    <row r="68" spans="8:14" x14ac:dyDescent="0.35">
      <c r="H68" s="87"/>
      <c r="I68" s="87"/>
      <c r="J68" s="87"/>
      <c r="L68" s="87"/>
      <c r="M68" s="87"/>
      <c r="N68" s="87"/>
    </row>
    <row r="69" spans="8:14" x14ac:dyDescent="0.35">
      <c r="H69" s="87"/>
      <c r="I69" s="87"/>
      <c r="J69" s="87"/>
      <c r="L69" s="87"/>
      <c r="M69" s="87"/>
      <c r="N69" s="87"/>
    </row>
    <row r="70" spans="8:14" x14ac:dyDescent="0.35">
      <c r="J70" s="87"/>
      <c r="M70" s="87"/>
      <c r="N70" s="87"/>
    </row>
    <row r="73" spans="8:14" x14ac:dyDescent="0.35">
      <c r="I73" s="103"/>
    </row>
    <row r="75" spans="8:14" x14ac:dyDescent="0.35">
      <c r="H75" s="87"/>
      <c r="I75" s="87"/>
      <c r="J75" s="87"/>
      <c r="K75" s="87"/>
      <c r="L75" s="87"/>
      <c r="M75" s="87"/>
      <c r="N75" s="87"/>
    </row>
    <row r="76" spans="8:14" x14ac:dyDescent="0.35">
      <c r="H76" s="87"/>
      <c r="I76" s="87"/>
      <c r="J76" s="87"/>
      <c r="L76" s="87"/>
      <c r="M76" s="87"/>
      <c r="N76" s="87"/>
    </row>
    <row r="77" spans="8:14" x14ac:dyDescent="0.35">
      <c r="H77" s="87"/>
      <c r="I77" s="87"/>
      <c r="J77" s="87"/>
      <c r="L77" s="87"/>
      <c r="M77" s="87"/>
      <c r="N77" s="87"/>
    </row>
    <row r="78" spans="8:14" x14ac:dyDescent="0.35">
      <c r="H78" s="87"/>
      <c r="I78" s="87"/>
      <c r="J78" s="87"/>
      <c r="L78" s="87"/>
      <c r="M78" s="87"/>
      <c r="N78" s="87"/>
    </row>
    <row r="79" spans="8:14" x14ac:dyDescent="0.35">
      <c r="H79" s="87"/>
      <c r="I79" s="87"/>
      <c r="J79" s="87"/>
      <c r="L79" s="87"/>
      <c r="M79" s="87"/>
      <c r="N79" s="87"/>
    </row>
    <row r="80" spans="8:14" x14ac:dyDescent="0.35">
      <c r="H80" s="87"/>
      <c r="I80" s="87"/>
      <c r="J80" s="87"/>
      <c r="L80" s="87"/>
      <c r="M80" s="87"/>
      <c r="N80" s="87"/>
    </row>
    <row r="81" spans="8:14" x14ac:dyDescent="0.35">
      <c r="H81" s="87"/>
      <c r="I81" s="87"/>
      <c r="J81" s="87"/>
      <c r="L81" s="87"/>
      <c r="M81" s="87"/>
      <c r="N81" s="87"/>
    </row>
    <row r="82" spans="8:14" x14ac:dyDescent="0.35">
      <c r="H82" s="87"/>
      <c r="I82" s="87"/>
      <c r="J82" s="87"/>
      <c r="L82" s="87"/>
      <c r="M82" s="87"/>
      <c r="N82" s="87"/>
    </row>
    <row r="83" spans="8:14" x14ac:dyDescent="0.35">
      <c r="H83" s="87"/>
      <c r="I83" s="87"/>
      <c r="J83" s="87"/>
      <c r="L83" s="87"/>
      <c r="M83" s="87"/>
      <c r="N83" s="87"/>
    </row>
    <row r="84" spans="8:14" x14ac:dyDescent="0.35">
      <c r="H84" s="87"/>
      <c r="I84" s="87"/>
      <c r="J84" s="87"/>
      <c r="L84" s="87"/>
      <c r="M84" s="87"/>
      <c r="N84" s="87"/>
    </row>
    <row r="85" spans="8:14" x14ac:dyDescent="0.35">
      <c r="H85" s="87"/>
      <c r="I85" s="87"/>
      <c r="J85" s="87"/>
      <c r="L85" s="87"/>
      <c r="M85" s="87"/>
      <c r="N85" s="87"/>
    </row>
    <row r="86" spans="8:14" x14ac:dyDescent="0.35">
      <c r="H86" s="87"/>
      <c r="I86" s="87"/>
      <c r="J86" s="87"/>
      <c r="L86" s="87"/>
      <c r="M86" s="87"/>
      <c r="N86" s="87"/>
    </row>
    <row r="87" spans="8:14" x14ac:dyDescent="0.35">
      <c r="H87" s="87"/>
      <c r="I87" s="87"/>
      <c r="J87" s="87"/>
      <c r="L87" s="87"/>
      <c r="M87" s="87"/>
      <c r="N87" s="87"/>
    </row>
    <row r="88" spans="8:14" x14ac:dyDescent="0.35">
      <c r="H88" s="87"/>
      <c r="I88" s="87"/>
      <c r="J88" s="87"/>
      <c r="L88" s="87"/>
      <c r="M88" s="87"/>
      <c r="N88" s="87"/>
    </row>
    <row r="89" spans="8:14" x14ac:dyDescent="0.35">
      <c r="H89" s="87"/>
      <c r="I89" s="87"/>
      <c r="J89" s="87"/>
      <c r="L89" s="87"/>
      <c r="M89" s="87"/>
      <c r="N89" s="87"/>
    </row>
    <row r="90" spans="8:14" x14ac:dyDescent="0.35">
      <c r="H90" s="87"/>
      <c r="I90" s="87"/>
      <c r="J90" s="87"/>
      <c r="L90" s="87"/>
      <c r="M90" s="87"/>
      <c r="N90" s="87"/>
    </row>
    <row r="91" spans="8:14" x14ac:dyDescent="0.35">
      <c r="H91" s="87"/>
      <c r="I91" s="87"/>
      <c r="J91" s="87"/>
      <c r="L91" s="87"/>
      <c r="M91" s="87"/>
      <c r="N91" s="87"/>
    </row>
    <row r="92" spans="8:14" x14ac:dyDescent="0.35">
      <c r="H92" s="87"/>
      <c r="I92" s="87"/>
      <c r="J92" s="87"/>
      <c r="L92" s="87"/>
      <c r="M92" s="87"/>
      <c r="N92" s="87"/>
    </row>
    <row r="93" spans="8:14" x14ac:dyDescent="0.35">
      <c r="H93" s="87"/>
      <c r="I93" s="87"/>
      <c r="J93" s="87"/>
      <c r="L93" s="87"/>
      <c r="M93" s="87"/>
      <c r="N93" s="87"/>
    </row>
    <row r="94" spans="8:14" x14ac:dyDescent="0.35">
      <c r="H94" s="87"/>
      <c r="I94" s="87"/>
      <c r="J94" s="87"/>
      <c r="L94" s="87"/>
      <c r="M94" s="87"/>
      <c r="N94" s="87"/>
    </row>
    <row r="95" spans="8:14" x14ac:dyDescent="0.35">
      <c r="H95" s="87"/>
      <c r="I95" s="87"/>
      <c r="J95" s="87"/>
      <c r="L95" s="87"/>
      <c r="M95" s="87"/>
      <c r="N95" s="87"/>
    </row>
    <row r="96" spans="8:14" x14ac:dyDescent="0.35">
      <c r="H96" s="87"/>
      <c r="I96" s="87"/>
      <c r="J96" s="87"/>
      <c r="L96" s="87"/>
      <c r="M96" s="87"/>
      <c r="N96" s="87"/>
    </row>
    <row r="97" spans="8:14" x14ac:dyDescent="0.35">
      <c r="H97" s="87"/>
      <c r="I97" s="87"/>
      <c r="J97" s="87"/>
      <c r="L97" s="87"/>
      <c r="M97" s="87"/>
      <c r="N97" s="87"/>
    </row>
    <row r="98" spans="8:14" x14ac:dyDescent="0.35">
      <c r="H98" s="87"/>
      <c r="I98" s="87"/>
      <c r="J98" s="87"/>
      <c r="L98" s="87"/>
      <c r="M98" s="87"/>
      <c r="N98" s="87"/>
    </row>
    <row r="99" spans="8:14" x14ac:dyDescent="0.35">
      <c r="H99" s="87"/>
      <c r="I99" s="87"/>
      <c r="J99" s="87"/>
      <c r="L99" s="87"/>
      <c r="M99" s="87"/>
      <c r="N99" s="87"/>
    </row>
    <row r="100" spans="8:14" x14ac:dyDescent="0.35">
      <c r="H100" s="87"/>
      <c r="I100" s="87"/>
      <c r="J100" s="87"/>
      <c r="L100" s="87"/>
      <c r="M100" s="87"/>
      <c r="N100" s="87"/>
    </row>
    <row r="101" spans="8:14" x14ac:dyDescent="0.35">
      <c r="H101" s="87"/>
      <c r="I101" s="87"/>
      <c r="J101" s="87"/>
      <c r="L101" s="87"/>
      <c r="M101" s="87"/>
      <c r="N101" s="87"/>
    </row>
    <row r="102" spans="8:14" x14ac:dyDescent="0.35">
      <c r="H102" s="87"/>
      <c r="I102" s="87"/>
      <c r="J102" s="87"/>
      <c r="L102" s="87"/>
      <c r="M102" s="87"/>
      <c r="N102" s="87"/>
    </row>
    <row r="103" spans="8:14" x14ac:dyDescent="0.35">
      <c r="H103" s="87"/>
      <c r="I103" s="87"/>
      <c r="J103" s="87"/>
      <c r="L103" s="87"/>
      <c r="M103" s="87"/>
      <c r="N103" s="87"/>
    </row>
    <row r="104" spans="8:14" x14ac:dyDescent="0.35">
      <c r="H104" s="87"/>
      <c r="I104" s="87"/>
      <c r="J104" s="87"/>
      <c r="L104" s="87"/>
      <c r="M104" s="87"/>
      <c r="N104" s="87"/>
    </row>
    <row r="105" spans="8:14" x14ac:dyDescent="0.35">
      <c r="J105" s="87"/>
      <c r="M105" s="87"/>
      <c r="N105" s="87"/>
    </row>
  </sheetData>
  <pageMargins left="0.7" right="0.7" top="0.75" bottom="0.75" header="0.3" footer="0.3"/>
  <ignoredErrors>
    <ignoredError sqref="E10 B1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55"/>
  <sheetViews>
    <sheetView tabSelected="1" topLeftCell="A43" workbookViewId="0">
      <selection activeCell="B51" sqref="B51"/>
    </sheetView>
  </sheetViews>
  <sheetFormatPr defaultRowHeight="14.5" x14ac:dyDescent="0.35"/>
  <cols>
    <col min="1" max="1" width="30.54296875" bestFit="1" customWidth="1"/>
    <col min="2" max="2" width="18.1796875" customWidth="1"/>
  </cols>
  <sheetData>
    <row r="1" spans="1:2" x14ac:dyDescent="0.35">
      <c r="A1" t="s">
        <v>146</v>
      </c>
      <c r="B1" s="1">
        <f ca="1">DATE(YEAR(NOW()),MONTH(NOW()),1)</f>
        <v>44743</v>
      </c>
    </row>
    <row r="2" spans="1:2" x14ac:dyDescent="0.35">
      <c r="B2" s="1"/>
    </row>
    <row r="3" spans="1:2" x14ac:dyDescent="0.35">
      <c r="A3" t="s">
        <v>147</v>
      </c>
      <c r="B3" s="35">
        <f ca="1">VLOOKUP($B$1,networth[],2,0)</f>
        <v>4515200.7431256566</v>
      </c>
    </row>
    <row r="4" spans="1:2" x14ac:dyDescent="0.35">
      <c r="A4" t="s">
        <v>151</v>
      </c>
      <c r="B4" s="35">
        <f ca="1">ROUND(B3-VLOOKUP(EDATE($B$1,-1),networth[],2,0),2)</f>
        <v>-224271.51</v>
      </c>
    </row>
    <row r="5" spans="1:2" x14ac:dyDescent="0.35">
      <c r="A5" t="s">
        <v>148</v>
      </c>
      <c r="B5" s="35">
        <f ca="1">VLOOKUP($B$1,networth[],3,0)</f>
        <v>5132103.9331256561</v>
      </c>
    </row>
    <row r="6" spans="1:2" x14ac:dyDescent="0.35">
      <c r="A6" t="s">
        <v>149</v>
      </c>
      <c r="B6" s="35">
        <f ca="1">VLOOKUP($B$1,networth[],4,0)</f>
        <v>616903.18999999994</v>
      </c>
    </row>
    <row r="7" spans="1:2" x14ac:dyDescent="0.35">
      <c r="A7" t="s">
        <v>207</v>
      </c>
      <c r="B7" s="105">
        <f>SUM(investments[Value])</f>
        <v>2825668.5099999993</v>
      </c>
    </row>
    <row r="8" spans="1:2" x14ac:dyDescent="0.35">
      <c r="A8" t="s">
        <v>208</v>
      </c>
      <c r="B8" s="106">
        <v>0.04</v>
      </c>
    </row>
    <row r="9" spans="1:2" x14ac:dyDescent="0.35">
      <c r="A9" t="s">
        <v>217</v>
      </c>
      <c r="B9" s="106">
        <v>0.08</v>
      </c>
    </row>
    <row r="10" spans="1:2" x14ac:dyDescent="0.35">
      <c r="A10" t="s">
        <v>212</v>
      </c>
      <c r="B10" s="105">
        <f>B8*B7</f>
        <v>113026.74039999998</v>
      </c>
    </row>
    <row r="11" spans="1:2" x14ac:dyDescent="0.35">
      <c r="A11" t="s">
        <v>209</v>
      </c>
      <c r="B11" s="105">
        <v>19500</v>
      </c>
    </row>
    <row r="12" spans="1:2" x14ac:dyDescent="0.35">
      <c r="A12" t="s">
        <v>210</v>
      </c>
      <c r="B12" s="105">
        <v>6037.4517999510626</v>
      </c>
    </row>
    <row r="13" spans="1:2" x14ac:dyDescent="0.35">
      <c r="A13" t="s">
        <v>211</v>
      </c>
      <c r="B13" s="105">
        <v>1621.4270181640227</v>
      </c>
    </row>
    <row r="14" spans="1:2" x14ac:dyDescent="0.35">
      <c r="A14" t="s">
        <v>213</v>
      </c>
      <c r="B14" s="105">
        <f>B10-B12-B13</f>
        <v>105367.86158188491</v>
      </c>
    </row>
    <row r="15" spans="1:2" x14ac:dyDescent="0.35">
      <c r="A15" t="s">
        <v>214</v>
      </c>
      <c r="B15" s="105">
        <f>B14/12</f>
        <v>8780.6551318237416</v>
      </c>
    </row>
    <row r="16" spans="1:2" x14ac:dyDescent="0.35">
      <c r="A16" t="s">
        <v>173</v>
      </c>
      <c r="B16" s="157">
        <f>budget!C38</f>
        <v>9962.5033333333322</v>
      </c>
    </row>
    <row r="17" spans="1:2" x14ac:dyDescent="0.35">
      <c r="A17" t="s">
        <v>215</v>
      </c>
      <c r="B17">
        <f>ROUND(B15/B16*100,1)</f>
        <v>88.1</v>
      </c>
    </row>
    <row r="18" spans="1:2" x14ac:dyDescent="0.35">
      <c r="A18" t="s">
        <v>216</v>
      </c>
      <c r="B18" s="75">
        <f>(B16*1.35*12)/B8</f>
        <v>4034813.85</v>
      </c>
    </row>
    <row r="19" spans="1:2" x14ac:dyDescent="0.35">
      <c r="A19" t="s">
        <v>218</v>
      </c>
      <c r="B19">
        <f>NPER(B9,-50000,-B7,B18)*12</f>
        <v>46.840455368030256</v>
      </c>
    </row>
    <row r="20" spans="1:2" x14ac:dyDescent="0.35">
      <c r="A20" t="s">
        <v>219</v>
      </c>
      <c r="B20">
        <f ca="1">B1+(B19*30.4167)</f>
        <v>46167.732078792767</v>
      </c>
    </row>
    <row r="21" spans="1:2" x14ac:dyDescent="0.35">
      <c r="A21" s="1" t="str">
        <f t="shared" ref="A21:A41" ca="1" si="0">TEXT(EDATE($B$1,ROW()-44), "mmmm yyyy")</f>
        <v>August 2020</v>
      </c>
      <c r="B21" s="35">
        <f ca="1">VLOOKUP(EDATE($B$1,-23),networth[],2,0)</f>
        <v>2964152.4846999999</v>
      </c>
    </row>
    <row r="22" spans="1:2" x14ac:dyDescent="0.35">
      <c r="A22" s="1" t="str">
        <f t="shared" ca="1" si="0"/>
        <v>September 2020</v>
      </c>
      <c r="B22" s="35">
        <f ca="1">VLOOKUP(EDATE($B$1,-22),networth[],2,0)</f>
        <v>2866414.0494999997</v>
      </c>
    </row>
    <row r="23" spans="1:2" x14ac:dyDescent="0.35">
      <c r="A23" s="1" t="str">
        <f t="shared" ca="1" si="0"/>
        <v>October 2020</v>
      </c>
      <c r="B23" s="35">
        <f ca="1">VLOOKUP(EDATE($B$1,-21),networth[],2,0)</f>
        <v>2885826.131380192</v>
      </c>
    </row>
    <row r="24" spans="1:2" x14ac:dyDescent="0.35">
      <c r="A24" s="1" t="str">
        <f t="shared" ca="1" si="0"/>
        <v>November 2020</v>
      </c>
      <c r="B24" s="35">
        <f ca="1">VLOOKUP(EDATE($B$1,-20),networth[],2,0)</f>
        <v>3074672.0483999997</v>
      </c>
    </row>
    <row r="25" spans="1:2" x14ac:dyDescent="0.35">
      <c r="A25" s="1" t="str">
        <f t="shared" ca="1" si="0"/>
        <v>December 2020</v>
      </c>
      <c r="B25" s="35">
        <f ca="1">VLOOKUP(EDATE($B$1,-19),networth[],2,0)</f>
        <v>3164299.604220666</v>
      </c>
    </row>
    <row r="26" spans="1:2" x14ac:dyDescent="0.35">
      <c r="A26" s="1" t="str">
        <f t="shared" ca="1" si="0"/>
        <v>January 2021</v>
      </c>
      <c r="B26" s="35">
        <f ca="1">VLOOKUP(EDATE($B$1,-18),networth[],2,0)</f>
        <v>3237678.5691999998</v>
      </c>
    </row>
    <row r="27" spans="1:2" x14ac:dyDescent="0.35">
      <c r="A27" s="1" t="str">
        <f t="shared" ca="1" si="0"/>
        <v>February 2021</v>
      </c>
      <c r="B27" s="35">
        <f ca="1">VLOOKUP(EDATE($B$1,-17),networth[],2,0)</f>
        <v>3339930.4617999997</v>
      </c>
    </row>
    <row r="28" spans="1:2" x14ac:dyDescent="0.35">
      <c r="A28" s="1" t="str">
        <f t="shared" ca="1" si="0"/>
        <v>March 2021</v>
      </c>
      <c r="B28" s="35">
        <f ca="1">VLOOKUP(EDATE($B$1,-16),networth[],2,0)</f>
        <v>3578150.6989561492</v>
      </c>
    </row>
    <row r="29" spans="1:2" x14ac:dyDescent="0.35">
      <c r="A29" s="1" t="str">
        <f t="shared" ca="1" si="0"/>
        <v>April 2021</v>
      </c>
      <c r="B29" s="35">
        <f ca="1">VLOOKUP(EDATE($B$1,-15),networth[],2,0)</f>
        <v>3704309.7764094919</v>
      </c>
    </row>
    <row r="30" spans="1:2" x14ac:dyDescent="0.35">
      <c r="A30" s="1" t="str">
        <f t="shared" ca="1" si="0"/>
        <v>May 2021</v>
      </c>
      <c r="B30" s="35">
        <f ca="1">VLOOKUP(EDATE($B$1,-14),networth[],2,0)</f>
        <v>3926732.6046312503</v>
      </c>
    </row>
    <row r="31" spans="1:2" x14ac:dyDescent="0.35">
      <c r="A31" s="1" t="str">
        <f t="shared" ca="1" si="0"/>
        <v>June 2021</v>
      </c>
      <c r="B31" s="35">
        <f ca="1">VLOOKUP(EDATE($B$1,-13),networth[],2,0)</f>
        <v>3999595.1462412509</v>
      </c>
    </row>
    <row r="32" spans="1:2" x14ac:dyDescent="0.35">
      <c r="A32" s="1" t="str">
        <f t="shared" ca="1" si="0"/>
        <v>July 2021</v>
      </c>
      <c r="B32" s="35">
        <f ca="1">VLOOKUP(EDATE($B$1,-12),networth[],2,0)</f>
        <v>4091106.7102568867</v>
      </c>
    </row>
    <row r="33" spans="1:2" x14ac:dyDescent="0.35">
      <c r="A33" s="1" t="str">
        <f t="shared" ca="1" si="0"/>
        <v>August 2021</v>
      </c>
      <c r="B33" s="35">
        <f ca="1">VLOOKUP(EDATE($B$1,-11),networth[],2,0)</f>
        <v>4102872.3747293521</v>
      </c>
    </row>
    <row r="34" spans="1:2" x14ac:dyDescent="0.35">
      <c r="A34" s="1" t="str">
        <f t="shared" ca="1" si="0"/>
        <v>September 2021</v>
      </c>
      <c r="B34" s="35">
        <f ca="1">VLOOKUP(EDATE($B$1,-10),networth[],2,0)</f>
        <v>4167677.6129969247</v>
      </c>
    </row>
    <row r="35" spans="1:2" x14ac:dyDescent="0.35">
      <c r="A35" s="1" t="str">
        <f t="shared" ca="1" si="0"/>
        <v>October 2021</v>
      </c>
      <c r="B35" s="35">
        <f ca="1">VLOOKUP(EDATE($B$1,-9),networth[],2,0)</f>
        <v>4159006.3073505452</v>
      </c>
    </row>
    <row r="36" spans="1:2" x14ac:dyDescent="0.35">
      <c r="A36" s="1" t="str">
        <f t="shared" ca="1" si="0"/>
        <v>November 2021</v>
      </c>
      <c r="B36" s="35">
        <f ca="1">VLOOKUP(EDATE($B$1,-8),networth[],2,0)</f>
        <v>4279360.1362310871</v>
      </c>
    </row>
    <row r="37" spans="1:2" x14ac:dyDescent="0.35">
      <c r="A37" s="1" t="str">
        <f t="shared" ca="1" si="0"/>
        <v>December 2021</v>
      </c>
      <c r="B37" s="35">
        <f ca="1">VLOOKUP(EDATE($B$1,-7),networth[],2,0)</f>
        <v>4328266.2654686188</v>
      </c>
    </row>
    <row r="38" spans="1:2" x14ac:dyDescent="0.35">
      <c r="A38" s="1" t="str">
        <f t="shared" ca="1" si="0"/>
        <v>January 2022</v>
      </c>
      <c r="B38" s="35">
        <f ca="1">VLOOKUP(EDATE($B$1,-6),networth[],2,0)</f>
        <v>4499696.7817331692</v>
      </c>
    </row>
    <row r="39" spans="1:2" x14ac:dyDescent="0.35">
      <c r="A39" s="1" t="str">
        <f t="shared" ca="1" si="0"/>
        <v>February 2022</v>
      </c>
      <c r="B39" s="35">
        <f ca="1">VLOOKUP(EDATE($B$1,-5),networth[],2,0)</f>
        <v>4496311.8336129207</v>
      </c>
    </row>
    <row r="40" spans="1:2" x14ac:dyDescent="0.35">
      <c r="A40" s="1" t="str">
        <f t="shared" ca="1" si="0"/>
        <v>March 2022</v>
      </c>
      <c r="B40" s="35">
        <f ca="1">VLOOKUP(EDATE($B$1,-4),networth[],2,0)</f>
        <v>4620237.3008423755</v>
      </c>
    </row>
    <row r="41" spans="1:2" x14ac:dyDescent="0.35">
      <c r="A41" s="1" t="str">
        <f t="shared" ca="1" si="0"/>
        <v>April 2022</v>
      </c>
      <c r="B41" s="35">
        <f ca="1">VLOOKUP(EDATE($B$1,-3),networth[],2,0)</f>
        <v>4844652.4317393526</v>
      </c>
    </row>
    <row r="42" spans="1:2" x14ac:dyDescent="0.35">
      <c r="A42" s="1" t="str">
        <f ca="1">TEXT(EDATE($B$1,ROW()-44), "mmmm yyyy")</f>
        <v>May 2022</v>
      </c>
      <c r="B42" s="35">
        <f ca="1">VLOOKUP(EDATE($B$1,-2),networth[],2,0)</f>
        <v>4699648.9473546119</v>
      </c>
    </row>
    <row r="43" spans="1:2" x14ac:dyDescent="0.35">
      <c r="A43" s="1" t="str">
        <f ca="1">TEXT(EDATE($B$1,ROW()-44), "mmmm yyyy")</f>
        <v>June 2022</v>
      </c>
      <c r="B43" s="35">
        <f ca="1">VLOOKUP(EDATE($B$1,-1),networth[],2,0)</f>
        <v>4739472.2533281585</v>
      </c>
    </row>
    <row r="44" spans="1:2" x14ac:dyDescent="0.35">
      <c r="A44" s="1" t="str">
        <f ca="1">TEXT(EDATE($B$1,ROW()-44), "mmmm yyyy")</f>
        <v>July 2022</v>
      </c>
      <c r="B44" s="35">
        <f ca="1">VLOOKUP($B$1,networth[],2,0)</f>
        <v>4515200.7431256566</v>
      </c>
    </row>
    <row r="45" spans="1:2" x14ac:dyDescent="0.35">
      <c r="A45" t="s">
        <v>220</v>
      </c>
      <c r="B45" s="75">
        <f>B16-945</f>
        <v>9017.5033333333322</v>
      </c>
    </row>
    <row r="46" spans="1:2" x14ac:dyDescent="0.35">
      <c r="A46" t="s">
        <v>221</v>
      </c>
      <c r="B46" s="35">
        <f>investments!I2</f>
        <v>31292.89</v>
      </c>
    </row>
    <row r="47" spans="1:2" x14ac:dyDescent="0.35">
      <c r="A47" t="s">
        <v>222</v>
      </c>
      <c r="B47" s="35">
        <f>SUMIFS(investments[Value],investments[Broker],"Charles Schwab")</f>
        <v>1955709.8399999999</v>
      </c>
    </row>
    <row r="48" spans="1:2" x14ac:dyDescent="0.35">
      <c r="A48" t="s">
        <v>223</v>
      </c>
      <c r="B48" s="35">
        <f>SUMIFS(investments[Value],investments[Broker],"Fidelity")</f>
        <v>662406.36999999988</v>
      </c>
    </row>
    <row r="49" spans="1:2" x14ac:dyDescent="0.35">
      <c r="A49" t="s">
        <v>224</v>
      </c>
      <c r="B49" s="35">
        <f>SUMIFS(investments[Value],investments[Broker],"IBKR")</f>
        <v>176259.40999999997</v>
      </c>
    </row>
    <row r="50" spans="1:2" x14ac:dyDescent="0.35">
      <c r="A50" t="s">
        <v>2073</v>
      </c>
      <c r="B50" s="35">
        <f>SUMIFS(investments[Value],investments[Account],"401K")+SUMIFS(investments[Value],investments[Account],"Loan")</f>
        <v>1169010.5499999998</v>
      </c>
    </row>
    <row r="51" spans="1:2" x14ac:dyDescent="0.35">
      <c r="A51" t="s">
        <v>249</v>
      </c>
      <c r="B51" s="35">
        <f>SUMIFS(investments[Value],investments[Account],"PCRA 2")</f>
        <v>0</v>
      </c>
    </row>
    <row r="52" spans="1:2" x14ac:dyDescent="0.35">
      <c r="A52" t="s">
        <v>226</v>
      </c>
      <c r="B52" s="35">
        <f>SUMIFS(investments[Value],investments[Account],"Taxable Brokerage")</f>
        <v>786699.29</v>
      </c>
    </row>
    <row r="53" spans="1:2" x14ac:dyDescent="0.35">
      <c r="A53" t="s">
        <v>225</v>
      </c>
      <c r="B53" s="35">
        <f>SUMIFS(investments[Value],investments[Account],"Fidelity Roth IRA")</f>
        <v>253252.69</v>
      </c>
    </row>
    <row r="54" spans="1:2" x14ac:dyDescent="0.35">
      <c r="A54" t="s">
        <v>227</v>
      </c>
      <c r="B54" s="35">
        <f>SUMIFS(investments[Value],investments[Account],"Fidelity Individual")</f>
        <v>409153.68</v>
      </c>
    </row>
    <row r="55" spans="1:2" x14ac:dyDescent="0.35">
      <c r="A55" t="s">
        <v>224</v>
      </c>
      <c r="B55" s="35">
        <f>SUMIFS(investments[Value],investments[Account],"IBKR Individual")</f>
        <v>176259.40999999997</v>
      </c>
    </row>
    <row r="56" spans="1:2" x14ac:dyDescent="0.35">
      <c r="A56" s="153" t="s">
        <v>66</v>
      </c>
      <c r="B56" s="154">
        <f>SUMIFS(investments[Value],investments[Industry],A56)</f>
        <v>420680.87000000005</v>
      </c>
    </row>
    <row r="57" spans="1:2" x14ac:dyDescent="0.35">
      <c r="A57" s="153" t="s">
        <v>89</v>
      </c>
      <c r="B57" s="154">
        <f>SUMIFS(investments[Value],investments[Industry],A57)</f>
        <v>31292.89</v>
      </c>
    </row>
    <row r="58" spans="1:2" x14ac:dyDescent="0.35">
      <c r="A58" s="155" t="s">
        <v>247</v>
      </c>
      <c r="B58" s="154">
        <f>SUMIFS(investments[Value],investments[Industry],A58)</f>
        <v>308018.85999999993</v>
      </c>
    </row>
    <row r="59" spans="1:2" x14ac:dyDescent="0.35">
      <c r="A59" s="153" t="s">
        <v>86</v>
      </c>
      <c r="B59" s="154">
        <f>SUMIFS(investments[Value],investments[Industry],A59)</f>
        <v>201334.66</v>
      </c>
    </row>
    <row r="60" spans="1:2" x14ac:dyDescent="0.35">
      <c r="A60" s="155" t="s">
        <v>245</v>
      </c>
      <c r="B60" s="154">
        <f>SUMIFS(investments[Value],investments[Industry],A60)</f>
        <v>66359.049999999988</v>
      </c>
    </row>
    <row r="61" spans="1:2" x14ac:dyDescent="0.35">
      <c r="A61" s="155" t="s">
        <v>246</v>
      </c>
      <c r="B61" s="154">
        <f>SUMIFS(investments[Value],investments[Industry],A61)</f>
        <v>1512469.83</v>
      </c>
    </row>
    <row r="62" spans="1:2" x14ac:dyDescent="0.35">
      <c r="A62" s="153" t="s">
        <v>97</v>
      </c>
      <c r="B62" s="154">
        <f>SUMIFS(investments[Value],investments[Industry],A62)</f>
        <v>285512.34999999998</v>
      </c>
    </row>
    <row r="63" spans="1:2" x14ac:dyDescent="0.35">
      <c r="A63" s="107" t="s">
        <v>235</v>
      </c>
      <c r="B63" s="1">
        <f ca="1">DATE(YEAR(NOW()),1,1)</f>
        <v>44562</v>
      </c>
    </row>
    <row r="64" spans="1:2" x14ac:dyDescent="0.35">
      <c r="A64" s="107" t="s">
        <v>239</v>
      </c>
      <c r="B64" s="1">
        <f ca="1">TODAY()</f>
        <v>44770</v>
      </c>
    </row>
    <row r="65" spans="1:2" x14ac:dyDescent="0.35">
      <c r="A65" s="107" t="s">
        <v>236</v>
      </c>
      <c r="B65" s="1">
        <f ca="1">DATE(YEAR(NOW()),12,31)</f>
        <v>44926</v>
      </c>
    </row>
    <row r="66" spans="1:2" x14ac:dyDescent="0.35">
      <c r="A66" s="107" t="s">
        <v>240</v>
      </c>
      <c r="B66" s="35">
        <f ca="1">SUMIFS(Table5[Beginning Balance],Table5[Month],"="&amp;$B$63)</f>
        <v>3330870.0392334955</v>
      </c>
    </row>
    <row r="67" spans="1:2" x14ac:dyDescent="0.35">
      <c r="A67" s="107" t="s">
        <v>234</v>
      </c>
      <c r="B67" s="35">
        <f ca="1">SUMIFS(Table5[Contributions],Table5[Month],"&gt;="&amp;$B$63,Table5[Month],"&lt;="&amp;$B$64)</f>
        <v>49474.52</v>
      </c>
    </row>
    <row r="68" spans="1:2" x14ac:dyDescent="0.35">
      <c r="A68" s="107" t="s">
        <v>237</v>
      </c>
      <c r="B68" s="35">
        <f ca="1">SUMIFS(Table5[Dividends],Table5[Month],"&gt;="&amp;$B$63,Table5[Month],"&lt;="&amp;$B$64)</f>
        <v>11571.989999999998</v>
      </c>
    </row>
    <row r="69" spans="1:2" x14ac:dyDescent="0.35">
      <c r="A69" s="107" t="s">
        <v>241</v>
      </c>
      <c r="B69" s="150">
        <f ca="1">(B7-B67-B68-B66)/B66</f>
        <v>-0.17000003979855133</v>
      </c>
    </row>
    <row r="70" spans="1:2" x14ac:dyDescent="0.35">
      <c r="A70" t="s">
        <v>248</v>
      </c>
      <c r="B70" s="105">
        <f ca="1">(B7-B67-B68-B66)</f>
        <v>-566248.03923349641</v>
      </c>
    </row>
    <row r="71" spans="1:2" x14ac:dyDescent="0.35">
      <c r="A71" t="s">
        <v>66</v>
      </c>
      <c r="B71" s="35">
        <f>SUMIFS(investments[Value],investments[Sector],A71)</f>
        <v>420680.87000000005</v>
      </c>
    </row>
    <row r="72" spans="1:2" x14ac:dyDescent="0.35">
      <c r="A72" t="s">
        <v>89</v>
      </c>
      <c r="B72" s="35">
        <f>SUMIFS(investments[Value],investments[Sector],A72)</f>
        <v>31292.89</v>
      </c>
    </row>
    <row r="73" spans="1:2" x14ac:dyDescent="0.35">
      <c r="A73" t="s">
        <v>244</v>
      </c>
      <c r="B73" s="35">
        <f>SUMIFS(investments[Value],investments[Sector],A73)</f>
        <v>91917.61</v>
      </c>
    </row>
    <row r="74" spans="1:2" x14ac:dyDescent="0.35">
      <c r="A74" t="s">
        <v>101</v>
      </c>
      <c r="B74" s="35">
        <f>SUMIFS(investments[Value],investments[Sector],A74)</f>
        <v>262310.80000000005</v>
      </c>
    </row>
    <row r="75" spans="1:2" x14ac:dyDescent="0.35">
      <c r="A75" t="s">
        <v>86</v>
      </c>
      <c r="B75" s="35">
        <f>SUMIFS(investments[Value],investments[Sector],A75)</f>
        <v>201334.66</v>
      </c>
    </row>
    <row r="76" spans="1:2" x14ac:dyDescent="0.35">
      <c r="A76" t="s">
        <v>243</v>
      </c>
      <c r="B76" s="35">
        <f>SUMIFS(investments[Value],investments[Sector],A76)</f>
        <v>99098.89</v>
      </c>
    </row>
    <row r="77" spans="1:2" x14ac:dyDescent="0.35">
      <c r="A77" t="s">
        <v>242</v>
      </c>
      <c r="B77" s="35">
        <f>SUMIFS(investments[Value],investments[Sector],A77)</f>
        <v>1059142.53</v>
      </c>
    </row>
    <row r="78" spans="1:2" x14ac:dyDescent="0.35">
      <c r="A78" t="s">
        <v>247</v>
      </c>
      <c r="B78" s="35">
        <f>SUMIFS(investments[Value],investments[Sector],A78)</f>
        <v>308018.85999999993</v>
      </c>
    </row>
    <row r="79" spans="1:2" x14ac:dyDescent="0.35">
      <c r="A79" t="s">
        <v>245</v>
      </c>
      <c r="B79" s="35">
        <f>SUMIFS(investments[Value],investments[Sector],A79)</f>
        <v>66359.049999999988</v>
      </c>
    </row>
    <row r="80" spans="1:2" x14ac:dyDescent="0.35">
      <c r="A80" t="s">
        <v>97</v>
      </c>
      <c r="B80" s="35">
        <f>SUMIFS(investments[Value],investments[Sector],A80)</f>
        <v>285512.34999999998</v>
      </c>
    </row>
    <row r="81" spans="1:2" x14ac:dyDescent="0.35">
      <c r="A81" s="151" t="s">
        <v>66</v>
      </c>
      <c r="B81" s="152">
        <f>SUMIFS(investments[Value],investments[Symbol 2],A81)</f>
        <v>420680.87000000005</v>
      </c>
    </row>
    <row r="82" spans="1:2" x14ac:dyDescent="0.35">
      <c r="A82" s="151" t="s">
        <v>112</v>
      </c>
      <c r="B82" s="152">
        <f>SUMIFS(investments[Value],investments[Symbol 2],A82)</f>
        <v>15517.5</v>
      </c>
    </row>
    <row r="83" spans="1:2" x14ac:dyDescent="0.35">
      <c r="A83" s="151" t="s">
        <v>87</v>
      </c>
      <c r="B83" s="152">
        <f>SUMIFS(investments[Value],investments[Symbol 2],A83)</f>
        <v>3692.3999999999996</v>
      </c>
    </row>
    <row r="84" spans="1:2" x14ac:dyDescent="0.35">
      <c r="A84" s="151" t="s">
        <v>111</v>
      </c>
      <c r="B84" s="152">
        <f>SUMIFS(investments[Value],investments[Symbol 2],A84)</f>
        <v>95003.69</v>
      </c>
    </row>
    <row r="85" spans="1:2" x14ac:dyDescent="0.35">
      <c r="A85" s="151" t="s">
        <v>108</v>
      </c>
      <c r="B85" s="152">
        <f>SUMIFS(investments[Value],investments[Symbol 2],A85)</f>
        <v>201334.66</v>
      </c>
    </row>
    <row r="86" spans="1:2" x14ac:dyDescent="0.35">
      <c r="A86" s="151" t="s">
        <v>103</v>
      </c>
      <c r="B86" s="152">
        <f>SUMIFS(investments[Value],investments[Symbol 2],A86)</f>
        <v>65375</v>
      </c>
    </row>
    <row r="87" spans="1:2" x14ac:dyDescent="0.35">
      <c r="A87" s="151" t="s">
        <v>114</v>
      </c>
      <c r="B87" s="152">
        <f>SUMIFS(investments[Value],investments[Symbol 2],A87)</f>
        <v>84879.32</v>
      </c>
    </row>
    <row r="88" spans="1:2" x14ac:dyDescent="0.35">
      <c r="A88" s="151" t="s">
        <v>98</v>
      </c>
      <c r="B88" s="152">
        <f>SUMIFS(investments[Value],investments[Symbol 2],A88)</f>
        <v>9490.42</v>
      </c>
    </row>
    <row r="89" spans="1:2" x14ac:dyDescent="0.35">
      <c r="A89" s="151" t="s">
        <v>105</v>
      </c>
      <c r="B89" s="152">
        <f>SUMIFS(investments[Value],investments[Symbol 2],A89)</f>
        <v>99098.89</v>
      </c>
    </row>
    <row r="90" spans="1:2" x14ac:dyDescent="0.35">
      <c r="A90" s="151" t="s">
        <v>90</v>
      </c>
      <c r="B90" s="152">
        <f>SUMIFS(investments[Value],investments[Symbol 2],A90)</f>
        <v>104484.73</v>
      </c>
    </row>
    <row r="91" spans="1:2" x14ac:dyDescent="0.35">
      <c r="A91" s="151" t="s">
        <v>106</v>
      </c>
      <c r="B91" s="152">
        <f>SUMIFS(investments[Value],investments[Symbol 2],A91)</f>
        <v>93396.93</v>
      </c>
    </row>
    <row r="92" spans="1:2" x14ac:dyDescent="0.35">
      <c r="A92" s="151" t="s">
        <v>107</v>
      </c>
      <c r="B92" s="152">
        <f>SUMIFS(investments[Value],investments[Symbol 2],A92)</f>
        <v>85880.17</v>
      </c>
    </row>
    <row r="93" spans="1:2" x14ac:dyDescent="0.35">
      <c r="A93" s="151" t="s">
        <v>113</v>
      </c>
      <c r="B93" s="152">
        <f>SUMIFS(investments[Value],investments[Symbol 2],A93)</f>
        <v>23841.08</v>
      </c>
    </row>
    <row r="94" spans="1:2" x14ac:dyDescent="0.35">
      <c r="A94" s="151" t="s">
        <v>93</v>
      </c>
      <c r="B94" s="152">
        <f>SUMIFS(investments[Value],investments[Symbol 2],A94)</f>
        <v>276850.90999999997</v>
      </c>
    </row>
    <row r="95" spans="1:2" x14ac:dyDescent="0.35">
      <c r="A95" s="151" t="s">
        <v>94</v>
      </c>
      <c r="B95" s="152">
        <f>SUMIFS(investments[Value],investments[Symbol 2],A95)</f>
        <v>581264.40999999992</v>
      </c>
    </row>
    <row r="96" spans="1:2" x14ac:dyDescent="0.35">
      <c r="A96" s="151" t="s">
        <v>104</v>
      </c>
      <c r="B96" s="152">
        <f>SUMIFS(investments[Value],investments[Symbol 2],A96)</f>
        <v>81069.77</v>
      </c>
    </row>
    <row r="97" spans="1:2" x14ac:dyDescent="0.35">
      <c r="A97" s="151" t="s">
        <v>102</v>
      </c>
      <c r="B97" s="152">
        <f>SUMIFS(investments[Value],investments[Symbol 2],A97)</f>
        <v>0</v>
      </c>
    </row>
    <row r="98" spans="1:2" x14ac:dyDescent="0.35">
      <c r="A98" s="151" t="s">
        <v>118</v>
      </c>
      <c r="B98" s="152">
        <f>SUMIFS(investments[Value],investments[Symbol 2],A98)</f>
        <v>10097.9</v>
      </c>
    </row>
    <row r="99" spans="1:2" x14ac:dyDescent="0.35">
      <c r="A99" s="151" t="s">
        <v>109</v>
      </c>
      <c r="B99" s="152">
        <f>SUMIFS(investments[Value],investments[Symbol 2],A99)</f>
        <v>58586.71</v>
      </c>
    </row>
    <row r="100" spans="1:2" x14ac:dyDescent="0.35">
      <c r="A100" s="151" t="s">
        <v>115</v>
      </c>
      <c r="B100" s="152">
        <f>SUMIFS(investments[Value],investments[Symbol 2],A100)</f>
        <v>124309.12</v>
      </c>
    </row>
    <row r="101" spans="1:2" x14ac:dyDescent="0.35">
      <c r="A101" s="151" t="s">
        <v>117</v>
      </c>
      <c r="B101" s="152">
        <f>SUMIFS(investments[Value],investments[Symbol 2],A101)</f>
        <v>66026.679999999993</v>
      </c>
    </row>
    <row r="102" spans="1:2" x14ac:dyDescent="0.35">
      <c r="A102" s="151" t="s">
        <v>100</v>
      </c>
      <c r="B102" s="152">
        <f>SUMIFS(investments[Value],investments[Symbol 2],A102)</f>
        <v>91917.61</v>
      </c>
    </row>
    <row r="103" spans="1:2" x14ac:dyDescent="0.35">
      <c r="A103" s="151" t="s">
        <v>251</v>
      </c>
      <c r="B103" s="152">
        <f>SUMIFS(investments[Value],investments[Symbol 2],A103)</f>
        <v>232545.96</v>
      </c>
    </row>
    <row r="104" spans="1:2" x14ac:dyDescent="0.35">
      <c r="A104" s="151" t="s">
        <v>110</v>
      </c>
      <c r="B104" s="152">
        <f>SUMIFS(investments[Value],investments[Symbol 2],A104)</f>
        <v>0</v>
      </c>
    </row>
    <row r="105" spans="1:2" x14ac:dyDescent="0.35">
      <c r="A105" s="151" t="s">
        <v>250</v>
      </c>
      <c r="B105" s="152">
        <f>SUMIFS(investments[Value],investments[Symbol 2],A105)</f>
        <v>323.77999999999997</v>
      </c>
    </row>
    <row r="106" spans="1:2" x14ac:dyDescent="0.35">
      <c r="A106" t="s">
        <v>252</v>
      </c>
      <c r="B106" s="1">
        <f ca="1">B20</f>
        <v>46167.732078792767</v>
      </c>
    </row>
    <row r="107" spans="1:2" x14ac:dyDescent="0.35">
      <c r="A107" t="s">
        <v>253</v>
      </c>
      <c r="B107" s="35">
        <v>50000</v>
      </c>
    </row>
    <row r="108" spans="1:2" x14ac:dyDescent="0.35">
      <c r="A108" t="s">
        <v>254</v>
      </c>
      <c r="B108" s="35">
        <f>(B16*1.35*12)</f>
        <v>161392.554</v>
      </c>
    </row>
    <row r="109" spans="1:2" x14ac:dyDescent="0.35">
      <c r="A109" t="s">
        <v>255</v>
      </c>
      <c r="B109" s="106">
        <v>0.03</v>
      </c>
    </row>
    <row r="110" spans="1:2" x14ac:dyDescent="0.35">
      <c r="A110" t="s">
        <v>256</v>
      </c>
      <c r="B110" s="158">
        <f>1975+70</f>
        <v>2045</v>
      </c>
    </row>
    <row r="111" spans="1:2" x14ac:dyDescent="0.35">
      <c r="A111" t="s">
        <v>257</v>
      </c>
      <c r="B111" s="157">
        <v>48000</v>
      </c>
    </row>
    <row r="112" spans="1:2" x14ac:dyDescent="0.35">
      <c r="A112" s="156">
        <f ca="1">YEAR(B106)</f>
        <v>2026</v>
      </c>
      <c r="B112" s="3">
        <f ca="1">FV($B$9,A112-YEAR(NOW()),-$B$107,-B7)+IF(A112&gt;=2045,$B$111,0)</f>
        <v>4069596.4124746495</v>
      </c>
    </row>
    <row r="113" spans="1:2" x14ac:dyDescent="0.35">
      <c r="A113" s="156">
        <f ca="1">A112+1</f>
        <v>2027</v>
      </c>
      <c r="B113" s="3">
        <f ca="1">(B112-$B$108)*(1+($B$9-$B$109))+IF(A113&gt;=2045,$B$111,0)</f>
        <v>4103614.0513983821</v>
      </c>
    </row>
    <row r="114" spans="1:2" x14ac:dyDescent="0.35">
      <c r="A114" s="156">
        <f t="shared" ref="A114:A156" ca="1" si="1">A113+1</f>
        <v>2028</v>
      </c>
      <c r="B114" s="3">
        <f t="shared" ref="B114:B156" ca="1" si="2">(B113-$B$108)*(1+($B$9-$B$109))+IF(A114&gt;=2045,$B$111,0)</f>
        <v>4139332.5722683012</v>
      </c>
    </row>
    <row r="115" spans="1:2" x14ac:dyDescent="0.35">
      <c r="A115" s="156">
        <f t="shared" ca="1" si="1"/>
        <v>2029</v>
      </c>
      <c r="B115" s="3">
        <f t="shared" ca="1" si="2"/>
        <v>4176837.0191817163</v>
      </c>
    </row>
    <row r="116" spans="1:2" x14ac:dyDescent="0.35">
      <c r="A116" s="156">
        <f t="shared" ca="1" si="1"/>
        <v>2030</v>
      </c>
      <c r="B116" s="3">
        <f t="shared" ca="1" si="2"/>
        <v>4216216.6884408025</v>
      </c>
    </row>
    <row r="117" spans="1:2" x14ac:dyDescent="0.35">
      <c r="A117" s="156">
        <f t="shared" ca="1" si="1"/>
        <v>2031</v>
      </c>
      <c r="B117" s="3">
        <f t="shared" ca="1" si="2"/>
        <v>4257565.3411628427</v>
      </c>
    </row>
    <row r="118" spans="1:2" x14ac:dyDescent="0.35">
      <c r="A118" s="156">
        <f t="shared" ca="1" si="1"/>
        <v>2032</v>
      </c>
      <c r="B118" s="3">
        <f t="shared" ca="1" si="2"/>
        <v>4300981.4265209846</v>
      </c>
    </row>
    <row r="119" spans="1:2" x14ac:dyDescent="0.35">
      <c r="A119" s="156">
        <f t="shared" ca="1" si="1"/>
        <v>2033</v>
      </c>
      <c r="B119" s="3">
        <f t="shared" ca="1" si="2"/>
        <v>4346568.3161470341</v>
      </c>
    </row>
    <row r="120" spans="1:2" x14ac:dyDescent="0.35">
      <c r="A120" s="156">
        <f t="shared" ca="1" si="1"/>
        <v>2034</v>
      </c>
      <c r="B120" s="3">
        <f t="shared" ca="1" si="2"/>
        <v>4394434.5502543859</v>
      </c>
    </row>
    <row r="121" spans="1:2" x14ac:dyDescent="0.35">
      <c r="A121" s="156">
        <f t="shared" ca="1" si="1"/>
        <v>2035</v>
      </c>
      <c r="B121" s="3">
        <f t="shared" ca="1" si="2"/>
        <v>4444694.0960671064</v>
      </c>
    </row>
    <row r="122" spans="1:2" x14ac:dyDescent="0.35">
      <c r="A122" s="156">
        <f t="shared" ca="1" si="1"/>
        <v>2036</v>
      </c>
      <c r="B122" s="3">
        <f t="shared" ca="1" si="2"/>
        <v>4497466.6191704627</v>
      </c>
    </row>
    <row r="123" spans="1:2" x14ac:dyDescent="0.35">
      <c r="A123" s="156">
        <f t="shared" ca="1" si="1"/>
        <v>2037</v>
      </c>
      <c r="B123" s="3">
        <f t="shared" ca="1" si="2"/>
        <v>4552877.7684289869</v>
      </c>
    </row>
    <row r="124" spans="1:2" x14ac:dyDescent="0.35">
      <c r="A124" s="156">
        <f t="shared" ca="1" si="1"/>
        <v>2038</v>
      </c>
      <c r="B124" s="3">
        <f t="shared" ca="1" si="2"/>
        <v>4611059.4751504371</v>
      </c>
    </row>
    <row r="125" spans="1:2" x14ac:dyDescent="0.35">
      <c r="A125" s="156">
        <f t="shared" ca="1" si="1"/>
        <v>2039</v>
      </c>
      <c r="B125" s="3">
        <f t="shared" ca="1" si="2"/>
        <v>4672150.2672079587</v>
      </c>
    </row>
    <row r="126" spans="1:2" x14ac:dyDescent="0.35">
      <c r="A126" s="156">
        <f t="shared" ca="1" si="1"/>
        <v>2040</v>
      </c>
      <c r="B126" s="3">
        <f t="shared" ca="1" si="2"/>
        <v>4736295.5988683561</v>
      </c>
    </row>
    <row r="127" spans="1:2" x14ac:dyDescent="0.35">
      <c r="A127" s="156">
        <f t="shared" ca="1" si="1"/>
        <v>2041</v>
      </c>
      <c r="B127" s="3">
        <f t="shared" ca="1" si="2"/>
        <v>4803648.1971117733</v>
      </c>
    </row>
    <row r="128" spans="1:2" x14ac:dyDescent="0.35">
      <c r="A128" s="156">
        <f t="shared" ca="1" si="1"/>
        <v>2042</v>
      </c>
      <c r="B128" s="3">
        <f t="shared" ca="1" si="2"/>
        <v>4874368.425267362</v>
      </c>
    </row>
    <row r="129" spans="1:2" x14ac:dyDescent="0.35">
      <c r="A129" s="156">
        <f t="shared" ca="1" si="1"/>
        <v>2043</v>
      </c>
      <c r="B129" s="3">
        <f t="shared" ca="1" si="2"/>
        <v>4948624.6648307303</v>
      </c>
    </row>
    <row r="130" spans="1:2" x14ac:dyDescent="0.35">
      <c r="A130" s="156">
        <f t="shared" ca="1" si="1"/>
        <v>2044</v>
      </c>
      <c r="B130" s="3">
        <f t="shared" ca="1" si="2"/>
        <v>5026593.7163722664</v>
      </c>
    </row>
    <row r="131" spans="1:2" x14ac:dyDescent="0.35">
      <c r="A131" s="156">
        <f t="shared" ca="1" si="1"/>
        <v>2045</v>
      </c>
      <c r="B131" s="3">
        <f t="shared" ca="1" si="2"/>
        <v>5156461.2204908803</v>
      </c>
    </row>
    <row r="132" spans="1:2" x14ac:dyDescent="0.35">
      <c r="A132" s="156">
        <f t="shared" ca="1" si="1"/>
        <v>2046</v>
      </c>
      <c r="B132" s="3">
        <f t="shared" ca="1" si="2"/>
        <v>5292822.0998154255</v>
      </c>
    </row>
    <row r="133" spans="1:2" x14ac:dyDescent="0.35">
      <c r="A133" s="156">
        <f t="shared" ca="1" si="1"/>
        <v>2047</v>
      </c>
      <c r="B133" s="3">
        <f t="shared" ca="1" si="2"/>
        <v>5436001.0231061969</v>
      </c>
    </row>
    <row r="134" spans="1:2" x14ac:dyDescent="0.35">
      <c r="A134" s="156">
        <f t="shared" ca="1" si="1"/>
        <v>2048</v>
      </c>
      <c r="B134" s="3">
        <f t="shared" ca="1" si="2"/>
        <v>5586338.8925615074</v>
      </c>
    </row>
    <row r="135" spans="1:2" x14ac:dyDescent="0.35">
      <c r="A135" s="156">
        <f t="shared" ca="1" si="1"/>
        <v>2049</v>
      </c>
      <c r="B135" s="3">
        <f t="shared" ca="1" si="2"/>
        <v>5744193.6554895826</v>
      </c>
    </row>
    <row r="136" spans="1:2" x14ac:dyDescent="0.35">
      <c r="A136" s="156">
        <f t="shared" ca="1" si="1"/>
        <v>2050</v>
      </c>
      <c r="B136" s="3">
        <f t="shared" ca="1" si="2"/>
        <v>5909941.1565640625</v>
      </c>
    </row>
    <row r="137" spans="1:2" x14ac:dyDescent="0.35">
      <c r="A137" s="156">
        <f t="shared" ca="1" si="1"/>
        <v>2051</v>
      </c>
      <c r="B137" s="3">
        <f t="shared" ca="1" si="2"/>
        <v>6083976.0326922666</v>
      </c>
    </row>
    <row r="138" spans="1:2" x14ac:dyDescent="0.35">
      <c r="A138" s="156">
        <f t="shared" ca="1" si="1"/>
        <v>2052</v>
      </c>
      <c r="B138" s="3">
        <f t="shared" ca="1" si="2"/>
        <v>6266712.6526268804</v>
      </c>
    </row>
    <row r="139" spans="1:2" x14ac:dyDescent="0.35">
      <c r="A139" s="156">
        <f t="shared" ca="1" si="1"/>
        <v>2053</v>
      </c>
      <c r="B139" s="3">
        <f t="shared" ca="1" si="2"/>
        <v>6458586.1035582246</v>
      </c>
    </row>
    <row r="140" spans="1:2" x14ac:dyDescent="0.35">
      <c r="A140" s="156">
        <f t="shared" ca="1" si="1"/>
        <v>2054</v>
      </c>
      <c r="B140" s="3">
        <f t="shared" ca="1" si="2"/>
        <v>6660053.2270361353</v>
      </c>
    </row>
    <row r="141" spans="1:2" x14ac:dyDescent="0.35">
      <c r="A141" s="156">
        <f t="shared" ca="1" si="1"/>
        <v>2055</v>
      </c>
      <c r="B141" s="3">
        <f t="shared" ca="1" si="2"/>
        <v>6871593.7066879431</v>
      </c>
    </row>
    <row r="142" spans="1:2" x14ac:dyDescent="0.35">
      <c r="A142" s="156">
        <f t="shared" ca="1" si="1"/>
        <v>2056</v>
      </c>
      <c r="B142" s="3">
        <f t="shared" ca="1" si="2"/>
        <v>7093711.21032234</v>
      </c>
    </row>
    <row r="143" spans="1:2" x14ac:dyDescent="0.35">
      <c r="A143" s="156">
        <f t="shared" ca="1" si="1"/>
        <v>2057</v>
      </c>
      <c r="B143" s="3">
        <f t="shared" ca="1" si="2"/>
        <v>7326934.5891384566</v>
      </c>
    </row>
    <row r="144" spans="1:2" x14ac:dyDescent="0.35">
      <c r="A144" s="156">
        <f t="shared" ca="1" si="1"/>
        <v>2058</v>
      </c>
      <c r="B144" s="3">
        <f t="shared" ca="1" si="2"/>
        <v>7571819.1368953791</v>
      </c>
    </row>
    <row r="145" spans="1:2" x14ac:dyDescent="0.35">
      <c r="A145" s="156">
        <f t="shared" ca="1" si="1"/>
        <v>2059</v>
      </c>
      <c r="B145" s="3">
        <f t="shared" ca="1" si="2"/>
        <v>7828947.9120401489</v>
      </c>
    </row>
    <row r="146" spans="1:2" x14ac:dyDescent="0.35">
      <c r="A146" s="156">
        <f t="shared" ca="1" si="1"/>
        <v>2060</v>
      </c>
      <c r="B146" s="3">
        <f t="shared" ca="1" si="2"/>
        <v>8098933.1259421557</v>
      </c>
    </row>
    <row r="147" spans="1:2" x14ac:dyDescent="0.35">
      <c r="A147" s="156">
        <f t="shared" ca="1" si="1"/>
        <v>2061</v>
      </c>
      <c r="B147" s="3">
        <f t="shared" ca="1" si="2"/>
        <v>8382417.6005392643</v>
      </c>
    </row>
    <row r="148" spans="1:2" x14ac:dyDescent="0.35">
      <c r="A148" s="156">
        <f t="shared" ca="1" si="1"/>
        <v>2062</v>
      </c>
      <c r="B148" s="3">
        <f t="shared" ca="1" si="2"/>
        <v>8680076.2988662273</v>
      </c>
    </row>
    <row r="149" spans="1:2" x14ac:dyDescent="0.35">
      <c r="A149" s="156">
        <f t="shared" ca="1" si="1"/>
        <v>2063</v>
      </c>
      <c r="B149" s="3">
        <f t="shared" ca="1" si="2"/>
        <v>8992617.9321095403</v>
      </c>
    </row>
    <row r="150" spans="1:2" x14ac:dyDescent="0.35">
      <c r="A150" s="156">
        <f t="shared" ca="1" si="1"/>
        <v>2064</v>
      </c>
      <c r="B150" s="3">
        <f t="shared" ca="1" si="2"/>
        <v>9320786.6470150184</v>
      </c>
    </row>
    <row r="151" spans="1:2" x14ac:dyDescent="0.35">
      <c r="A151" s="156">
        <f t="shared" ca="1" si="1"/>
        <v>2065</v>
      </c>
      <c r="B151" s="3">
        <f t="shared" ca="1" si="2"/>
        <v>9665363.7976657711</v>
      </c>
    </row>
    <row r="152" spans="1:2" x14ac:dyDescent="0.35">
      <c r="A152" s="156">
        <f t="shared" ca="1" si="1"/>
        <v>2066</v>
      </c>
      <c r="B152" s="3">
        <f t="shared" ca="1" si="2"/>
        <v>10027169.80584906</v>
      </c>
    </row>
    <row r="153" spans="1:2" x14ac:dyDescent="0.35">
      <c r="A153" s="156">
        <f t="shared" ca="1" si="1"/>
        <v>2067</v>
      </c>
      <c r="B153" s="3">
        <f t="shared" ca="1" si="2"/>
        <v>10407066.114441514</v>
      </c>
    </row>
    <row r="154" spans="1:2" x14ac:dyDescent="0.35">
      <c r="A154" s="156">
        <f t="shared" ca="1" si="1"/>
        <v>2068</v>
      </c>
      <c r="B154" s="3">
        <f t="shared" ca="1" si="2"/>
        <v>10805957.23846359</v>
      </c>
    </row>
    <row r="155" spans="1:2" x14ac:dyDescent="0.35">
      <c r="A155" s="156">
        <f t="shared" ca="1" si="1"/>
        <v>2069</v>
      </c>
      <c r="B155" s="3">
        <f t="shared" ca="1" si="2"/>
        <v>11224792.91868677</v>
      </c>
    </row>
    <row r="156" spans="1:2" x14ac:dyDescent="0.35">
      <c r="A156" s="156">
        <f t="shared" ca="1" si="1"/>
        <v>2070</v>
      </c>
      <c r="B156" s="3">
        <f t="shared" ca="1" si="2"/>
        <v>11664570.382921109</v>
      </c>
    </row>
    <row r="157" spans="1:2" x14ac:dyDescent="0.35">
      <c r="A157" s="153" t="s">
        <v>38</v>
      </c>
      <c r="B157" s="162">
        <f>SUMIFS(Budget[Retirement Budget - GOOD],Budget[Category],A157)</f>
        <v>200</v>
      </c>
    </row>
    <row r="158" spans="1:2" x14ac:dyDescent="0.35">
      <c r="A158" s="153" t="s">
        <v>259</v>
      </c>
      <c r="B158" s="162">
        <f>SUMIFS(Budget[Retirement Budget - GOOD],Budget[Category],A158)</f>
        <v>750</v>
      </c>
    </row>
    <row r="159" spans="1:2" x14ac:dyDescent="0.35">
      <c r="A159" s="153" t="s">
        <v>20</v>
      </c>
      <c r="B159" s="162">
        <f>SUMIFS(Budget[Retirement Budget - GOOD],Budget[Category],A159)</f>
        <v>400</v>
      </c>
    </row>
    <row r="160" spans="1:2" x14ac:dyDescent="0.35">
      <c r="A160" s="153" t="s">
        <v>258</v>
      </c>
      <c r="B160" s="162">
        <f>SUMIFS(Budget[Retirement Budget - GOOD],Budget[Category],A160)</f>
        <v>4854.1933333333327</v>
      </c>
    </row>
    <row r="161" spans="1:2" x14ac:dyDescent="0.35">
      <c r="A161" s="153" t="s">
        <v>16</v>
      </c>
      <c r="B161" s="162">
        <f>SUMIFS(Budget[Retirement Budget - GOOD],Budget[Category],A161)</f>
        <v>188.32</v>
      </c>
    </row>
    <row r="162" spans="1:2" x14ac:dyDescent="0.35">
      <c r="A162" s="153" t="s">
        <v>169</v>
      </c>
      <c r="B162" s="162">
        <f>SUMIFS(Budget[Retirement Budget - GOOD],Budget[Category],A162)</f>
        <v>850</v>
      </c>
    </row>
    <row r="163" spans="1:2" x14ac:dyDescent="0.35">
      <c r="A163" s="153" t="s">
        <v>93</v>
      </c>
      <c r="B163" s="162">
        <f>SUMIFS(Budget[Retirement Budget - GOOD],Budget[Category],A163)</f>
        <v>665</v>
      </c>
    </row>
    <row r="164" spans="1:2" x14ac:dyDescent="0.35">
      <c r="A164" s="153" t="s">
        <v>29</v>
      </c>
      <c r="B164" s="162">
        <f>SUMIFS(Budget[Retirement Budget - GOOD],Budget[Category],A164)</f>
        <v>1500</v>
      </c>
    </row>
    <row r="165" spans="1:2" x14ac:dyDescent="0.35">
      <c r="A165" s="153" t="s">
        <v>14</v>
      </c>
      <c r="B165" s="162">
        <f>SUMIFS(Budget[Retirement Budget - GOOD],Budget[Category],A165)</f>
        <v>554.99</v>
      </c>
    </row>
    <row r="166" spans="1:2" x14ac:dyDescent="0.35">
      <c r="A166" t="s">
        <v>66</v>
      </c>
      <c r="B166" s="163">
        <v>5.8999999999999997E-2</v>
      </c>
    </row>
    <row r="167" spans="1:2" x14ac:dyDescent="0.35">
      <c r="A167" t="s">
        <v>242</v>
      </c>
      <c r="B167" s="163">
        <v>0.51800000000000002</v>
      </c>
    </row>
    <row r="168" spans="1:2" x14ac:dyDescent="0.35">
      <c r="A168" t="s">
        <v>247</v>
      </c>
      <c r="B168" s="163">
        <v>0.23499999999999999</v>
      </c>
    </row>
    <row r="169" spans="1:2" x14ac:dyDescent="0.35">
      <c r="A169" t="s">
        <v>97</v>
      </c>
      <c r="B169" s="163">
        <v>0.14099999999999999</v>
      </c>
    </row>
    <row r="170" spans="1:2" x14ac:dyDescent="0.35">
      <c r="A170" t="s">
        <v>86</v>
      </c>
      <c r="B170" s="163">
        <v>4.7E-2</v>
      </c>
    </row>
    <row r="171" spans="1:2" x14ac:dyDescent="0.35">
      <c r="B171" s="3"/>
    </row>
    <row r="172" spans="1:2" x14ac:dyDescent="0.35">
      <c r="B172" s="3"/>
    </row>
    <row r="173" spans="1:2" x14ac:dyDescent="0.35">
      <c r="B173" s="3"/>
    </row>
    <row r="174" spans="1:2" x14ac:dyDescent="0.35">
      <c r="B174" s="3"/>
    </row>
    <row r="175" spans="1:2" x14ac:dyDescent="0.35">
      <c r="B175" s="3"/>
    </row>
    <row r="176" spans="1:2" x14ac:dyDescent="0.35">
      <c r="B176" s="3"/>
    </row>
    <row r="177" spans="2:2" x14ac:dyDescent="0.35">
      <c r="B177" s="3"/>
    </row>
    <row r="178" spans="2:2" x14ac:dyDescent="0.35">
      <c r="B178" s="3"/>
    </row>
    <row r="179" spans="2:2" x14ac:dyDescent="0.35">
      <c r="B179" s="3"/>
    </row>
    <row r="180" spans="2:2" x14ac:dyDescent="0.35">
      <c r="B180" s="3"/>
    </row>
    <row r="181" spans="2:2" x14ac:dyDescent="0.35">
      <c r="B181" s="3"/>
    </row>
    <row r="182" spans="2:2" x14ac:dyDescent="0.35">
      <c r="B182" s="3"/>
    </row>
    <row r="183" spans="2:2" x14ac:dyDescent="0.35">
      <c r="B183" s="3"/>
    </row>
    <row r="184" spans="2:2" x14ac:dyDescent="0.35">
      <c r="B184" s="3"/>
    </row>
    <row r="185" spans="2:2" x14ac:dyDescent="0.35">
      <c r="B185" s="3"/>
    </row>
    <row r="186" spans="2:2" x14ac:dyDescent="0.35">
      <c r="B186" s="3"/>
    </row>
    <row r="187" spans="2:2" x14ac:dyDescent="0.35">
      <c r="B187" s="3"/>
    </row>
    <row r="188" spans="2:2" x14ac:dyDescent="0.35">
      <c r="B188" s="3"/>
    </row>
    <row r="189" spans="2:2" x14ac:dyDescent="0.35">
      <c r="B189" s="3"/>
    </row>
    <row r="190" spans="2:2" x14ac:dyDescent="0.35">
      <c r="B190" s="3"/>
    </row>
    <row r="191" spans="2:2" x14ac:dyDescent="0.35">
      <c r="B191" s="3"/>
    </row>
    <row r="192" spans="2:2" x14ac:dyDescent="0.35">
      <c r="B192" s="3"/>
    </row>
    <row r="193" spans="2:2" x14ac:dyDescent="0.35">
      <c r="B193" s="3"/>
    </row>
    <row r="194" spans="2:2" x14ac:dyDescent="0.35">
      <c r="B194" s="3"/>
    </row>
    <row r="195" spans="2:2" x14ac:dyDescent="0.35">
      <c r="B195" s="3"/>
    </row>
    <row r="196" spans="2:2" x14ac:dyDescent="0.35">
      <c r="B196" s="3"/>
    </row>
    <row r="197" spans="2:2" x14ac:dyDescent="0.35">
      <c r="B197" s="3"/>
    </row>
    <row r="198" spans="2:2" x14ac:dyDescent="0.35">
      <c r="B198" s="3"/>
    </row>
    <row r="199" spans="2:2" x14ac:dyDescent="0.35">
      <c r="B199" s="3"/>
    </row>
    <row r="200" spans="2:2" x14ac:dyDescent="0.35">
      <c r="B200" s="3"/>
    </row>
    <row r="201" spans="2:2" x14ac:dyDescent="0.35">
      <c r="B201" s="3"/>
    </row>
    <row r="202" spans="2:2" x14ac:dyDescent="0.35">
      <c r="B202" s="3"/>
    </row>
    <row r="203" spans="2:2" x14ac:dyDescent="0.35">
      <c r="B203" s="3"/>
    </row>
    <row r="204" spans="2:2" x14ac:dyDescent="0.35">
      <c r="B204" s="3"/>
    </row>
    <row r="205" spans="2:2" x14ac:dyDescent="0.35">
      <c r="B205" s="3"/>
    </row>
    <row r="206" spans="2:2" x14ac:dyDescent="0.35">
      <c r="B206" s="3"/>
    </row>
    <row r="207" spans="2:2" x14ac:dyDescent="0.35">
      <c r="B207" s="3"/>
    </row>
    <row r="208" spans="2:2" x14ac:dyDescent="0.35">
      <c r="B208" s="3"/>
    </row>
    <row r="209" spans="2:2" x14ac:dyDescent="0.35">
      <c r="B209" s="3"/>
    </row>
    <row r="210" spans="2:2" x14ac:dyDescent="0.35">
      <c r="B210" s="3"/>
    </row>
    <row r="211" spans="2:2" x14ac:dyDescent="0.35">
      <c r="B211" s="3"/>
    </row>
    <row r="212" spans="2:2" x14ac:dyDescent="0.35">
      <c r="B212" s="3"/>
    </row>
    <row r="213" spans="2:2" x14ac:dyDescent="0.35">
      <c r="B213" s="3"/>
    </row>
    <row r="214" spans="2:2" x14ac:dyDescent="0.35">
      <c r="B214" s="3"/>
    </row>
    <row r="215" spans="2:2" x14ac:dyDescent="0.35">
      <c r="B215" s="3"/>
    </row>
    <row r="216" spans="2:2" x14ac:dyDescent="0.35">
      <c r="B216" s="3"/>
    </row>
    <row r="217" spans="2:2" x14ac:dyDescent="0.35">
      <c r="B217" s="3"/>
    </row>
    <row r="218" spans="2:2" x14ac:dyDescent="0.35">
      <c r="B218" s="3"/>
    </row>
    <row r="219" spans="2:2" x14ac:dyDescent="0.35">
      <c r="B219" s="3"/>
    </row>
    <row r="220" spans="2:2" x14ac:dyDescent="0.35">
      <c r="B220" s="3"/>
    </row>
    <row r="221" spans="2:2" x14ac:dyDescent="0.35">
      <c r="B221" s="3"/>
    </row>
    <row r="222" spans="2:2" x14ac:dyDescent="0.35">
      <c r="B222" s="3"/>
    </row>
    <row r="223" spans="2:2" x14ac:dyDescent="0.35">
      <c r="B223" s="3"/>
    </row>
    <row r="224" spans="2:2" x14ac:dyDescent="0.35">
      <c r="B224" s="3"/>
    </row>
    <row r="225" spans="2:2" x14ac:dyDescent="0.35">
      <c r="B225" s="3"/>
    </row>
    <row r="226" spans="2:2" x14ac:dyDescent="0.35">
      <c r="B226" s="3"/>
    </row>
    <row r="227" spans="2:2" x14ac:dyDescent="0.35">
      <c r="B227" s="3"/>
    </row>
    <row r="228" spans="2:2" x14ac:dyDescent="0.35">
      <c r="B228" s="3"/>
    </row>
    <row r="229" spans="2:2" x14ac:dyDescent="0.35">
      <c r="B229" s="3"/>
    </row>
    <row r="230" spans="2:2" x14ac:dyDescent="0.35">
      <c r="B230" s="3"/>
    </row>
    <row r="231" spans="2:2" x14ac:dyDescent="0.35">
      <c r="B231" s="3"/>
    </row>
    <row r="232" spans="2:2" x14ac:dyDescent="0.35">
      <c r="B232" s="3"/>
    </row>
    <row r="233" spans="2:2" x14ac:dyDescent="0.35">
      <c r="B233" s="3"/>
    </row>
    <row r="234" spans="2:2" x14ac:dyDescent="0.35">
      <c r="B234" s="3"/>
    </row>
    <row r="235" spans="2:2" x14ac:dyDescent="0.35">
      <c r="B235" s="3"/>
    </row>
    <row r="236" spans="2:2" x14ac:dyDescent="0.35">
      <c r="B236" s="3"/>
    </row>
    <row r="237" spans="2:2" x14ac:dyDescent="0.35">
      <c r="B237" s="3"/>
    </row>
    <row r="238" spans="2:2" x14ac:dyDescent="0.35">
      <c r="B238" s="3"/>
    </row>
    <row r="239" spans="2:2" x14ac:dyDescent="0.35">
      <c r="B239" s="3"/>
    </row>
    <row r="240" spans="2:2" x14ac:dyDescent="0.35">
      <c r="B240" s="3"/>
    </row>
    <row r="241" spans="2:2" x14ac:dyDescent="0.35">
      <c r="B241" s="3"/>
    </row>
    <row r="242" spans="2:2" x14ac:dyDescent="0.35">
      <c r="B242" s="3"/>
    </row>
    <row r="243" spans="2:2" x14ac:dyDescent="0.35">
      <c r="B243" s="3"/>
    </row>
    <row r="244" spans="2:2" x14ac:dyDescent="0.35">
      <c r="B244" s="3"/>
    </row>
    <row r="245" spans="2:2" x14ac:dyDescent="0.35">
      <c r="B245" s="3"/>
    </row>
    <row r="246" spans="2:2" x14ac:dyDescent="0.35">
      <c r="B246" s="3"/>
    </row>
    <row r="247" spans="2:2" x14ac:dyDescent="0.35">
      <c r="B247" s="3"/>
    </row>
    <row r="248" spans="2:2" x14ac:dyDescent="0.35">
      <c r="B248" s="3"/>
    </row>
    <row r="249" spans="2:2" x14ac:dyDescent="0.35">
      <c r="B249" s="3"/>
    </row>
    <row r="250" spans="2:2" x14ac:dyDescent="0.35">
      <c r="B250" s="3"/>
    </row>
    <row r="251" spans="2:2" x14ac:dyDescent="0.35">
      <c r="B251" s="3"/>
    </row>
    <row r="252" spans="2:2" x14ac:dyDescent="0.35">
      <c r="B252" s="3"/>
    </row>
    <row r="253" spans="2:2" x14ac:dyDescent="0.35">
      <c r="B253" s="3"/>
    </row>
    <row r="254" spans="2:2" x14ac:dyDescent="0.35">
      <c r="B254" s="3"/>
    </row>
    <row r="255" spans="2:2" x14ac:dyDescent="0.35">
      <c r="B255" s="3"/>
    </row>
  </sheetData>
  <pageMargins left="0.7" right="0.7" top="0.75" bottom="0.75" header="0.3" footer="0.3"/>
  <pageSetup orientation="portrait" r:id="rId1"/>
  <ignoredErrors>
    <ignoredError xmlns:x16r3="http://schemas.microsoft.com/office/spreadsheetml/2018/08/main" sqref="B106" x16r3:misleadingForma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monthly-forecast</vt:lpstr>
      <vt:lpstr>investments</vt:lpstr>
      <vt:lpstr>spend_data</vt:lpstr>
      <vt:lpstr>net-worth</vt:lpstr>
      <vt:lpstr>budget</vt:lpstr>
      <vt:lpstr>tax</vt:lpstr>
      <vt:lpstr>data</vt:lpstr>
      <vt:lpstr>CapRates</vt:lpstr>
      <vt:lpstr>monthly</vt:lpstr>
      <vt:lpstr>monthly_forecast</vt:lpstr>
      <vt:lpstr>tax!Rates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Phuoc Le</dc:creator>
  <cp:lastModifiedBy>Phuoc Le</cp:lastModifiedBy>
  <dcterms:created xsi:type="dcterms:W3CDTF">2022-07-21T05:26:21Z</dcterms:created>
  <dcterms:modified xsi:type="dcterms:W3CDTF">2022-07-28T19:17:19Z</dcterms:modified>
</cp:coreProperties>
</file>