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mc:AlternateContent xmlns:mc="http://schemas.openxmlformats.org/markup-compatibility/2006">
    <mc:Choice Requires="x15">
      <x15ac:absPath xmlns:x15ac="http://schemas.microsoft.com/office/spreadsheetml/2010/11/ac" url="C:\Users\ASUS\Downloads\"/>
    </mc:Choice>
  </mc:AlternateContent>
  <xr:revisionPtr revIDLastSave="0" documentId="13_ncr:1_{68924BBE-CA73-4112-9766-B85FDEFF412A}" xr6:coauthVersionLast="47" xr6:coauthVersionMax="47" xr10:uidLastSave="{00000000-0000-0000-0000-000000000000}"/>
  <bookViews>
    <workbookView minimized="1" xWindow="225" yWindow="225" windowWidth="20730" windowHeight="11160" xr2:uid="{0A0D8D68-EFC2-4074-BDCA-85DAF874A3F1}"/>
  </bookViews>
  <sheets>
    <sheet name="DASHBOARD" sheetId="4" r:id="rId1"/>
    <sheet name="analysis" sheetId="5" r:id="rId2"/>
    <sheet name="Input Data" sheetId="2" r:id="rId3"/>
    <sheet name="Master Data" sheetId="1" r:id="rId4"/>
  </sheets>
  <definedNames>
    <definedName name="_xlchart.v1.0" hidden="1">analysis!$AH$4:$AH$8</definedName>
    <definedName name="_xlchart.v1.1" hidden="1">analysis!$AI$4:$AI$8</definedName>
    <definedName name="Category">OFFSET(analysis!$AE$3,1,0,COUNT(analysis!XFC:XFC))</definedName>
    <definedName name="CategoryRange">OFFSET(analysis!$AE$3,1,1,COUNT(analysis!XFC:XFC))</definedName>
    <definedName name="Slicer_MONTH">#N/A</definedName>
    <definedName name="Slicer_PAYMENT_MODE">#N/A</definedName>
    <definedName name="Slicer_SALE_TYPE">#N/A</definedName>
    <definedName name="Slicer_YEAR">#N/A</definedName>
  </definedNames>
  <calcPr calcId="191029"/>
  <pivotCaches>
    <pivotCache cacheId="8"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4" i="5" l="1"/>
  <c r="Z4" i="5" s="1"/>
  <c r="Y5" i="5"/>
  <c r="Z5" i="5" s="1"/>
  <c r="Y6" i="5"/>
  <c r="Z6" i="5" s="1"/>
  <c r="Y7" i="5"/>
  <c r="Z7" i="5" s="1"/>
  <c r="Y8" i="5"/>
  <c r="Z8" i="5" s="1"/>
  <c r="Y9" i="5"/>
  <c r="Z9" i="5" s="1"/>
  <c r="Y10" i="5"/>
  <c r="Z10" i="5" s="1"/>
  <c r="Y11" i="5"/>
  <c r="Z11" i="5" s="1"/>
  <c r="Y12" i="5"/>
  <c r="Z12" i="5" s="1"/>
  <c r="Y13" i="5"/>
  <c r="Y14" i="5"/>
  <c r="Z14" i="5" s="1"/>
  <c r="Y3" i="5"/>
  <c r="Z3" i="5" s="1"/>
  <c r="X4" i="5"/>
  <c r="X5" i="5"/>
  <c r="X6" i="5"/>
  <c r="X7" i="5"/>
  <c r="X8" i="5"/>
  <c r="X9" i="5"/>
  <c r="X10" i="5"/>
  <c r="X11" i="5"/>
  <c r="X12" i="5"/>
  <c r="X13" i="5"/>
  <c r="X14" i="5"/>
  <c r="X3" i="5"/>
  <c r="AI4" i="5" a="1"/>
  <c r="AI4" i="5" s="1"/>
  <c r="AG4" i="5" s="1" a="1"/>
  <c r="AG4" i="5" s="1"/>
  <c r="AI1" i="5" s="1"/>
  <c r="M20" i="5" a="1"/>
  <c r="M20" i="5" s="1"/>
  <c r="AH4" i="5" a="1"/>
  <c r="AH4" i="5" s="1"/>
  <c r="O20" i="5" a="1"/>
  <c r="O20" i="5" s="1"/>
  <c r="L20" i="5" s="1" a="1"/>
  <c r="L20" i="5" s="1"/>
  <c r="O18" i="5" s="1"/>
  <c r="S1" i="5"/>
  <c r="T1" i="5" s="1"/>
  <c r="S20" i="5" s="1" a="1"/>
  <c r="S20" i="5" s="1"/>
  <c r="P20" i="5" a="1"/>
  <c r="P20" i="5" s="1"/>
  <c r="N20" i="5" a="1"/>
  <c r="N20" i="5" s="1"/>
  <c r="Z13" i="5"/>
  <c r="G528" i="2"/>
  <c r="H528" i="2"/>
  <c r="I528" i="2"/>
  <c r="J528" i="2"/>
  <c r="L528" i="2" s="1"/>
  <c r="K528" i="2"/>
  <c r="M528" i="2"/>
  <c r="N528" i="2"/>
  <c r="O528" i="2"/>
  <c r="P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E5" i="5"/>
  <c r="E6" i="5"/>
  <c r="AH1" i="5" l="1"/>
  <c r="R20" i="5" a="1"/>
  <c r="R20" i="5" s="1"/>
  <c r="P18" i="5"/>
  <c r="N18" i="5"/>
  <c r="M18" i="5"/>
  <c r="E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<sst xmlns="http://schemas.openxmlformats.org/spreadsheetml/2006/main" count="1856" uniqueCount="142">
  <si>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</si>
  <si>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</si>
  <si>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</si>
  <si>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</si>
  <si>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</si>
  <si>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</si>
  <si>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</si>
  <si>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</si>
  <si>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</si>
  <si>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</si>
  <si>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</si>
  <si>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</si>
  <si>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</si>
  <si>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</si>
  <si>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</si>
  <si>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</si>
  <si>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</si>
  <si>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</si>
  <si>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</si>
  <si>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</si>
  <si>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</si>
  <si>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</si>
  <si>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</si>
  <si>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</si>
  <si>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</si>
  <si>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</si>
  <si>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</si>
  <si>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</si>
  <si>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</si>
  <si>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</si>
  <si>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</si>
  <si>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</si>
  <si>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</si>
  <si>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</si>
  <si>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</si>
  <si>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</si>
  <si>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</si>
  <si>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</si>
  <si>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</si>
  <si>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</si>
  <si>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</si>
  <si>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</si>
  <si>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</si>
  <si>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</si>
  <si>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</si>
  <si>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</si>
  <si>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</si>
  <si>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</si>
  <si>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</si>
  <si>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</si>
  <si>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</si>
  <si>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</si>
  <si>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</si>
  <si>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</si>
  <si>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</si>
  <si>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</si>
  <si>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</si>
  <si>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</si>
  <si>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</si>
  <si>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</si>
  <si>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</si>
  <si>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</si>
  <si>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</si>
  <si>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</si>
  <si>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</si>
  <si>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</si>
  <si>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</si>
  <si>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</si>
  <si>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</si>
  <si>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</si>
  <si>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</si>
  <si>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</si>
  <si>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</si>
  <si>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</si>
  <si>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</si>
  <si>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</si>
  <si>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</si>
  <si>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</si>
  <si>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</si>
  <si>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</si>
  <si>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</si>
  <si>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</si>
  <si>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</si>
  <si>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</si>
  <si>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</si>
  <si>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</si>
  <si>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</si>
  <si>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</si>
  <si>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</si>
  <si>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</si>
  <si>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</si>
  <si>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</si>
  <si>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</si>
  <si>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</si>
  <si>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</si>
  <si>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</si>
  <si>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</si>
  <si>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</si>
  <si>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</si>
  <si>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</si>
  <si>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</si>
  <si>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</si>
  <si>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</si>
  <si>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</si>
  <si>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</si>
  <si>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</si>
  <si>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</si>
  <si>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</si>
  <si>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</si>
  <si>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</si>
  <si>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</si>
  <si>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</si>
  <si>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</si>
  <si>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</si>
  <si>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</si>
  <si>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 xml:space="preserve"> 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</si>
  <si>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</si>
  <si>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</si>
  <si>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</si>
  <si>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</si>
  <si>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</si>
  <si>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</si>
  <si>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</si>
  <si>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</si>
  <si>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</si>
  <si>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</si>
  <si>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</si>
  <si>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</si>
  <si>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</si>
  <si>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</si>
  <si>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</si>
  <si>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</si>
  <si>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</si>
  <si>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</si>
  <si>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</si>
  <si>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</si>
  <si>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</si>
  <si>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</si>
  <si>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Month</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</si>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</sst>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3" x14ac:knownFonts="1">
    <font>
      <sz val="11"/>
      <color theme="1"/>
      <name val="Calibri"/>
      <family val="2"/>
      <scheme val="minor"/>
    </font>
    <font>
      <b/>
      <sz val="11"/>
      <color rgb="FF7030A0"/>
      <name val="Calibri"/>
      <family val="2"/>
      <scheme val="minor"/>
    </font>
    <font>
      <b/>
      <sz val="11"/>
      <color theme="0"/>
      <name val="Georgia Pro Black"/>
      <family val="1"/>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indexed="64"/>
      </patternFill>
    </fill>
  </fills>
  <borders count="2">
    <border>
      <left/>
      <right/>
      <top/>
      <bottom/>
      <diagonal/>
    </border>
    <border>
      <left/>
      <right/>
      <top/>
      <bottom style="medium">
        <color rgb="FF7030A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0" fontId="0" fillId="0" borderId="0" xfId="0" applyAlignment="1">
      <alignment horizontal="left"/>
    </xf>
    <xf numFmtId="9" fontId="0" fillId="0" borderId="0" xfId="0" applyNumberFormat="1"/>
    <xf numFmtId="166" fontId="0" fillId="0" borderId="0" xfId="0" applyNumberFormat="1"/>
    <xf numFmtId="0" fontId="0" fillId="6" borderId="0" xfId="0" applyFill="1"/>
    <xf numFmtId="166" fontId="0" fillId="6" borderId="0" xfId="0" applyNumberFormat="1" applyFill="1"/>
    <xf numFmtId="0" fontId="2" fillId="0" borderId="0" xfId="0" applyFont="1"/>
  </cellXfs>
  <cellStyles count="1">
    <cellStyle name="Normal" xfId="0" builtinId="0"/>
  </cellStyles>
  <dxfs count="38">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66" formatCode="[$$-409]#,##0"/>
    </dxf>
    <dxf>
      <numFmt numFmtId="165" formatCode="[$$-409]#,##0.00"/>
    </dxf>
    <dxf>
      <numFmt numFmtId="165" formatCode="[$$-409]#,##0.00"/>
    </dxf>
    <dxf>
      <font>
        <sz val="14"/>
        <color theme="0"/>
        <name val="Calibri"/>
        <family val="2"/>
        <scheme val="minor"/>
      </font>
      <fill>
        <patternFill>
          <bgColor theme="5" tint="-0.24994659260841701"/>
        </patternFill>
      </fill>
      <border diagonalUp="0" diagonalDown="0">
        <left/>
        <right/>
        <top/>
        <bottom/>
        <vertical/>
        <horizontal/>
      </border>
    </dxf>
    <dxf>
      <font>
        <sz val="14"/>
        <color theme="0"/>
        <name val="Calibri"/>
        <family val="2"/>
        <scheme val="minor"/>
      </font>
      <fill>
        <patternFill>
          <bgColor theme="5" tint="-0.24994659260841701"/>
        </patternFill>
      </fill>
      <border diagonalUp="0" diagonalDown="0">
        <left/>
        <right/>
        <top/>
        <bottom/>
        <vertical/>
        <horizontal/>
      </border>
    </dxf>
    <dxf>
      <font>
        <sz val="9"/>
        <color theme="0"/>
        <name val="Calibri"/>
        <family val="2"/>
        <scheme val="minor"/>
      </font>
      <fill>
        <patternFill>
          <bgColor theme="5" tint="-0.24994659260841701"/>
        </patternFill>
      </fill>
      <border diagonalUp="0" diagonalDown="0">
        <left/>
        <right/>
        <top/>
        <bottom/>
        <vertical/>
        <horizontal/>
      </border>
    </dxf>
    <dxf>
      <font>
        <sz val="9"/>
        <color theme="0"/>
        <name val="Calibri"/>
        <family val="2"/>
        <scheme val="minor"/>
      </font>
      <fill>
        <patternFill>
          <bgColor theme="5" tint="-0.24994659260841701"/>
        </patternFill>
      </fill>
      <border diagonalUp="0" diagonalDown="0">
        <left/>
        <right/>
        <top/>
        <bottom/>
        <vertical/>
        <horizontal/>
      </border>
    </dxf>
    <dxf>
      <font>
        <sz val="9"/>
        <color theme="0"/>
        <name val="Calibri"/>
        <family val="2"/>
        <scheme val="minor"/>
      </font>
      <fill>
        <patternFill>
          <bgColor theme="5"/>
        </patternFill>
      </fill>
      <border diagonalUp="0" diagonalDown="0">
        <left/>
        <right/>
        <top/>
        <bottom/>
        <vertical/>
        <horizontal/>
      </border>
    </dxf>
    <dxf>
      <font>
        <sz val="9"/>
        <color theme="0"/>
        <name val="Calibri"/>
        <family val="2"/>
        <scheme val="minor"/>
      </font>
      <fill>
        <patternFill>
          <bgColor theme="5"/>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4" defaultTableStyle="TableStyleMedium2" defaultPivotStyle="PivotStyleLight16">
    <tableStyle name="SLICER" pivot="0" table="0" count="10" xr9:uid="{C2F4C036-8D81-403F-996E-142D1BF5CBC0}">
      <tableStyleElement type="wholeTable" dxfId="37"/>
      <tableStyleElement type="headerRow" dxfId="36"/>
    </tableStyle>
    <tableStyle name="SLICER1" pivot="0" table="0" count="10" xr9:uid="{F8C0A5A1-02F8-4352-AACB-8087F7B38775}">
      <tableStyleElement type="wholeTable" dxfId="35"/>
      <tableStyleElement type="headerRow" dxfId="34"/>
    </tableStyle>
    <tableStyle name="SLICER1 2" pivot="0" table="0" count="10" xr9:uid="{AD45F323-F0F4-40A6-A851-12B1E427F93D}">
      <tableStyleElement type="wholeTable" dxfId="33"/>
      <tableStyleElement type="headerRow" dxfId="32"/>
    </tableStyle>
    <tableStyle name="SLICER1 2 2" pivot="0" table="0" count="10" xr9:uid="{7A75A05A-7B80-4E8F-B8DF-72556AFECDB4}">
      <tableStyleElement type="wholeTable" dxfId="31"/>
      <tableStyleElement type="headerRow" dxfId="30"/>
    </tableStyle>
  </tableStyle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1">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70000">
                <a:schemeClr val="accent1">
                  <a:lumMod val="45000"/>
                  <a:lumOff val="55000"/>
                </a:schemeClr>
              </a:gs>
              <a:gs pos="22000">
                <a:schemeClr val="accent1">
                  <a:lumMod val="45000"/>
                  <a:lumOff val="55000"/>
                </a:schemeClr>
              </a:gs>
              <a:gs pos="49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3942907859804"/>
          <c:y val="7.0111301224821704E-2"/>
          <c:w val="0.85219685039370074"/>
          <c:h val="0.8416746864975212"/>
        </c:manualLayout>
      </c:layout>
      <c:areaChart>
        <c:grouping val="standard"/>
        <c:varyColors val="0"/>
        <c:ser>
          <c:idx val="0"/>
          <c:order val="0"/>
          <c:tx>
            <c:strRef>
              <c:f>analysis!$B$3</c:f>
              <c:strCache>
                <c:ptCount val="1"/>
                <c:pt idx="0">
                  <c:v>Total</c:v>
                </c:pt>
              </c:strCache>
            </c:strRef>
          </c:tx>
          <c:spPr>
            <a:gradFill>
              <a:gsLst>
                <a:gs pos="0">
                  <a:schemeClr val="accent1">
                    <a:lumMod val="5000"/>
                    <a:lumOff val="95000"/>
                  </a:schemeClr>
                </a:gs>
                <a:gs pos="70000">
                  <a:schemeClr val="accent1">
                    <a:lumMod val="45000"/>
                    <a:lumOff val="55000"/>
                  </a:schemeClr>
                </a:gs>
                <a:gs pos="22000">
                  <a:schemeClr val="accent1">
                    <a:lumMod val="45000"/>
                    <a:lumOff val="55000"/>
                  </a:schemeClr>
                </a:gs>
                <a:gs pos="49000">
                  <a:schemeClr val="accent1">
                    <a:lumMod val="30000"/>
                    <a:lumOff val="70000"/>
                  </a:schemeClr>
                </a:gs>
              </a:gsLst>
              <a:lin ang="5400000" scaled="1"/>
            </a:gradFill>
            <a:ln>
              <a:noFill/>
            </a:ln>
            <a:effectLst/>
          </c:spPr>
          <c:cat>
            <c:strRef>
              <c:f>analysis!$A$4:$A$11</c:f>
              <c:strCache>
                <c:ptCount val="8"/>
                <c:pt idx="0">
                  <c:v>6</c:v>
                </c:pt>
                <c:pt idx="1">
                  <c:v>7</c:v>
                </c:pt>
                <c:pt idx="2">
                  <c:v>8</c:v>
                </c:pt>
                <c:pt idx="3">
                  <c:v>9</c:v>
                </c:pt>
                <c:pt idx="4">
                  <c:v>14</c:v>
                </c:pt>
                <c:pt idx="5">
                  <c:v>18</c:v>
                </c:pt>
                <c:pt idx="6">
                  <c:v>23</c:v>
                </c:pt>
                <c:pt idx="7">
                  <c:v>25</c:v>
                </c:pt>
              </c:strCache>
            </c:strRef>
          </c:cat>
          <c:val>
            <c:numRef>
              <c:f>analysis!$B$4:$B$11</c:f>
              <c:numCache>
                <c:formatCode>[$$-409]#,##0.00</c:formatCode>
                <c:ptCount val="8"/>
                <c:pt idx="0">
                  <c:v>97.68</c:v>
                </c:pt>
                <c:pt idx="1">
                  <c:v>80.94</c:v>
                </c:pt>
                <c:pt idx="2">
                  <c:v>492.48</c:v>
                </c:pt>
                <c:pt idx="3">
                  <c:v>603.84</c:v>
                </c:pt>
                <c:pt idx="4">
                  <c:v>353.86</c:v>
                </c:pt>
                <c:pt idx="5">
                  <c:v>571.20000000000005</c:v>
                </c:pt>
                <c:pt idx="6">
                  <c:v>1057.32</c:v>
                </c:pt>
                <c:pt idx="7">
                  <c:v>2214.08</c:v>
                </c:pt>
              </c:numCache>
            </c:numRef>
          </c:val>
          <c:extLst>
            <c:ext xmlns:c16="http://schemas.microsoft.com/office/drawing/2014/chart" uri="{C3380CC4-5D6E-409C-BE32-E72D297353CC}">
              <c16:uniqueId val="{00000000-CE33-41AD-A027-D719F9B7F56B}"/>
            </c:ext>
          </c:extLst>
        </c:ser>
        <c:dLbls>
          <c:showLegendKey val="0"/>
          <c:showVal val="0"/>
          <c:showCatName val="0"/>
          <c:showSerName val="0"/>
          <c:showPercent val="0"/>
          <c:showBubbleSize val="0"/>
        </c:dLbls>
        <c:axId val="274080271"/>
        <c:axId val="274094831"/>
      </c:areaChart>
      <c:catAx>
        <c:axId val="2740802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274094831"/>
        <c:crosses val="autoZero"/>
        <c:auto val="1"/>
        <c:lblAlgn val="ctr"/>
        <c:lblOffset val="100"/>
        <c:noMultiLvlLbl val="0"/>
      </c:catAx>
      <c:valAx>
        <c:axId val="274094831"/>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27408027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13888764607109"/>
          <c:y val="5.088023957130311E-2"/>
          <c:w val="0.84596062992125987"/>
          <c:h val="0.8416746864975212"/>
        </c:manualLayout>
      </c:layout>
      <c:barChart>
        <c:barDir val="col"/>
        <c:grouping val="clustered"/>
        <c:varyColors val="0"/>
        <c:ser>
          <c:idx val="0"/>
          <c:order val="0"/>
          <c:tx>
            <c:strRef>
              <c:f>analysis!$X$2</c:f>
              <c:strCache>
                <c:ptCount val="1"/>
                <c:pt idx="0">
                  <c:v>Sales</c:v>
                </c:pt>
              </c:strCache>
            </c:strRef>
          </c:tx>
          <c:spPr>
            <a:solidFill>
              <a:schemeClr val="accent1">
                <a:lumMod val="40000"/>
                <a:lumOff val="60000"/>
              </a:schemeClr>
            </a:solidFill>
            <a:ln>
              <a:noFill/>
            </a:ln>
            <a:effectLst/>
          </c:spPr>
          <c:invertIfNegative val="0"/>
          <c:cat>
            <c:strRef>
              <c:f>analysis!$W$3:$W$14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analysis!$X$3:$X$14</c:f>
              <c:numCache>
                <c:formatCode>[$$-409]#,##0</c:formatCode>
                <c:ptCount val="12"/>
                <c:pt idx="0">
                  <c:v>12072.720000000001</c:v>
                </c:pt>
                <c:pt idx="1">
                  <c:v>11602.539999999999</c:v>
                </c:pt>
                <c:pt idx="2">
                  <c:v>5471.3999999999987</c:v>
                </c:pt>
                <c:pt idx="3">
                  <c:v>6243.2199999999984</c:v>
                </c:pt>
                <c:pt idx="4">
                  <c:v>7684.3700000000008</c:v>
                </c:pt>
                <c:pt idx="5">
                  <c:v>6841.39</c:v>
                </c:pt>
                <c:pt idx="6">
                  <c:v>9902.5600000000013</c:v>
                </c:pt>
                <c:pt idx="7">
                  <c:v>12793.960000000003</c:v>
                </c:pt>
                <c:pt idx="8">
                  <c:v>9906.27</c:v>
                </c:pt>
                <c:pt idx="9">
                  <c:v>5083.41</c:v>
                </c:pt>
                <c:pt idx="10">
                  <c:v>15635.310000000001</c:v>
                </c:pt>
                <c:pt idx="11">
                  <c:v>10023.760000000004</c:v>
                </c:pt>
              </c:numCache>
            </c:numRef>
          </c:val>
          <c:extLst>
            <c:ext xmlns:c16="http://schemas.microsoft.com/office/drawing/2014/chart" uri="{C3380CC4-5D6E-409C-BE32-E72D297353CC}">
              <c16:uniqueId val="{00000000-0C7D-48D9-8146-1719C3ACC308}"/>
            </c:ext>
          </c:extLst>
        </c:ser>
        <c:ser>
          <c:idx val="1"/>
          <c:order val="1"/>
          <c:tx>
            <c:strRef>
              <c:f>analysis!$Y$2</c:f>
              <c:strCache>
                <c:ptCount val="1"/>
                <c:pt idx="0">
                  <c:v>Profit</c:v>
                </c:pt>
              </c:strCache>
            </c:strRef>
          </c:tx>
          <c:spPr>
            <a:solidFill>
              <a:schemeClr val="tx2">
                <a:lumMod val="60000"/>
                <a:lumOff val="40000"/>
              </a:schemeClr>
            </a:solidFill>
            <a:ln>
              <a:noFill/>
            </a:ln>
            <a:effectLst/>
          </c:spPr>
          <c:invertIfNegative val="0"/>
          <c:dLbls>
            <c:dLbl>
              <c:idx val="0"/>
              <c:tx>
                <c:rich>
                  <a:bodyPr/>
                  <a:lstStyle/>
                  <a:p>
                    <a:fld id="{B123CAA1-85BE-431B-B8D9-D45C60D9545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C7D-48D9-8146-1719C3ACC308}"/>
                </c:ext>
              </c:extLst>
            </c:dLbl>
            <c:dLbl>
              <c:idx val="1"/>
              <c:tx>
                <c:rich>
                  <a:bodyPr/>
                  <a:lstStyle/>
                  <a:p>
                    <a:fld id="{C67B5549-AE6C-48BE-A2B8-242D74B8072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C7D-48D9-8146-1719C3ACC308}"/>
                </c:ext>
              </c:extLst>
            </c:dLbl>
            <c:dLbl>
              <c:idx val="2"/>
              <c:tx>
                <c:rich>
                  <a:bodyPr/>
                  <a:lstStyle/>
                  <a:p>
                    <a:fld id="{FF489F65-EA83-4909-8193-19C98A0E038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C7D-48D9-8146-1719C3ACC308}"/>
                </c:ext>
              </c:extLst>
            </c:dLbl>
            <c:dLbl>
              <c:idx val="3"/>
              <c:tx>
                <c:rich>
                  <a:bodyPr/>
                  <a:lstStyle/>
                  <a:p>
                    <a:fld id="{8C46427D-DFE3-4BE6-BE82-801244042C3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C7D-48D9-8146-1719C3ACC308}"/>
                </c:ext>
              </c:extLst>
            </c:dLbl>
            <c:dLbl>
              <c:idx val="4"/>
              <c:tx>
                <c:rich>
                  <a:bodyPr/>
                  <a:lstStyle/>
                  <a:p>
                    <a:fld id="{78025F74-64B8-4BB4-A62D-F82FD3F3A44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C7D-48D9-8146-1719C3ACC308}"/>
                </c:ext>
              </c:extLst>
            </c:dLbl>
            <c:dLbl>
              <c:idx val="5"/>
              <c:tx>
                <c:rich>
                  <a:bodyPr/>
                  <a:lstStyle/>
                  <a:p>
                    <a:fld id="{1FF3FDFE-0984-4725-9536-E7D2154D71E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C7D-48D9-8146-1719C3ACC308}"/>
                </c:ext>
              </c:extLst>
            </c:dLbl>
            <c:dLbl>
              <c:idx val="6"/>
              <c:tx>
                <c:rich>
                  <a:bodyPr/>
                  <a:lstStyle/>
                  <a:p>
                    <a:fld id="{618018DE-7E30-4024-8C4E-62F543D673F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C7D-48D9-8146-1719C3ACC308}"/>
                </c:ext>
              </c:extLst>
            </c:dLbl>
            <c:dLbl>
              <c:idx val="7"/>
              <c:tx>
                <c:rich>
                  <a:bodyPr/>
                  <a:lstStyle/>
                  <a:p>
                    <a:fld id="{82877EEC-F309-4879-94B2-51638402965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C7D-48D9-8146-1719C3ACC308}"/>
                </c:ext>
              </c:extLst>
            </c:dLbl>
            <c:dLbl>
              <c:idx val="8"/>
              <c:tx>
                <c:rich>
                  <a:bodyPr/>
                  <a:lstStyle/>
                  <a:p>
                    <a:fld id="{83E3D46C-FB53-485A-B5C0-62074ADD72F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C7D-48D9-8146-1719C3ACC308}"/>
                </c:ext>
              </c:extLst>
            </c:dLbl>
            <c:dLbl>
              <c:idx val="9"/>
              <c:tx>
                <c:rich>
                  <a:bodyPr/>
                  <a:lstStyle/>
                  <a:p>
                    <a:fld id="{E1AA44D2-B72D-4EB0-ABE9-B35A91159EC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C7D-48D9-8146-1719C3ACC308}"/>
                </c:ext>
              </c:extLst>
            </c:dLbl>
            <c:dLbl>
              <c:idx val="10"/>
              <c:tx>
                <c:rich>
                  <a:bodyPr/>
                  <a:lstStyle/>
                  <a:p>
                    <a:fld id="{9D2BEC1F-7111-4026-B996-DC45B5BC393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C7D-48D9-8146-1719C3ACC308}"/>
                </c:ext>
              </c:extLst>
            </c:dLbl>
            <c:dLbl>
              <c:idx val="11"/>
              <c:tx>
                <c:rich>
                  <a:bodyPr/>
                  <a:lstStyle/>
                  <a:p>
                    <a:fld id="{6297128C-542C-4DDC-B0F8-6AE05B8260F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C7D-48D9-8146-1719C3ACC30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analysis!$W$3:$W$14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analysis!$Y$3:$Y$14</c:f>
              <c:numCache>
                <c:formatCode>[$$-409]#,##0</c:formatCode>
                <c:ptCount val="12"/>
                <c:pt idx="0">
                  <c:v>2209.7200000000012</c:v>
                </c:pt>
                <c:pt idx="1">
                  <c:v>1953.5399999999991</c:v>
                </c:pt>
                <c:pt idx="2">
                  <c:v>1243.3999999999987</c:v>
                </c:pt>
                <c:pt idx="3">
                  <c:v>1308.2199999999984</c:v>
                </c:pt>
                <c:pt idx="4">
                  <c:v>1062.3700000000008</c:v>
                </c:pt>
                <c:pt idx="5">
                  <c:v>1234.3900000000003</c:v>
                </c:pt>
                <c:pt idx="6">
                  <c:v>1466.5600000000013</c:v>
                </c:pt>
                <c:pt idx="7">
                  <c:v>2476.9600000000028</c:v>
                </c:pt>
                <c:pt idx="8">
                  <c:v>1684.2700000000004</c:v>
                </c:pt>
                <c:pt idx="9">
                  <c:v>977.40999999999985</c:v>
                </c:pt>
                <c:pt idx="10">
                  <c:v>3429.3100000000013</c:v>
                </c:pt>
                <c:pt idx="11">
                  <c:v>1385.7600000000039</c:v>
                </c:pt>
              </c:numCache>
            </c:numRef>
          </c:val>
          <c:extLst>
            <c:ext xmlns:c15="http://schemas.microsoft.com/office/drawing/2012/chart" uri="{02D57815-91ED-43cb-92C2-25804820EDAC}">
              <c15:datalabelsRange>
                <c15:f>analysis!$Z$3:$Z$14</c15:f>
                <c15:dlblRangeCache>
                  <c:ptCount val="12"/>
                  <c:pt idx="0">
                    <c:v>22%</c:v>
                  </c:pt>
                  <c:pt idx="1">
                    <c:v>20%</c:v>
                  </c:pt>
                  <c:pt idx="2">
                    <c:v>29%</c:v>
                  </c:pt>
                  <c:pt idx="3">
                    <c:v>27%</c:v>
                  </c:pt>
                  <c:pt idx="4">
                    <c:v>16%</c:v>
                  </c:pt>
                  <c:pt idx="5">
                    <c:v>22%</c:v>
                  </c:pt>
                  <c:pt idx="6">
                    <c:v>17%</c:v>
                  </c:pt>
                  <c:pt idx="7">
                    <c:v>24%</c:v>
                  </c:pt>
                  <c:pt idx="8">
                    <c:v>20%</c:v>
                  </c:pt>
                  <c:pt idx="9">
                    <c:v>24%</c:v>
                  </c:pt>
                  <c:pt idx="10">
                    <c:v>28%</c:v>
                  </c:pt>
                  <c:pt idx="11">
                    <c:v>16%</c:v>
                  </c:pt>
                </c15:dlblRangeCache>
              </c15:datalabelsRange>
            </c:ext>
            <c:ext xmlns:c16="http://schemas.microsoft.com/office/drawing/2014/chart" uri="{C3380CC4-5D6E-409C-BE32-E72D297353CC}">
              <c16:uniqueId val="{0000000D-0C7D-48D9-8146-1719C3ACC308}"/>
            </c:ext>
          </c:extLst>
        </c:ser>
        <c:dLbls>
          <c:showLegendKey val="0"/>
          <c:showVal val="0"/>
          <c:showCatName val="0"/>
          <c:showSerName val="0"/>
          <c:showPercent val="0"/>
          <c:showBubbleSize val="0"/>
        </c:dLbls>
        <c:gapWidth val="50"/>
        <c:overlap val="100"/>
        <c:axId val="264123823"/>
        <c:axId val="264136303"/>
      </c:barChart>
      <c:catAx>
        <c:axId val="264123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264136303"/>
        <c:crosses val="autoZero"/>
        <c:auto val="1"/>
        <c:lblAlgn val="ctr"/>
        <c:lblOffset val="100"/>
        <c:noMultiLvlLbl val="0"/>
      </c:catAx>
      <c:valAx>
        <c:axId val="264136303"/>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264123823"/>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a:gsLst>
                <a:gs pos="6000">
                  <a:schemeClr val="accent1">
                    <a:lumMod val="5000"/>
                    <a:lumOff val="95000"/>
                  </a:schemeClr>
                </a:gs>
                <a:gs pos="61000">
                  <a:schemeClr val="accent1">
                    <a:lumMod val="45000"/>
                    <a:lumOff val="55000"/>
                  </a:schemeClr>
                </a:gs>
                <a:gs pos="90000">
                  <a:schemeClr val="accent1">
                    <a:lumMod val="75000"/>
                  </a:schemeClr>
                </a:gs>
                <a:gs pos="38000">
                  <a:schemeClr val="accent1">
                    <a:lumMod val="30000"/>
                    <a:lumOff val="70000"/>
                  </a:schemeClr>
                </a:gs>
              </a:gsLst>
              <a:lin ang="5400000" scaled="1"/>
            </a:gradFill>
            <a:ln>
              <a:gradFill>
                <a:gsLst>
                  <a:gs pos="21000">
                    <a:schemeClr val="accent1">
                      <a:lumMod val="5000"/>
                      <a:lumOff val="95000"/>
                    </a:schemeClr>
                  </a:gs>
                  <a:gs pos="100000">
                    <a:schemeClr val="accent1">
                      <a:lumMod val="45000"/>
                      <a:lumOff val="55000"/>
                    </a:schemeClr>
                  </a:gs>
                  <a:gs pos="56000">
                    <a:schemeClr val="accent1">
                      <a:lumMod val="45000"/>
                      <a:lumOff val="55000"/>
                    </a:schemeClr>
                  </a:gs>
                  <a:gs pos="100000">
                    <a:schemeClr val="accent1">
                      <a:lumMod val="30000"/>
                      <a:lumOff val="70000"/>
                    </a:schemeClr>
                  </a:gs>
                </a:gsLst>
                <a:lin ang="5400000" scaled="1"/>
              </a:gradFill>
            </a:ln>
            <a:effectLst/>
          </c:spPr>
          <c:invertIfNegative val="0"/>
          <c:cat>
            <c:strRef>
              <c:f>analysis!$R$20:$R$29</c:f>
              <c:strCache>
                <c:ptCount val="10"/>
                <c:pt idx="0">
                  <c:v>0</c:v>
                </c:pt>
                <c:pt idx="1">
                  <c:v>PRODUCT</c:v>
                </c:pt>
                <c:pt idx="2">
                  <c:v>Product03</c:v>
                </c:pt>
                <c:pt idx="3">
                  <c:v>Product04</c:v>
                </c:pt>
                <c:pt idx="4">
                  <c:v>Product16</c:v>
                </c:pt>
                <c:pt idx="5">
                  <c:v>Product26</c:v>
                </c:pt>
                <c:pt idx="6">
                  <c:v>Product27</c:v>
                </c:pt>
                <c:pt idx="7">
                  <c:v>Product30</c:v>
                </c:pt>
                <c:pt idx="8">
                  <c:v>Product32</c:v>
                </c:pt>
                <c:pt idx="9">
                  <c:v>Product44</c:v>
                </c:pt>
              </c:strCache>
            </c:strRef>
          </c:cat>
          <c:val>
            <c:numRef>
              <c:f>analysis!$S$20:$S$29</c:f>
              <c:numCache>
                <c:formatCode>[$$-409]#,##0</c:formatCode>
                <c:ptCount val="10"/>
                <c:pt idx="0">
                  <c:v>0</c:v>
                </c:pt>
                <c:pt idx="1">
                  <c:v>0</c:v>
                </c:pt>
                <c:pt idx="2">
                  <c:v>80.94</c:v>
                </c:pt>
                <c:pt idx="3">
                  <c:v>97.68</c:v>
                </c:pt>
                <c:pt idx="4">
                  <c:v>33.28</c:v>
                </c:pt>
                <c:pt idx="5">
                  <c:v>320.58</c:v>
                </c:pt>
                <c:pt idx="6">
                  <c:v>571.20000000000005</c:v>
                </c:pt>
                <c:pt idx="7">
                  <c:v>2817.92</c:v>
                </c:pt>
                <c:pt idx="8">
                  <c:v>1057.32</c:v>
                </c:pt>
                <c:pt idx="9">
                  <c:v>492.48</c:v>
                </c:pt>
              </c:numCache>
            </c:numRef>
          </c:val>
          <c:extLst>
            <c:ext xmlns:c16="http://schemas.microsoft.com/office/drawing/2014/chart" uri="{C3380CC4-5D6E-409C-BE32-E72D297353CC}">
              <c16:uniqueId val="{00000000-FCC7-4B8E-9FA1-10BADDEE1221}"/>
            </c:ext>
          </c:extLst>
        </c:ser>
        <c:dLbls>
          <c:showLegendKey val="0"/>
          <c:showVal val="0"/>
          <c:showCatName val="0"/>
          <c:showSerName val="0"/>
          <c:showPercent val="0"/>
          <c:showBubbleSize val="0"/>
        </c:dLbls>
        <c:gapWidth val="50"/>
        <c:axId val="274103151"/>
        <c:axId val="274104815"/>
      </c:barChart>
      <c:catAx>
        <c:axId val="274103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274104815"/>
        <c:crosses val="autoZero"/>
        <c:auto val="1"/>
        <c:lblAlgn val="ctr"/>
        <c:lblOffset val="100"/>
        <c:noMultiLvlLbl val="0"/>
      </c:catAx>
      <c:valAx>
        <c:axId val="274104815"/>
        <c:scaling>
          <c:orientation val="minMax"/>
        </c:scaling>
        <c:delete val="1"/>
        <c:axPos val="b"/>
        <c:numFmt formatCode="[$$-409]#,##0" sourceLinked="1"/>
        <c:majorTickMark val="none"/>
        <c:minorTickMark val="none"/>
        <c:tickLblPos val="nextTo"/>
        <c:crossAx val="274103151"/>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[Sales-Dashboard-practice-file.xlsx]analysis!SaleType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lumMod val="60000"/>
              <a:lumOff val="40000"/>
            </a:schemeClr>
          </a:solidFill>
          <a:ln w="19050">
            <a:solidFill>
              <a:schemeClr val="lt1"/>
            </a:solidFill>
          </a:ln>
          <a:effectLst/>
        </c:spPr>
      </c:pivotFmt>
      <c:pivotFmt>
        <c:idx val="10"/>
        <c:spPr>
          <a:solidFill>
            <a:schemeClr val="accent1">
              <a:lumMod val="40000"/>
              <a:lumOff val="60000"/>
            </a:schemeClr>
          </a:solidFill>
          <a:ln w="19050">
            <a:solidFill>
              <a:schemeClr val="lt1"/>
            </a:solidFill>
          </a:ln>
          <a:effectLst/>
        </c:spPr>
      </c:pivotFmt>
      <c:pivotFmt>
        <c:idx val="11"/>
        <c:spPr>
          <a:solidFill>
            <a:schemeClr val="tx2">
              <a:lumMod val="20000"/>
              <a:lumOff val="80000"/>
            </a:schemeClr>
          </a:solidFill>
          <a:ln w="19050">
            <a:solidFill>
              <a:schemeClr val="lt1"/>
            </a:solidFill>
          </a:ln>
          <a:effectLst/>
        </c:spPr>
      </c:pivotFmt>
    </c:pivotFmts>
    <c:plotArea>
      <c:layout/>
      <c:pieChart>
        <c:varyColors val="1"/>
        <c:ser>
          <c:idx val="0"/>
          <c:order val="0"/>
          <c:tx>
            <c:strRef>
              <c:f>analysis!$AN$14</c:f>
              <c:strCache>
                <c:ptCount val="1"/>
                <c:pt idx="0">
                  <c:v>Total</c:v>
                </c:pt>
              </c:strCache>
            </c:strRef>
          </c:tx>
          <c:dPt>
            <c:idx val="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1-55A0-4277-8A1D-64E0CA822B09}"/>
              </c:ext>
            </c:extLst>
          </c:dPt>
          <c:dPt>
            <c:idx val="1"/>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3-55A0-4277-8A1D-64E0CA822B09}"/>
              </c:ext>
            </c:extLst>
          </c:dPt>
          <c:dPt>
            <c:idx val="2"/>
            <c:bubble3D val="0"/>
            <c:spPr>
              <a:solidFill>
                <a:schemeClr val="tx2">
                  <a:lumMod val="20000"/>
                  <a:lumOff val="80000"/>
                </a:schemeClr>
              </a:solidFill>
              <a:ln w="19050">
                <a:solidFill>
                  <a:schemeClr val="lt1"/>
                </a:solidFill>
              </a:ln>
              <a:effectLst/>
            </c:spPr>
            <c:extLst>
              <c:ext xmlns:c16="http://schemas.microsoft.com/office/drawing/2014/chart" uri="{C3380CC4-5D6E-409C-BE32-E72D297353CC}">
                <c16:uniqueId val="{00000005-55A0-4277-8A1D-64E0CA822B09}"/>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analysis!$AM$15:$AM$17</c:f>
              <c:strCache>
                <c:ptCount val="3"/>
                <c:pt idx="0">
                  <c:v>Direct Sales</c:v>
                </c:pt>
                <c:pt idx="1">
                  <c:v>Online</c:v>
                </c:pt>
                <c:pt idx="2">
                  <c:v>Wholesaler</c:v>
                </c:pt>
              </c:strCache>
            </c:strRef>
          </c:cat>
          <c:val>
            <c:numRef>
              <c:f>analysis!$AN$15:$AN$17</c:f>
              <c:numCache>
                <c:formatCode>General</c:formatCode>
                <c:ptCount val="3"/>
                <c:pt idx="0">
                  <c:v>5471.3999999999987</c:v>
                </c:pt>
                <c:pt idx="1">
                  <c:v>3717.4399999999996</c:v>
                </c:pt>
                <c:pt idx="2">
                  <c:v>3008.02</c:v>
                </c:pt>
              </c:numCache>
            </c:numRef>
          </c:val>
          <c:extLst>
            <c:ext xmlns:c16="http://schemas.microsoft.com/office/drawing/2014/chart" uri="{C3380CC4-5D6E-409C-BE32-E72D297353CC}">
              <c16:uniqueId val="{00000006-55A0-4277-8A1D-64E0CA822B0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 Mode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lumMod val="60000"/>
              <a:lumOff val="40000"/>
              <a:alpha val="78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bg2">
              <a:lumMod val="50000"/>
              <a:alpha val="78000"/>
            </a:schemeClr>
          </a:solidFill>
          <a:ln w="19050">
            <a:solidFill>
              <a:schemeClr val="lt1"/>
            </a:solidFill>
          </a:ln>
          <a:effectLst/>
        </c:spPr>
      </c:pivotFmt>
      <c:pivotFmt>
        <c:idx val="8"/>
        <c:spPr>
          <a:solidFill>
            <a:schemeClr val="accent1">
              <a:lumMod val="60000"/>
              <a:lumOff val="40000"/>
              <a:alpha val="78000"/>
            </a:schemeClr>
          </a:solidFill>
          <a:ln w="19050">
            <a:solidFill>
              <a:schemeClr val="lt1"/>
            </a:solidFill>
          </a:ln>
          <a:effectLst/>
        </c:spPr>
      </c:pivotFmt>
    </c:pivotFmts>
    <c:plotArea>
      <c:layout/>
      <c:pieChart>
        <c:varyColors val="1"/>
        <c:ser>
          <c:idx val="0"/>
          <c:order val="0"/>
          <c:tx>
            <c:strRef>
              <c:f>analysis!$AN$20</c:f>
              <c:strCache>
                <c:ptCount val="1"/>
                <c:pt idx="0">
                  <c:v>Total</c:v>
                </c:pt>
              </c:strCache>
            </c:strRef>
          </c:tx>
          <c:spPr>
            <a:solidFill>
              <a:schemeClr val="accent1">
                <a:lumMod val="60000"/>
                <a:lumOff val="40000"/>
                <a:alpha val="78000"/>
              </a:schemeClr>
            </a:solidFill>
          </c:spPr>
          <c:dPt>
            <c:idx val="0"/>
            <c:bubble3D val="0"/>
            <c:spPr>
              <a:solidFill>
                <a:schemeClr val="bg2">
                  <a:lumMod val="50000"/>
                  <a:alpha val="78000"/>
                </a:schemeClr>
              </a:solidFill>
              <a:ln w="19050">
                <a:solidFill>
                  <a:schemeClr val="lt1"/>
                </a:solidFill>
              </a:ln>
              <a:effectLst/>
            </c:spPr>
            <c:extLst>
              <c:ext xmlns:c16="http://schemas.microsoft.com/office/drawing/2014/chart" uri="{C3380CC4-5D6E-409C-BE32-E72D297353CC}">
                <c16:uniqueId val="{00000001-4AF5-4D87-83C6-63236F1B0A31}"/>
              </c:ext>
            </c:extLst>
          </c:dPt>
          <c:dPt>
            <c:idx val="1"/>
            <c:bubble3D val="0"/>
            <c:spPr>
              <a:solidFill>
                <a:schemeClr val="accent1">
                  <a:lumMod val="60000"/>
                  <a:lumOff val="40000"/>
                  <a:alpha val="78000"/>
                </a:schemeClr>
              </a:solidFill>
              <a:ln w="19050">
                <a:solidFill>
                  <a:schemeClr val="lt1"/>
                </a:solidFill>
              </a:ln>
              <a:effectLst/>
            </c:spPr>
            <c:extLst>
              <c:ext xmlns:c16="http://schemas.microsoft.com/office/drawing/2014/chart" uri="{C3380CC4-5D6E-409C-BE32-E72D297353CC}">
                <c16:uniqueId val="{00000003-4AF5-4D87-83C6-63236F1B0A3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analysis!$AM$21:$AM$22</c:f>
              <c:strCache>
                <c:ptCount val="2"/>
                <c:pt idx="0">
                  <c:v>Cash</c:v>
                </c:pt>
                <c:pt idx="1">
                  <c:v>Online</c:v>
                </c:pt>
              </c:strCache>
            </c:strRef>
          </c:cat>
          <c:val>
            <c:numRef>
              <c:f>analysis!$AN$21:$AN$22</c:f>
              <c:numCache>
                <c:formatCode>General</c:formatCode>
                <c:ptCount val="2"/>
                <c:pt idx="0">
                  <c:v>1840.42</c:v>
                </c:pt>
                <c:pt idx="1">
                  <c:v>3630.98</c:v>
                </c:pt>
              </c:numCache>
            </c:numRef>
          </c:val>
          <c:extLst>
            <c:ext xmlns:c16="http://schemas.microsoft.com/office/drawing/2014/chart" uri="{C3380CC4-5D6E-409C-BE32-E72D297353CC}">
              <c16:uniqueId val="{00000004-4AF5-4D87-83C6-63236F1B0A3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1E8FF997-6C58-46ED-A340-BC4DBCDB2218}" formatIdx="0">
          <cx:dataPt idx="2">
            <cx:spPr>
              <a:solidFill>
                <a:srgbClr val="92278F">
                  <a:lumMod val="75000"/>
                </a:srgbClr>
              </a:solidFill>
            </cx:spPr>
          </cx:dataPt>
          <cx:dataLabels pos="inEnd">
            <cx:txPr>
              <a:bodyPr spcFirstLastPara="1" vertOverflow="ellipsis" horzOverflow="overflow" wrap="square" lIns="0" tIns="0" rIns="0" bIns="0" anchor="ctr" anchorCtr="1"/>
              <a:lstStyle/>
              <a:p>
                <a:pPr algn="ctr" rtl="0">
                  <a:defRPr sz="1000" b="1">
                    <a:latin typeface="Times New Roman" panose="02020603050405020304" pitchFamily="18" charset="0"/>
                    <a:ea typeface="Times New Roman" panose="02020603050405020304" pitchFamily="18" charset="0"/>
                    <a:cs typeface="Times New Roman" panose="02020603050405020304" pitchFamily="18" charset="0"/>
                  </a:defRPr>
                </a:pPr>
                <a:endParaRPr lang="en-US" sz="1000" b="1" i="0" u="none" strike="noStrike" baseline="0">
                  <a:solidFill>
                    <a:sysClr val="window" lastClr="FFFFFF"/>
                  </a:solidFill>
                  <a:latin typeface="Times New Roman" panose="02020603050405020304" pitchFamily="18" charset="0"/>
                  <a:cs typeface="Times New Roman" panose="02020603050405020304" pitchFamily="18" charset="0"/>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X$1" lockText="1" noThreeD="1"/>
</file>

<file path=xl/ctrlProps/ctrlProp2.xml><?xml version="1.0" encoding="utf-8"?>
<formControlPr xmlns="http://schemas.microsoft.com/office/spreadsheetml/2009/9/main" objectType="CheckBox" checked="Checked" fmlaLink="analysis!$Z$1" lockText="1" noThreeD="1"/>
</file>

<file path=xl/ctrlProps/ctrlProp3.xml><?xml version="1.0" encoding="utf-8"?>
<formControlPr xmlns="http://schemas.microsoft.com/office/spreadsheetml/2009/9/main" objectType="CheckBox" checked="Checked" fmlaLink="analysis!$Y$1" lockText="1" noThreeD="1"/>
</file>

<file path=xl/ctrlProps/ctrlProp4.xml><?xml version="1.0" encoding="utf-8"?>
<formControlPr xmlns="http://schemas.microsoft.com/office/spreadsheetml/2009/9/main" objectType="Scroll" dx="22" fmlaLink="analysis!$R$1" max="100" min="1" page="10"/>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28.sv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27.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xml"/><Relationship Id="rId30" Type="http://schemas.microsoft.com/office/2014/relationships/chartEx" Target="../charts/chartEx1.xml"/><Relationship Id="rId8"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142008</xdr:rowOff>
    </xdr:from>
    <xdr:to>
      <xdr:col>40</xdr:col>
      <xdr:colOff>72813</xdr:colOff>
      <xdr:row>60</xdr:row>
      <xdr:rowOff>67580</xdr:rowOff>
    </xdr:to>
    <xdr:grpSp>
      <xdr:nvGrpSpPr>
        <xdr:cNvPr id="31" name="Group 30">
          <a:extLst>
            <a:ext uri="{FF2B5EF4-FFF2-40B4-BE49-F238E27FC236}">
              <a16:creationId xmlns:a16="http://schemas.microsoft.com/office/drawing/2014/main" id="{00000000-0008-0000-0000-00001F000000}"/>
            </a:ext>
          </a:extLst>
        </xdr:cNvPr>
        <xdr:cNvGrpSpPr/>
      </xdr:nvGrpSpPr>
      <xdr:grpSpPr>
        <a:xfrm>
          <a:off x="0" y="142008"/>
          <a:ext cx="24882115" cy="11887200"/>
          <a:chOff x="-7424" y="17318"/>
          <a:chExt cx="12192000" cy="6866414"/>
        </a:xfrm>
      </xdr:grpSpPr>
      <xdr:sp macro="" textlink="">
        <xdr:nvSpPr>
          <xdr:cNvPr id="2" name="Rectangle 1">
            <a:extLst>
              <a:ext uri="{FF2B5EF4-FFF2-40B4-BE49-F238E27FC236}">
                <a16:creationId xmlns:a16="http://schemas.microsoft.com/office/drawing/2014/main" id="{00000000-0008-0000-0000-000002000000}"/>
              </a:ext>
            </a:extLst>
          </xdr:cNvPr>
          <xdr:cNvSpPr/>
        </xdr:nvSpPr>
        <xdr:spPr>
          <a:xfrm>
            <a:off x="-7424" y="17318"/>
            <a:ext cx="12192000" cy="6866414"/>
          </a:xfrm>
          <a:prstGeom prst="rect">
            <a:avLst/>
          </a:prstGeom>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180001" y="145142"/>
            <a:ext cx="4493600" cy="885371"/>
          </a:xfrm>
          <a:prstGeom prst="roundRect">
            <a:avLst/>
          </a:prstGeom>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 name="Rectangle: Rounded Corners 3">
            <a:extLst>
              <a:ext uri="{FF2B5EF4-FFF2-40B4-BE49-F238E27FC236}">
                <a16:creationId xmlns:a16="http://schemas.microsoft.com/office/drawing/2014/main" id="{00000000-0008-0000-0000-000004000000}"/>
              </a:ext>
            </a:extLst>
          </xdr:cNvPr>
          <xdr:cNvSpPr/>
        </xdr:nvSpPr>
        <xdr:spPr>
          <a:xfrm>
            <a:off x="4978401" y="145142"/>
            <a:ext cx="7033598" cy="885371"/>
          </a:xfrm>
          <a:prstGeom prst="roundRect">
            <a:avLst/>
          </a:prstGeom>
          <a:solidFill>
            <a:schemeClr val="accent2">
              <a:lumMod val="75000"/>
            </a:schemeClr>
          </a:solidFill>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ectangle: Rounded Corners 4">
            <a:extLst>
              <a:ext uri="{FF2B5EF4-FFF2-40B4-BE49-F238E27FC236}">
                <a16:creationId xmlns:a16="http://schemas.microsoft.com/office/drawing/2014/main" id="{00000000-0008-0000-0000-000005000000}"/>
              </a:ext>
            </a:extLst>
          </xdr:cNvPr>
          <xdr:cNvSpPr/>
        </xdr:nvSpPr>
        <xdr:spPr>
          <a:xfrm>
            <a:off x="180002" y="1253699"/>
            <a:ext cx="1227885" cy="1168401"/>
          </a:xfrm>
          <a:prstGeom prst="roundRect">
            <a:avLst/>
          </a:prstGeom>
          <a:solidFill>
            <a:schemeClr val="accent2">
              <a:lumMod val="75000"/>
            </a:schemeClr>
          </a:solidFill>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 name="Rectangle: Rounded Corners 5">
            <a:extLst>
              <a:ext uri="{FF2B5EF4-FFF2-40B4-BE49-F238E27FC236}">
                <a16:creationId xmlns:a16="http://schemas.microsoft.com/office/drawing/2014/main" id="{00000000-0008-0000-0000-000006000000}"/>
              </a:ext>
            </a:extLst>
          </xdr:cNvPr>
          <xdr:cNvSpPr/>
        </xdr:nvSpPr>
        <xdr:spPr>
          <a:xfrm>
            <a:off x="180000" y="5660572"/>
            <a:ext cx="1227885" cy="1074059"/>
          </a:xfrm>
          <a:prstGeom prst="roundRect">
            <a:avLst>
              <a:gd name="adj" fmla="val 43735"/>
            </a:avLst>
          </a:prstGeom>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180001" y="2532744"/>
            <a:ext cx="1227885" cy="2968170"/>
          </a:xfrm>
          <a:prstGeom prst="roundRect">
            <a:avLst/>
          </a:prstGeom>
          <a:solidFill>
            <a:schemeClr val="accent2">
              <a:lumMod val="75000"/>
            </a:schemeClr>
          </a:solidFill>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 name="Rectangle: Rounded Corners 7">
            <a:extLst>
              <a:ext uri="{FF2B5EF4-FFF2-40B4-BE49-F238E27FC236}">
                <a16:creationId xmlns:a16="http://schemas.microsoft.com/office/drawing/2014/main" id="{00000000-0008-0000-0000-000008000000}"/>
              </a:ext>
            </a:extLst>
          </xdr:cNvPr>
          <xdr:cNvSpPr/>
        </xdr:nvSpPr>
        <xdr:spPr>
          <a:xfrm>
            <a:off x="1551605" y="1197428"/>
            <a:ext cx="2338227" cy="762002"/>
          </a:xfrm>
          <a:prstGeom prst="roundRect">
            <a:avLst/>
          </a:prstGeom>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 name="Rectangle: Rounded Corners 8">
            <a:extLst>
              <a:ext uri="{FF2B5EF4-FFF2-40B4-BE49-F238E27FC236}">
                <a16:creationId xmlns:a16="http://schemas.microsoft.com/office/drawing/2014/main" id="{00000000-0008-0000-0000-000009000000}"/>
              </a:ext>
            </a:extLst>
          </xdr:cNvPr>
          <xdr:cNvSpPr/>
        </xdr:nvSpPr>
        <xdr:spPr>
          <a:xfrm>
            <a:off x="1551604" y="2151743"/>
            <a:ext cx="2889767" cy="2188028"/>
          </a:xfrm>
          <a:prstGeom prst="roundRect">
            <a:avLst/>
          </a:prstGeom>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4033550" y="1197428"/>
            <a:ext cx="2338227" cy="762002"/>
          </a:xfrm>
          <a:prstGeom prst="roundRect">
            <a:avLst/>
          </a:prstGeom>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6515495" y="1197428"/>
            <a:ext cx="2338227" cy="762002"/>
          </a:xfrm>
          <a:prstGeom prst="roundRect">
            <a:avLst/>
          </a:prstGeom>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4585088" y="2126345"/>
            <a:ext cx="2454341" cy="2188028"/>
          </a:xfrm>
          <a:prstGeom prst="roundRect">
            <a:avLst/>
          </a:prstGeom>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ectangle: Rounded Corners 12">
            <a:extLst>
              <a:ext uri="{FF2B5EF4-FFF2-40B4-BE49-F238E27FC236}">
                <a16:creationId xmlns:a16="http://schemas.microsoft.com/office/drawing/2014/main" id="{00000000-0008-0000-0000-00000D000000}"/>
              </a:ext>
            </a:extLst>
          </xdr:cNvPr>
          <xdr:cNvSpPr/>
        </xdr:nvSpPr>
        <xdr:spPr>
          <a:xfrm>
            <a:off x="7183147" y="2126345"/>
            <a:ext cx="1670576" cy="2188028"/>
          </a:xfrm>
          <a:prstGeom prst="roundRect">
            <a:avLst/>
          </a:prstGeom>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ectangle: Rounded Corners 13">
            <a:extLst>
              <a:ext uri="{FF2B5EF4-FFF2-40B4-BE49-F238E27FC236}">
                <a16:creationId xmlns:a16="http://schemas.microsoft.com/office/drawing/2014/main" id="{00000000-0008-0000-0000-00000E000000}"/>
              </a:ext>
            </a:extLst>
          </xdr:cNvPr>
          <xdr:cNvSpPr/>
        </xdr:nvSpPr>
        <xdr:spPr>
          <a:xfrm>
            <a:off x="1551603" y="4524830"/>
            <a:ext cx="5487826" cy="2188028"/>
          </a:xfrm>
          <a:prstGeom prst="roundRect">
            <a:avLst/>
          </a:prstGeom>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Rectangle: Rounded Corners 14">
            <a:extLst>
              <a:ext uri="{FF2B5EF4-FFF2-40B4-BE49-F238E27FC236}">
                <a16:creationId xmlns:a16="http://schemas.microsoft.com/office/drawing/2014/main" id="{00000000-0008-0000-0000-00000F000000}"/>
              </a:ext>
            </a:extLst>
          </xdr:cNvPr>
          <xdr:cNvSpPr/>
        </xdr:nvSpPr>
        <xdr:spPr>
          <a:xfrm>
            <a:off x="7183147" y="4524830"/>
            <a:ext cx="1670576" cy="2188028"/>
          </a:xfrm>
          <a:prstGeom prst="roundRect">
            <a:avLst/>
          </a:prstGeom>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 name="Rectangle: Rounded Corners 15">
            <a:extLst>
              <a:ext uri="{FF2B5EF4-FFF2-40B4-BE49-F238E27FC236}">
                <a16:creationId xmlns:a16="http://schemas.microsoft.com/office/drawing/2014/main" id="{00000000-0008-0000-0000-000010000000}"/>
              </a:ext>
            </a:extLst>
          </xdr:cNvPr>
          <xdr:cNvSpPr/>
        </xdr:nvSpPr>
        <xdr:spPr>
          <a:xfrm>
            <a:off x="9104862" y="3370944"/>
            <a:ext cx="2889767" cy="3341913"/>
          </a:xfrm>
          <a:prstGeom prst="roundRect">
            <a:avLst/>
          </a:prstGeom>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nvGrpSpPr>
          <xdr:cNvPr id="17" name="Group 16">
            <a:extLst>
              <a:ext uri="{FF2B5EF4-FFF2-40B4-BE49-F238E27FC236}">
                <a16:creationId xmlns:a16="http://schemas.microsoft.com/office/drawing/2014/main" id="{00000000-0008-0000-0000-000011000000}"/>
              </a:ext>
            </a:extLst>
          </xdr:cNvPr>
          <xdr:cNvGrpSpPr/>
        </xdr:nvGrpSpPr>
        <xdr:grpSpPr>
          <a:xfrm>
            <a:off x="9149832" y="1306286"/>
            <a:ext cx="1399913" cy="1917701"/>
            <a:chOff x="9149833" y="1306286"/>
            <a:chExt cx="1399913" cy="1917701"/>
          </a:xfrm>
          <a:solidFill>
            <a:schemeClr val="accent2">
              <a:lumMod val="75000"/>
            </a:schemeClr>
          </a:solidFill>
        </xdr:grpSpPr>
        <xdr:sp macro="" textlink="">
          <xdr:nvSpPr>
            <xdr:cNvPr id="28" name="Trapezoid 27">
              <a:extLst>
                <a:ext uri="{FF2B5EF4-FFF2-40B4-BE49-F238E27FC236}">
                  <a16:creationId xmlns:a16="http://schemas.microsoft.com/office/drawing/2014/main" id="{00000000-0008-0000-0000-00001C000000}"/>
                </a:ext>
              </a:extLst>
            </xdr:cNvPr>
            <xdr:cNvSpPr/>
          </xdr:nvSpPr>
          <xdr:spPr>
            <a:xfrm>
              <a:off x="9149833" y="1306286"/>
              <a:ext cx="1399913" cy="228598"/>
            </a:xfrm>
            <a:prstGeom prst="trapezoid">
              <a:avLst/>
            </a:prstGeom>
            <a:grpFill/>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9" name="Flowchart: Off-page Connector 28">
              <a:extLst>
                <a:ext uri="{FF2B5EF4-FFF2-40B4-BE49-F238E27FC236}">
                  <a16:creationId xmlns:a16="http://schemas.microsoft.com/office/drawing/2014/main" id="{00000000-0008-0000-0000-00001D000000}"/>
                </a:ext>
              </a:extLst>
            </xdr:cNvPr>
            <xdr:cNvSpPr/>
          </xdr:nvSpPr>
          <xdr:spPr>
            <a:xfrm>
              <a:off x="9308779" y="1309914"/>
              <a:ext cx="1082022" cy="1914073"/>
            </a:xfrm>
            <a:prstGeom prst="flowChartOffpageConnector">
              <a:avLst/>
            </a:prstGeom>
            <a:grpFill/>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0" name="Flowchart: Off-page Connector 29">
              <a:extLst>
                <a:ext uri="{FF2B5EF4-FFF2-40B4-BE49-F238E27FC236}">
                  <a16:creationId xmlns:a16="http://schemas.microsoft.com/office/drawing/2014/main" id="{00000000-0008-0000-0000-00001E000000}"/>
                </a:ext>
              </a:extLst>
            </xdr:cNvPr>
            <xdr:cNvSpPr/>
          </xdr:nvSpPr>
          <xdr:spPr>
            <a:xfrm>
              <a:off x="9388413" y="1368135"/>
              <a:ext cx="918390" cy="1714501"/>
            </a:xfrm>
            <a:prstGeom prst="flowChartOffpageConnector">
              <a:avLst/>
            </a:prstGeom>
            <a:grpFill/>
            <a:ln w="12700">
              <a:solidFill>
                <a:schemeClr val="bg1"/>
              </a:solidFill>
              <a:prstDash val="dash"/>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grpSp>
        <xdr:nvGrpSpPr>
          <xdr:cNvPr id="18" name="Group 17">
            <a:extLst>
              <a:ext uri="{FF2B5EF4-FFF2-40B4-BE49-F238E27FC236}">
                <a16:creationId xmlns:a16="http://schemas.microsoft.com/office/drawing/2014/main" id="{00000000-0008-0000-0000-000012000000}"/>
              </a:ext>
            </a:extLst>
          </xdr:cNvPr>
          <xdr:cNvGrpSpPr/>
        </xdr:nvGrpSpPr>
        <xdr:grpSpPr>
          <a:xfrm>
            <a:off x="10686911" y="1299027"/>
            <a:ext cx="1399913" cy="1921332"/>
            <a:chOff x="10686911" y="1299027"/>
            <a:chExt cx="1399913" cy="1921332"/>
          </a:xfrm>
          <a:solidFill>
            <a:schemeClr val="accent2">
              <a:lumMod val="75000"/>
            </a:schemeClr>
          </a:solidFill>
        </xdr:grpSpPr>
        <xdr:sp macro="" textlink="">
          <xdr:nvSpPr>
            <xdr:cNvPr id="25" name="Trapezoid 24">
              <a:extLst>
                <a:ext uri="{FF2B5EF4-FFF2-40B4-BE49-F238E27FC236}">
                  <a16:creationId xmlns:a16="http://schemas.microsoft.com/office/drawing/2014/main" id="{00000000-0008-0000-0000-000019000000}"/>
                </a:ext>
              </a:extLst>
            </xdr:cNvPr>
            <xdr:cNvSpPr/>
          </xdr:nvSpPr>
          <xdr:spPr>
            <a:xfrm>
              <a:off x="10686911" y="1299027"/>
              <a:ext cx="1399913" cy="228598"/>
            </a:xfrm>
            <a:prstGeom prst="trapezoid">
              <a:avLst/>
            </a:prstGeom>
            <a:grpFill/>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6" name="Flowchart: Off-page Connector 25">
              <a:extLst>
                <a:ext uri="{FF2B5EF4-FFF2-40B4-BE49-F238E27FC236}">
                  <a16:creationId xmlns:a16="http://schemas.microsoft.com/office/drawing/2014/main" id="{00000000-0008-0000-0000-00001A000000}"/>
                </a:ext>
              </a:extLst>
            </xdr:cNvPr>
            <xdr:cNvSpPr/>
          </xdr:nvSpPr>
          <xdr:spPr>
            <a:xfrm>
              <a:off x="10845857" y="1306286"/>
              <a:ext cx="1082022" cy="1914073"/>
            </a:xfrm>
            <a:prstGeom prst="flowChartOffpageConnector">
              <a:avLst/>
            </a:prstGeom>
            <a:grpFill/>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7" name="Flowchart: Off-page Connector 26">
              <a:extLst>
                <a:ext uri="{FF2B5EF4-FFF2-40B4-BE49-F238E27FC236}">
                  <a16:creationId xmlns:a16="http://schemas.microsoft.com/office/drawing/2014/main" id="{00000000-0008-0000-0000-00001B000000}"/>
                </a:ext>
              </a:extLst>
            </xdr:cNvPr>
            <xdr:cNvSpPr/>
          </xdr:nvSpPr>
          <xdr:spPr>
            <a:xfrm>
              <a:off x="10914352" y="1368136"/>
              <a:ext cx="918390" cy="1697182"/>
            </a:xfrm>
            <a:prstGeom prst="flowChartOffpageConnector">
              <a:avLst/>
            </a:prstGeom>
            <a:grpFill/>
            <a:ln w="12700">
              <a:solidFill>
                <a:schemeClr val="bg1"/>
              </a:solidFill>
              <a:prstDash val="dash"/>
            </a:ln>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cxnSp macro="">
        <xdr:nvCxnSpPr>
          <xdr:cNvPr id="19" name="Straight Connector 18">
            <a:extLst>
              <a:ext uri="{FF2B5EF4-FFF2-40B4-BE49-F238E27FC236}">
                <a16:creationId xmlns:a16="http://schemas.microsoft.com/office/drawing/2014/main" id="{00000000-0008-0000-0000-000013000000}"/>
              </a:ext>
            </a:extLst>
          </xdr:cNvPr>
          <xdr:cNvCxnSpPr>
            <a:cxnSpLocks/>
          </xdr:cNvCxnSpPr>
        </xdr:nvCxnSpPr>
        <xdr:spPr>
          <a:xfrm>
            <a:off x="1816227" y="2532744"/>
            <a:ext cx="2360519"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0" name="Straight Connector 19">
            <a:extLst>
              <a:ext uri="{FF2B5EF4-FFF2-40B4-BE49-F238E27FC236}">
                <a16:creationId xmlns:a16="http://schemas.microsoft.com/office/drawing/2014/main" id="{00000000-0008-0000-0000-000014000000}"/>
              </a:ext>
            </a:extLst>
          </xdr:cNvPr>
          <xdr:cNvCxnSpPr>
            <a:cxnSpLocks/>
          </xdr:cNvCxnSpPr>
        </xdr:nvCxnSpPr>
        <xdr:spPr>
          <a:xfrm>
            <a:off x="4825218" y="2532744"/>
            <a:ext cx="190290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1" name="Straight Connector 20">
            <a:extLst>
              <a:ext uri="{FF2B5EF4-FFF2-40B4-BE49-F238E27FC236}">
                <a16:creationId xmlns:a16="http://schemas.microsoft.com/office/drawing/2014/main" id="{00000000-0008-0000-0000-000015000000}"/>
              </a:ext>
            </a:extLst>
          </xdr:cNvPr>
          <xdr:cNvCxnSpPr>
            <a:cxnSpLocks/>
          </xdr:cNvCxnSpPr>
        </xdr:nvCxnSpPr>
        <xdr:spPr>
          <a:xfrm>
            <a:off x="7343335" y="2532744"/>
            <a:ext cx="1266093"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2" name="Straight Connector 21">
            <a:extLst>
              <a:ext uri="{FF2B5EF4-FFF2-40B4-BE49-F238E27FC236}">
                <a16:creationId xmlns:a16="http://schemas.microsoft.com/office/drawing/2014/main" id="{00000000-0008-0000-0000-000016000000}"/>
              </a:ext>
            </a:extLst>
          </xdr:cNvPr>
          <xdr:cNvCxnSpPr>
            <a:cxnSpLocks/>
          </xdr:cNvCxnSpPr>
        </xdr:nvCxnSpPr>
        <xdr:spPr>
          <a:xfrm>
            <a:off x="1816227" y="4893771"/>
            <a:ext cx="4911891"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3" name="Straight Connector 22">
            <a:extLst>
              <a:ext uri="{FF2B5EF4-FFF2-40B4-BE49-F238E27FC236}">
                <a16:creationId xmlns:a16="http://schemas.microsoft.com/office/drawing/2014/main" id="{00000000-0008-0000-0000-000017000000}"/>
              </a:ext>
            </a:extLst>
          </xdr:cNvPr>
          <xdr:cNvCxnSpPr>
            <a:cxnSpLocks/>
          </xdr:cNvCxnSpPr>
        </xdr:nvCxnSpPr>
        <xdr:spPr>
          <a:xfrm>
            <a:off x="7343335" y="4893771"/>
            <a:ext cx="1364567"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4" name="Straight Connector 23">
            <a:extLst>
              <a:ext uri="{FF2B5EF4-FFF2-40B4-BE49-F238E27FC236}">
                <a16:creationId xmlns:a16="http://schemas.microsoft.com/office/drawing/2014/main" id="{00000000-0008-0000-0000-000018000000}"/>
              </a:ext>
            </a:extLst>
          </xdr:cNvPr>
          <xdr:cNvCxnSpPr>
            <a:cxnSpLocks/>
          </xdr:cNvCxnSpPr>
        </xdr:nvCxnSpPr>
        <xdr:spPr>
          <a:xfrm>
            <a:off x="9316043" y="3835043"/>
            <a:ext cx="2455273" cy="17018"/>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26</xdr:col>
      <xdr:colOff>500133</xdr:colOff>
      <xdr:row>11</xdr:row>
      <xdr:rowOff>31562</xdr:rowOff>
    </xdr:from>
    <xdr:to>
      <xdr:col>28</xdr:col>
      <xdr:colOff>406213</xdr:colOff>
      <xdr:row>17</xdr:row>
      <xdr:rowOff>5757</xdr:rowOff>
    </xdr:to>
    <xdr:pic>
      <xdr:nvPicPr>
        <xdr:cNvPr id="33" name="Graphic 32" descr="Bar graph with upward trend with solid fill">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524545" y="2188694"/>
          <a:ext cx="1138727" cy="1150813"/>
        </a:xfrm>
        <a:prstGeom prst="rect">
          <a:avLst/>
        </a:prstGeom>
      </xdr:spPr>
    </xdr:pic>
    <xdr:clientData/>
  </xdr:twoCellAnchor>
  <xdr:twoCellAnchor editAs="oneCell">
    <xdr:from>
      <xdr:col>0</xdr:col>
      <xdr:colOff>390120</xdr:colOff>
      <xdr:row>2</xdr:row>
      <xdr:rowOff>126324</xdr:rowOff>
    </xdr:from>
    <xdr:to>
      <xdr:col>2</xdr:col>
      <xdr:colOff>221980</xdr:colOff>
      <xdr:row>8</xdr:row>
      <xdr:rowOff>19050</xdr:rowOff>
    </xdr:to>
    <xdr:pic>
      <xdr:nvPicPr>
        <xdr:cNvPr id="37" name="Graphic 36" descr="Presentation with bar chart with solid fill">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0120" y="507324"/>
          <a:ext cx="1051060" cy="1035726"/>
        </a:xfrm>
        <a:prstGeom prst="rect">
          <a:avLst/>
        </a:prstGeom>
      </xdr:spPr>
    </xdr:pic>
    <xdr:clientData/>
  </xdr:twoCellAnchor>
  <xdr:twoCellAnchor editAs="oneCell">
    <xdr:from>
      <xdr:col>1</xdr:col>
      <xdr:colOff>176438</xdr:colOff>
      <xdr:row>50</xdr:row>
      <xdr:rowOff>137478</xdr:rowOff>
    </xdr:from>
    <xdr:to>
      <xdr:col>3</xdr:col>
      <xdr:colOff>453572</xdr:colOff>
      <xdr:row>58</xdr:row>
      <xdr:rowOff>97143</xdr:rowOff>
    </xdr:to>
    <xdr:pic>
      <xdr:nvPicPr>
        <xdr:cNvPr id="39" name="Graphic 38" descr="Shopping cart with solid fill">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81200" y="9964859"/>
          <a:ext cx="1486658" cy="1532046"/>
        </a:xfrm>
        <a:prstGeom prst="rect">
          <a:avLst/>
        </a:prstGeom>
      </xdr:spPr>
    </xdr:pic>
    <xdr:clientData/>
  </xdr:twoCellAnchor>
  <xdr:twoCellAnchor editAs="oneCell">
    <xdr:from>
      <xdr:col>36</xdr:col>
      <xdr:colOff>512535</xdr:colOff>
      <xdr:row>23</xdr:row>
      <xdr:rowOff>57663</xdr:rowOff>
    </xdr:from>
    <xdr:to>
      <xdr:col>38</xdr:col>
      <xdr:colOff>34637</xdr:colOff>
      <xdr:row>27</xdr:row>
      <xdr:rowOff>31533</xdr:rowOff>
    </xdr:to>
    <xdr:pic>
      <xdr:nvPicPr>
        <xdr:cNvPr id="41" name="Graphic 40" descr="Ribbon with solid fill">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2333444" y="4439163"/>
          <a:ext cx="734375" cy="735870"/>
        </a:xfrm>
        <a:prstGeom prst="rect">
          <a:avLst/>
        </a:prstGeom>
      </xdr:spPr>
    </xdr:pic>
    <xdr:clientData/>
  </xdr:twoCellAnchor>
  <xdr:twoCellAnchor editAs="oneCell">
    <xdr:from>
      <xdr:col>31</xdr:col>
      <xdr:colOff>557747</xdr:colOff>
      <xdr:row>23</xdr:row>
      <xdr:rowOff>46925</xdr:rowOff>
    </xdr:from>
    <xdr:to>
      <xdr:col>33</xdr:col>
      <xdr:colOff>7369</xdr:colOff>
      <xdr:row>26</xdr:row>
      <xdr:rowOff>138546</xdr:rowOff>
    </xdr:to>
    <xdr:pic>
      <xdr:nvPicPr>
        <xdr:cNvPr id="43" name="Graphic 42" descr="Trophy with solid fill">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9347974" y="4428425"/>
          <a:ext cx="661895" cy="663121"/>
        </a:xfrm>
        <a:prstGeom prst="rect">
          <a:avLst/>
        </a:prstGeom>
      </xdr:spPr>
    </xdr:pic>
    <xdr:clientData/>
  </xdr:twoCellAnchor>
  <xdr:twoCellAnchor editAs="oneCell">
    <xdr:from>
      <xdr:col>24</xdr:col>
      <xdr:colOff>52632</xdr:colOff>
      <xdr:row>19</xdr:row>
      <xdr:rowOff>104880</xdr:rowOff>
    </xdr:from>
    <xdr:to>
      <xdr:col>25</xdr:col>
      <xdr:colOff>13804</xdr:colOff>
      <xdr:row>22</xdr:row>
      <xdr:rowOff>96409</xdr:rowOff>
    </xdr:to>
    <xdr:pic>
      <xdr:nvPicPr>
        <xdr:cNvPr id="45" name="Graphic 44" descr="Register outline">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4630023" y="3776837"/>
          <a:ext cx="568564" cy="571311"/>
        </a:xfrm>
        <a:prstGeom prst="rect">
          <a:avLst/>
        </a:prstGeom>
      </xdr:spPr>
    </xdr:pic>
    <xdr:clientData/>
  </xdr:twoCellAnchor>
  <xdr:twoCellAnchor editAs="oneCell">
    <xdr:from>
      <xdr:col>10</xdr:col>
      <xdr:colOff>384436</xdr:colOff>
      <xdr:row>11</xdr:row>
      <xdr:rowOff>55596</xdr:rowOff>
    </xdr:from>
    <xdr:to>
      <xdr:col>12</xdr:col>
      <xdr:colOff>266140</xdr:colOff>
      <xdr:row>17</xdr:row>
      <xdr:rowOff>931</xdr:rowOff>
    </xdr:to>
    <xdr:pic>
      <xdr:nvPicPr>
        <xdr:cNvPr id="47" name="Graphic 46" descr="Money outline">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6547671" y="2212728"/>
          <a:ext cx="1114351" cy="1121953"/>
        </a:xfrm>
        <a:prstGeom prst="rect">
          <a:avLst/>
        </a:prstGeom>
      </xdr:spPr>
    </xdr:pic>
    <xdr:clientData/>
  </xdr:twoCellAnchor>
  <xdr:twoCellAnchor editAs="oneCell">
    <xdr:from>
      <xdr:col>18</xdr:col>
      <xdr:colOff>481730</xdr:colOff>
      <xdr:row>10</xdr:row>
      <xdr:rowOff>98942</xdr:rowOff>
    </xdr:from>
    <xdr:to>
      <xdr:col>20</xdr:col>
      <xdr:colOff>574301</xdr:colOff>
      <xdr:row>17</xdr:row>
      <xdr:rowOff>60479</xdr:rowOff>
    </xdr:to>
    <xdr:pic>
      <xdr:nvPicPr>
        <xdr:cNvPr id="49" name="Graphic 48" descr="Piggy Bank outline">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1575554" y="2059971"/>
          <a:ext cx="1325218" cy="1334258"/>
        </a:xfrm>
        <a:prstGeom prst="rect">
          <a:avLst/>
        </a:prstGeom>
      </xdr:spPr>
    </xdr:pic>
    <xdr:clientData/>
  </xdr:twoCellAnchor>
  <xdr:twoCellAnchor editAs="oneCell">
    <xdr:from>
      <xdr:col>24</xdr:col>
      <xdr:colOff>56611</xdr:colOff>
      <xdr:row>40</xdr:row>
      <xdr:rowOff>56914</xdr:rowOff>
    </xdr:from>
    <xdr:to>
      <xdr:col>25</xdr:col>
      <xdr:colOff>11042</xdr:colOff>
      <xdr:row>43</xdr:row>
      <xdr:rowOff>43848</xdr:rowOff>
    </xdr:to>
    <xdr:pic>
      <xdr:nvPicPr>
        <xdr:cNvPr id="51" name="Graphic 50" descr="Coins with solid fill">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4634002" y="7787349"/>
          <a:ext cx="561823" cy="566716"/>
        </a:xfrm>
        <a:prstGeom prst="rect">
          <a:avLst/>
        </a:prstGeom>
      </xdr:spPr>
    </xdr:pic>
    <xdr:clientData/>
  </xdr:twoCellAnchor>
  <xdr:twoCellAnchor editAs="oneCell">
    <xdr:from>
      <xdr:col>30</xdr:col>
      <xdr:colOff>498006</xdr:colOff>
      <xdr:row>29</xdr:row>
      <xdr:rowOff>138723</xdr:rowOff>
    </xdr:from>
    <xdr:to>
      <xdr:col>32</xdr:col>
      <xdr:colOff>136928</xdr:colOff>
      <xdr:row>34</xdr:row>
      <xdr:rowOff>28268</xdr:rowOff>
    </xdr:to>
    <xdr:pic>
      <xdr:nvPicPr>
        <xdr:cNvPr id="53" name="Graphic 52" descr="Continuous Improvement with solid fill">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8815314" y="5804877"/>
          <a:ext cx="860076" cy="866468"/>
        </a:xfrm>
        <a:prstGeom prst="rect">
          <a:avLst/>
        </a:prstGeom>
      </xdr:spPr>
    </xdr:pic>
    <xdr:clientData/>
  </xdr:twoCellAnchor>
  <xdr:twoCellAnchor editAs="oneCell">
    <xdr:from>
      <xdr:col>5</xdr:col>
      <xdr:colOff>596542</xdr:colOff>
      <xdr:row>39</xdr:row>
      <xdr:rowOff>133078</xdr:rowOff>
    </xdr:from>
    <xdr:to>
      <xdr:col>6</xdr:col>
      <xdr:colOff>606586</xdr:colOff>
      <xdr:row>42</xdr:row>
      <xdr:rowOff>175409</xdr:rowOff>
    </xdr:to>
    <xdr:pic>
      <xdr:nvPicPr>
        <xdr:cNvPr id="55" name="Graphic 54" descr="Daily calendar with solid fill">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3636436" y="7246429"/>
          <a:ext cx="618022" cy="589512"/>
        </a:xfrm>
        <a:prstGeom prst="rect">
          <a:avLst/>
        </a:prstGeom>
      </xdr:spPr>
    </xdr:pic>
    <xdr:clientData/>
  </xdr:twoCellAnchor>
  <xdr:twoCellAnchor editAs="oneCell">
    <xdr:from>
      <xdr:col>6</xdr:col>
      <xdr:colOff>4589</xdr:colOff>
      <xdr:row>19</xdr:row>
      <xdr:rowOff>95065</xdr:rowOff>
    </xdr:from>
    <xdr:to>
      <xdr:col>6</xdr:col>
      <xdr:colOff>580002</xdr:colOff>
      <xdr:row>22</xdr:row>
      <xdr:rowOff>94950</xdr:rowOff>
    </xdr:to>
    <xdr:pic>
      <xdr:nvPicPr>
        <xdr:cNvPr id="57" name="Graphic 56" descr="Flip calendar with solid fill">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rot="10800000">
          <a:off x="3652461" y="3560544"/>
          <a:ext cx="575413" cy="547066"/>
        </a:xfrm>
        <a:prstGeom prst="rect">
          <a:avLst/>
        </a:prstGeom>
      </xdr:spPr>
    </xdr:pic>
    <xdr:clientData/>
  </xdr:twoCellAnchor>
  <xdr:twoCellAnchor editAs="oneCell">
    <xdr:from>
      <xdr:col>15</xdr:col>
      <xdr:colOff>590906</xdr:colOff>
      <xdr:row>19</xdr:row>
      <xdr:rowOff>55951</xdr:rowOff>
    </xdr:from>
    <xdr:to>
      <xdr:col>17</xdr:col>
      <xdr:colOff>14966</xdr:colOff>
      <xdr:row>22</xdr:row>
      <xdr:rowOff>117172</xdr:rowOff>
    </xdr:to>
    <xdr:pic>
      <xdr:nvPicPr>
        <xdr:cNvPr id="59" name="Graphic 58" descr="Blueprint with solid fill">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9749560" y="3768259"/>
          <a:ext cx="645214" cy="647375"/>
        </a:xfrm>
        <a:prstGeom prst="rect">
          <a:avLst/>
        </a:prstGeom>
      </xdr:spPr>
    </xdr:pic>
    <xdr:clientData/>
  </xdr:twoCellAnchor>
  <xdr:twoCellAnchor>
    <xdr:from>
      <xdr:col>2</xdr:col>
      <xdr:colOff>314959</xdr:colOff>
      <xdr:row>2</xdr:row>
      <xdr:rowOff>3950</xdr:rowOff>
    </xdr:from>
    <xdr:to>
      <xdr:col>15</xdr:col>
      <xdr:colOff>174401</xdr:colOff>
      <xdr:row>6</xdr:row>
      <xdr:rowOff>101329</xdr:rowOff>
    </xdr:to>
    <xdr:sp macro="" textlink="">
      <xdr:nvSpPr>
        <xdr:cNvPr id="61" name="TextBox 60">
          <a:extLst>
            <a:ext uri="{FF2B5EF4-FFF2-40B4-BE49-F238E27FC236}">
              <a16:creationId xmlns:a16="http://schemas.microsoft.com/office/drawing/2014/main" id="{00000000-0008-0000-0000-00003D000000}"/>
            </a:ext>
          </a:extLst>
        </xdr:cNvPr>
        <xdr:cNvSpPr txBox="1"/>
      </xdr:nvSpPr>
      <xdr:spPr>
        <a:xfrm>
          <a:off x="1522353" y="379584"/>
          <a:ext cx="7707506" cy="848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5400" b="1">
              <a:solidFill>
                <a:schemeClr val="bg1"/>
              </a:solidFill>
              <a:latin typeface="Times New Roman" panose="02020603050405020304" pitchFamily="18" charset="0"/>
              <a:cs typeface="Times New Roman" panose="02020603050405020304" pitchFamily="18" charset="0"/>
            </a:rPr>
            <a:t>SALES</a:t>
          </a:r>
          <a:r>
            <a:rPr lang="en-US" sz="5400" b="1" baseline="0">
              <a:solidFill>
                <a:schemeClr val="bg1"/>
              </a:solidFill>
              <a:latin typeface="Times New Roman" panose="02020603050405020304" pitchFamily="18" charset="0"/>
              <a:cs typeface="Times New Roman" panose="02020603050405020304" pitchFamily="18" charset="0"/>
            </a:rPr>
            <a:t> DASHBOARD</a:t>
          </a:r>
        </a:p>
        <a:p>
          <a:endParaRPr lang="en-US" sz="2000" b="1" baseline="0">
            <a:solidFill>
              <a:schemeClr val="bg1"/>
            </a:solidFill>
            <a:latin typeface="Times New Roman" panose="02020603050405020304" pitchFamily="18" charset="0"/>
            <a:cs typeface="Times New Roman" panose="02020603050405020304" pitchFamily="18" charset="0"/>
          </a:endParaRPr>
        </a:p>
        <a:p>
          <a:endParaRPr lang="en-US" sz="4000" b="1" baseline="0">
            <a:solidFill>
              <a:schemeClr val="bg1"/>
            </a:solidFill>
            <a:latin typeface="Times New Roman" panose="02020603050405020304" pitchFamily="18" charset="0"/>
            <a:cs typeface="Times New Roman" panose="02020603050405020304" pitchFamily="18" charset="0"/>
          </a:endParaRPr>
        </a:p>
        <a:p>
          <a:endParaRPr lang="en-US" sz="20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540035</xdr:colOff>
      <xdr:row>20</xdr:row>
      <xdr:rowOff>48490</xdr:rowOff>
    </xdr:from>
    <xdr:to>
      <xdr:col>10</xdr:col>
      <xdr:colOff>191828</xdr:colOff>
      <xdr:row>23</xdr:row>
      <xdr:rowOff>13854</xdr:rowOff>
    </xdr:to>
    <xdr:sp macro="" textlink="">
      <xdr:nvSpPr>
        <xdr:cNvPr id="62" name="TextBox 61">
          <a:extLst>
            <a:ext uri="{FF2B5EF4-FFF2-40B4-BE49-F238E27FC236}">
              <a16:creationId xmlns:a16="http://schemas.microsoft.com/office/drawing/2014/main" id="{00000000-0008-0000-0000-00003E000000}"/>
            </a:ext>
          </a:extLst>
        </xdr:cNvPr>
        <xdr:cNvSpPr txBox="1"/>
      </xdr:nvSpPr>
      <xdr:spPr>
        <a:xfrm>
          <a:off x="4187907" y="3696362"/>
          <a:ext cx="2083708" cy="512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baseline="0">
              <a:solidFill>
                <a:schemeClr val="bg1"/>
              </a:solidFill>
              <a:latin typeface="Times New Roman" panose="02020603050405020304" pitchFamily="18" charset="0"/>
              <a:ea typeface="+mn-ea"/>
              <a:cs typeface="Times New Roman" panose="02020603050405020304" pitchFamily="18" charset="0"/>
            </a:rPr>
            <a:t>MONTHLY</a:t>
          </a:r>
          <a:endParaRPr lang="en-US" sz="1800" b="1" baseline="0">
            <a:solidFill>
              <a:schemeClr val="bg1"/>
            </a:solidFill>
            <a:latin typeface="Times New Roman" panose="02020603050405020304" pitchFamily="18" charset="0"/>
            <a:ea typeface="+mn-ea"/>
            <a:cs typeface="Times New Roman" panose="02020603050405020304" pitchFamily="18" charset="0"/>
          </a:endParaRPr>
        </a:p>
        <a:p>
          <a:endParaRPr lang="en-US" sz="1050"/>
        </a:p>
      </xdr:txBody>
    </xdr:sp>
    <xdr:clientData/>
  </xdr:twoCellAnchor>
  <xdr:twoCellAnchor>
    <xdr:from>
      <xdr:col>32</xdr:col>
      <xdr:colOff>10881</xdr:colOff>
      <xdr:row>30</xdr:row>
      <xdr:rowOff>189665</xdr:rowOff>
    </xdr:from>
    <xdr:to>
      <xdr:col>35</xdr:col>
      <xdr:colOff>262105</xdr:colOff>
      <xdr:row>33</xdr:row>
      <xdr:rowOff>155029</xdr:rowOff>
    </xdr:to>
    <xdr:sp macro="" textlink="">
      <xdr:nvSpPr>
        <xdr:cNvPr id="63" name="TextBox 62">
          <a:extLst>
            <a:ext uri="{FF2B5EF4-FFF2-40B4-BE49-F238E27FC236}">
              <a16:creationId xmlns:a16="http://schemas.microsoft.com/office/drawing/2014/main" id="{00000000-0008-0000-0000-00003F000000}"/>
            </a:ext>
          </a:extLst>
        </xdr:cNvPr>
        <xdr:cNvSpPr txBox="1"/>
      </xdr:nvSpPr>
      <xdr:spPr>
        <a:xfrm>
          <a:off x="19549343" y="6051203"/>
          <a:ext cx="2082954" cy="551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baseline="0">
              <a:solidFill>
                <a:schemeClr val="bg1"/>
              </a:solidFill>
              <a:latin typeface="Times New Roman" panose="02020603050405020304" pitchFamily="18" charset="0"/>
              <a:ea typeface="+mn-ea"/>
              <a:cs typeface="Times New Roman" panose="02020603050405020304" pitchFamily="18" charset="0"/>
            </a:rPr>
            <a:t>PRODUCT</a:t>
          </a:r>
          <a:endParaRPr lang="en-US" sz="1600" b="1" baseline="0">
            <a:solidFill>
              <a:schemeClr val="bg1"/>
            </a:solidFill>
            <a:latin typeface="Times New Roman" panose="02020603050405020304" pitchFamily="18" charset="0"/>
            <a:ea typeface="+mn-ea"/>
            <a:cs typeface="Times New Roman" panose="02020603050405020304" pitchFamily="18" charset="0"/>
          </a:endParaRPr>
        </a:p>
        <a:p>
          <a:endParaRPr lang="en-US" sz="1100"/>
        </a:p>
      </xdr:txBody>
    </xdr:sp>
    <xdr:clientData/>
  </xdr:twoCellAnchor>
  <xdr:twoCellAnchor>
    <xdr:from>
      <xdr:col>24</xdr:col>
      <xdr:colOff>601522</xdr:colOff>
      <xdr:row>20</xdr:row>
      <xdr:rowOff>20728</xdr:rowOff>
    </xdr:from>
    <xdr:to>
      <xdr:col>28</xdr:col>
      <xdr:colOff>253901</xdr:colOff>
      <xdr:row>22</xdr:row>
      <xdr:rowOff>176592</xdr:rowOff>
    </xdr:to>
    <xdr:sp macro="" textlink="">
      <xdr:nvSpPr>
        <xdr:cNvPr id="64" name="TextBox 63">
          <a:extLst>
            <a:ext uri="{FF2B5EF4-FFF2-40B4-BE49-F238E27FC236}">
              <a16:creationId xmlns:a16="http://schemas.microsoft.com/office/drawing/2014/main" id="{00000000-0008-0000-0000-000040000000}"/>
            </a:ext>
          </a:extLst>
        </xdr:cNvPr>
        <xdr:cNvSpPr txBox="1"/>
      </xdr:nvSpPr>
      <xdr:spPr>
        <a:xfrm>
          <a:off x="15178913" y="3885945"/>
          <a:ext cx="2081945" cy="542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800" b="1" baseline="0">
              <a:solidFill>
                <a:schemeClr val="bg1"/>
              </a:solidFill>
              <a:latin typeface="Times New Roman" panose="02020603050405020304" pitchFamily="18" charset="0"/>
              <a:ea typeface="+mn-ea"/>
              <a:cs typeface="Times New Roman" panose="02020603050405020304" pitchFamily="18" charset="0"/>
            </a:rPr>
            <a:t>SALE </a:t>
          </a:r>
          <a:r>
            <a:rPr lang="en-US" sz="2000" b="1" baseline="0">
              <a:solidFill>
                <a:schemeClr val="bg1"/>
              </a:solidFill>
              <a:latin typeface="Times New Roman" panose="02020603050405020304" pitchFamily="18" charset="0"/>
              <a:ea typeface="+mn-ea"/>
              <a:cs typeface="Times New Roman" panose="02020603050405020304" pitchFamily="18" charset="0"/>
            </a:rPr>
            <a:t>TYPE</a:t>
          </a:r>
          <a:endParaRPr lang="en-US" sz="1600" b="1" baseline="0">
            <a:solidFill>
              <a:schemeClr val="bg1"/>
            </a:solidFill>
            <a:latin typeface="Times New Roman" panose="02020603050405020304" pitchFamily="18" charset="0"/>
            <a:ea typeface="+mn-ea"/>
            <a:cs typeface="Times New Roman" panose="02020603050405020304" pitchFamily="18" charset="0"/>
          </a:endParaRPr>
        </a:p>
        <a:p>
          <a:pPr marL="0" indent="0"/>
          <a:endParaRPr lang="en-US" sz="1800" b="1" baseline="0">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6</xdr:col>
      <xdr:colOff>513207</xdr:colOff>
      <xdr:row>40</xdr:row>
      <xdr:rowOff>93517</xdr:rowOff>
    </xdr:from>
    <xdr:to>
      <xdr:col>10</xdr:col>
      <xdr:colOff>165002</xdr:colOff>
      <xdr:row>43</xdr:row>
      <xdr:rowOff>58881</xdr:rowOff>
    </xdr:to>
    <xdr:sp macro="" textlink="">
      <xdr:nvSpPr>
        <xdr:cNvPr id="95" name="TextBox 94">
          <a:extLst>
            <a:ext uri="{FF2B5EF4-FFF2-40B4-BE49-F238E27FC236}">
              <a16:creationId xmlns:a16="http://schemas.microsoft.com/office/drawing/2014/main" id="{00000000-0008-0000-0000-00005F000000}"/>
            </a:ext>
          </a:extLst>
        </xdr:cNvPr>
        <xdr:cNvSpPr txBox="1"/>
      </xdr:nvSpPr>
      <xdr:spPr>
        <a:xfrm>
          <a:off x="4161079" y="7389262"/>
          <a:ext cx="2083710" cy="512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baseline="0">
              <a:solidFill>
                <a:schemeClr val="bg1"/>
              </a:solidFill>
              <a:latin typeface="Times New Roman" panose="02020603050405020304" pitchFamily="18" charset="0"/>
              <a:ea typeface="+mn-ea"/>
              <a:cs typeface="Times New Roman" panose="02020603050405020304" pitchFamily="18" charset="0"/>
            </a:rPr>
            <a:t>DAILY</a:t>
          </a:r>
        </a:p>
        <a:p>
          <a:endParaRPr lang="en-US" sz="2400" baseline="0"/>
        </a:p>
        <a:p>
          <a:endParaRPr lang="en-US" sz="1400"/>
        </a:p>
      </xdr:txBody>
    </xdr:sp>
    <xdr:clientData/>
  </xdr:twoCellAnchor>
  <xdr:twoCellAnchor>
    <xdr:from>
      <xdr:col>24</xdr:col>
      <xdr:colOff>569943</xdr:colOff>
      <xdr:row>40</xdr:row>
      <xdr:rowOff>131214</xdr:rowOff>
    </xdr:from>
    <xdr:to>
      <xdr:col>29</xdr:col>
      <xdr:colOff>80315</xdr:colOff>
      <xdr:row>43</xdr:row>
      <xdr:rowOff>93818</xdr:rowOff>
    </xdr:to>
    <xdr:sp macro="" textlink="">
      <xdr:nvSpPr>
        <xdr:cNvPr id="96" name="TextBox 95">
          <a:extLst>
            <a:ext uri="{FF2B5EF4-FFF2-40B4-BE49-F238E27FC236}">
              <a16:creationId xmlns:a16="http://schemas.microsoft.com/office/drawing/2014/main" id="{00000000-0008-0000-0000-000060000000}"/>
            </a:ext>
          </a:extLst>
        </xdr:cNvPr>
        <xdr:cNvSpPr txBox="1"/>
      </xdr:nvSpPr>
      <xdr:spPr>
        <a:xfrm>
          <a:off x="15147334" y="7861649"/>
          <a:ext cx="2547329" cy="542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baseline="0">
              <a:solidFill>
                <a:schemeClr val="bg1"/>
              </a:solidFill>
              <a:latin typeface="Times New Roman" panose="02020603050405020304" pitchFamily="18" charset="0"/>
              <a:ea typeface="+mn-ea"/>
              <a:cs typeface="Times New Roman" panose="02020603050405020304" pitchFamily="18" charset="0"/>
            </a:rPr>
            <a:t>PAYMENT MODE</a:t>
          </a:r>
        </a:p>
        <a:p>
          <a:pPr marL="0" indent="0"/>
          <a:endParaRPr lang="en-US" sz="1600" b="1" baseline="0">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16</xdr:col>
      <xdr:colOff>568228</xdr:colOff>
      <xdr:row>20</xdr:row>
      <xdr:rowOff>76789</xdr:rowOff>
    </xdr:from>
    <xdr:to>
      <xdr:col>20</xdr:col>
      <xdr:colOff>222921</xdr:colOff>
      <xdr:row>23</xdr:row>
      <xdr:rowOff>40498</xdr:rowOff>
    </xdr:to>
    <xdr:sp macro="" textlink="">
      <xdr:nvSpPr>
        <xdr:cNvPr id="97" name="TextBox 96">
          <a:extLst>
            <a:ext uri="{FF2B5EF4-FFF2-40B4-BE49-F238E27FC236}">
              <a16:creationId xmlns:a16="http://schemas.microsoft.com/office/drawing/2014/main" id="{00000000-0008-0000-0000-000061000000}"/>
            </a:ext>
          </a:extLst>
        </xdr:cNvPr>
        <xdr:cNvSpPr txBox="1"/>
      </xdr:nvSpPr>
      <xdr:spPr>
        <a:xfrm>
          <a:off x="10337459" y="3984481"/>
          <a:ext cx="2097000" cy="549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baseline="0">
              <a:solidFill>
                <a:schemeClr val="bg1"/>
              </a:solidFill>
              <a:latin typeface="Times New Roman" panose="02020603050405020304" pitchFamily="18" charset="0"/>
              <a:ea typeface="+mn-ea"/>
              <a:cs typeface="Times New Roman" panose="02020603050405020304" pitchFamily="18" charset="0"/>
            </a:rPr>
            <a:t>CATEGORY</a:t>
          </a:r>
          <a:endParaRPr lang="en-US" sz="1800" b="1" baseline="0">
            <a:solidFill>
              <a:schemeClr val="bg1"/>
            </a:solidFill>
            <a:latin typeface="Times New Roman" panose="02020603050405020304" pitchFamily="18" charset="0"/>
            <a:ea typeface="+mn-ea"/>
            <a:cs typeface="Times New Roman" panose="02020603050405020304" pitchFamily="18" charset="0"/>
          </a:endParaRPr>
        </a:p>
        <a:p>
          <a:endParaRPr lang="en-US" sz="1800" baseline="0"/>
        </a:p>
        <a:p>
          <a:endParaRPr lang="en-US" sz="1100"/>
        </a:p>
      </xdr:txBody>
    </xdr:sp>
    <xdr:clientData/>
  </xdr:twoCellAnchor>
  <xdr:twoCellAnchor>
    <xdr:from>
      <xdr:col>2</xdr:col>
      <xdr:colOff>309066</xdr:colOff>
      <xdr:row>7</xdr:row>
      <xdr:rowOff>1939</xdr:rowOff>
    </xdr:from>
    <xdr:to>
      <xdr:col>8</xdr:col>
      <xdr:colOff>251914</xdr:colOff>
      <xdr:row>8</xdr:row>
      <xdr:rowOff>152117</xdr:rowOff>
    </xdr:to>
    <xdr:sp macro="" textlink="">
      <xdr:nvSpPr>
        <xdr:cNvPr id="98" name="TextBox 97">
          <a:extLst>
            <a:ext uri="{FF2B5EF4-FFF2-40B4-BE49-F238E27FC236}">
              <a16:creationId xmlns:a16="http://schemas.microsoft.com/office/drawing/2014/main" id="{00000000-0008-0000-0000-000062000000}"/>
            </a:ext>
          </a:extLst>
        </xdr:cNvPr>
        <xdr:cNvSpPr txBox="1"/>
      </xdr:nvSpPr>
      <xdr:spPr>
        <a:xfrm>
          <a:off x="1531678" y="1295633"/>
          <a:ext cx="3610684" cy="33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FFFF00"/>
              </a:solidFill>
              <a:latin typeface="Times New Roman" panose="02020603050405020304" pitchFamily="18" charset="0"/>
              <a:cs typeface="Times New Roman" panose="02020603050405020304" pitchFamily="18" charset="0"/>
            </a:rPr>
            <a:t>SUPERMARKET SHOP</a:t>
          </a:r>
        </a:p>
        <a:p>
          <a:endParaRPr lang="en-US" sz="2000" b="1">
            <a:solidFill>
              <a:srgbClr val="FFFF00"/>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168088</xdr:colOff>
      <xdr:row>11</xdr:row>
      <xdr:rowOff>46963</xdr:rowOff>
    </xdr:from>
    <xdr:to>
      <xdr:col>9</xdr:col>
      <xdr:colOff>103756</xdr:colOff>
      <xdr:row>13</xdr:row>
      <xdr:rowOff>70037</xdr:rowOff>
    </xdr:to>
    <xdr:sp macro="" textlink="">
      <xdr:nvSpPr>
        <xdr:cNvPr id="99" name="TextBox 98">
          <a:extLst>
            <a:ext uri="{FF2B5EF4-FFF2-40B4-BE49-F238E27FC236}">
              <a16:creationId xmlns:a16="http://schemas.microsoft.com/office/drawing/2014/main" id="{00000000-0008-0000-0000-000063000000}"/>
            </a:ext>
          </a:extLst>
        </xdr:cNvPr>
        <xdr:cNvSpPr txBox="1"/>
      </xdr:nvSpPr>
      <xdr:spPr>
        <a:xfrm>
          <a:off x="3249706" y="2204095"/>
          <a:ext cx="2400962" cy="41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FF00"/>
              </a:solidFill>
              <a:latin typeface="Times New Roman" panose="02020603050405020304" pitchFamily="18" charset="0"/>
              <a:cs typeface="Times New Roman" panose="02020603050405020304" pitchFamily="18" charset="0"/>
            </a:rPr>
            <a:t>TOTAL</a:t>
          </a:r>
          <a:r>
            <a:rPr lang="en-US" sz="2400" b="1" baseline="0">
              <a:solidFill>
                <a:srgbClr val="FFFF00"/>
              </a:solidFill>
              <a:latin typeface="Times New Roman" panose="02020603050405020304" pitchFamily="18" charset="0"/>
              <a:cs typeface="Times New Roman" panose="02020603050405020304" pitchFamily="18" charset="0"/>
            </a:rPr>
            <a:t> SALES</a:t>
          </a:r>
          <a:endParaRPr lang="en-US" sz="2400" b="1">
            <a:solidFill>
              <a:srgbClr val="FFFF00"/>
            </a:solidFill>
            <a:latin typeface="Times New Roman" panose="02020603050405020304" pitchFamily="18" charset="0"/>
            <a:cs typeface="Times New Roman" panose="02020603050405020304" pitchFamily="18" charset="0"/>
          </a:endParaRPr>
        </a:p>
        <a:p>
          <a:endParaRPr lang="en-US" sz="2000" b="1">
            <a:solidFill>
              <a:srgbClr val="FFFF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466266</xdr:colOff>
      <xdr:row>11</xdr:row>
      <xdr:rowOff>82210</xdr:rowOff>
    </xdr:from>
    <xdr:to>
      <xdr:col>25</xdr:col>
      <xdr:colOff>352832</xdr:colOff>
      <xdr:row>14</xdr:row>
      <xdr:rowOff>0</xdr:rowOff>
    </xdr:to>
    <xdr:sp macro="" textlink="">
      <xdr:nvSpPr>
        <xdr:cNvPr id="100" name="TextBox 99">
          <a:extLst>
            <a:ext uri="{FF2B5EF4-FFF2-40B4-BE49-F238E27FC236}">
              <a16:creationId xmlns:a16="http://schemas.microsoft.com/office/drawing/2014/main" id="{00000000-0008-0000-0000-000064000000}"/>
            </a:ext>
          </a:extLst>
        </xdr:cNvPr>
        <xdr:cNvSpPr txBox="1"/>
      </xdr:nvSpPr>
      <xdr:spPr>
        <a:xfrm>
          <a:off x="13409060" y="2239342"/>
          <a:ext cx="2351860" cy="506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400" b="1">
              <a:solidFill>
                <a:srgbClr val="FFFF00"/>
              </a:solidFill>
              <a:latin typeface="Times New Roman" panose="02020603050405020304" pitchFamily="18" charset="0"/>
              <a:ea typeface="+mn-ea"/>
              <a:cs typeface="Times New Roman" panose="02020603050405020304" pitchFamily="18" charset="0"/>
            </a:rPr>
            <a:t>PROFIT %</a:t>
          </a:r>
        </a:p>
        <a:p>
          <a:pPr marL="0" indent="0"/>
          <a:endParaRPr lang="en-US" sz="2400" b="1">
            <a:solidFill>
              <a:srgbClr val="FFFF00"/>
            </a:solidFill>
            <a:latin typeface="Times New Roman" panose="02020603050405020304" pitchFamily="18" charset="0"/>
            <a:ea typeface="+mn-ea"/>
            <a:cs typeface="Times New Roman" panose="02020603050405020304" pitchFamily="18" charset="0"/>
          </a:endParaRPr>
        </a:p>
        <a:p>
          <a:pPr marL="0" indent="0"/>
          <a:endParaRPr lang="en-US" sz="2400" b="1">
            <a:solidFill>
              <a:srgbClr val="FFFF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13</xdr:col>
      <xdr:colOff>249382</xdr:colOff>
      <xdr:row>11</xdr:row>
      <xdr:rowOff>48949</xdr:rowOff>
    </xdr:from>
    <xdr:to>
      <xdr:col>18</xdr:col>
      <xdr:colOff>476250</xdr:colOff>
      <xdr:row>14</xdr:row>
      <xdr:rowOff>168088</xdr:rowOff>
    </xdr:to>
    <xdr:sp macro="" textlink="">
      <xdr:nvSpPr>
        <xdr:cNvPr id="101" name="TextBox 100">
          <a:extLst>
            <a:ext uri="{FF2B5EF4-FFF2-40B4-BE49-F238E27FC236}">
              <a16:creationId xmlns:a16="http://schemas.microsoft.com/office/drawing/2014/main" id="{00000000-0008-0000-0000-000065000000}"/>
            </a:ext>
          </a:extLst>
        </xdr:cNvPr>
        <xdr:cNvSpPr txBox="1"/>
      </xdr:nvSpPr>
      <xdr:spPr>
        <a:xfrm>
          <a:off x="8261588" y="2206081"/>
          <a:ext cx="3308486" cy="707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FF00"/>
              </a:solidFill>
              <a:latin typeface="Times New Roman" panose="02020603050405020304" pitchFamily="18" charset="0"/>
              <a:cs typeface="Times New Roman" panose="02020603050405020304" pitchFamily="18" charset="0"/>
            </a:rPr>
            <a:t>TOTAL</a:t>
          </a:r>
          <a:r>
            <a:rPr lang="en-US" sz="2400" b="1" baseline="0">
              <a:solidFill>
                <a:srgbClr val="FFFF00"/>
              </a:solidFill>
              <a:latin typeface="Times New Roman" panose="02020603050405020304" pitchFamily="18" charset="0"/>
              <a:cs typeface="Times New Roman" panose="02020603050405020304" pitchFamily="18" charset="0"/>
            </a:rPr>
            <a:t> PROFIT</a:t>
          </a:r>
        </a:p>
        <a:p>
          <a:endParaRPr lang="en-US" sz="2400" b="1">
            <a:solidFill>
              <a:srgbClr val="FFFF00"/>
            </a:solidFill>
            <a:latin typeface="Times New Roman" panose="02020603050405020304" pitchFamily="18" charset="0"/>
            <a:cs typeface="Times New Roman" panose="02020603050405020304" pitchFamily="18" charset="0"/>
          </a:endParaRPr>
        </a:p>
        <a:p>
          <a:endParaRPr lang="en-US" sz="2400" b="1">
            <a:solidFill>
              <a:srgbClr val="FFFF00"/>
            </a:solidFill>
            <a:latin typeface="Times New Roman" panose="02020603050405020304" pitchFamily="18" charset="0"/>
            <a:cs typeface="Times New Roman" panose="02020603050405020304" pitchFamily="18" charset="0"/>
          </a:endParaRPr>
        </a:p>
      </xdr:txBody>
    </xdr:sp>
    <xdr:clientData/>
  </xdr:twoCellAnchor>
  <xdr:twoCellAnchor>
    <xdr:from>
      <xdr:col>31</xdr:col>
      <xdr:colOff>564576</xdr:colOff>
      <xdr:row>12</xdr:row>
      <xdr:rowOff>148936</xdr:rowOff>
    </xdr:from>
    <xdr:to>
      <xdr:col>35</xdr:col>
      <xdr:colOff>460666</xdr:colOff>
      <xdr:row>14</xdr:row>
      <xdr:rowOff>27709</xdr:rowOff>
    </xdr:to>
    <xdr:sp macro="" textlink="">
      <xdr:nvSpPr>
        <xdr:cNvPr id="102" name="TextBox 101">
          <a:extLst>
            <a:ext uri="{FF2B5EF4-FFF2-40B4-BE49-F238E27FC236}">
              <a16:creationId xmlns:a16="http://schemas.microsoft.com/office/drawing/2014/main" id="{00000000-0008-0000-0000-000066000000}"/>
            </a:ext>
          </a:extLst>
        </xdr:cNvPr>
        <xdr:cNvSpPr txBox="1"/>
      </xdr:nvSpPr>
      <xdr:spPr>
        <a:xfrm>
          <a:off x="19354803" y="2434936"/>
          <a:ext cx="2320636" cy="259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FFF00"/>
              </a:solidFill>
              <a:latin typeface="Times New Roman" panose="02020603050405020304" pitchFamily="18" charset="0"/>
              <a:cs typeface="Times New Roman" panose="02020603050405020304" pitchFamily="18" charset="0"/>
            </a:rPr>
            <a:t>TOP</a:t>
          </a:r>
        </a:p>
        <a:p>
          <a:r>
            <a:rPr lang="en-US" sz="1600" b="1" baseline="0">
              <a:solidFill>
                <a:srgbClr val="FFFF00"/>
              </a:solidFill>
              <a:latin typeface="Times New Roman" panose="02020603050405020304" pitchFamily="18" charset="0"/>
              <a:cs typeface="Times New Roman" panose="02020603050405020304" pitchFamily="18" charset="0"/>
            </a:rPr>
            <a:t> PRODUCT</a:t>
          </a:r>
          <a:endParaRPr lang="en-US" sz="1600" b="1">
            <a:solidFill>
              <a:srgbClr val="FFFF00"/>
            </a:solidFill>
            <a:latin typeface="Times New Roman" panose="02020603050405020304" pitchFamily="18" charset="0"/>
            <a:cs typeface="Times New Roman" panose="02020603050405020304" pitchFamily="18" charset="0"/>
          </a:endParaRPr>
        </a:p>
        <a:p>
          <a:endParaRPr lang="en-US" sz="1600" b="1">
            <a:solidFill>
              <a:srgbClr val="FFFF00"/>
            </a:solidFill>
            <a:latin typeface="Times New Roman" panose="02020603050405020304" pitchFamily="18" charset="0"/>
            <a:cs typeface="Times New Roman" panose="02020603050405020304" pitchFamily="18" charset="0"/>
          </a:endParaRPr>
        </a:p>
      </xdr:txBody>
    </xdr:sp>
    <xdr:clientData/>
  </xdr:twoCellAnchor>
  <xdr:twoCellAnchor>
    <xdr:from>
      <xdr:col>31</xdr:col>
      <xdr:colOff>339438</xdr:colOff>
      <xdr:row>13</xdr:row>
      <xdr:rowOff>183573</xdr:rowOff>
    </xdr:from>
    <xdr:to>
      <xdr:col>35</xdr:col>
      <xdr:colOff>235528</xdr:colOff>
      <xdr:row>15</xdr:row>
      <xdr:rowOff>62346</xdr:rowOff>
    </xdr:to>
    <xdr:sp macro="" textlink="">
      <xdr:nvSpPr>
        <xdr:cNvPr id="103" name="TextBox 102">
          <a:extLst>
            <a:ext uri="{FF2B5EF4-FFF2-40B4-BE49-F238E27FC236}">
              <a16:creationId xmlns:a16="http://schemas.microsoft.com/office/drawing/2014/main" id="{00000000-0008-0000-0000-000067000000}"/>
            </a:ext>
          </a:extLst>
        </xdr:cNvPr>
        <xdr:cNvSpPr txBox="1"/>
      </xdr:nvSpPr>
      <xdr:spPr>
        <a:xfrm>
          <a:off x="19129665" y="2660073"/>
          <a:ext cx="2320636" cy="259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FFF00"/>
              </a:solidFill>
              <a:latin typeface="Times New Roman" panose="02020603050405020304" pitchFamily="18" charset="0"/>
              <a:cs typeface="Times New Roman" panose="02020603050405020304" pitchFamily="18" charset="0"/>
            </a:rPr>
            <a:t>PRODUCT</a:t>
          </a:r>
          <a:endParaRPr lang="en-US" sz="1200" b="1">
            <a:solidFill>
              <a:srgbClr val="FFFF00"/>
            </a:solidFill>
            <a:latin typeface="Times New Roman" panose="02020603050405020304" pitchFamily="18" charset="0"/>
            <a:cs typeface="Times New Roman" panose="02020603050405020304" pitchFamily="18" charset="0"/>
          </a:endParaRPr>
        </a:p>
        <a:p>
          <a:endParaRPr lang="en-US" sz="1200" b="1">
            <a:solidFill>
              <a:srgbClr val="FFFF00"/>
            </a:solidFill>
            <a:latin typeface="Times New Roman" panose="02020603050405020304" pitchFamily="18" charset="0"/>
            <a:cs typeface="Times New Roman" panose="02020603050405020304" pitchFamily="18" charset="0"/>
          </a:endParaRPr>
        </a:p>
      </xdr:txBody>
    </xdr:sp>
    <xdr:clientData/>
  </xdr:twoCellAnchor>
  <xdr:twoCellAnchor>
    <xdr:from>
      <xdr:col>36</xdr:col>
      <xdr:colOff>595747</xdr:colOff>
      <xdr:row>12</xdr:row>
      <xdr:rowOff>162791</xdr:rowOff>
    </xdr:from>
    <xdr:to>
      <xdr:col>40</xdr:col>
      <xdr:colOff>491837</xdr:colOff>
      <xdr:row>14</xdr:row>
      <xdr:rowOff>41564</xdr:rowOff>
    </xdr:to>
    <xdr:sp macro="" textlink="">
      <xdr:nvSpPr>
        <xdr:cNvPr id="104" name="TextBox 103">
          <a:extLst>
            <a:ext uri="{FF2B5EF4-FFF2-40B4-BE49-F238E27FC236}">
              <a16:creationId xmlns:a16="http://schemas.microsoft.com/office/drawing/2014/main" id="{00000000-0008-0000-0000-000068000000}"/>
            </a:ext>
          </a:extLst>
        </xdr:cNvPr>
        <xdr:cNvSpPr txBox="1"/>
      </xdr:nvSpPr>
      <xdr:spPr>
        <a:xfrm>
          <a:off x="22416656" y="2448791"/>
          <a:ext cx="2320636" cy="259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FFF00"/>
              </a:solidFill>
              <a:latin typeface="Times New Roman" panose="02020603050405020304" pitchFamily="18" charset="0"/>
              <a:ea typeface="+mn-ea"/>
              <a:cs typeface="Times New Roman" panose="02020603050405020304" pitchFamily="18" charset="0"/>
            </a:rPr>
            <a:t>TOP</a:t>
          </a:r>
        </a:p>
        <a:p>
          <a:r>
            <a:rPr lang="en-US" sz="1200" b="1" baseline="0">
              <a:solidFill>
                <a:srgbClr val="FFFF00"/>
              </a:solidFill>
              <a:latin typeface="Times New Roman" panose="02020603050405020304" pitchFamily="18" charset="0"/>
              <a:cs typeface="Times New Roman" panose="02020603050405020304" pitchFamily="18" charset="0"/>
            </a:rPr>
            <a:t> PRODUCT</a:t>
          </a:r>
          <a:endParaRPr lang="en-US" sz="1200" b="1">
            <a:solidFill>
              <a:srgbClr val="FFFF00"/>
            </a:solidFill>
            <a:latin typeface="Times New Roman" panose="02020603050405020304" pitchFamily="18" charset="0"/>
            <a:cs typeface="Times New Roman" panose="02020603050405020304" pitchFamily="18" charset="0"/>
          </a:endParaRPr>
        </a:p>
        <a:p>
          <a:endParaRPr lang="en-US" sz="1200" b="1">
            <a:solidFill>
              <a:srgbClr val="FFFF00"/>
            </a:solidFill>
            <a:latin typeface="Times New Roman" panose="02020603050405020304" pitchFamily="18" charset="0"/>
            <a:cs typeface="Times New Roman" panose="02020603050405020304" pitchFamily="18" charset="0"/>
          </a:endParaRPr>
        </a:p>
      </xdr:txBody>
    </xdr:sp>
    <xdr:clientData/>
  </xdr:twoCellAnchor>
  <xdr:twoCellAnchor>
    <xdr:from>
      <xdr:col>36</xdr:col>
      <xdr:colOff>197428</xdr:colOff>
      <xdr:row>14</xdr:row>
      <xdr:rowOff>6926</xdr:rowOff>
    </xdr:from>
    <xdr:to>
      <xdr:col>40</xdr:col>
      <xdr:colOff>93518</xdr:colOff>
      <xdr:row>15</xdr:row>
      <xdr:rowOff>76199</xdr:rowOff>
    </xdr:to>
    <xdr:sp macro="" textlink="">
      <xdr:nvSpPr>
        <xdr:cNvPr id="105" name="TextBox 104">
          <a:extLst>
            <a:ext uri="{FF2B5EF4-FFF2-40B4-BE49-F238E27FC236}">
              <a16:creationId xmlns:a16="http://schemas.microsoft.com/office/drawing/2014/main" id="{00000000-0008-0000-0000-000069000000}"/>
            </a:ext>
          </a:extLst>
        </xdr:cNvPr>
        <xdr:cNvSpPr txBox="1"/>
      </xdr:nvSpPr>
      <xdr:spPr>
        <a:xfrm>
          <a:off x="22018337" y="2673926"/>
          <a:ext cx="2320636" cy="259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FFF00"/>
              </a:solidFill>
              <a:latin typeface="Times New Roman" panose="02020603050405020304" pitchFamily="18" charset="0"/>
              <a:ea typeface="+mn-ea"/>
              <a:cs typeface="Times New Roman" panose="02020603050405020304" pitchFamily="18" charset="0"/>
            </a:rPr>
            <a:t>CATEGORY</a:t>
          </a:r>
        </a:p>
        <a:p>
          <a:endParaRPr lang="en-US" sz="1200" b="1">
            <a:solidFill>
              <a:srgbClr val="FFFF00"/>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67438</xdr:colOff>
      <xdr:row>13</xdr:row>
      <xdr:rowOff>31021</xdr:rowOff>
    </xdr:from>
    <xdr:to>
      <xdr:col>9</xdr:col>
      <xdr:colOff>327210</xdr:colOff>
      <xdr:row>15</xdr:row>
      <xdr:rowOff>192487</xdr:rowOff>
    </xdr:to>
    <xdr:sp macro="" textlink="analysis!E5">
      <xdr:nvSpPr>
        <xdr:cNvPr id="106" name="TextBox 105">
          <a:extLst>
            <a:ext uri="{FF2B5EF4-FFF2-40B4-BE49-F238E27FC236}">
              <a16:creationId xmlns:a16="http://schemas.microsoft.com/office/drawing/2014/main" id="{00000000-0008-0000-0000-00006A000000}"/>
            </a:ext>
          </a:extLst>
        </xdr:cNvPr>
        <xdr:cNvSpPr txBox="1"/>
      </xdr:nvSpPr>
      <xdr:spPr>
        <a:xfrm>
          <a:off x="3765379" y="2580359"/>
          <a:ext cx="2108743" cy="553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C4A73C1-DAB7-4C97-84AD-B6BEDA2821B7}" type="TxLink">
            <a:rPr lang="en-US" sz="4000" b="1" i="0" u="none" strike="noStrike" baseline="0">
              <a:solidFill>
                <a:schemeClr val="bg1"/>
              </a:solidFill>
              <a:latin typeface="Times New Roman" panose="02020603050405020304" pitchFamily="18" charset="0"/>
              <a:cs typeface="Times New Roman" panose="02020603050405020304" pitchFamily="18" charset="0"/>
            </a:rPr>
            <a:pPr/>
            <a:t>$5,471</a:t>
          </a:fld>
          <a:endParaRPr lang="en-US" sz="60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151332</xdr:colOff>
      <xdr:row>13</xdr:row>
      <xdr:rowOff>62957</xdr:rowOff>
    </xdr:from>
    <xdr:to>
      <xdr:col>17</xdr:col>
      <xdr:colOff>411105</xdr:colOff>
      <xdr:row>16</xdr:row>
      <xdr:rowOff>22717</xdr:rowOff>
    </xdr:to>
    <xdr:sp macro="" textlink="analysis!E6">
      <xdr:nvSpPr>
        <xdr:cNvPr id="107" name="TextBox 106">
          <a:extLst>
            <a:ext uri="{FF2B5EF4-FFF2-40B4-BE49-F238E27FC236}">
              <a16:creationId xmlns:a16="http://schemas.microsoft.com/office/drawing/2014/main" id="{00000000-0008-0000-0000-00006B000000}"/>
            </a:ext>
          </a:extLst>
        </xdr:cNvPr>
        <xdr:cNvSpPr txBox="1"/>
      </xdr:nvSpPr>
      <xdr:spPr>
        <a:xfrm>
          <a:off x="8779861" y="2612295"/>
          <a:ext cx="2108744" cy="548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CCB83F9-35E5-495B-A1F5-542425C75EB5}" type="TxLink">
            <a:rPr lang="en-US" sz="4000" b="1" i="0" u="none" strike="noStrike" baseline="0">
              <a:solidFill>
                <a:schemeClr val="bg1"/>
              </a:solidFill>
              <a:latin typeface="Times New Roman" panose="02020603050405020304" pitchFamily="18" charset="0"/>
              <a:ea typeface="+mn-ea"/>
              <a:cs typeface="Times New Roman" panose="02020603050405020304" pitchFamily="18" charset="0"/>
            </a:rPr>
            <a:pPr marL="0" indent="0"/>
            <a:t>$1,243</a:t>
          </a:fld>
          <a:endParaRPr lang="en-US" sz="4000" b="1" i="0" u="none" strike="noStrike" baseline="0">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22</xdr:col>
      <xdr:colOff>420629</xdr:colOff>
      <xdr:row>13</xdr:row>
      <xdr:rowOff>62804</xdr:rowOff>
    </xdr:from>
    <xdr:to>
      <xdr:col>26</xdr:col>
      <xdr:colOff>64078</xdr:colOff>
      <xdr:row>16</xdr:row>
      <xdr:rowOff>22564</xdr:rowOff>
    </xdr:to>
    <xdr:sp macro="" textlink="analysis!E7">
      <xdr:nvSpPr>
        <xdr:cNvPr id="108" name="TextBox 107">
          <a:extLst>
            <a:ext uri="{FF2B5EF4-FFF2-40B4-BE49-F238E27FC236}">
              <a16:creationId xmlns:a16="http://schemas.microsoft.com/office/drawing/2014/main" id="{00000000-0008-0000-0000-00006C000000}"/>
            </a:ext>
          </a:extLst>
        </xdr:cNvPr>
        <xdr:cNvSpPr txBox="1"/>
      </xdr:nvSpPr>
      <xdr:spPr>
        <a:xfrm>
          <a:off x="13979747" y="2612142"/>
          <a:ext cx="2108743" cy="548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2C0A2AD-9371-482E-B7CC-60D811100645}" type="TxLink">
            <a:rPr lang="en-US" sz="4000" b="1" i="0" u="none" strike="noStrike" baseline="0">
              <a:solidFill>
                <a:schemeClr val="bg1"/>
              </a:solidFill>
              <a:latin typeface="Times New Roman" panose="02020603050405020304" pitchFamily="18" charset="0"/>
              <a:ea typeface="+mn-ea"/>
              <a:cs typeface="Times New Roman" panose="02020603050405020304" pitchFamily="18" charset="0"/>
            </a:rPr>
            <a:pPr marL="0" indent="0"/>
            <a:t>29%</a:t>
          </a:fld>
          <a:endParaRPr lang="en-US" sz="4000" b="1" i="0" u="none" strike="noStrike" baseline="0">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31</xdr:col>
      <xdr:colOff>370609</xdr:colOff>
      <xdr:row>17</xdr:row>
      <xdr:rowOff>41564</xdr:rowOff>
    </xdr:from>
    <xdr:to>
      <xdr:col>35</xdr:col>
      <xdr:colOff>24245</xdr:colOff>
      <xdr:row>20</xdr:row>
      <xdr:rowOff>6928</xdr:rowOff>
    </xdr:to>
    <xdr:sp macro="" textlink="analysis!P18">
      <xdr:nvSpPr>
        <xdr:cNvPr id="110" name="TextBox 109">
          <a:extLst>
            <a:ext uri="{FF2B5EF4-FFF2-40B4-BE49-F238E27FC236}">
              <a16:creationId xmlns:a16="http://schemas.microsoft.com/office/drawing/2014/main" id="{00000000-0008-0000-0000-00006E000000}"/>
            </a:ext>
          </a:extLst>
        </xdr:cNvPr>
        <xdr:cNvSpPr txBox="1"/>
      </xdr:nvSpPr>
      <xdr:spPr>
        <a:xfrm>
          <a:off x="19160836" y="3280064"/>
          <a:ext cx="2078182" cy="53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66D061E-2B41-4D3C-950C-550EF136F965}" type="TxLink">
            <a:rPr lang="en-US" sz="2000" b="0" i="0" u="none" strike="noStrike" baseline="0">
              <a:solidFill>
                <a:schemeClr val="bg1"/>
              </a:solidFill>
              <a:latin typeface="Times New Roman" panose="02020603050405020304" pitchFamily="18" charset="0"/>
              <a:ea typeface="+mn-ea"/>
              <a:cs typeface="Times New Roman" panose="02020603050405020304" pitchFamily="18" charset="0"/>
            </a:rPr>
            <a:pPr marL="0" indent="0"/>
            <a:t>14</a:t>
          </a:fld>
          <a:endParaRPr lang="en-US" sz="2000" b="0" i="0" u="none" strike="noStrike" baseline="0">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31</xdr:col>
      <xdr:colOff>332511</xdr:colOff>
      <xdr:row>19</xdr:row>
      <xdr:rowOff>72737</xdr:rowOff>
    </xdr:from>
    <xdr:to>
      <xdr:col>34</xdr:col>
      <xdr:colOff>592284</xdr:colOff>
      <xdr:row>22</xdr:row>
      <xdr:rowOff>38101</xdr:rowOff>
    </xdr:to>
    <xdr:sp macro="" textlink="analysis!O18">
      <xdr:nvSpPr>
        <xdr:cNvPr id="111" name="TextBox 110">
          <a:extLst>
            <a:ext uri="{FF2B5EF4-FFF2-40B4-BE49-F238E27FC236}">
              <a16:creationId xmlns:a16="http://schemas.microsoft.com/office/drawing/2014/main" id="{00000000-0008-0000-0000-00006F000000}"/>
            </a:ext>
          </a:extLst>
        </xdr:cNvPr>
        <xdr:cNvSpPr txBox="1"/>
      </xdr:nvSpPr>
      <xdr:spPr>
        <a:xfrm>
          <a:off x="19122738" y="3692237"/>
          <a:ext cx="2078182" cy="53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BDD09FD-4C86-48F1-AF5E-177449AB24FE}" type="TxLink">
            <a:rPr lang="en-US" sz="2400" b="1" i="0" u="none" strike="noStrike" baseline="0">
              <a:solidFill>
                <a:schemeClr val="bg1"/>
              </a:solidFill>
              <a:latin typeface="Times New Roman" panose="02020603050405020304" pitchFamily="18" charset="0"/>
              <a:ea typeface="+mn-ea"/>
              <a:cs typeface="Times New Roman" panose="02020603050405020304" pitchFamily="18" charset="0"/>
            </a:rPr>
            <a:pPr marL="0" indent="0"/>
            <a:t>$2,818</a:t>
          </a:fld>
          <a:endParaRPr lang="en-US" sz="2400" b="1" i="0" u="none" strike="noStrike" baseline="0">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32</xdr:col>
      <xdr:colOff>398318</xdr:colOff>
      <xdr:row>17</xdr:row>
      <xdr:rowOff>51954</xdr:rowOff>
    </xdr:from>
    <xdr:to>
      <xdr:col>36</xdr:col>
      <xdr:colOff>51955</xdr:colOff>
      <xdr:row>20</xdr:row>
      <xdr:rowOff>17318</xdr:rowOff>
    </xdr:to>
    <xdr:sp macro="" textlink="analysis!N18">
      <xdr:nvSpPr>
        <xdr:cNvPr id="112" name="TextBox 111">
          <a:extLst>
            <a:ext uri="{FF2B5EF4-FFF2-40B4-BE49-F238E27FC236}">
              <a16:creationId xmlns:a16="http://schemas.microsoft.com/office/drawing/2014/main" id="{00000000-0008-0000-0000-000070000000}"/>
            </a:ext>
          </a:extLst>
        </xdr:cNvPr>
        <xdr:cNvSpPr txBox="1"/>
      </xdr:nvSpPr>
      <xdr:spPr>
        <a:xfrm>
          <a:off x="19794682" y="3290454"/>
          <a:ext cx="2078182" cy="53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6D26B9C-45FF-455E-9D26-DCF9AA87AFAC}" type="TxLink">
            <a:rPr lang="en-US" sz="2000" b="0" i="0" u="none" strike="noStrike" baseline="0">
              <a:solidFill>
                <a:schemeClr val="bg1"/>
              </a:solidFill>
              <a:latin typeface="Times New Roman" panose="02020603050405020304" pitchFamily="18" charset="0"/>
              <a:ea typeface="+mn-ea"/>
              <a:cs typeface="Times New Roman" panose="02020603050405020304" pitchFamily="18" charset="0"/>
            </a:rPr>
            <a:pPr marL="0" indent="0"/>
            <a:t>Ft</a:t>
          </a:fld>
          <a:endParaRPr lang="en-US" sz="2000" b="0" i="0" u="none" strike="noStrike" baseline="0">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31</xdr:col>
      <xdr:colOff>308264</xdr:colOff>
      <xdr:row>15</xdr:row>
      <xdr:rowOff>100447</xdr:rowOff>
    </xdr:from>
    <xdr:to>
      <xdr:col>34</xdr:col>
      <xdr:colOff>568037</xdr:colOff>
      <xdr:row>18</xdr:row>
      <xdr:rowOff>65811</xdr:rowOff>
    </xdr:to>
    <xdr:sp macro="" textlink="analysis!M18">
      <xdr:nvSpPr>
        <xdr:cNvPr id="113" name="TextBox 112">
          <a:extLst>
            <a:ext uri="{FF2B5EF4-FFF2-40B4-BE49-F238E27FC236}">
              <a16:creationId xmlns:a16="http://schemas.microsoft.com/office/drawing/2014/main" id="{00000000-0008-0000-0000-000071000000}"/>
            </a:ext>
          </a:extLst>
        </xdr:cNvPr>
        <xdr:cNvSpPr txBox="1"/>
      </xdr:nvSpPr>
      <xdr:spPr>
        <a:xfrm>
          <a:off x="19098491" y="2957947"/>
          <a:ext cx="2078182" cy="53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EFBE909-0EBB-448E-AE83-98AF9F2B619C}" type="TxLink">
            <a:rPr lang="en-US" sz="2000" b="0" i="0" u="none" strike="noStrike" baseline="0">
              <a:solidFill>
                <a:schemeClr val="bg1"/>
              </a:solidFill>
              <a:latin typeface="Times New Roman" panose="02020603050405020304" pitchFamily="18" charset="0"/>
              <a:ea typeface="+mn-ea"/>
              <a:cs typeface="Times New Roman" panose="02020603050405020304" pitchFamily="18" charset="0"/>
            </a:rPr>
            <a:pPr marL="0" indent="0"/>
            <a:t>Product30</a:t>
          </a:fld>
          <a:endParaRPr lang="en-US" sz="2000" b="0" i="0" u="none" strike="noStrike" baseline="0">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36</xdr:col>
      <xdr:colOff>353289</xdr:colOff>
      <xdr:row>19</xdr:row>
      <xdr:rowOff>76201</xdr:rowOff>
    </xdr:from>
    <xdr:to>
      <xdr:col>40</xdr:col>
      <xdr:colOff>6925</xdr:colOff>
      <xdr:row>22</xdr:row>
      <xdr:rowOff>41565</xdr:rowOff>
    </xdr:to>
    <xdr:sp macro="" textlink="analysis!AI1">
      <xdr:nvSpPr>
        <xdr:cNvPr id="114" name="TextBox 113">
          <a:extLst>
            <a:ext uri="{FF2B5EF4-FFF2-40B4-BE49-F238E27FC236}">
              <a16:creationId xmlns:a16="http://schemas.microsoft.com/office/drawing/2014/main" id="{00000000-0008-0000-0000-000072000000}"/>
            </a:ext>
          </a:extLst>
        </xdr:cNvPr>
        <xdr:cNvSpPr txBox="1"/>
      </xdr:nvSpPr>
      <xdr:spPr>
        <a:xfrm>
          <a:off x="22174198" y="3695701"/>
          <a:ext cx="2078182" cy="53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CD9C3D4-7D15-441F-B25D-94E7E1DA35F2}" type="TxLink">
            <a:rPr lang="en-US" sz="2400" b="1" i="0" u="none" strike="noStrike" baseline="0">
              <a:solidFill>
                <a:schemeClr val="bg1"/>
              </a:solidFill>
              <a:latin typeface="Times New Roman" panose="02020603050405020304" pitchFamily="18" charset="0"/>
              <a:ea typeface="+mn-ea"/>
              <a:cs typeface="Times New Roman" panose="02020603050405020304" pitchFamily="18" charset="0"/>
            </a:rPr>
            <a:pPr marL="0" indent="0"/>
            <a:t>$4,767</a:t>
          </a:fld>
          <a:endParaRPr lang="en-US" sz="2400" b="1" i="0" u="none" strike="noStrike" baseline="0">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36</xdr:col>
      <xdr:colOff>211281</xdr:colOff>
      <xdr:row>15</xdr:row>
      <xdr:rowOff>176645</xdr:rowOff>
    </xdr:from>
    <xdr:to>
      <xdr:col>39</xdr:col>
      <xdr:colOff>471054</xdr:colOff>
      <xdr:row>18</xdr:row>
      <xdr:rowOff>142009</xdr:rowOff>
    </xdr:to>
    <xdr:sp macro="" textlink="analysis!AH1">
      <xdr:nvSpPr>
        <xdr:cNvPr id="115" name="TextBox 114">
          <a:extLst>
            <a:ext uri="{FF2B5EF4-FFF2-40B4-BE49-F238E27FC236}">
              <a16:creationId xmlns:a16="http://schemas.microsoft.com/office/drawing/2014/main" id="{00000000-0008-0000-0000-000073000000}"/>
            </a:ext>
          </a:extLst>
        </xdr:cNvPr>
        <xdr:cNvSpPr txBox="1"/>
      </xdr:nvSpPr>
      <xdr:spPr>
        <a:xfrm>
          <a:off x="22032190" y="3034145"/>
          <a:ext cx="2078182" cy="53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DC13B29-700B-4F91-8A6C-7C207002AED6}" type="TxLink">
            <a:rPr lang="en-US" sz="2000" b="0" i="0" u="none" strike="noStrike" baseline="0">
              <a:solidFill>
                <a:schemeClr val="bg1"/>
              </a:solidFill>
              <a:latin typeface="Times New Roman" panose="02020603050405020304" pitchFamily="18" charset="0"/>
              <a:ea typeface="+mn-ea"/>
              <a:cs typeface="Times New Roman" panose="02020603050405020304" pitchFamily="18" charset="0"/>
            </a:rPr>
            <a:pPr marL="0" indent="0"/>
            <a:t>Category04</a:t>
          </a:fld>
          <a:endParaRPr lang="en-US" sz="2000" b="0" i="0" u="none" strike="noStrike" baseline="0">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editAs="oneCell">
    <xdr:from>
      <xdr:col>16</xdr:col>
      <xdr:colOff>529149</xdr:colOff>
      <xdr:row>3</xdr:row>
      <xdr:rowOff>89543</xdr:rowOff>
    </xdr:from>
    <xdr:to>
      <xdr:col>24</xdr:col>
      <xdr:colOff>588818</xdr:colOff>
      <xdr:row>8</xdr:row>
      <xdr:rowOff>34636</xdr:rowOff>
    </xdr:to>
    <mc:AlternateContent xmlns:mc="http://schemas.openxmlformats.org/markup-compatibility/2006" xmlns:a14="http://schemas.microsoft.com/office/drawing/2010/main">
      <mc:Choice Requires="a14">
        <xdr:graphicFrame macro="">
          <xdr:nvGraphicFramePr>
            <xdr:cNvPr id="117" name="SALE TYPE">
              <a:extLst>
                <a:ext uri="{FF2B5EF4-FFF2-40B4-BE49-F238E27FC236}">
                  <a16:creationId xmlns:a16="http://schemas.microsoft.com/office/drawing/2014/main" id="{00000000-0008-0000-0000-000075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10205339" y="679186"/>
              <a:ext cx="4897765" cy="9278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176701</xdr:colOff>
      <xdr:row>3</xdr:row>
      <xdr:rowOff>74831</xdr:rowOff>
    </xdr:from>
    <xdr:to>
      <xdr:col>30</xdr:col>
      <xdr:colOff>467591</xdr:colOff>
      <xdr:row>8</xdr:row>
      <xdr:rowOff>17318</xdr:rowOff>
    </xdr:to>
    <mc:AlternateContent xmlns:mc="http://schemas.openxmlformats.org/markup-compatibility/2006" xmlns:a14="http://schemas.microsoft.com/office/drawing/2010/main">
      <mc:Choice Requires="a14">
        <xdr:graphicFrame macro="">
          <xdr:nvGraphicFramePr>
            <xdr:cNvPr id="118" name="PAYMENT MODE">
              <a:extLst>
                <a:ext uri="{FF2B5EF4-FFF2-40B4-BE49-F238E27FC236}">
                  <a16:creationId xmlns:a16="http://schemas.microsoft.com/office/drawing/2014/main" id="{00000000-0008-0000-0000-000076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5295749" y="664474"/>
              <a:ext cx="3314699" cy="925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67078</xdr:colOff>
      <xdr:row>23</xdr:row>
      <xdr:rowOff>120740</xdr:rowOff>
    </xdr:from>
    <xdr:to>
      <xdr:col>4</xdr:col>
      <xdr:colOff>100026</xdr:colOff>
      <xdr:row>47</xdr:row>
      <xdr:rowOff>80494</xdr:rowOff>
    </xdr:to>
    <mc:AlternateContent xmlns:mc="http://schemas.openxmlformats.org/markup-compatibility/2006" xmlns:a14="http://schemas.microsoft.com/office/drawing/2010/main">
      <mc:Choice Requires="a14">
        <xdr:graphicFrame macro="">
          <xdr:nvGraphicFramePr>
            <xdr:cNvPr id="119" name="MONTH">
              <a:extLst>
                <a:ext uri="{FF2B5EF4-FFF2-40B4-BE49-F238E27FC236}">
                  <a16:creationId xmlns:a16="http://schemas.microsoft.com/office/drawing/2014/main" id="{00000000-0008-0000-0000-000077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71840" y="4641335"/>
              <a:ext cx="1847234" cy="46768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15643</xdr:colOff>
      <xdr:row>12</xdr:row>
      <xdr:rowOff>146101</xdr:rowOff>
    </xdr:from>
    <xdr:to>
      <xdr:col>4</xdr:col>
      <xdr:colOff>181428</xdr:colOff>
      <xdr:row>20</xdr:row>
      <xdr:rowOff>72571</xdr:rowOff>
    </xdr:to>
    <mc:AlternateContent xmlns:mc="http://schemas.openxmlformats.org/markup-compatibility/2006" xmlns:a14="http://schemas.microsoft.com/office/drawing/2010/main">
      <mc:Choice Requires="a14">
        <xdr:graphicFrame macro="">
          <xdr:nvGraphicFramePr>
            <xdr:cNvPr id="120" name="YEAR">
              <a:extLst>
                <a:ext uri="{FF2B5EF4-FFF2-40B4-BE49-F238E27FC236}">
                  <a16:creationId xmlns:a16="http://schemas.microsoft.com/office/drawing/2014/main" id="{00000000-0008-0000-0000-000078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20405" y="2504672"/>
              <a:ext cx="1980071" cy="14988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60477</xdr:colOff>
      <xdr:row>43</xdr:row>
      <xdr:rowOff>85741</xdr:rowOff>
    </xdr:from>
    <xdr:to>
      <xdr:col>22</xdr:col>
      <xdr:colOff>35278</xdr:colOff>
      <xdr:row>57</xdr:row>
      <xdr:rowOff>115455</xdr:rowOff>
    </xdr:to>
    <xdr:graphicFrame macro="">
      <xdr:nvGraphicFramePr>
        <xdr:cNvPr id="121" name="Chart 120">
          <a:extLst>
            <a:ext uri="{FF2B5EF4-FFF2-40B4-BE49-F238E27FC236}">
              <a16:creationId xmlns:a16="http://schemas.microsoft.com/office/drawing/2014/main" id="{00000000-0008-0000-0000-00007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5</xdr:col>
      <xdr:colOff>504326</xdr:colOff>
      <xdr:row>23</xdr:row>
      <xdr:rowOff>39434</xdr:rowOff>
    </xdr:from>
    <xdr:to>
      <xdr:col>13</xdr:col>
      <xdr:colOff>559987</xdr:colOff>
      <xdr:row>37</xdr:row>
      <xdr:rowOff>16888</xdr:rowOff>
    </xdr:to>
    <xdr:graphicFrame macro="">
      <xdr:nvGraphicFramePr>
        <xdr:cNvPr id="122" name="Chart 121">
          <a:extLst>
            <a:ext uri="{FF2B5EF4-FFF2-40B4-BE49-F238E27FC236}">
              <a16:creationId xmlns:a16="http://schemas.microsoft.com/office/drawing/2014/main" id="{00000000-0008-0000-0000-00007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85725</xdr:colOff>
          <xdr:row>20</xdr:row>
          <xdr:rowOff>104775</xdr:rowOff>
        </xdr:from>
        <xdr:to>
          <xdr:col>11</xdr:col>
          <xdr:colOff>371475</xdr:colOff>
          <xdr:row>22</xdr:row>
          <xdr:rowOff>142875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304800</xdr:colOff>
          <xdr:row>20</xdr:row>
          <xdr:rowOff>85725</xdr:rowOff>
        </xdr:from>
        <xdr:to>
          <xdr:col>13</xdr:col>
          <xdr:colOff>66675</xdr:colOff>
          <xdr:row>22</xdr:row>
          <xdr:rowOff>133350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495300</xdr:colOff>
          <xdr:row>19</xdr:row>
          <xdr:rowOff>142875</xdr:rowOff>
        </xdr:from>
        <xdr:to>
          <xdr:col>10</xdr:col>
          <xdr:colOff>152400</xdr:colOff>
          <xdr:row>23</xdr:row>
          <xdr:rowOff>104775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31</xdr:col>
      <xdr:colOff>261938</xdr:colOff>
      <xdr:row>35</xdr:row>
      <xdr:rowOff>52042</xdr:rowOff>
    </xdr:from>
    <xdr:to>
      <xdr:col>38</xdr:col>
      <xdr:colOff>387383</xdr:colOff>
      <xdr:row>56</xdr:row>
      <xdr:rowOff>142875</xdr:rowOff>
    </xdr:to>
    <xdr:graphicFrame macro="">
      <xdr:nvGraphicFramePr>
        <xdr:cNvPr id="126" name="Chart 125">
          <a:extLst>
            <a:ext uri="{FF2B5EF4-FFF2-40B4-BE49-F238E27FC236}">
              <a16:creationId xmlns:a16="http://schemas.microsoft.com/office/drawing/2014/main" id="{00000000-0008-0000-0000-00007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mc:AlternateContent xmlns:mc="http://schemas.openxmlformats.org/markup-compatibility/2006">
    <mc:Choice xmlns:a14="http://schemas.microsoft.com/office/drawing/2010/main" Requires="a14">
      <xdr:twoCellAnchor editAs="oneCell">
        <xdr:from>
          <xdr:col>30</xdr:col>
          <xdr:colOff>314325</xdr:colOff>
          <xdr:row>37</xdr:row>
          <xdr:rowOff>95250</xdr:rowOff>
        </xdr:from>
        <xdr:to>
          <xdr:col>31</xdr:col>
          <xdr:colOff>47625</xdr:colOff>
          <xdr:row>53</xdr:row>
          <xdr:rowOff>0</xdr:rowOff>
        </xdr:to>
        <xdr:sp macro="" textlink="">
          <xdr:nvSpPr>
            <xdr:cNvPr id="3076" name="Scroll Bar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520710</xdr:colOff>
      <xdr:row>23</xdr:row>
      <xdr:rowOff>48845</xdr:rowOff>
    </xdr:from>
    <xdr:to>
      <xdr:col>22</xdr:col>
      <xdr:colOff>341924</xdr:colOff>
      <xdr:row>36</xdr:row>
      <xdr:rowOff>97692</xdr:rowOff>
    </xdr:to>
    <mc:AlternateContent xmlns:mc="http://schemas.openxmlformats.org/markup-compatibility/2006">
      <mc:Choice xmlns:cx1="http://schemas.microsoft.com/office/drawing/2015/9/8/chartex" Requires="cx1">
        <xdr:graphicFrame macro="">
          <xdr:nvGraphicFramePr>
            <xdr:cNvPr id="128" name="Chart 127">
              <a:extLst>
                <a:ext uri="{FF2B5EF4-FFF2-40B4-BE49-F238E27FC236}">
                  <a16:creationId xmlns:a16="http://schemas.microsoft.com/office/drawing/2014/main" id="{00000000-0008-0000-0000-000080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9664710" y="4430345"/>
              <a:ext cx="4088414" cy="252534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176894</xdr:colOff>
      <xdr:row>23</xdr:row>
      <xdr:rowOff>15511</xdr:rowOff>
    </xdr:from>
    <xdr:to>
      <xdr:col>28</xdr:col>
      <xdr:colOff>313647</xdr:colOff>
      <xdr:row>36</xdr:row>
      <xdr:rowOff>155059</xdr:rowOff>
    </xdr:to>
    <xdr:graphicFrame macro="">
      <xdr:nvGraphicFramePr>
        <xdr:cNvPr id="129" name="Chart 128">
          <a:extLst>
            <a:ext uri="{FF2B5EF4-FFF2-40B4-BE49-F238E27FC236}">
              <a16:creationId xmlns:a16="http://schemas.microsoft.com/office/drawing/2014/main" id="{00000000-0008-0000-0000-00008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24</xdr:col>
      <xdr:colOff>132906</xdr:colOff>
      <xdr:row>43</xdr:row>
      <xdr:rowOff>177209</xdr:rowOff>
    </xdr:from>
    <xdr:to>
      <xdr:col>28</xdr:col>
      <xdr:colOff>332266</xdr:colOff>
      <xdr:row>57</xdr:row>
      <xdr:rowOff>132906</xdr:rowOff>
    </xdr:to>
    <xdr:graphicFrame macro="">
      <xdr:nvGraphicFramePr>
        <xdr:cNvPr id="130" name="Chart 129">
          <a:extLst>
            <a:ext uri="{FF2B5EF4-FFF2-40B4-BE49-F238E27FC236}">
              <a16:creationId xmlns:a16="http://schemas.microsoft.com/office/drawing/2014/main" id="{00000000-0008-0000-0000-00008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31</xdr:col>
      <xdr:colOff>107324</xdr:colOff>
      <xdr:row>2</xdr:row>
      <xdr:rowOff>32063</xdr:rowOff>
    </xdr:from>
    <xdr:to>
      <xdr:col>38</xdr:col>
      <xdr:colOff>187817</xdr:colOff>
      <xdr:row>9</xdr:row>
      <xdr:rowOff>26831</xdr:rowOff>
    </xdr:to>
    <xdr:sp macro="" textlink="">
      <xdr:nvSpPr>
        <xdr:cNvPr id="124" name="TextBox 123">
          <a:extLst>
            <a:ext uri="{FF2B5EF4-FFF2-40B4-BE49-F238E27FC236}">
              <a16:creationId xmlns:a16="http://schemas.microsoft.com/office/drawing/2014/main" id="{00000000-0008-0000-0000-00007C000000}"/>
            </a:ext>
          </a:extLst>
        </xdr:cNvPr>
        <xdr:cNvSpPr txBox="1"/>
      </xdr:nvSpPr>
      <xdr:spPr>
        <a:xfrm>
          <a:off x="18821937" y="407697"/>
          <a:ext cx="4306373" cy="1309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i="1" baseline="0">
              <a:solidFill>
                <a:schemeClr val="accent1">
                  <a:lumMod val="20000"/>
                  <a:lumOff val="80000"/>
                </a:schemeClr>
              </a:solidFill>
              <a:latin typeface="Times New Roman" panose="02020603050405020304" pitchFamily="18" charset="0"/>
              <a:cs typeface="Times New Roman" panose="02020603050405020304" pitchFamily="18" charset="0"/>
            </a:rPr>
            <a:t>Email: phuonghuyenvo0000@gmail.com</a:t>
          </a:r>
        </a:p>
        <a:p>
          <a:pPr algn="l"/>
          <a:r>
            <a:rPr lang="en-US" sz="1600" b="1" i="1" baseline="0">
              <a:solidFill>
                <a:schemeClr val="accent1">
                  <a:lumMod val="20000"/>
                  <a:lumOff val="80000"/>
                </a:schemeClr>
              </a:solidFill>
              <a:latin typeface="Times New Roman" panose="02020603050405020304" pitchFamily="18" charset="0"/>
              <a:cs typeface="Times New Roman" panose="02020603050405020304" pitchFamily="18" charset="0"/>
            </a:rPr>
            <a:t>Phone number: 0702630543</a:t>
          </a:r>
        </a:p>
        <a:p>
          <a:pPr algn="l"/>
          <a:r>
            <a:rPr lang="en-US" sz="1600" b="1" i="1" baseline="0">
              <a:solidFill>
                <a:schemeClr val="accent1">
                  <a:lumMod val="20000"/>
                  <a:lumOff val="80000"/>
                </a:schemeClr>
              </a:solidFill>
              <a:latin typeface="Times New Roman" panose="02020603050405020304" pitchFamily="18" charset="0"/>
              <a:cs typeface="Times New Roman" panose="02020603050405020304" pitchFamily="18" charset="0"/>
            </a:rPr>
            <a:t>Basically, this dashboard is designed for the B2C type of  bussiness, likeWalmart, Shop, Supermarket, Amazon,....</a:t>
          </a:r>
        </a:p>
        <a:p>
          <a:pPr algn="l"/>
          <a:r>
            <a:rPr lang="en-US" sz="1600" b="1" i="1" baseline="0">
              <a:solidFill>
                <a:schemeClr val="accent1">
                  <a:lumMod val="20000"/>
                  <a:lumOff val="80000"/>
                </a:schemeClr>
              </a:solidFill>
              <a:latin typeface="Times New Roman" panose="02020603050405020304" pitchFamily="18" charset="0"/>
              <a:cs typeface="Times New Roman" panose="02020603050405020304" pitchFamily="18" charset="0"/>
            </a:rPr>
            <a:t>  </a:t>
          </a:r>
        </a:p>
        <a:p>
          <a:endParaRPr lang="en-US" sz="1100">
            <a:solidFill>
              <a:schemeClr val="accent1">
                <a:lumMod val="20000"/>
                <a:lumOff val="80000"/>
              </a:schemeClr>
            </a:solidFill>
          </a:endParaRPr>
        </a:p>
      </xdr:txBody>
    </xdr:sp>
    <xdr:clientData/>
  </xdr:twoCellAnchor>
  <xdr:twoCellAnchor editAs="oneCell">
    <xdr:from>
      <xdr:col>38</xdr:col>
      <xdr:colOff>13415</xdr:colOff>
      <xdr:row>2</xdr:row>
      <xdr:rowOff>160986</xdr:rowOff>
    </xdr:from>
    <xdr:to>
      <xdr:col>39</xdr:col>
      <xdr:colOff>346779</xdr:colOff>
      <xdr:row>9</xdr:row>
      <xdr:rowOff>50174</xdr:rowOff>
    </xdr:to>
    <xdr:pic>
      <xdr:nvPicPr>
        <xdr:cNvPr id="127" name="Graphic 126" descr="Woman taking a photo">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 uri="{96DAC541-7B7A-43D3-8B79-37D633B846F1}">
              <asvg:svgBlip xmlns:asvg="http://schemas.microsoft.com/office/drawing/2016/SVG/main" r:embed="rId34"/>
            </a:ext>
          </a:extLst>
        </a:blip>
        <a:stretch>
          <a:fillRect/>
        </a:stretch>
      </xdr:blipFill>
      <xdr:spPr>
        <a:xfrm>
          <a:off x="22953908" y="536620"/>
          <a:ext cx="937061" cy="120390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46.548770833331" createdVersion="7" refreshedVersion="7" minRefreshableVersion="3" recordCount="527" xr:uid="{FD44815F-C52A-499D-A20E-0E176B61404A}">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 TOTAL SELLING VALUE" numFmtId="165">
      <sharedItems containsSemiMixedTypes="0" containsString="0" containsNumber="1" minValue="6.7" maxValue="3150" count="362">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sharedItems>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3179807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x v="0"/>
    <x v="0"/>
    <x v="0"/>
    <x v="0"/>
  </r>
  <r>
    <d v="2021-01-02T00:00:00"/>
    <s v="P0038"/>
    <n v="15"/>
    <x v="1"/>
    <x v="1"/>
    <n v="0"/>
    <x v="1"/>
    <x v="1"/>
    <x v="1"/>
    <n v="72"/>
    <n v="79.92"/>
    <n v="1080"/>
    <x v="1"/>
    <x v="1"/>
    <x v="0"/>
    <x v="0"/>
  </r>
  <r>
    <d v="2021-01-02T00:00:00"/>
    <s v="P0013"/>
    <n v="6"/>
    <x v="2"/>
    <x v="1"/>
    <n v="0"/>
    <x v="2"/>
    <x v="2"/>
    <x v="1"/>
    <n v="112"/>
    <n v="122.08"/>
    <n v="672"/>
    <x v="2"/>
    <x v="1"/>
    <x v="0"/>
    <x v="0"/>
  </r>
  <r>
    <d v="2021-01-03T00:00:00"/>
    <s v="P0004"/>
    <n v="5"/>
    <x v="2"/>
    <x v="0"/>
    <n v="0"/>
    <x v="3"/>
    <x v="3"/>
    <x v="2"/>
    <n v="44"/>
    <n v="48.84"/>
    <n v="220"/>
    <x v="3"/>
    <x v="2"/>
    <x v="0"/>
    <x v="0"/>
  </r>
  <r>
    <d v="2021-01-04T00:00:00"/>
    <s v="P0035"/>
    <n v="12"/>
    <x v="1"/>
    <x v="0"/>
    <n v="0"/>
    <x v="4"/>
    <x v="4"/>
    <x v="3"/>
    <n v="5"/>
    <n v="6.7"/>
    <n v="60"/>
    <x v="4"/>
    <x v="3"/>
    <x v="0"/>
    <x v="0"/>
  </r>
  <r>
    <d v="2021-01-09T00:00:00"/>
    <s v="P0031"/>
    <n v="1"/>
    <x v="2"/>
    <x v="1"/>
    <n v="0"/>
    <x v="5"/>
    <x v="4"/>
    <x v="1"/>
    <n v="93"/>
    <n v="104.16"/>
    <n v="93"/>
    <x v="5"/>
    <x v="4"/>
    <x v="0"/>
    <x v="0"/>
  </r>
  <r>
    <d v="2021-01-09T00:00:00"/>
    <s v="P0003"/>
    <n v="8"/>
    <x v="2"/>
    <x v="1"/>
    <n v="0"/>
    <x v="6"/>
    <x v="3"/>
    <x v="1"/>
    <n v="71"/>
    <n v="80.94"/>
    <n v="568"/>
    <x v="6"/>
    <x v="4"/>
    <x v="0"/>
    <x v="0"/>
  </r>
  <r>
    <d v="2021-01-09T00:00:00"/>
    <s v="P0025"/>
    <n v="4"/>
    <x v="2"/>
    <x v="0"/>
    <n v="0"/>
    <x v="7"/>
    <x v="0"/>
    <x v="3"/>
    <n v="7"/>
    <n v="8.33"/>
    <n v="28"/>
    <x v="7"/>
    <x v="4"/>
    <x v="0"/>
    <x v="0"/>
  </r>
  <r>
    <d v="2021-01-11T00:00:00"/>
    <s v="P0037"/>
    <n v="3"/>
    <x v="2"/>
    <x v="1"/>
    <n v="0"/>
    <x v="8"/>
    <x v="1"/>
    <x v="1"/>
    <n v="67"/>
    <n v="85.76"/>
    <n v="201"/>
    <x v="8"/>
    <x v="5"/>
    <x v="0"/>
    <x v="0"/>
  </r>
  <r>
    <d v="2021-01-11T00:00:00"/>
    <s v="P0014"/>
    <n v="4"/>
    <x v="0"/>
    <x v="0"/>
    <n v="0"/>
    <x v="9"/>
    <x v="2"/>
    <x v="1"/>
    <n v="112"/>
    <n v="146.72"/>
    <n v="448"/>
    <x v="9"/>
    <x v="5"/>
    <x v="0"/>
    <x v="0"/>
  </r>
  <r>
    <d v="2021-01-11T00:00:00"/>
    <s v="P0042"/>
    <n v="4"/>
    <x v="2"/>
    <x v="0"/>
    <n v="0"/>
    <x v="10"/>
    <x v="1"/>
    <x v="0"/>
    <n v="120"/>
    <n v="162"/>
    <n v="480"/>
    <x v="10"/>
    <x v="5"/>
    <x v="0"/>
    <x v="0"/>
  </r>
  <r>
    <d v="2021-01-12T00:00:00"/>
    <s v="P0042"/>
    <n v="10"/>
    <x v="1"/>
    <x v="1"/>
    <n v="0"/>
    <x v="10"/>
    <x v="1"/>
    <x v="0"/>
    <n v="120"/>
    <n v="162"/>
    <n v="1200"/>
    <x v="11"/>
    <x v="6"/>
    <x v="0"/>
    <x v="0"/>
  </r>
  <r>
    <d v="2021-01-18T00:00:00"/>
    <s v="P0044"/>
    <n v="13"/>
    <x v="2"/>
    <x v="0"/>
    <n v="0"/>
    <x v="11"/>
    <x v="1"/>
    <x v="1"/>
    <n v="76"/>
    <n v="82.08"/>
    <n v="988"/>
    <x v="12"/>
    <x v="7"/>
    <x v="0"/>
    <x v="0"/>
  </r>
  <r>
    <d v="2021-01-18T00:00:00"/>
    <s v="P0023"/>
    <n v="3"/>
    <x v="1"/>
    <x v="1"/>
    <n v="0"/>
    <x v="12"/>
    <x v="0"/>
    <x v="0"/>
    <n v="141"/>
    <n v="149.46"/>
    <n v="423"/>
    <x v="13"/>
    <x v="7"/>
    <x v="0"/>
    <x v="0"/>
  </r>
  <r>
    <d v="2021-01-19T00:00:00"/>
    <s v="P0035"/>
    <n v="6"/>
    <x v="2"/>
    <x v="1"/>
    <n v="0"/>
    <x v="4"/>
    <x v="4"/>
    <x v="3"/>
    <n v="5"/>
    <n v="6.7"/>
    <n v="30"/>
    <x v="14"/>
    <x v="8"/>
    <x v="0"/>
    <x v="0"/>
  </r>
  <r>
    <d v="2021-01-20T00:00:00"/>
    <s v="P0034"/>
    <n v="4"/>
    <x v="2"/>
    <x v="1"/>
    <n v="0"/>
    <x v="13"/>
    <x v="4"/>
    <x v="2"/>
    <n v="55"/>
    <n v="58.3"/>
    <n v="220"/>
    <x v="15"/>
    <x v="9"/>
    <x v="0"/>
    <x v="0"/>
  </r>
  <r>
    <d v="2021-01-20T00:00:00"/>
    <s v="P0020"/>
    <n v="4"/>
    <x v="2"/>
    <x v="1"/>
    <n v="0"/>
    <x v="14"/>
    <x v="0"/>
    <x v="2"/>
    <n v="61"/>
    <n v="76.25"/>
    <n v="244"/>
    <x v="16"/>
    <x v="9"/>
    <x v="0"/>
    <x v="0"/>
  </r>
  <r>
    <d v="2021-01-21T00:00:00"/>
    <s v="P0004"/>
    <n v="15"/>
    <x v="0"/>
    <x v="1"/>
    <n v="0"/>
    <x v="3"/>
    <x v="3"/>
    <x v="2"/>
    <n v="44"/>
    <n v="48.84"/>
    <n v="660"/>
    <x v="17"/>
    <x v="10"/>
    <x v="0"/>
    <x v="0"/>
  </r>
  <r>
    <d v="2021-01-21T00:00:00"/>
    <s v="P0003"/>
    <n v="9"/>
    <x v="2"/>
    <x v="0"/>
    <n v="0"/>
    <x v="6"/>
    <x v="3"/>
    <x v="1"/>
    <n v="71"/>
    <n v="80.94"/>
    <n v="639"/>
    <x v="18"/>
    <x v="10"/>
    <x v="0"/>
    <x v="0"/>
  </r>
  <r>
    <d v="2021-01-21T00:00:00"/>
    <s v="P0042"/>
    <n v="6"/>
    <x v="2"/>
    <x v="0"/>
    <n v="0"/>
    <x v="10"/>
    <x v="1"/>
    <x v="0"/>
    <n v="120"/>
    <n v="162"/>
    <n v="720"/>
    <x v="19"/>
    <x v="10"/>
    <x v="0"/>
    <x v="0"/>
  </r>
  <r>
    <d v="2021-01-25T00:00:00"/>
    <s v="P0034"/>
    <n v="6"/>
    <x v="2"/>
    <x v="1"/>
    <n v="0"/>
    <x v="13"/>
    <x v="4"/>
    <x v="2"/>
    <n v="55"/>
    <n v="58.3"/>
    <n v="330"/>
    <x v="20"/>
    <x v="11"/>
    <x v="0"/>
    <x v="0"/>
  </r>
  <r>
    <d v="2021-01-25T00:00:00"/>
    <s v="P0035"/>
    <n v="7"/>
    <x v="2"/>
    <x v="0"/>
    <n v="0"/>
    <x v="4"/>
    <x v="4"/>
    <x v="3"/>
    <n v="5"/>
    <n v="6.7"/>
    <n v="35"/>
    <x v="21"/>
    <x v="11"/>
    <x v="0"/>
    <x v="0"/>
  </r>
  <r>
    <d v="2021-01-25T00:00:00"/>
    <s v="P0031"/>
    <n v="14"/>
    <x v="2"/>
    <x v="0"/>
    <n v="0"/>
    <x v="5"/>
    <x v="4"/>
    <x v="1"/>
    <n v="93"/>
    <n v="104.16"/>
    <n v="1302"/>
    <x v="22"/>
    <x v="11"/>
    <x v="0"/>
    <x v="0"/>
  </r>
  <r>
    <d v="2021-01-26T00:00:00"/>
    <s v="P0044"/>
    <n v="9"/>
    <x v="0"/>
    <x v="1"/>
    <n v="0"/>
    <x v="11"/>
    <x v="1"/>
    <x v="1"/>
    <n v="76"/>
    <n v="82.08"/>
    <n v="684"/>
    <x v="23"/>
    <x v="12"/>
    <x v="0"/>
    <x v="0"/>
  </r>
  <r>
    <d v="2021-01-26T00:00:00"/>
    <s v="P0006"/>
    <n v="7"/>
    <x v="1"/>
    <x v="1"/>
    <n v="0"/>
    <x v="15"/>
    <x v="3"/>
    <x v="1"/>
    <n v="75"/>
    <n v="85.5"/>
    <n v="525"/>
    <x v="24"/>
    <x v="12"/>
    <x v="0"/>
    <x v="0"/>
  </r>
  <r>
    <d v="2021-01-26T00:00:00"/>
    <s v="P0001"/>
    <n v="7"/>
    <x v="1"/>
    <x v="0"/>
    <n v="0"/>
    <x v="16"/>
    <x v="3"/>
    <x v="1"/>
    <n v="98"/>
    <n v="103.88"/>
    <n v="686"/>
    <x v="25"/>
    <x v="12"/>
    <x v="0"/>
    <x v="0"/>
  </r>
  <r>
    <d v="2021-01-27T00:00:00"/>
    <s v="P0040"/>
    <n v="7"/>
    <x v="0"/>
    <x v="0"/>
    <n v="0"/>
    <x v="17"/>
    <x v="1"/>
    <x v="1"/>
    <n v="90"/>
    <n v="115.2"/>
    <n v="630"/>
    <x v="26"/>
    <x v="13"/>
    <x v="0"/>
    <x v="0"/>
  </r>
  <r>
    <d v="2021-01-27T00:00:00"/>
    <s v="P0032"/>
    <n v="3"/>
    <x v="0"/>
    <x v="0"/>
    <n v="0"/>
    <x v="18"/>
    <x v="4"/>
    <x v="1"/>
    <n v="89"/>
    <n v="117.48"/>
    <n v="267"/>
    <x v="27"/>
    <x v="13"/>
    <x v="0"/>
    <x v="0"/>
  </r>
  <r>
    <d v="2021-01-28T00:00:00"/>
    <s v="P0004"/>
    <n v="10"/>
    <x v="1"/>
    <x v="1"/>
    <n v="0"/>
    <x v="3"/>
    <x v="3"/>
    <x v="2"/>
    <n v="44"/>
    <n v="48.84"/>
    <n v="440"/>
    <x v="28"/>
    <x v="14"/>
    <x v="0"/>
    <x v="0"/>
  </r>
  <r>
    <d v="2021-01-28T00:00:00"/>
    <s v="P0029"/>
    <n v="2"/>
    <x v="2"/>
    <x v="1"/>
    <n v="0"/>
    <x v="19"/>
    <x v="4"/>
    <x v="2"/>
    <n v="47"/>
    <n v="53.11"/>
    <n v="94"/>
    <x v="29"/>
    <x v="14"/>
    <x v="0"/>
    <x v="0"/>
  </r>
  <r>
    <d v="2021-02-02T00:00:00"/>
    <s v="P0010"/>
    <n v="7"/>
    <x v="1"/>
    <x v="0"/>
    <n v="0"/>
    <x v="20"/>
    <x v="2"/>
    <x v="0"/>
    <n v="148"/>
    <n v="164.28"/>
    <n v="1036"/>
    <x v="30"/>
    <x v="1"/>
    <x v="1"/>
    <x v="0"/>
  </r>
  <r>
    <d v="2021-02-03T00:00:00"/>
    <s v="P0016"/>
    <n v="13"/>
    <x v="2"/>
    <x v="0"/>
    <n v="0"/>
    <x v="21"/>
    <x v="2"/>
    <x v="3"/>
    <n v="13"/>
    <n v="16.64"/>
    <n v="169"/>
    <x v="31"/>
    <x v="2"/>
    <x v="1"/>
    <x v="0"/>
  </r>
  <r>
    <d v="2021-02-03T00:00:00"/>
    <s v="P0022"/>
    <n v="2"/>
    <x v="0"/>
    <x v="1"/>
    <n v="0"/>
    <x v="22"/>
    <x v="0"/>
    <x v="0"/>
    <n v="121"/>
    <n v="141.57"/>
    <n v="242"/>
    <x v="32"/>
    <x v="2"/>
    <x v="1"/>
    <x v="0"/>
  </r>
  <r>
    <d v="2021-02-04T00:00:00"/>
    <s v="P0037"/>
    <n v="4"/>
    <x v="1"/>
    <x v="0"/>
    <n v="0"/>
    <x v="8"/>
    <x v="1"/>
    <x v="1"/>
    <n v="67"/>
    <n v="85.76"/>
    <n v="268"/>
    <x v="33"/>
    <x v="3"/>
    <x v="1"/>
    <x v="0"/>
  </r>
  <r>
    <d v="2021-02-05T00:00:00"/>
    <s v="P0043"/>
    <n v="7"/>
    <x v="1"/>
    <x v="1"/>
    <n v="0"/>
    <x v="23"/>
    <x v="1"/>
    <x v="1"/>
    <n v="67"/>
    <n v="83.08"/>
    <n v="469"/>
    <x v="34"/>
    <x v="15"/>
    <x v="1"/>
    <x v="0"/>
  </r>
  <r>
    <d v="2021-02-05T00:00:00"/>
    <s v="P0005"/>
    <n v="1"/>
    <x v="2"/>
    <x v="1"/>
    <n v="0"/>
    <x v="24"/>
    <x v="3"/>
    <x v="0"/>
    <n v="133"/>
    <n v="155.61000000000001"/>
    <n v="133"/>
    <x v="35"/>
    <x v="15"/>
    <x v="1"/>
    <x v="0"/>
  </r>
  <r>
    <d v="2021-02-05T00:00:00"/>
    <s v="P0043"/>
    <n v="9"/>
    <x v="2"/>
    <x v="1"/>
    <n v="0"/>
    <x v="23"/>
    <x v="1"/>
    <x v="1"/>
    <n v="67"/>
    <n v="83.08"/>
    <n v="603"/>
    <x v="36"/>
    <x v="15"/>
    <x v="1"/>
    <x v="0"/>
  </r>
  <r>
    <d v="2021-02-06T00:00:00"/>
    <s v="P0035"/>
    <n v="1"/>
    <x v="2"/>
    <x v="1"/>
    <n v="0"/>
    <x v="4"/>
    <x v="4"/>
    <x v="3"/>
    <n v="5"/>
    <n v="6.7"/>
    <n v="5"/>
    <x v="37"/>
    <x v="16"/>
    <x v="1"/>
    <x v="0"/>
  </r>
  <r>
    <d v="2021-02-09T00:00:00"/>
    <s v="P0034"/>
    <n v="14"/>
    <x v="2"/>
    <x v="0"/>
    <n v="0"/>
    <x v="13"/>
    <x v="4"/>
    <x v="2"/>
    <n v="55"/>
    <n v="58.3"/>
    <n v="770"/>
    <x v="38"/>
    <x v="4"/>
    <x v="1"/>
    <x v="0"/>
  </r>
  <r>
    <d v="2021-02-12T00:00:00"/>
    <s v="P0008"/>
    <n v="7"/>
    <x v="2"/>
    <x v="1"/>
    <n v="0"/>
    <x v="25"/>
    <x v="3"/>
    <x v="1"/>
    <n v="83"/>
    <n v="94.62"/>
    <n v="581"/>
    <x v="39"/>
    <x v="6"/>
    <x v="1"/>
    <x v="0"/>
  </r>
  <r>
    <d v="2021-02-12T00:00:00"/>
    <s v="P0023"/>
    <n v="9"/>
    <x v="1"/>
    <x v="1"/>
    <n v="0"/>
    <x v="12"/>
    <x v="0"/>
    <x v="0"/>
    <n v="141"/>
    <n v="149.46"/>
    <n v="1269"/>
    <x v="40"/>
    <x v="6"/>
    <x v="1"/>
    <x v="0"/>
  </r>
  <r>
    <d v="2021-02-15T00:00:00"/>
    <s v="P0027"/>
    <n v="4"/>
    <x v="2"/>
    <x v="0"/>
    <n v="0"/>
    <x v="26"/>
    <x v="4"/>
    <x v="2"/>
    <n v="48"/>
    <n v="57.120000000000005"/>
    <n v="192"/>
    <x v="41"/>
    <x v="17"/>
    <x v="1"/>
    <x v="0"/>
  </r>
  <r>
    <d v="2021-02-18T00:00:00"/>
    <s v="P0015"/>
    <n v="6"/>
    <x v="1"/>
    <x v="1"/>
    <n v="0"/>
    <x v="27"/>
    <x v="2"/>
    <x v="3"/>
    <n v="12"/>
    <n v="15.719999999999999"/>
    <n v="72"/>
    <x v="42"/>
    <x v="7"/>
    <x v="1"/>
    <x v="0"/>
  </r>
  <r>
    <d v="2021-02-20T00:00:00"/>
    <s v="P0030"/>
    <n v="11"/>
    <x v="1"/>
    <x v="1"/>
    <n v="0"/>
    <x v="28"/>
    <x v="4"/>
    <x v="0"/>
    <n v="148"/>
    <n v="201.28"/>
    <n v="1628"/>
    <x v="43"/>
    <x v="9"/>
    <x v="1"/>
    <x v="0"/>
  </r>
  <r>
    <d v="2021-02-22T00:00:00"/>
    <s v="P0013"/>
    <n v="5"/>
    <x v="1"/>
    <x v="1"/>
    <n v="0"/>
    <x v="2"/>
    <x v="2"/>
    <x v="1"/>
    <n v="112"/>
    <n v="122.08"/>
    <n v="560"/>
    <x v="44"/>
    <x v="18"/>
    <x v="1"/>
    <x v="0"/>
  </r>
  <r>
    <d v="2021-02-23T00:00:00"/>
    <s v="P0025"/>
    <n v="3"/>
    <x v="2"/>
    <x v="1"/>
    <n v="0"/>
    <x v="7"/>
    <x v="0"/>
    <x v="3"/>
    <n v="7"/>
    <n v="8.33"/>
    <n v="21"/>
    <x v="45"/>
    <x v="19"/>
    <x v="1"/>
    <x v="0"/>
  </r>
  <r>
    <d v="2021-02-23T00:00:00"/>
    <s v="P0005"/>
    <n v="2"/>
    <x v="2"/>
    <x v="0"/>
    <n v="0"/>
    <x v="24"/>
    <x v="3"/>
    <x v="0"/>
    <n v="133"/>
    <n v="155.61000000000001"/>
    <n v="266"/>
    <x v="46"/>
    <x v="19"/>
    <x v="1"/>
    <x v="0"/>
  </r>
  <r>
    <d v="2021-02-25T00:00:00"/>
    <s v="P0002"/>
    <n v="4"/>
    <x v="0"/>
    <x v="0"/>
    <n v="0"/>
    <x v="29"/>
    <x v="3"/>
    <x v="1"/>
    <n v="105"/>
    <n v="142.80000000000001"/>
    <n v="420"/>
    <x v="47"/>
    <x v="11"/>
    <x v="1"/>
    <x v="0"/>
  </r>
  <r>
    <d v="2021-02-25T00:00:00"/>
    <s v="P0032"/>
    <n v="11"/>
    <x v="1"/>
    <x v="1"/>
    <n v="0"/>
    <x v="18"/>
    <x v="4"/>
    <x v="1"/>
    <n v="89"/>
    <n v="117.48"/>
    <n v="979"/>
    <x v="48"/>
    <x v="11"/>
    <x v="1"/>
    <x v="0"/>
  </r>
  <r>
    <d v="2021-02-25T00:00:00"/>
    <s v="P0030"/>
    <n v="2"/>
    <x v="2"/>
    <x v="0"/>
    <n v="0"/>
    <x v="28"/>
    <x v="4"/>
    <x v="0"/>
    <n v="148"/>
    <n v="201.28"/>
    <n v="296"/>
    <x v="49"/>
    <x v="11"/>
    <x v="1"/>
    <x v="0"/>
  </r>
  <r>
    <d v="2021-02-27T00:00:00"/>
    <s v="P0018"/>
    <n v="11"/>
    <x v="0"/>
    <x v="0"/>
    <n v="0"/>
    <x v="30"/>
    <x v="2"/>
    <x v="3"/>
    <n v="37"/>
    <n v="49.21"/>
    <n v="407"/>
    <x v="50"/>
    <x v="13"/>
    <x v="1"/>
    <x v="0"/>
  </r>
  <r>
    <d v="2021-03-03T00:00:00"/>
    <s v="P0011"/>
    <n v="1"/>
    <x v="2"/>
    <x v="0"/>
    <n v="0"/>
    <x v="31"/>
    <x v="2"/>
    <x v="2"/>
    <n v="44"/>
    <n v="48.4"/>
    <n v="44"/>
    <x v="51"/>
    <x v="2"/>
    <x v="2"/>
    <x v="0"/>
  </r>
  <r>
    <d v="2021-03-07T00:00:00"/>
    <s v="P0021"/>
    <n v="9"/>
    <x v="2"/>
    <x v="1"/>
    <n v="0"/>
    <x v="32"/>
    <x v="0"/>
    <x v="0"/>
    <n v="126"/>
    <n v="162.54"/>
    <n v="1134"/>
    <x v="52"/>
    <x v="20"/>
    <x v="2"/>
    <x v="0"/>
  </r>
  <r>
    <d v="2021-03-08T00:00:00"/>
    <s v="P0027"/>
    <n v="6"/>
    <x v="1"/>
    <x v="1"/>
    <n v="0"/>
    <x v="26"/>
    <x v="4"/>
    <x v="2"/>
    <n v="48"/>
    <n v="57.120000000000005"/>
    <n v="288"/>
    <x v="53"/>
    <x v="21"/>
    <x v="2"/>
    <x v="0"/>
  </r>
  <r>
    <d v="2021-03-08T00:00:00"/>
    <s v="P0044"/>
    <n v="9"/>
    <x v="1"/>
    <x v="0"/>
    <n v="0"/>
    <x v="11"/>
    <x v="1"/>
    <x v="1"/>
    <n v="76"/>
    <n v="82.08"/>
    <n v="684"/>
    <x v="23"/>
    <x v="21"/>
    <x v="2"/>
    <x v="0"/>
  </r>
  <r>
    <d v="2021-03-09T00:00:00"/>
    <s v="P0029"/>
    <n v="6"/>
    <x v="0"/>
    <x v="0"/>
    <n v="0"/>
    <x v="19"/>
    <x v="4"/>
    <x v="2"/>
    <n v="47"/>
    <n v="53.11"/>
    <n v="282"/>
    <x v="54"/>
    <x v="4"/>
    <x v="2"/>
    <x v="0"/>
  </r>
  <r>
    <d v="2021-03-11T00:00:00"/>
    <s v="P0025"/>
    <n v="11"/>
    <x v="2"/>
    <x v="1"/>
    <n v="0"/>
    <x v="7"/>
    <x v="0"/>
    <x v="3"/>
    <n v="7"/>
    <n v="8.33"/>
    <n v="77"/>
    <x v="55"/>
    <x v="5"/>
    <x v="2"/>
    <x v="0"/>
  </r>
  <r>
    <d v="2021-03-13T00:00:00"/>
    <s v="P0028"/>
    <n v="10"/>
    <x v="0"/>
    <x v="1"/>
    <n v="0"/>
    <x v="33"/>
    <x v="4"/>
    <x v="3"/>
    <n v="37"/>
    <n v="41.81"/>
    <n v="370"/>
    <x v="56"/>
    <x v="22"/>
    <x v="2"/>
    <x v="0"/>
  </r>
  <r>
    <d v="2021-03-15T00:00:00"/>
    <s v="P0039"/>
    <n v="11"/>
    <x v="1"/>
    <x v="1"/>
    <n v="0"/>
    <x v="34"/>
    <x v="1"/>
    <x v="3"/>
    <n v="37"/>
    <n v="42.55"/>
    <n v="407"/>
    <x v="57"/>
    <x v="17"/>
    <x v="2"/>
    <x v="0"/>
  </r>
  <r>
    <d v="2021-03-16T00:00:00"/>
    <s v="P0012"/>
    <n v="14"/>
    <x v="2"/>
    <x v="1"/>
    <n v="0"/>
    <x v="35"/>
    <x v="2"/>
    <x v="1"/>
    <n v="73"/>
    <n v="94.17"/>
    <n v="1022"/>
    <x v="58"/>
    <x v="23"/>
    <x v="2"/>
    <x v="0"/>
  </r>
  <r>
    <d v="2021-03-18T00:00:00"/>
    <s v="P0042"/>
    <n v="8"/>
    <x v="0"/>
    <x v="1"/>
    <n v="0"/>
    <x v="10"/>
    <x v="1"/>
    <x v="0"/>
    <n v="120"/>
    <n v="162"/>
    <n v="960"/>
    <x v="59"/>
    <x v="7"/>
    <x v="2"/>
    <x v="0"/>
  </r>
  <r>
    <d v="2021-03-19T00:00:00"/>
    <s v="P0028"/>
    <n v="9"/>
    <x v="1"/>
    <x v="1"/>
    <n v="0"/>
    <x v="33"/>
    <x v="4"/>
    <x v="3"/>
    <n v="37"/>
    <n v="41.81"/>
    <n v="333"/>
    <x v="60"/>
    <x v="8"/>
    <x v="2"/>
    <x v="0"/>
  </r>
  <r>
    <d v="2021-03-21T00:00:00"/>
    <s v="P0020"/>
    <n v="13"/>
    <x v="1"/>
    <x v="0"/>
    <n v="0"/>
    <x v="14"/>
    <x v="0"/>
    <x v="2"/>
    <n v="61"/>
    <n v="76.25"/>
    <n v="793"/>
    <x v="61"/>
    <x v="10"/>
    <x v="2"/>
    <x v="0"/>
  </r>
  <r>
    <d v="2021-03-21T00:00:00"/>
    <s v="P0039"/>
    <n v="7"/>
    <x v="2"/>
    <x v="0"/>
    <n v="0"/>
    <x v="34"/>
    <x v="1"/>
    <x v="3"/>
    <n v="37"/>
    <n v="42.55"/>
    <n v="259"/>
    <x v="62"/>
    <x v="10"/>
    <x v="2"/>
    <x v="0"/>
  </r>
  <r>
    <d v="2021-03-22T00:00:00"/>
    <s v="P0002"/>
    <n v="8"/>
    <x v="1"/>
    <x v="0"/>
    <n v="0"/>
    <x v="29"/>
    <x v="3"/>
    <x v="1"/>
    <n v="105"/>
    <n v="142.80000000000001"/>
    <n v="840"/>
    <x v="63"/>
    <x v="18"/>
    <x v="2"/>
    <x v="0"/>
  </r>
  <r>
    <d v="2021-03-22T00:00:00"/>
    <s v="P0012"/>
    <n v="4"/>
    <x v="1"/>
    <x v="0"/>
    <n v="0"/>
    <x v="35"/>
    <x v="2"/>
    <x v="1"/>
    <n v="73"/>
    <n v="94.17"/>
    <n v="292"/>
    <x v="64"/>
    <x v="18"/>
    <x v="2"/>
    <x v="0"/>
  </r>
  <r>
    <d v="2021-03-25T00:00:00"/>
    <s v="P0024"/>
    <n v="14"/>
    <x v="1"/>
    <x v="1"/>
    <n v="0"/>
    <x v="0"/>
    <x v="0"/>
    <x v="0"/>
    <n v="144"/>
    <n v="156.96"/>
    <n v="2016"/>
    <x v="65"/>
    <x v="11"/>
    <x v="2"/>
    <x v="0"/>
  </r>
  <r>
    <d v="2021-03-25T00:00:00"/>
    <s v="P0006"/>
    <n v="4"/>
    <x v="2"/>
    <x v="1"/>
    <n v="0"/>
    <x v="15"/>
    <x v="3"/>
    <x v="1"/>
    <n v="75"/>
    <n v="85.5"/>
    <n v="300"/>
    <x v="66"/>
    <x v="11"/>
    <x v="2"/>
    <x v="0"/>
  </r>
  <r>
    <d v="2021-03-25T00:00:00"/>
    <s v="P0029"/>
    <n v="8"/>
    <x v="2"/>
    <x v="1"/>
    <n v="0"/>
    <x v="19"/>
    <x v="4"/>
    <x v="2"/>
    <n v="47"/>
    <n v="53.11"/>
    <n v="376"/>
    <x v="67"/>
    <x v="11"/>
    <x v="2"/>
    <x v="0"/>
  </r>
  <r>
    <d v="2021-03-25T00:00:00"/>
    <s v="P0038"/>
    <n v="2"/>
    <x v="2"/>
    <x v="0"/>
    <n v="0"/>
    <x v="1"/>
    <x v="1"/>
    <x v="1"/>
    <n v="72"/>
    <n v="79.92"/>
    <n v="144"/>
    <x v="68"/>
    <x v="11"/>
    <x v="2"/>
    <x v="0"/>
  </r>
  <r>
    <d v="2021-03-26T00:00:00"/>
    <s v="P0001"/>
    <n v="4"/>
    <x v="2"/>
    <x v="1"/>
    <n v="0"/>
    <x v="16"/>
    <x v="3"/>
    <x v="1"/>
    <n v="98"/>
    <n v="103.88"/>
    <n v="392"/>
    <x v="69"/>
    <x v="12"/>
    <x v="2"/>
    <x v="0"/>
  </r>
  <r>
    <d v="2021-03-26T00:00:00"/>
    <s v="P0042"/>
    <n v="1"/>
    <x v="2"/>
    <x v="1"/>
    <n v="0"/>
    <x v="10"/>
    <x v="1"/>
    <x v="0"/>
    <n v="120"/>
    <n v="162"/>
    <n v="120"/>
    <x v="70"/>
    <x v="12"/>
    <x v="2"/>
    <x v="0"/>
  </r>
  <r>
    <d v="2021-03-26T00:00:00"/>
    <s v="P0010"/>
    <n v="9"/>
    <x v="2"/>
    <x v="0"/>
    <n v="0"/>
    <x v="20"/>
    <x v="2"/>
    <x v="0"/>
    <n v="148"/>
    <n v="164.28"/>
    <n v="1332"/>
    <x v="71"/>
    <x v="12"/>
    <x v="2"/>
    <x v="0"/>
  </r>
  <r>
    <d v="2021-03-27T00:00:00"/>
    <s v="P0030"/>
    <n v="3"/>
    <x v="2"/>
    <x v="0"/>
    <n v="0"/>
    <x v="28"/>
    <x v="4"/>
    <x v="0"/>
    <n v="148"/>
    <n v="201.28"/>
    <n v="444"/>
    <x v="72"/>
    <x v="13"/>
    <x v="2"/>
    <x v="0"/>
  </r>
  <r>
    <d v="2021-03-28T00:00:00"/>
    <s v="P0007"/>
    <n v="8"/>
    <x v="1"/>
    <x v="1"/>
    <n v="0"/>
    <x v="36"/>
    <x v="3"/>
    <x v="2"/>
    <n v="43"/>
    <n v="47.730000000000004"/>
    <n v="344"/>
    <x v="73"/>
    <x v="14"/>
    <x v="2"/>
    <x v="0"/>
  </r>
  <r>
    <d v="2021-03-30T00:00:00"/>
    <s v="P0038"/>
    <n v="1"/>
    <x v="1"/>
    <x v="1"/>
    <n v="0"/>
    <x v="1"/>
    <x v="1"/>
    <x v="1"/>
    <n v="72"/>
    <n v="79.92"/>
    <n v="72"/>
    <x v="74"/>
    <x v="24"/>
    <x v="2"/>
    <x v="0"/>
  </r>
  <r>
    <d v="2021-03-31T00:00:00"/>
    <s v="P0042"/>
    <n v="3"/>
    <x v="2"/>
    <x v="1"/>
    <n v="0"/>
    <x v="10"/>
    <x v="1"/>
    <x v="0"/>
    <n v="120"/>
    <n v="162"/>
    <n v="360"/>
    <x v="75"/>
    <x v="25"/>
    <x v="2"/>
    <x v="0"/>
  </r>
  <r>
    <d v="2021-04-04T00:00:00"/>
    <s v="P0040"/>
    <n v="4"/>
    <x v="2"/>
    <x v="1"/>
    <n v="0"/>
    <x v="17"/>
    <x v="1"/>
    <x v="1"/>
    <n v="90"/>
    <n v="115.2"/>
    <n v="360"/>
    <x v="76"/>
    <x v="3"/>
    <x v="3"/>
    <x v="0"/>
  </r>
  <r>
    <d v="2021-04-04T00:00:00"/>
    <s v="P0009"/>
    <n v="9"/>
    <x v="1"/>
    <x v="1"/>
    <n v="0"/>
    <x v="37"/>
    <x v="3"/>
    <x v="3"/>
    <n v="6"/>
    <n v="7.8599999999999994"/>
    <n v="54"/>
    <x v="77"/>
    <x v="3"/>
    <x v="3"/>
    <x v="0"/>
  </r>
  <r>
    <d v="2021-04-05T00:00:00"/>
    <s v="P0031"/>
    <n v="15"/>
    <x v="1"/>
    <x v="0"/>
    <n v="0"/>
    <x v="5"/>
    <x v="4"/>
    <x v="1"/>
    <n v="93"/>
    <n v="104.16"/>
    <n v="1395"/>
    <x v="78"/>
    <x v="15"/>
    <x v="3"/>
    <x v="0"/>
  </r>
  <r>
    <d v="2021-04-09T00:00:00"/>
    <s v="P0005"/>
    <n v="3"/>
    <x v="1"/>
    <x v="0"/>
    <n v="0"/>
    <x v="24"/>
    <x v="3"/>
    <x v="0"/>
    <n v="133"/>
    <n v="155.61000000000001"/>
    <n v="399"/>
    <x v="79"/>
    <x v="4"/>
    <x v="3"/>
    <x v="0"/>
  </r>
  <r>
    <d v="2021-04-10T00:00:00"/>
    <s v="P0022"/>
    <n v="14"/>
    <x v="2"/>
    <x v="0"/>
    <n v="0"/>
    <x v="22"/>
    <x v="0"/>
    <x v="0"/>
    <n v="121"/>
    <n v="141.57"/>
    <n v="1694"/>
    <x v="80"/>
    <x v="26"/>
    <x v="3"/>
    <x v="0"/>
  </r>
  <r>
    <d v="2021-04-12T00:00:00"/>
    <s v="P0037"/>
    <n v="3"/>
    <x v="2"/>
    <x v="1"/>
    <n v="0"/>
    <x v="8"/>
    <x v="1"/>
    <x v="1"/>
    <n v="67"/>
    <n v="85.76"/>
    <n v="201"/>
    <x v="8"/>
    <x v="6"/>
    <x v="3"/>
    <x v="0"/>
  </r>
  <r>
    <d v="2021-04-12T00:00:00"/>
    <s v="P0029"/>
    <n v="4"/>
    <x v="2"/>
    <x v="0"/>
    <n v="0"/>
    <x v="19"/>
    <x v="4"/>
    <x v="2"/>
    <n v="47"/>
    <n v="53.11"/>
    <n v="188"/>
    <x v="81"/>
    <x v="6"/>
    <x v="3"/>
    <x v="0"/>
  </r>
  <r>
    <d v="2021-04-12T00:00:00"/>
    <s v="P0027"/>
    <n v="9"/>
    <x v="2"/>
    <x v="0"/>
    <n v="0"/>
    <x v="26"/>
    <x v="4"/>
    <x v="2"/>
    <n v="48"/>
    <n v="57.120000000000005"/>
    <n v="432"/>
    <x v="82"/>
    <x v="6"/>
    <x v="3"/>
    <x v="0"/>
  </r>
  <r>
    <d v="2021-04-12T00:00:00"/>
    <s v="P0033"/>
    <n v="13"/>
    <x v="2"/>
    <x v="1"/>
    <n v="0"/>
    <x v="38"/>
    <x v="4"/>
    <x v="1"/>
    <n v="95"/>
    <n v="119.7"/>
    <n v="1235"/>
    <x v="83"/>
    <x v="6"/>
    <x v="3"/>
    <x v="0"/>
  </r>
  <r>
    <d v="2021-04-15T00:00:00"/>
    <s v="P0017"/>
    <n v="3"/>
    <x v="2"/>
    <x v="0"/>
    <n v="0"/>
    <x v="39"/>
    <x v="2"/>
    <x v="0"/>
    <n v="134"/>
    <n v="156.78"/>
    <n v="402"/>
    <x v="84"/>
    <x v="17"/>
    <x v="3"/>
    <x v="0"/>
  </r>
  <r>
    <d v="2021-04-16T00:00:00"/>
    <s v="P0018"/>
    <n v="15"/>
    <x v="2"/>
    <x v="1"/>
    <n v="0"/>
    <x v="30"/>
    <x v="2"/>
    <x v="3"/>
    <n v="37"/>
    <n v="49.21"/>
    <n v="555"/>
    <x v="85"/>
    <x v="23"/>
    <x v="3"/>
    <x v="0"/>
  </r>
  <r>
    <d v="2021-04-18T00:00:00"/>
    <s v="P0038"/>
    <n v="9"/>
    <x v="0"/>
    <x v="0"/>
    <n v="0"/>
    <x v="1"/>
    <x v="1"/>
    <x v="1"/>
    <n v="72"/>
    <n v="79.92"/>
    <n v="648"/>
    <x v="86"/>
    <x v="7"/>
    <x v="3"/>
    <x v="0"/>
  </r>
  <r>
    <d v="2021-04-18T00:00:00"/>
    <s v="P0019"/>
    <n v="13"/>
    <x v="2"/>
    <x v="1"/>
    <n v="0"/>
    <x v="40"/>
    <x v="2"/>
    <x v="0"/>
    <n v="150"/>
    <n v="210"/>
    <n v="1950"/>
    <x v="87"/>
    <x v="7"/>
    <x v="3"/>
    <x v="0"/>
  </r>
  <r>
    <d v="2021-04-23T00:00:00"/>
    <s v="P0042"/>
    <n v="6"/>
    <x v="2"/>
    <x v="0"/>
    <n v="0"/>
    <x v="10"/>
    <x v="1"/>
    <x v="0"/>
    <n v="120"/>
    <n v="162"/>
    <n v="720"/>
    <x v="19"/>
    <x v="19"/>
    <x v="3"/>
    <x v="0"/>
  </r>
  <r>
    <d v="2021-04-23T00:00:00"/>
    <s v="P0028"/>
    <n v="10"/>
    <x v="2"/>
    <x v="0"/>
    <n v="0"/>
    <x v="33"/>
    <x v="4"/>
    <x v="3"/>
    <n v="37"/>
    <n v="41.81"/>
    <n v="370"/>
    <x v="56"/>
    <x v="19"/>
    <x v="3"/>
    <x v="0"/>
  </r>
  <r>
    <d v="2021-04-24T00:00:00"/>
    <s v="P0030"/>
    <n v="2"/>
    <x v="1"/>
    <x v="0"/>
    <n v="0"/>
    <x v="28"/>
    <x v="4"/>
    <x v="0"/>
    <n v="148"/>
    <n v="201.28"/>
    <n v="296"/>
    <x v="49"/>
    <x v="27"/>
    <x v="3"/>
    <x v="0"/>
  </r>
  <r>
    <d v="2021-04-26T00:00:00"/>
    <s v="P0037"/>
    <n v="3"/>
    <x v="2"/>
    <x v="0"/>
    <n v="0"/>
    <x v="8"/>
    <x v="1"/>
    <x v="1"/>
    <n v="67"/>
    <n v="85.76"/>
    <n v="201"/>
    <x v="8"/>
    <x v="12"/>
    <x v="3"/>
    <x v="0"/>
  </r>
  <r>
    <d v="2021-04-29T00:00:00"/>
    <s v="P0030"/>
    <n v="7"/>
    <x v="2"/>
    <x v="0"/>
    <n v="0"/>
    <x v="28"/>
    <x v="4"/>
    <x v="0"/>
    <n v="148"/>
    <n v="201.28"/>
    <n v="1036"/>
    <x v="88"/>
    <x v="28"/>
    <x v="3"/>
    <x v="0"/>
  </r>
  <r>
    <d v="2021-04-30T00:00:00"/>
    <s v="P0029"/>
    <n v="1"/>
    <x v="2"/>
    <x v="0"/>
    <n v="0"/>
    <x v="19"/>
    <x v="4"/>
    <x v="2"/>
    <n v="47"/>
    <n v="53.11"/>
    <n v="47"/>
    <x v="89"/>
    <x v="24"/>
    <x v="3"/>
    <x v="0"/>
  </r>
  <r>
    <d v="2021-05-01T00:00:00"/>
    <s v="P0018"/>
    <n v="3"/>
    <x v="1"/>
    <x v="1"/>
    <n v="0"/>
    <x v="30"/>
    <x v="2"/>
    <x v="3"/>
    <n v="37"/>
    <n v="49.21"/>
    <n v="111"/>
    <x v="90"/>
    <x v="0"/>
    <x v="4"/>
    <x v="0"/>
  </r>
  <r>
    <d v="2021-05-01T00:00:00"/>
    <s v="P0042"/>
    <n v="1"/>
    <x v="1"/>
    <x v="1"/>
    <n v="0"/>
    <x v="10"/>
    <x v="1"/>
    <x v="0"/>
    <n v="120"/>
    <n v="162"/>
    <n v="120"/>
    <x v="70"/>
    <x v="0"/>
    <x v="4"/>
    <x v="0"/>
  </r>
  <r>
    <d v="2021-05-03T00:00:00"/>
    <s v="P0034"/>
    <n v="3"/>
    <x v="1"/>
    <x v="0"/>
    <n v="0"/>
    <x v="13"/>
    <x v="4"/>
    <x v="2"/>
    <n v="55"/>
    <n v="58.3"/>
    <n v="165"/>
    <x v="91"/>
    <x v="2"/>
    <x v="4"/>
    <x v="0"/>
  </r>
  <r>
    <d v="2021-05-04T00:00:00"/>
    <s v="P0015"/>
    <n v="13"/>
    <x v="1"/>
    <x v="0"/>
    <n v="0"/>
    <x v="27"/>
    <x v="2"/>
    <x v="3"/>
    <n v="12"/>
    <n v="15.719999999999999"/>
    <n v="156"/>
    <x v="92"/>
    <x v="3"/>
    <x v="4"/>
    <x v="0"/>
  </r>
  <r>
    <d v="2021-05-04T00:00:00"/>
    <s v="P0014"/>
    <n v="4"/>
    <x v="2"/>
    <x v="1"/>
    <n v="0"/>
    <x v="9"/>
    <x v="2"/>
    <x v="1"/>
    <n v="112"/>
    <n v="146.72"/>
    <n v="448"/>
    <x v="9"/>
    <x v="3"/>
    <x v="4"/>
    <x v="0"/>
  </r>
  <r>
    <d v="2021-05-05T00:00:00"/>
    <s v="P0009"/>
    <n v="13"/>
    <x v="2"/>
    <x v="1"/>
    <n v="0"/>
    <x v="37"/>
    <x v="3"/>
    <x v="3"/>
    <n v="6"/>
    <n v="7.8599999999999994"/>
    <n v="78"/>
    <x v="93"/>
    <x v="15"/>
    <x v="4"/>
    <x v="0"/>
  </r>
  <r>
    <d v="2021-05-06T00:00:00"/>
    <s v="P0008"/>
    <n v="15"/>
    <x v="2"/>
    <x v="0"/>
    <n v="0"/>
    <x v="25"/>
    <x v="3"/>
    <x v="1"/>
    <n v="83"/>
    <n v="94.62"/>
    <n v="1245"/>
    <x v="94"/>
    <x v="16"/>
    <x v="4"/>
    <x v="0"/>
  </r>
  <r>
    <d v="2021-05-06T00:00:00"/>
    <s v="P0009"/>
    <n v="6"/>
    <x v="1"/>
    <x v="0"/>
    <n v="0"/>
    <x v="37"/>
    <x v="3"/>
    <x v="3"/>
    <n v="6"/>
    <n v="7.8599999999999994"/>
    <n v="36"/>
    <x v="95"/>
    <x v="16"/>
    <x v="4"/>
    <x v="0"/>
  </r>
  <r>
    <d v="2021-05-07T00:00:00"/>
    <s v="P0018"/>
    <n v="1"/>
    <x v="2"/>
    <x v="1"/>
    <n v="0"/>
    <x v="30"/>
    <x v="2"/>
    <x v="3"/>
    <n v="37"/>
    <n v="49.21"/>
    <n v="37"/>
    <x v="96"/>
    <x v="20"/>
    <x v="4"/>
    <x v="0"/>
  </r>
  <r>
    <d v="2021-05-09T00:00:00"/>
    <s v="P0016"/>
    <n v="6"/>
    <x v="1"/>
    <x v="0"/>
    <n v="0"/>
    <x v="21"/>
    <x v="2"/>
    <x v="3"/>
    <n v="13"/>
    <n v="16.64"/>
    <n v="78"/>
    <x v="97"/>
    <x v="4"/>
    <x v="4"/>
    <x v="0"/>
  </r>
  <r>
    <d v="2021-05-09T00:00:00"/>
    <s v="P0028"/>
    <n v="8"/>
    <x v="2"/>
    <x v="1"/>
    <n v="0"/>
    <x v="33"/>
    <x v="4"/>
    <x v="3"/>
    <n v="37"/>
    <n v="41.81"/>
    <n v="296"/>
    <x v="98"/>
    <x v="4"/>
    <x v="4"/>
    <x v="0"/>
  </r>
  <r>
    <d v="2021-05-12T00:00:00"/>
    <s v="P0016"/>
    <n v="3"/>
    <x v="2"/>
    <x v="0"/>
    <n v="0"/>
    <x v="21"/>
    <x v="2"/>
    <x v="3"/>
    <n v="13"/>
    <n v="16.64"/>
    <n v="39"/>
    <x v="99"/>
    <x v="6"/>
    <x v="4"/>
    <x v="0"/>
  </r>
  <r>
    <d v="2021-05-12T00:00:00"/>
    <s v="P0035"/>
    <n v="15"/>
    <x v="2"/>
    <x v="0"/>
    <n v="0"/>
    <x v="4"/>
    <x v="4"/>
    <x v="3"/>
    <n v="5"/>
    <n v="6.7"/>
    <n v="75"/>
    <x v="100"/>
    <x v="6"/>
    <x v="4"/>
    <x v="0"/>
  </r>
  <r>
    <d v="2021-05-13T00:00:00"/>
    <s v="P0029"/>
    <n v="4"/>
    <x v="2"/>
    <x v="0"/>
    <n v="0"/>
    <x v="19"/>
    <x v="4"/>
    <x v="2"/>
    <n v="47"/>
    <n v="53.11"/>
    <n v="188"/>
    <x v="81"/>
    <x v="22"/>
    <x v="4"/>
    <x v="0"/>
  </r>
  <r>
    <d v="2021-05-20T00:00:00"/>
    <s v="P0042"/>
    <n v="2"/>
    <x v="1"/>
    <x v="1"/>
    <n v="0"/>
    <x v="10"/>
    <x v="1"/>
    <x v="0"/>
    <n v="120"/>
    <n v="162"/>
    <n v="240"/>
    <x v="101"/>
    <x v="9"/>
    <x v="4"/>
    <x v="0"/>
  </r>
  <r>
    <d v="2021-05-23T00:00:00"/>
    <s v="P0040"/>
    <n v="11"/>
    <x v="2"/>
    <x v="0"/>
    <n v="0"/>
    <x v="17"/>
    <x v="1"/>
    <x v="1"/>
    <n v="90"/>
    <n v="115.2"/>
    <n v="990"/>
    <x v="102"/>
    <x v="19"/>
    <x v="4"/>
    <x v="0"/>
  </r>
  <r>
    <d v="2021-05-30T00:00:00"/>
    <s v="P0023"/>
    <n v="13"/>
    <x v="1"/>
    <x v="0"/>
    <n v="0"/>
    <x v="12"/>
    <x v="0"/>
    <x v="0"/>
    <n v="141"/>
    <n v="149.46"/>
    <n v="1833"/>
    <x v="103"/>
    <x v="24"/>
    <x v="4"/>
    <x v="0"/>
  </r>
  <r>
    <d v="2021-05-30T00:00:00"/>
    <s v="P0013"/>
    <n v="6"/>
    <x v="1"/>
    <x v="1"/>
    <n v="0"/>
    <x v="2"/>
    <x v="2"/>
    <x v="1"/>
    <n v="112"/>
    <n v="122.08"/>
    <n v="672"/>
    <x v="2"/>
    <x v="24"/>
    <x v="4"/>
    <x v="0"/>
  </r>
  <r>
    <d v="2021-06-03T00:00:00"/>
    <s v="P0021"/>
    <n v="10"/>
    <x v="2"/>
    <x v="1"/>
    <n v="0"/>
    <x v="32"/>
    <x v="0"/>
    <x v="0"/>
    <n v="126"/>
    <n v="162.54"/>
    <n v="1260"/>
    <x v="104"/>
    <x v="2"/>
    <x v="5"/>
    <x v="0"/>
  </r>
  <r>
    <d v="2021-06-04T00:00:00"/>
    <s v="P0020"/>
    <n v="8"/>
    <x v="0"/>
    <x v="0"/>
    <n v="0"/>
    <x v="14"/>
    <x v="0"/>
    <x v="2"/>
    <n v="61"/>
    <n v="76.25"/>
    <n v="488"/>
    <x v="105"/>
    <x v="3"/>
    <x v="5"/>
    <x v="0"/>
  </r>
  <r>
    <d v="2021-06-04T00:00:00"/>
    <s v="P0020"/>
    <n v="12"/>
    <x v="1"/>
    <x v="1"/>
    <n v="0"/>
    <x v="14"/>
    <x v="0"/>
    <x v="2"/>
    <n v="61"/>
    <n v="76.25"/>
    <n v="732"/>
    <x v="106"/>
    <x v="3"/>
    <x v="5"/>
    <x v="0"/>
  </r>
  <r>
    <d v="2021-06-05T00:00:00"/>
    <s v="P0022"/>
    <n v="15"/>
    <x v="0"/>
    <x v="0"/>
    <n v="0"/>
    <x v="22"/>
    <x v="0"/>
    <x v="0"/>
    <n v="121"/>
    <n v="141.57"/>
    <n v="1815"/>
    <x v="107"/>
    <x v="15"/>
    <x v="5"/>
    <x v="0"/>
  </r>
  <r>
    <d v="2021-06-05T00:00:00"/>
    <s v="P0035"/>
    <n v="10"/>
    <x v="2"/>
    <x v="0"/>
    <n v="0"/>
    <x v="4"/>
    <x v="4"/>
    <x v="3"/>
    <n v="5"/>
    <n v="6.7"/>
    <n v="50"/>
    <x v="108"/>
    <x v="15"/>
    <x v="5"/>
    <x v="0"/>
  </r>
  <r>
    <d v="2021-06-06T00:00:00"/>
    <s v="P0033"/>
    <n v="6"/>
    <x v="2"/>
    <x v="0"/>
    <n v="0"/>
    <x v="38"/>
    <x v="4"/>
    <x v="1"/>
    <n v="95"/>
    <n v="119.7"/>
    <n v="570"/>
    <x v="109"/>
    <x v="16"/>
    <x v="5"/>
    <x v="0"/>
  </r>
  <r>
    <d v="2021-06-08T00:00:00"/>
    <s v="P0028"/>
    <n v="11"/>
    <x v="2"/>
    <x v="0"/>
    <n v="0"/>
    <x v="33"/>
    <x v="4"/>
    <x v="3"/>
    <n v="37"/>
    <n v="41.81"/>
    <n v="407"/>
    <x v="110"/>
    <x v="21"/>
    <x v="5"/>
    <x v="0"/>
  </r>
  <r>
    <d v="2021-06-08T00:00:00"/>
    <s v="P0004"/>
    <n v="11"/>
    <x v="0"/>
    <x v="1"/>
    <n v="0"/>
    <x v="3"/>
    <x v="3"/>
    <x v="2"/>
    <n v="44"/>
    <n v="48.84"/>
    <n v="484"/>
    <x v="111"/>
    <x v="21"/>
    <x v="5"/>
    <x v="0"/>
  </r>
  <r>
    <d v="2021-06-09T00:00:00"/>
    <s v="P0001"/>
    <n v="7"/>
    <x v="2"/>
    <x v="0"/>
    <n v="0"/>
    <x v="16"/>
    <x v="3"/>
    <x v="1"/>
    <n v="98"/>
    <n v="103.88"/>
    <n v="686"/>
    <x v="25"/>
    <x v="4"/>
    <x v="5"/>
    <x v="0"/>
  </r>
  <r>
    <d v="2021-06-11T00:00:00"/>
    <s v="P0032"/>
    <n v="12"/>
    <x v="0"/>
    <x v="1"/>
    <n v="0"/>
    <x v="18"/>
    <x v="4"/>
    <x v="1"/>
    <n v="89"/>
    <n v="117.48"/>
    <n v="1068"/>
    <x v="112"/>
    <x v="5"/>
    <x v="5"/>
    <x v="0"/>
  </r>
  <r>
    <d v="2021-06-12T00:00:00"/>
    <s v="P0041"/>
    <n v="6"/>
    <x v="2"/>
    <x v="0"/>
    <n v="0"/>
    <x v="41"/>
    <x v="1"/>
    <x v="0"/>
    <n v="138"/>
    <n v="173.88"/>
    <n v="828"/>
    <x v="113"/>
    <x v="6"/>
    <x v="5"/>
    <x v="0"/>
  </r>
  <r>
    <d v="2021-06-14T00:00:00"/>
    <s v="P0025"/>
    <n v="10"/>
    <x v="1"/>
    <x v="1"/>
    <n v="0"/>
    <x v="7"/>
    <x v="0"/>
    <x v="3"/>
    <n v="7"/>
    <n v="8.33"/>
    <n v="70"/>
    <x v="114"/>
    <x v="29"/>
    <x v="5"/>
    <x v="0"/>
  </r>
  <r>
    <d v="2021-06-16T00:00:00"/>
    <s v="P0019"/>
    <n v="5"/>
    <x v="0"/>
    <x v="1"/>
    <n v="0"/>
    <x v="40"/>
    <x v="2"/>
    <x v="0"/>
    <n v="150"/>
    <n v="210"/>
    <n v="750"/>
    <x v="115"/>
    <x v="23"/>
    <x v="5"/>
    <x v="0"/>
  </r>
  <r>
    <d v="2021-06-16T00:00:00"/>
    <s v="P0015"/>
    <n v="12"/>
    <x v="1"/>
    <x v="1"/>
    <n v="0"/>
    <x v="27"/>
    <x v="2"/>
    <x v="3"/>
    <n v="12"/>
    <n v="15.719999999999999"/>
    <n v="144"/>
    <x v="116"/>
    <x v="23"/>
    <x v="5"/>
    <x v="0"/>
  </r>
  <r>
    <d v="2021-06-16T00:00:00"/>
    <s v="P0039"/>
    <n v="11"/>
    <x v="2"/>
    <x v="1"/>
    <n v="0"/>
    <x v="34"/>
    <x v="1"/>
    <x v="3"/>
    <n v="37"/>
    <n v="42.55"/>
    <n v="407"/>
    <x v="57"/>
    <x v="23"/>
    <x v="5"/>
    <x v="0"/>
  </r>
  <r>
    <d v="2021-06-18T00:00:00"/>
    <s v="P0025"/>
    <n v="13"/>
    <x v="2"/>
    <x v="1"/>
    <n v="0"/>
    <x v="7"/>
    <x v="0"/>
    <x v="3"/>
    <n v="7"/>
    <n v="8.33"/>
    <n v="91"/>
    <x v="117"/>
    <x v="7"/>
    <x v="5"/>
    <x v="0"/>
  </r>
  <r>
    <d v="2021-06-19T00:00:00"/>
    <s v="P0041"/>
    <n v="5"/>
    <x v="2"/>
    <x v="0"/>
    <n v="0"/>
    <x v="41"/>
    <x v="1"/>
    <x v="0"/>
    <n v="138"/>
    <n v="173.88"/>
    <n v="690"/>
    <x v="118"/>
    <x v="8"/>
    <x v="5"/>
    <x v="0"/>
  </r>
  <r>
    <d v="2021-06-20T00:00:00"/>
    <s v="P0016"/>
    <n v="1"/>
    <x v="0"/>
    <x v="1"/>
    <n v="0"/>
    <x v="21"/>
    <x v="2"/>
    <x v="3"/>
    <n v="13"/>
    <n v="16.64"/>
    <n v="13"/>
    <x v="119"/>
    <x v="9"/>
    <x v="5"/>
    <x v="0"/>
  </r>
  <r>
    <d v="2021-06-23T00:00:00"/>
    <s v="P0016"/>
    <n v="4"/>
    <x v="2"/>
    <x v="0"/>
    <n v="0"/>
    <x v="21"/>
    <x v="2"/>
    <x v="3"/>
    <n v="13"/>
    <n v="16.64"/>
    <n v="52"/>
    <x v="120"/>
    <x v="19"/>
    <x v="5"/>
    <x v="0"/>
  </r>
  <r>
    <d v="2021-06-24T00:00:00"/>
    <s v="P0011"/>
    <n v="13"/>
    <x v="2"/>
    <x v="0"/>
    <n v="0"/>
    <x v="31"/>
    <x v="2"/>
    <x v="2"/>
    <n v="44"/>
    <n v="48.4"/>
    <n v="572"/>
    <x v="121"/>
    <x v="27"/>
    <x v="5"/>
    <x v="0"/>
  </r>
  <r>
    <d v="2021-06-26T00:00:00"/>
    <s v="P0009"/>
    <n v="7"/>
    <x v="1"/>
    <x v="0"/>
    <n v="0"/>
    <x v="37"/>
    <x v="3"/>
    <x v="3"/>
    <n v="6"/>
    <n v="7.8599999999999994"/>
    <n v="42"/>
    <x v="122"/>
    <x v="12"/>
    <x v="5"/>
    <x v="0"/>
  </r>
  <r>
    <d v="2021-06-27T00:00:00"/>
    <s v="P0005"/>
    <n v="11"/>
    <x v="2"/>
    <x v="1"/>
    <n v="0"/>
    <x v="24"/>
    <x v="3"/>
    <x v="0"/>
    <n v="133"/>
    <n v="155.61000000000001"/>
    <n v="1463"/>
    <x v="123"/>
    <x v="13"/>
    <x v="5"/>
    <x v="0"/>
  </r>
  <r>
    <d v="2021-06-28T00:00:00"/>
    <s v="P0021"/>
    <n v="2"/>
    <x v="1"/>
    <x v="1"/>
    <n v="0"/>
    <x v="32"/>
    <x v="0"/>
    <x v="0"/>
    <n v="126"/>
    <n v="162.54"/>
    <n v="252"/>
    <x v="124"/>
    <x v="14"/>
    <x v="5"/>
    <x v="0"/>
  </r>
  <r>
    <d v="2021-06-28T00:00:00"/>
    <s v="P0035"/>
    <n v="7"/>
    <x v="1"/>
    <x v="0"/>
    <n v="0"/>
    <x v="4"/>
    <x v="4"/>
    <x v="3"/>
    <n v="5"/>
    <n v="6.7"/>
    <n v="35"/>
    <x v="21"/>
    <x v="14"/>
    <x v="5"/>
    <x v="0"/>
  </r>
  <r>
    <d v="2021-06-29T00:00:00"/>
    <s v="P0014"/>
    <n v="4"/>
    <x v="2"/>
    <x v="0"/>
    <n v="0"/>
    <x v="9"/>
    <x v="2"/>
    <x v="1"/>
    <n v="112"/>
    <n v="146.72"/>
    <n v="448"/>
    <x v="9"/>
    <x v="28"/>
    <x v="5"/>
    <x v="0"/>
  </r>
  <r>
    <d v="2021-07-01T00:00:00"/>
    <s v="P0005"/>
    <n v="11"/>
    <x v="2"/>
    <x v="1"/>
    <n v="0"/>
    <x v="24"/>
    <x v="3"/>
    <x v="0"/>
    <n v="133"/>
    <n v="155.61000000000001"/>
    <n v="1463"/>
    <x v="123"/>
    <x v="0"/>
    <x v="6"/>
    <x v="0"/>
  </r>
  <r>
    <d v="2021-07-02T00:00:00"/>
    <s v="P0010"/>
    <n v="11"/>
    <x v="2"/>
    <x v="1"/>
    <n v="0"/>
    <x v="20"/>
    <x v="2"/>
    <x v="0"/>
    <n v="148"/>
    <n v="164.28"/>
    <n v="1628"/>
    <x v="125"/>
    <x v="1"/>
    <x v="6"/>
    <x v="0"/>
  </r>
  <r>
    <d v="2021-07-03T00:00:00"/>
    <s v="P0033"/>
    <n v="9"/>
    <x v="1"/>
    <x v="1"/>
    <n v="0"/>
    <x v="38"/>
    <x v="4"/>
    <x v="1"/>
    <n v="95"/>
    <n v="119.7"/>
    <n v="855"/>
    <x v="126"/>
    <x v="2"/>
    <x v="6"/>
    <x v="0"/>
  </r>
  <r>
    <d v="2021-07-03T00:00:00"/>
    <s v="P0003"/>
    <n v="8"/>
    <x v="1"/>
    <x v="1"/>
    <n v="0"/>
    <x v="6"/>
    <x v="3"/>
    <x v="1"/>
    <n v="71"/>
    <n v="80.94"/>
    <n v="568"/>
    <x v="6"/>
    <x v="2"/>
    <x v="6"/>
    <x v="0"/>
  </r>
  <r>
    <d v="2021-07-05T00:00:00"/>
    <s v="P0002"/>
    <n v="8"/>
    <x v="2"/>
    <x v="0"/>
    <n v="0"/>
    <x v="29"/>
    <x v="3"/>
    <x v="1"/>
    <n v="105"/>
    <n v="142.80000000000001"/>
    <n v="840"/>
    <x v="63"/>
    <x v="15"/>
    <x v="6"/>
    <x v="0"/>
  </r>
  <r>
    <d v="2021-07-06T00:00:00"/>
    <s v="P0041"/>
    <n v="15"/>
    <x v="2"/>
    <x v="1"/>
    <n v="0"/>
    <x v="41"/>
    <x v="1"/>
    <x v="0"/>
    <n v="138"/>
    <n v="173.88"/>
    <n v="2070"/>
    <x v="127"/>
    <x v="16"/>
    <x v="6"/>
    <x v="0"/>
  </r>
  <r>
    <d v="2021-07-08T00:00:00"/>
    <s v="P0004"/>
    <n v="10"/>
    <x v="2"/>
    <x v="0"/>
    <n v="0"/>
    <x v="3"/>
    <x v="3"/>
    <x v="2"/>
    <n v="44"/>
    <n v="48.84"/>
    <n v="440"/>
    <x v="28"/>
    <x v="21"/>
    <x v="6"/>
    <x v="0"/>
  </r>
  <r>
    <d v="2021-07-10T00:00:00"/>
    <s v="P0034"/>
    <n v="6"/>
    <x v="0"/>
    <x v="1"/>
    <n v="0"/>
    <x v="13"/>
    <x v="4"/>
    <x v="2"/>
    <n v="55"/>
    <n v="58.3"/>
    <n v="330"/>
    <x v="20"/>
    <x v="26"/>
    <x v="6"/>
    <x v="0"/>
  </r>
  <r>
    <d v="2021-07-11T00:00:00"/>
    <s v="P0009"/>
    <n v="4"/>
    <x v="0"/>
    <x v="0"/>
    <n v="0"/>
    <x v="37"/>
    <x v="3"/>
    <x v="3"/>
    <n v="6"/>
    <n v="7.8599999999999994"/>
    <n v="24"/>
    <x v="128"/>
    <x v="5"/>
    <x v="6"/>
    <x v="0"/>
  </r>
  <r>
    <d v="2021-07-13T00:00:00"/>
    <s v="P0019"/>
    <n v="1"/>
    <x v="2"/>
    <x v="1"/>
    <n v="0"/>
    <x v="40"/>
    <x v="2"/>
    <x v="0"/>
    <n v="150"/>
    <n v="210"/>
    <n v="150"/>
    <x v="129"/>
    <x v="22"/>
    <x v="6"/>
    <x v="0"/>
  </r>
  <r>
    <d v="2021-07-16T00:00:00"/>
    <s v="P0023"/>
    <n v="8"/>
    <x v="0"/>
    <x v="1"/>
    <n v="0"/>
    <x v="12"/>
    <x v="0"/>
    <x v="0"/>
    <n v="141"/>
    <n v="149.46"/>
    <n v="1128"/>
    <x v="130"/>
    <x v="23"/>
    <x v="6"/>
    <x v="0"/>
  </r>
  <r>
    <d v="2021-07-18T00:00:00"/>
    <s v="P0027"/>
    <n v="14"/>
    <x v="1"/>
    <x v="0"/>
    <n v="0"/>
    <x v="26"/>
    <x v="4"/>
    <x v="2"/>
    <n v="48"/>
    <n v="57.120000000000005"/>
    <n v="672"/>
    <x v="131"/>
    <x v="7"/>
    <x v="6"/>
    <x v="0"/>
  </r>
  <r>
    <d v="2021-07-20T00:00:00"/>
    <s v="P0038"/>
    <n v="11"/>
    <x v="1"/>
    <x v="0"/>
    <n v="0"/>
    <x v="1"/>
    <x v="1"/>
    <x v="1"/>
    <n v="72"/>
    <n v="79.92"/>
    <n v="792"/>
    <x v="132"/>
    <x v="9"/>
    <x v="6"/>
    <x v="0"/>
  </r>
  <r>
    <d v="2021-07-20T00:00:00"/>
    <s v="P0043"/>
    <n v="5"/>
    <x v="2"/>
    <x v="0"/>
    <n v="0"/>
    <x v="23"/>
    <x v="1"/>
    <x v="1"/>
    <n v="67"/>
    <n v="83.08"/>
    <n v="335"/>
    <x v="133"/>
    <x v="9"/>
    <x v="6"/>
    <x v="0"/>
  </r>
  <r>
    <d v="2021-07-21T00:00:00"/>
    <s v="P0029"/>
    <n v="15"/>
    <x v="2"/>
    <x v="0"/>
    <n v="0"/>
    <x v="19"/>
    <x v="4"/>
    <x v="2"/>
    <n v="47"/>
    <n v="53.11"/>
    <n v="705"/>
    <x v="134"/>
    <x v="10"/>
    <x v="6"/>
    <x v="0"/>
  </r>
  <r>
    <d v="2021-07-22T00:00:00"/>
    <s v="P0026"/>
    <n v="3"/>
    <x v="0"/>
    <x v="1"/>
    <n v="0"/>
    <x v="42"/>
    <x v="4"/>
    <x v="3"/>
    <n v="18"/>
    <n v="24.66"/>
    <n v="54"/>
    <x v="135"/>
    <x v="18"/>
    <x v="6"/>
    <x v="0"/>
  </r>
  <r>
    <d v="2021-07-22T00:00:00"/>
    <s v="P0024"/>
    <n v="14"/>
    <x v="1"/>
    <x v="1"/>
    <n v="0"/>
    <x v="0"/>
    <x v="0"/>
    <x v="0"/>
    <n v="144"/>
    <n v="156.96"/>
    <n v="2016"/>
    <x v="65"/>
    <x v="18"/>
    <x v="6"/>
    <x v="0"/>
  </r>
  <r>
    <d v="2021-07-23T00:00:00"/>
    <s v="P0036"/>
    <n v="7"/>
    <x v="0"/>
    <x v="0"/>
    <n v="0"/>
    <x v="43"/>
    <x v="4"/>
    <x v="1"/>
    <n v="90"/>
    <n v="96.3"/>
    <n v="630"/>
    <x v="136"/>
    <x v="19"/>
    <x v="6"/>
    <x v="0"/>
  </r>
  <r>
    <d v="2021-07-23T00:00:00"/>
    <s v="P0037"/>
    <n v="8"/>
    <x v="2"/>
    <x v="0"/>
    <n v="0"/>
    <x v="8"/>
    <x v="1"/>
    <x v="1"/>
    <n v="67"/>
    <n v="85.76"/>
    <n v="536"/>
    <x v="137"/>
    <x v="19"/>
    <x v="6"/>
    <x v="0"/>
  </r>
  <r>
    <d v="2021-07-24T00:00:00"/>
    <s v="P0009"/>
    <n v="4"/>
    <x v="1"/>
    <x v="1"/>
    <n v="0"/>
    <x v="37"/>
    <x v="3"/>
    <x v="3"/>
    <n v="6"/>
    <n v="7.8599999999999994"/>
    <n v="24"/>
    <x v="128"/>
    <x v="27"/>
    <x v="6"/>
    <x v="0"/>
  </r>
  <r>
    <d v="2021-07-29T00:00:00"/>
    <s v="P0044"/>
    <n v="15"/>
    <x v="1"/>
    <x v="1"/>
    <n v="0"/>
    <x v="11"/>
    <x v="1"/>
    <x v="1"/>
    <n v="76"/>
    <n v="82.08"/>
    <n v="1140"/>
    <x v="138"/>
    <x v="28"/>
    <x v="6"/>
    <x v="0"/>
  </r>
  <r>
    <d v="2021-08-01T00:00:00"/>
    <s v="P0001"/>
    <n v="11"/>
    <x v="2"/>
    <x v="1"/>
    <n v="0"/>
    <x v="16"/>
    <x v="3"/>
    <x v="1"/>
    <n v="98"/>
    <n v="103.88"/>
    <n v="1078"/>
    <x v="139"/>
    <x v="0"/>
    <x v="7"/>
    <x v="0"/>
  </r>
  <r>
    <d v="2021-08-02T00:00:00"/>
    <s v="P0023"/>
    <n v="3"/>
    <x v="2"/>
    <x v="0"/>
    <n v="0"/>
    <x v="12"/>
    <x v="0"/>
    <x v="0"/>
    <n v="141"/>
    <n v="149.46"/>
    <n v="423"/>
    <x v="13"/>
    <x v="1"/>
    <x v="7"/>
    <x v="0"/>
  </r>
  <r>
    <d v="2021-08-03T00:00:00"/>
    <s v="P0022"/>
    <n v="13"/>
    <x v="1"/>
    <x v="0"/>
    <n v="0"/>
    <x v="22"/>
    <x v="0"/>
    <x v="0"/>
    <n v="121"/>
    <n v="141.57"/>
    <n v="1573"/>
    <x v="140"/>
    <x v="2"/>
    <x v="7"/>
    <x v="0"/>
  </r>
  <r>
    <d v="2021-08-03T00:00:00"/>
    <s v="P0034"/>
    <n v="12"/>
    <x v="1"/>
    <x v="0"/>
    <n v="0"/>
    <x v="13"/>
    <x v="4"/>
    <x v="2"/>
    <n v="55"/>
    <n v="58.3"/>
    <n v="660"/>
    <x v="141"/>
    <x v="2"/>
    <x v="7"/>
    <x v="0"/>
  </r>
  <r>
    <d v="2021-08-05T00:00:00"/>
    <s v="P0028"/>
    <n v="14"/>
    <x v="2"/>
    <x v="1"/>
    <n v="0"/>
    <x v="33"/>
    <x v="4"/>
    <x v="3"/>
    <n v="37"/>
    <n v="41.81"/>
    <n v="518"/>
    <x v="142"/>
    <x v="15"/>
    <x v="7"/>
    <x v="0"/>
  </r>
  <r>
    <d v="2021-08-06T00:00:00"/>
    <s v="P0037"/>
    <n v="1"/>
    <x v="0"/>
    <x v="1"/>
    <n v="0"/>
    <x v="8"/>
    <x v="1"/>
    <x v="1"/>
    <n v="67"/>
    <n v="85.76"/>
    <n v="67"/>
    <x v="143"/>
    <x v="16"/>
    <x v="7"/>
    <x v="0"/>
  </r>
  <r>
    <d v="2021-08-10T00:00:00"/>
    <s v="P0005"/>
    <n v="4"/>
    <x v="0"/>
    <x v="1"/>
    <n v="0"/>
    <x v="24"/>
    <x v="3"/>
    <x v="0"/>
    <n v="133"/>
    <n v="155.61000000000001"/>
    <n v="532"/>
    <x v="144"/>
    <x v="26"/>
    <x v="7"/>
    <x v="0"/>
  </r>
  <r>
    <d v="2021-08-10T00:00:00"/>
    <s v="P0044"/>
    <n v="10"/>
    <x v="1"/>
    <x v="1"/>
    <n v="0"/>
    <x v="11"/>
    <x v="1"/>
    <x v="1"/>
    <n v="76"/>
    <n v="82.08"/>
    <n v="760"/>
    <x v="145"/>
    <x v="26"/>
    <x v="7"/>
    <x v="0"/>
  </r>
  <r>
    <d v="2021-08-10T00:00:00"/>
    <s v="P0006"/>
    <n v="6"/>
    <x v="2"/>
    <x v="1"/>
    <n v="0"/>
    <x v="15"/>
    <x v="3"/>
    <x v="1"/>
    <n v="75"/>
    <n v="85.5"/>
    <n v="450"/>
    <x v="146"/>
    <x v="26"/>
    <x v="7"/>
    <x v="0"/>
  </r>
  <r>
    <d v="2021-08-11T00:00:00"/>
    <s v="P0023"/>
    <n v="4"/>
    <x v="2"/>
    <x v="0"/>
    <n v="0"/>
    <x v="12"/>
    <x v="0"/>
    <x v="0"/>
    <n v="141"/>
    <n v="149.46"/>
    <n v="564"/>
    <x v="147"/>
    <x v="5"/>
    <x v="7"/>
    <x v="0"/>
  </r>
  <r>
    <d v="2021-08-13T00:00:00"/>
    <s v="P0011"/>
    <n v="13"/>
    <x v="2"/>
    <x v="0"/>
    <n v="0"/>
    <x v="31"/>
    <x v="2"/>
    <x v="2"/>
    <n v="44"/>
    <n v="48.4"/>
    <n v="572"/>
    <x v="121"/>
    <x v="22"/>
    <x v="7"/>
    <x v="0"/>
  </r>
  <r>
    <d v="2021-08-13T00:00:00"/>
    <s v="P0027"/>
    <n v="9"/>
    <x v="2"/>
    <x v="0"/>
    <n v="0"/>
    <x v="26"/>
    <x v="4"/>
    <x v="2"/>
    <n v="48"/>
    <n v="57.120000000000005"/>
    <n v="432"/>
    <x v="82"/>
    <x v="22"/>
    <x v="7"/>
    <x v="0"/>
  </r>
  <r>
    <d v="2021-08-16T00:00:00"/>
    <s v="P0003"/>
    <n v="3"/>
    <x v="1"/>
    <x v="0"/>
    <n v="0"/>
    <x v="6"/>
    <x v="3"/>
    <x v="1"/>
    <n v="71"/>
    <n v="80.94"/>
    <n v="213"/>
    <x v="148"/>
    <x v="23"/>
    <x v="7"/>
    <x v="0"/>
  </r>
  <r>
    <d v="2021-08-18T00:00:00"/>
    <s v="P0025"/>
    <n v="6"/>
    <x v="2"/>
    <x v="0"/>
    <n v="0"/>
    <x v="7"/>
    <x v="0"/>
    <x v="3"/>
    <n v="7"/>
    <n v="8.33"/>
    <n v="42"/>
    <x v="149"/>
    <x v="7"/>
    <x v="7"/>
    <x v="0"/>
  </r>
  <r>
    <d v="2021-08-20T00:00:00"/>
    <s v="P0020"/>
    <n v="15"/>
    <x v="2"/>
    <x v="1"/>
    <n v="0"/>
    <x v="14"/>
    <x v="0"/>
    <x v="2"/>
    <n v="61"/>
    <n v="76.25"/>
    <n v="915"/>
    <x v="150"/>
    <x v="9"/>
    <x v="7"/>
    <x v="0"/>
  </r>
  <r>
    <d v="2021-08-20T00:00:00"/>
    <s v="P0031"/>
    <n v="9"/>
    <x v="2"/>
    <x v="0"/>
    <n v="0"/>
    <x v="5"/>
    <x v="4"/>
    <x v="1"/>
    <n v="93"/>
    <n v="104.16"/>
    <n v="837"/>
    <x v="151"/>
    <x v="9"/>
    <x v="7"/>
    <x v="0"/>
  </r>
  <r>
    <d v="2021-08-20T00:00:00"/>
    <s v="P0028"/>
    <n v="13"/>
    <x v="2"/>
    <x v="0"/>
    <n v="0"/>
    <x v="33"/>
    <x v="4"/>
    <x v="3"/>
    <n v="37"/>
    <n v="41.81"/>
    <n v="481"/>
    <x v="152"/>
    <x v="9"/>
    <x v="7"/>
    <x v="0"/>
  </r>
  <r>
    <d v="2021-08-26T00:00:00"/>
    <s v="P0039"/>
    <n v="4"/>
    <x v="2"/>
    <x v="0"/>
    <n v="0"/>
    <x v="34"/>
    <x v="1"/>
    <x v="3"/>
    <n v="37"/>
    <n v="42.55"/>
    <n v="148"/>
    <x v="153"/>
    <x v="12"/>
    <x v="7"/>
    <x v="0"/>
  </r>
  <r>
    <d v="2021-08-29T00:00:00"/>
    <s v="P0034"/>
    <n v="12"/>
    <x v="0"/>
    <x v="0"/>
    <n v="0"/>
    <x v="13"/>
    <x v="4"/>
    <x v="2"/>
    <n v="55"/>
    <n v="58.3"/>
    <n v="660"/>
    <x v="141"/>
    <x v="28"/>
    <x v="7"/>
    <x v="0"/>
  </r>
  <r>
    <d v="2021-08-30T00:00:00"/>
    <s v="P0013"/>
    <n v="13"/>
    <x v="2"/>
    <x v="0"/>
    <n v="0"/>
    <x v="2"/>
    <x v="2"/>
    <x v="1"/>
    <n v="112"/>
    <n v="122.08"/>
    <n v="1456"/>
    <x v="154"/>
    <x v="24"/>
    <x v="7"/>
    <x v="0"/>
  </r>
  <r>
    <d v="2021-08-31T00:00:00"/>
    <s v="P0001"/>
    <n v="2"/>
    <x v="2"/>
    <x v="0"/>
    <n v="0"/>
    <x v="16"/>
    <x v="3"/>
    <x v="1"/>
    <n v="98"/>
    <n v="103.88"/>
    <n v="196"/>
    <x v="155"/>
    <x v="25"/>
    <x v="7"/>
    <x v="0"/>
  </r>
  <r>
    <d v="2021-08-31T00:00:00"/>
    <s v="P0035"/>
    <n v="11"/>
    <x v="2"/>
    <x v="0"/>
    <n v="0"/>
    <x v="4"/>
    <x v="4"/>
    <x v="3"/>
    <n v="5"/>
    <n v="6.7"/>
    <n v="55"/>
    <x v="156"/>
    <x v="25"/>
    <x v="7"/>
    <x v="0"/>
  </r>
  <r>
    <d v="2021-09-01T00:00:00"/>
    <s v="P0024"/>
    <n v="1"/>
    <x v="0"/>
    <x v="1"/>
    <n v="0"/>
    <x v="0"/>
    <x v="0"/>
    <x v="0"/>
    <n v="144"/>
    <n v="156.96"/>
    <n v="144"/>
    <x v="157"/>
    <x v="0"/>
    <x v="8"/>
    <x v="0"/>
  </r>
  <r>
    <d v="2021-09-01T00:00:00"/>
    <s v="P0003"/>
    <n v="14"/>
    <x v="1"/>
    <x v="0"/>
    <n v="0"/>
    <x v="6"/>
    <x v="3"/>
    <x v="1"/>
    <n v="71"/>
    <n v="80.94"/>
    <n v="994"/>
    <x v="158"/>
    <x v="0"/>
    <x v="8"/>
    <x v="0"/>
  </r>
  <r>
    <d v="2021-09-03T00:00:00"/>
    <s v="P0041"/>
    <n v="8"/>
    <x v="2"/>
    <x v="0"/>
    <n v="0"/>
    <x v="41"/>
    <x v="1"/>
    <x v="0"/>
    <n v="138"/>
    <n v="173.88"/>
    <n v="1104"/>
    <x v="159"/>
    <x v="2"/>
    <x v="8"/>
    <x v="0"/>
  </r>
  <r>
    <d v="2021-09-04T00:00:00"/>
    <s v="P0028"/>
    <n v="7"/>
    <x v="2"/>
    <x v="0"/>
    <n v="0"/>
    <x v="33"/>
    <x v="4"/>
    <x v="3"/>
    <n v="37"/>
    <n v="41.81"/>
    <n v="259"/>
    <x v="160"/>
    <x v="3"/>
    <x v="8"/>
    <x v="0"/>
  </r>
  <r>
    <d v="2021-09-04T00:00:00"/>
    <s v="P0023"/>
    <n v="15"/>
    <x v="2"/>
    <x v="0"/>
    <n v="0"/>
    <x v="12"/>
    <x v="0"/>
    <x v="0"/>
    <n v="141"/>
    <n v="149.46"/>
    <n v="2115"/>
    <x v="161"/>
    <x v="3"/>
    <x v="8"/>
    <x v="0"/>
  </r>
  <r>
    <d v="2021-09-05T00:00:00"/>
    <s v="P0032"/>
    <n v="1"/>
    <x v="2"/>
    <x v="1"/>
    <n v="0"/>
    <x v="18"/>
    <x v="4"/>
    <x v="1"/>
    <n v="89"/>
    <n v="117.48"/>
    <n v="89"/>
    <x v="162"/>
    <x v="15"/>
    <x v="8"/>
    <x v="0"/>
  </r>
  <r>
    <d v="2021-09-07T00:00:00"/>
    <s v="P0019"/>
    <n v="5"/>
    <x v="2"/>
    <x v="0"/>
    <n v="0"/>
    <x v="40"/>
    <x v="2"/>
    <x v="0"/>
    <n v="150"/>
    <n v="210"/>
    <n v="750"/>
    <x v="115"/>
    <x v="20"/>
    <x v="8"/>
    <x v="0"/>
  </r>
  <r>
    <d v="2021-09-09T00:00:00"/>
    <s v="P0044"/>
    <n v="4"/>
    <x v="2"/>
    <x v="0"/>
    <n v="0"/>
    <x v="11"/>
    <x v="1"/>
    <x v="1"/>
    <n v="76"/>
    <n v="82.08"/>
    <n v="304"/>
    <x v="163"/>
    <x v="4"/>
    <x v="8"/>
    <x v="0"/>
  </r>
  <r>
    <d v="2021-09-10T00:00:00"/>
    <s v="P0030"/>
    <n v="6"/>
    <x v="2"/>
    <x v="0"/>
    <n v="0"/>
    <x v="28"/>
    <x v="4"/>
    <x v="0"/>
    <n v="148"/>
    <n v="201.28"/>
    <n v="888"/>
    <x v="164"/>
    <x v="26"/>
    <x v="8"/>
    <x v="0"/>
  </r>
  <r>
    <d v="2021-09-10T00:00:00"/>
    <s v="P0001"/>
    <n v="9"/>
    <x v="0"/>
    <x v="0"/>
    <n v="0"/>
    <x v="16"/>
    <x v="3"/>
    <x v="1"/>
    <n v="98"/>
    <n v="103.88"/>
    <n v="882"/>
    <x v="165"/>
    <x v="26"/>
    <x v="8"/>
    <x v="0"/>
  </r>
  <r>
    <d v="2021-09-10T00:00:00"/>
    <s v="P0026"/>
    <n v="2"/>
    <x v="2"/>
    <x v="0"/>
    <n v="0"/>
    <x v="42"/>
    <x v="4"/>
    <x v="3"/>
    <n v="18"/>
    <n v="24.66"/>
    <n v="36"/>
    <x v="166"/>
    <x v="26"/>
    <x v="8"/>
    <x v="0"/>
  </r>
  <r>
    <d v="2021-09-11T00:00:00"/>
    <s v="P0001"/>
    <n v="6"/>
    <x v="0"/>
    <x v="0"/>
    <n v="0"/>
    <x v="16"/>
    <x v="3"/>
    <x v="1"/>
    <n v="98"/>
    <n v="103.88"/>
    <n v="588"/>
    <x v="167"/>
    <x v="5"/>
    <x v="8"/>
    <x v="0"/>
  </r>
  <r>
    <d v="2021-09-13T00:00:00"/>
    <s v="P0041"/>
    <n v="7"/>
    <x v="2"/>
    <x v="1"/>
    <n v="0"/>
    <x v="41"/>
    <x v="1"/>
    <x v="0"/>
    <n v="138"/>
    <n v="173.88"/>
    <n v="966"/>
    <x v="168"/>
    <x v="22"/>
    <x v="8"/>
    <x v="0"/>
  </r>
  <r>
    <d v="2021-09-15T00:00:00"/>
    <s v="P0042"/>
    <n v="6"/>
    <x v="2"/>
    <x v="0"/>
    <n v="0"/>
    <x v="10"/>
    <x v="1"/>
    <x v="0"/>
    <n v="120"/>
    <n v="162"/>
    <n v="720"/>
    <x v="19"/>
    <x v="17"/>
    <x v="8"/>
    <x v="0"/>
  </r>
  <r>
    <d v="2021-09-15T00:00:00"/>
    <s v="P0042"/>
    <n v="14"/>
    <x v="2"/>
    <x v="0"/>
    <n v="0"/>
    <x v="10"/>
    <x v="1"/>
    <x v="0"/>
    <n v="120"/>
    <n v="162"/>
    <n v="1680"/>
    <x v="169"/>
    <x v="17"/>
    <x v="8"/>
    <x v="0"/>
  </r>
  <r>
    <d v="2021-09-21T00:00:00"/>
    <s v="P0020"/>
    <n v="7"/>
    <x v="0"/>
    <x v="1"/>
    <n v="0"/>
    <x v="14"/>
    <x v="0"/>
    <x v="2"/>
    <n v="61"/>
    <n v="76.25"/>
    <n v="427"/>
    <x v="170"/>
    <x v="10"/>
    <x v="8"/>
    <x v="0"/>
  </r>
  <r>
    <d v="2021-09-22T00:00:00"/>
    <s v="P0040"/>
    <n v="2"/>
    <x v="1"/>
    <x v="1"/>
    <n v="0"/>
    <x v="17"/>
    <x v="1"/>
    <x v="1"/>
    <n v="90"/>
    <n v="115.2"/>
    <n v="180"/>
    <x v="171"/>
    <x v="18"/>
    <x v="8"/>
    <x v="0"/>
  </r>
  <r>
    <d v="2021-09-22T00:00:00"/>
    <s v="P0002"/>
    <n v="4"/>
    <x v="2"/>
    <x v="1"/>
    <n v="0"/>
    <x v="29"/>
    <x v="3"/>
    <x v="1"/>
    <n v="105"/>
    <n v="142.80000000000001"/>
    <n v="420"/>
    <x v="47"/>
    <x v="18"/>
    <x v="8"/>
    <x v="0"/>
  </r>
  <r>
    <d v="2021-09-23T00:00:00"/>
    <s v="P0018"/>
    <n v="12"/>
    <x v="2"/>
    <x v="1"/>
    <n v="0"/>
    <x v="30"/>
    <x v="2"/>
    <x v="3"/>
    <n v="37"/>
    <n v="49.21"/>
    <n v="444"/>
    <x v="172"/>
    <x v="19"/>
    <x v="8"/>
    <x v="0"/>
  </r>
  <r>
    <d v="2021-09-23T00:00:00"/>
    <s v="P0021"/>
    <n v="7"/>
    <x v="1"/>
    <x v="0"/>
    <n v="0"/>
    <x v="32"/>
    <x v="0"/>
    <x v="0"/>
    <n v="126"/>
    <n v="162.54"/>
    <n v="882"/>
    <x v="173"/>
    <x v="19"/>
    <x v="8"/>
    <x v="0"/>
  </r>
  <r>
    <d v="2021-09-27T00:00:00"/>
    <s v="P0034"/>
    <n v="1"/>
    <x v="2"/>
    <x v="1"/>
    <n v="0"/>
    <x v="13"/>
    <x v="4"/>
    <x v="2"/>
    <n v="55"/>
    <n v="58.3"/>
    <n v="55"/>
    <x v="174"/>
    <x v="13"/>
    <x v="8"/>
    <x v="0"/>
  </r>
  <r>
    <d v="2021-09-30T00:00:00"/>
    <s v="P0014"/>
    <n v="9"/>
    <x v="1"/>
    <x v="0"/>
    <n v="0"/>
    <x v="9"/>
    <x v="2"/>
    <x v="1"/>
    <n v="112"/>
    <n v="146.72"/>
    <n v="1008"/>
    <x v="175"/>
    <x v="24"/>
    <x v="8"/>
    <x v="0"/>
  </r>
  <r>
    <d v="2021-09-30T00:00:00"/>
    <s v="P0006"/>
    <n v="5"/>
    <x v="1"/>
    <x v="0"/>
    <n v="0"/>
    <x v="15"/>
    <x v="3"/>
    <x v="1"/>
    <n v="75"/>
    <n v="85.5"/>
    <n v="375"/>
    <x v="176"/>
    <x v="24"/>
    <x v="8"/>
    <x v="0"/>
  </r>
  <r>
    <d v="2021-10-01T00:00:00"/>
    <s v="P0030"/>
    <n v="14"/>
    <x v="1"/>
    <x v="1"/>
    <n v="0"/>
    <x v="28"/>
    <x v="4"/>
    <x v="0"/>
    <n v="148"/>
    <n v="201.28"/>
    <n v="2072"/>
    <x v="177"/>
    <x v="0"/>
    <x v="9"/>
    <x v="0"/>
  </r>
  <r>
    <d v="2021-10-02T00:00:00"/>
    <s v="P0014"/>
    <n v="15"/>
    <x v="2"/>
    <x v="0"/>
    <n v="0"/>
    <x v="9"/>
    <x v="2"/>
    <x v="1"/>
    <n v="112"/>
    <n v="146.72"/>
    <n v="1680"/>
    <x v="178"/>
    <x v="1"/>
    <x v="9"/>
    <x v="0"/>
  </r>
  <r>
    <d v="2021-10-03T00:00:00"/>
    <s v="P0019"/>
    <n v="9"/>
    <x v="2"/>
    <x v="0"/>
    <n v="0"/>
    <x v="40"/>
    <x v="2"/>
    <x v="0"/>
    <n v="150"/>
    <n v="210"/>
    <n v="1350"/>
    <x v="179"/>
    <x v="2"/>
    <x v="9"/>
    <x v="0"/>
  </r>
  <r>
    <d v="2021-10-06T00:00:00"/>
    <s v="P0035"/>
    <n v="1"/>
    <x v="2"/>
    <x v="0"/>
    <n v="0"/>
    <x v="4"/>
    <x v="4"/>
    <x v="3"/>
    <n v="5"/>
    <n v="6.7"/>
    <n v="5"/>
    <x v="37"/>
    <x v="16"/>
    <x v="9"/>
    <x v="0"/>
  </r>
  <r>
    <d v="2021-10-06T00:00:00"/>
    <s v="P0036"/>
    <n v="12"/>
    <x v="1"/>
    <x v="0"/>
    <n v="0"/>
    <x v="43"/>
    <x v="4"/>
    <x v="1"/>
    <n v="90"/>
    <n v="96.3"/>
    <n v="1080"/>
    <x v="180"/>
    <x v="16"/>
    <x v="9"/>
    <x v="0"/>
  </r>
  <r>
    <d v="2021-10-07T00:00:00"/>
    <s v="P0026"/>
    <n v="6"/>
    <x v="2"/>
    <x v="1"/>
    <n v="0"/>
    <x v="42"/>
    <x v="4"/>
    <x v="3"/>
    <n v="18"/>
    <n v="24.66"/>
    <n v="108"/>
    <x v="181"/>
    <x v="20"/>
    <x v="9"/>
    <x v="0"/>
  </r>
  <r>
    <d v="2021-10-09T00:00:00"/>
    <s v="P0038"/>
    <n v="5"/>
    <x v="2"/>
    <x v="1"/>
    <n v="0"/>
    <x v="1"/>
    <x v="1"/>
    <x v="1"/>
    <n v="72"/>
    <n v="79.92"/>
    <n v="360"/>
    <x v="182"/>
    <x v="4"/>
    <x v="9"/>
    <x v="0"/>
  </r>
  <r>
    <d v="2021-10-09T00:00:00"/>
    <s v="P0032"/>
    <n v="11"/>
    <x v="1"/>
    <x v="1"/>
    <n v="0"/>
    <x v="18"/>
    <x v="4"/>
    <x v="1"/>
    <n v="89"/>
    <n v="117.48"/>
    <n v="979"/>
    <x v="48"/>
    <x v="4"/>
    <x v="9"/>
    <x v="0"/>
  </r>
  <r>
    <d v="2021-10-10T00:00:00"/>
    <s v="P0035"/>
    <n v="14"/>
    <x v="2"/>
    <x v="1"/>
    <n v="0"/>
    <x v="4"/>
    <x v="4"/>
    <x v="3"/>
    <n v="5"/>
    <n v="6.7"/>
    <n v="70"/>
    <x v="183"/>
    <x v="26"/>
    <x v="9"/>
    <x v="0"/>
  </r>
  <r>
    <d v="2021-10-11T00:00:00"/>
    <s v="P0011"/>
    <n v="15"/>
    <x v="2"/>
    <x v="1"/>
    <n v="0"/>
    <x v="31"/>
    <x v="2"/>
    <x v="2"/>
    <n v="44"/>
    <n v="48.4"/>
    <n v="660"/>
    <x v="184"/>
    <x v="5"/>
    <x v="9"/>
    <x v="0"/>
  </r>
  <r>
    <d v="2021-10-12T00:00:00"/>
    <s v="P0027"/>
    <n v="8"/>
    <x v="1"/>
    <x v="0"/>
    <n v="0"/>
    <x v="26"/>
    <x v="4"/>
    <x v="2"/>
    <n v="48"/>
    <n v="57.120000000000005"/>
    <n v="384"/>
    <x v="185"/>
    <x v="6"/>
    <x v="9"/>
    <x v="0"/>
  </r>
  <r>
    <d v="2021-10-17T00:00:00"/>
    <s v="P0001"/>
    <n v="13"/>
    <x v="2"/>
    <x v="0"/>
    <n v="0"/>
    <x v="16"/>
    <x v="3"/>
    <x v="1"/>
    <n v="98"/>
    <n v="103.88"/>
    <n v="1274"/>
    <x v="186"/>
    <x v="30"/>
    <x v="9"/>
    <x v="0"/>
  </r>
  <r>
    <d v="2021-10-18T00:00:00"/>
    <s v="P0025"/>
    <n v="6"/>
    <x v="1"/>
    <x v="1"/>
    <n v="0"/>
    <x v="7"/>
    <x v="0"/>
    <x v="3"/>
    <n v="7"/>
    <n v="8.33"/>
    <n v="42"/>
    <x v="149"/>
    <x v="7"/>
    <x v="9"/>
    <x v="0"/>
  </r>
  <r>
    <d v="2021-10-18T00:00:00"/>
    <s v="P0021"/>
    <n v="13"/>
    <x v="1"/>
    <x v="1"/>
    <n v="0"/>
    <x v="32"/>
    <x v="0"/>
    <x v="0"/>
    <n v="126"/>
    <n v="162.54"/>
    <n v="1638"/>
    <x v="187"/>
    <x v="7"/>
    <x v="9"/>
    <x v="0"/>
  </r>
  <r>
    <d v="2021-10-22T00:00:00"/>
    <s v="P0011"/>
    <n v="7"/>
    <x v="2"/>
    <x v="1"/>
    <n v="0"/>
    <x v="31"/>
    <x v="2"/>
    <x v="2"/>
    <n v="44"/>
    <n v="48.4"/>
    <n v="308"/>
    <x v="188"/>
    <x v="18"/>
    <x v="9"/>
    <x v="0"/>
  </r>
  <r>
    <d v="2021-10-22T00:00:00"/>
    <s v="P0024"/>
    <n v="13"/>
    <x v="1"/>
    <x v="1"/>
    <n v="0"/>
    <x v="0"/>
    <x v="0"/>
    <x v="0"/>
    <n v="144"/>
    <n v="156.96"/>
    <n v="1872"/>
    <x v="189"/>
    <x v="18"/>
    <x v="9"/>
    <x v="0"/>
  </r>
  <r>
    <d v="2021-10-22T00:00:00"/>
    <s v="P0009"/>
    <n v="1"/>
    <x v="2"/>
    <x v="1"/>
    <n v="0"/>
    <x v="37"/>
    <x v="3"/>
    <x v="3"/>
    <n v="6"/>
    <n v="7.8599999999999994"/>
    <n v="6"/>
    <x v="190"/>
    <x v="18"/>
    <x v="9"/>
    <x v="0"/>
  </r>
  <r>
    <d v="2021-10-24T00:00:00"/>
    <s v="P0011"/>
    <n v="3"/>
    <x v="0"/>
    <x v="1"/>
    <n v="0"/>
    <x v="31"/>
    <x v="2"/>
    <x v="2"/>
    <n v="44"/>
    <n v="48.4"/>
    <n v="132"/>
    <x v="191"/>
    <x v="27"/>
    <x v="9"/>
    <x v="0"/>
  </r>
  <r>
    <d v="2021-10-25T00:00:00"/>
    <s v="P0044"/>
    <n v="9"/>
    <x v="1"/>
    <x v="1"/>
    <n v="0"/>
    <x v="11"/>
    <x v="1"/>
    <x v="1"/>
    <n v="76"/>
    <n v="82.08"/>
    <n v="684"/>
    <x v="23"/>
    <x v="11"/>
    <x v="9"/>
    <x v="0"/>
  </r>
  <r>
    <d v="2021-10-26T00:00:00"/>
    <s v="P0004"/>
    <n v="6"/>
    <x v="0"/>
    <x v="1"/>
    <n v="0"/>
    <x v="3"/>
    <x v="3"/>
    <x v="2"/>
    <n v="44"/>
    <n v="48.84"/>
    <n v="264"/>
    <x v="192"/>
    <x v="12"/>
    <x v="9"/>
    <x v="0"/>
  </r>
  <r>
    <d v="2021-10-28T00:00:00"/>
    <s v="P0008"/>
    <n v="1"/>
    <x v="2"/>
    <x v="1"/>
    <n v="0"/>
    <x v="25"/>
    <x v="3"/>
    <x v="1"/>
    <n v="83"/>
    <n v="94.62"/>
    <n v="83"/>
    <x v="193"/>
    <x v="14"/>
    <x v="9"/>
    <x v="0"/>
  </r>
  <r>
    <d v="2021-10-29T00:00:00"/>
    <s v="P0038"/>
    <n v="14"/>
    <x v="1"/>
    <x v="0"/>
    <n v="0"/>
    <x v="1"/>
    <x v="1"/>
    <x v="1"/>
    <n v="72"/>
    <n v="79.92"/>
    <n v="1008"/>
    <x v="194"/>
    <x v="28"/>
    <x v="9"/>
    <x v="0"/>
  </r>
  <r>
    <d v="2021-10-31T00:00:00"/>
    <s v="P0021"/>
    <n v="6"/>
    <x v="1"/>
    <x v="1"/>
    <n v="0"/>
    <x v="32"/>
    <x v="0"/>
    <x v="0"/>
    <n v="126"/>
    <n v="162.54"/>
    <n v="756"/>
    <x v="195"/>
    <x v="25"/>
    <x v="9"/>
    <x v="0"/>
  </r>
  <r>
    <d v="2021-11-03T00:00:00"/>
    <s v="P0013"/>
    <n v="12"/>
    <x v="2"/>
    <x v="1"/>
    <n v="0"/>
    <x v="2"/>
    <x v="2"/>
    <x v="1"/>
    <n v="112"/>
    <n v="122.08"/>
    <n v="1344"/>
    <x v="196"/>
    <x v="2"/>
    <x v="10"/>
    <x v="0"/>
  </r>
  <r>
    <d v="2021-11-06T00:00:00"/>
    <s v="P0036"/>
    <n v="10"/>
    <x v="2"/>
    <x v="0"/>
    <n v="0"/>
    <x v="43"/>
    <x v="4"/>
    <x v="1"/>
    <n v="90"/>
    <n v="96.3"/>
    <n v="900"/>
    <x v="197"/>
    <x v="16"/>
    <x v="10"/>
    <x v="0"/>
  </r>
  <r>
    <d v="2021-11-08T00:00:00"/>
    <s v="P0007"/>
    <n v="15"/>
    <x v="2"/>
    <x v="0"/>
    <n v="0"/>
    <x v="36"/>
    <x v="3"/>
    <x v="2"/>
    <n v="43"/>
    <n v="47.730000000000004"/>
    <n v="645"/>
    <x v="198"/>
    <x v="21"/>
    <x v="10"/>
    <x v="0"/>
  </r>
  <r>
    <d v="2021-11-10T00:00:00"/>
    <s v="P0042"/>
    <n v="6"/>
    <x v="1"/>
    <x v="1"/>
    <n v="0"/>
    <x v="10"/>
    <x v="1"/>
    <x v="0"/>
    <n v="120"/>
    <n v="162"/>
    <n v="720"/>
    <x v="19"/>
    <x v="26"/>
    <x v="10"/>
    <x v="0"/>
  </r>
  <r>
    <d v="2021-11-11T00:00:00"/>
    <s v="P0040"/>
    <n v="12"/>
    <x v="0"/>
    <x v="0"/>
    <n v="0"/>
    <x v="17"/>
    <x v="1"/>
    <x v="1"/>
    <n v="90"/>
    <n v="115.2"/>
    <n v="1080"/>
    <x v="199"/>
    <x v="5"/>
    <x v="10"/>
    <x v="0"/>
  </r>
  <r>
    <d v="2021-11-12T00:00:00"/>
    <s v="P0010"/>
    <n v="3"/>
    <x v="1"/>
    <x v="1"/>
    <n v="0"/>
    <x v="20"/>
    <x v="2"/>
    <x v="0"/>
    <n v="148"/>
    <n v="164.28"/>
    <n v="444"/>
    <x v="200"/>
    <x v="6"/>
    <x v="10"/>
    <x v="0"/>
  </r>
  <r>
    <d v="2021-11-20T00:00:00"/>
    <s v="P0034"/>
    <n v="14"/>
    <x v="1"/>
    <x v="0"/>
    <n v="0"/>
    <x v="13"/>
    <x v="4"/>
    <x v="2"/>
    <n v="55"/>
    <n v="58.3"/>
    <n v="770"/>
    <x v="38"/>
    <x v="9"/>
    <x v="10"/>
    <x v="0"/>
  </r>
  <r>
    <d v="2021-11-20T00:00:00"/>
    <s v="P0008"/>
    <n v="11"/>
    <x v="1"/>
    <x v="1"/>
    <n v="0"/>
    <x v="25"/>
    <x v="3"/>
    <x v="1"/>
    <n v="83"/>
    <n v="94.62"/>
    <n v="913"/>
    <x v="201"/>
    <x v="9"/>
    <x v="10"/>
    <x v="0"/>
  </r>
  <r>
    <d v="2021-11-21T00:00:00"/>
    <s v="P0014"/>
    <n v="1"/>
    <x v="0"/>
    <x v="0"/>
    <n v="0"/>
    <x v="9"/>
    <x v="2"/>
    <x v="1"/>
    <n v="112"/>
    <n v="146.72"/>
    <n v="112"/>
    <x v="202"/>
    <x v="10"/>
    <x v="10"/>
    <x v="0"/>
  </r>
  <r>
    <d v="2021-11-21T00:00:00"/>
    <s v="P0006"/>
    <n v="1"/>
    <x v="1"/>
    <x v="1"/>
    <n v="0"/>
    <x v="15"/>
    <x v="3"/>
    <x v="1"/>
    <n v="75"/>
    <n v="85.5"/>
    <n v="75"/>
    <x v="203"/>
    <x v="10"/>
    <x v="10"/>
    <x v="0"/>
  </r>
  <r>
    <d v="2021-11-27T00:00:00"/>
    <s v="P0012"/>
    <n v="8"/>
    <x v="1"/>
    <x v="0"/>
    <n v="0"/>
    <x v="35"/>
    <x v="2"/>
    <x v="1"/>
    <n v="73"/>
    <n v="94.17"/>
    <n v="584"/>
    <x v="204"/>
    <x v="13"/>
    <x v="10"/>
    <x v="0"/>
  </r>
  <r>
    <d v="2021-11-28T00:00:00"/>
    <s v="P0040"/>
    <n v="2"/>
    <x v="2"/>
    <x v="1"/>
    <n v="0"/>
    <x v="17"/>
    <x v="1"/>
    <x v="1"/>
    <n v="90"/>
    <n v="115.2"/>
    <n v="180"/>
    <x v="171"/>
    <x v="14"/>
    <x v="10"/>
    <x v="0"/>
  </r>
  <r>
    <d v="2021-11-30T00:00:00"/>
    <s v="P0039"/>
    <n v="15"/>
    <x v="2"/>
    <x v="0"/>
    <n v="0"/>
    <x v="34"/>
    <x v="1"/>
    <x v="3"/>
    <n v="37"/>
    <n v="42.55"/>
    <n v="555"/>
    <x v="205"/>
    <x v="24"/>
    <x v="10"/>
    <x v="0"/>
  </r>
  <r>
    <d v="2021-12-02T00:00:00"/>
    <s v="P0016"/>
    <n v="10"/>
    <x v="2"/>
    <x v="1"/>
    <n v="0"/>
    <x v="21"/>
    <x v="2"/>
    <x v="3"/>
    <n v="13"/>
    <n v="16.64"/>
    <n v="130"/>
    <x v="206"/>
    <x v="1"/>
    <x v="11"/>
    <x v="0"/>
  </r>
  <r>
    <d v="2021-12-03T00:00:00"/>
    <s v="P0034"/>
    <n v="2"/>
    <x v="1"/>
    <x v="1"/>
    <n v="0"/>
    <x v="13"/>
    <x v="4"/>
    <x v="2"/>
    <n v="55"/>
    <n v="58.3"/>
    <n v="110"/>
    <x v="207"/>
    <x v="2"/>
    <x v="11"/>
    <x v="0"/>
  </r>
  <r>
    <d v="2021-12-03T00:00:00"/>
    <s v="P0019"/>
    <n v="8"/>
    <x v="1"/>
    <x v="0"/>
    <n v="0"/>
    <x v="40"/>
    <x v="2"/>
    <x v="0"/>
    <n v="150"/>
    <n v="210"/>
    <n v="1200"/>
    <x v="208"/>
    <x v="2"/>
    <x v="11"/>
    <x v="0"/>
  </r>
  <r>
    <d v="2021-12-05T00:00:00"/>
    <s v="P0004"/>
    <n v="15"/>
    <x v="2"/>
    <x v="1"/>
    <n v="0"/>
    <x v="3"/>
    <x v="3"/>
    <x v="2"/>
    <n v="44"/>
    <n v="48.84"/>
    <n v="660"/>
    <x v="17"/>
    <x v="15"/>
    <x v="11"/>
    <x v="0"/>
  </r>
  <r>
    <d v="2021-12-05T00:00:00"/>
    <s v="P0010"/>
    <n v="1"/>
    <x v="2"/>
    <x v="0"/>
    <n v="0"/>
    <x v="20"/>
    <x v="2"/>
    <x v="0"/>
    <n v="148"/>
    <n v="164.28"/>
    <n v="148"/>
    <x v="209"/>
    <x v="15"/>
    <x v="11"/>
    <x v="0"/>
  </r>
  <r>
    <d v="2021-12-07T00:00:00"/>
    <s v="P0013"/>
    <n v="8"/>
    <x v="2"/>
    <x v="0"/>
    <n v="0"/>
    <x v="2"/>
    <x v="2"/>
    <x v="1"/>
    <n v="112"/>
    <n v="122.08"/>
    <n v="896"/>
    <x v="210"/>
    <x v="20"/>
    <x v="11"/>
    <x v="0"/>
  </r>
  <r>
    <d v="2021-12-08T00:00:00"/>
    <s v="P0044"/>
    <n v="14"/>
    <x v="2"/>
    <x v="0"/>
    <n v="0"/>
    <x v="11"/>
    <x v="1"/>
    <x v="1"/>
    <n v="76"/>
    <n v="82.08"/>
    <n v="1064"/>
    <x v="211"/>
    <x v="21"/>
    <x v="11"/>
    <x v="0"/>
  </r>
  <r>
    <d v="2021-12-14T00:00:00"/>
    <s v="P0042"/>
    <n v="4"/>
    <x v="2"/>
    <x v="0"/>
    <n v="0"/>
    <x v="10"/>
    <x v="1"/>
    <x v="0"/>
    <n v="120"/>
    <n v="162"/>
    <n v="480"/>
    <x v="10"/>
    <x v="29"/>
    <x v="11"/>
    <x v="0"/>
  </r>
  <r>
    <d v="2021-12-18T00:00:00"/>
    <s v="P0003"/>
    <n v="2"/>
    <x v="2"/>
    <x v="1"/>
    <n v="0"/>
    <x v="6"/>
    <x v="3"/>
    <x v="1"/>
    <n v="71"/>
    <n v="80.94"/>
    <n v="142"/>
    <x v="212"/>
    <x v="7"/>
    <x v="11"/>
    <x v="0"/>
  </r>
  <r>
    <d v="2021-12-18T00:00:00"/>
    <s v="P0022"/>
    <n v="8"/>
    <x v="1"/>
    <x v="1"/>
    <n v="0"/>
    <x v="22"/>
    <x v="0"/>
    <x v="0"/>
    <n v="121"/>
    <n v="141.57"/>
    <n v="968"/>
    <x v="213"/>
    <x v="7"/>
    <x v="11"/>
    <x v="0"/>
  </r>
  <r>
    <d v="2021-12-19T00:00:00"/>
    <s v="P0023"/>
    <n v="12"/>
    <x v="2"/>
    <x v="0"/>
    <n v="0"/>
    <x v="12"/>
    <x v="0"/>
    <x v="0"/>
    <n v="141"/>
    <n v="149.46"/>
    <n v="1692"/>
    <x v="214"/>
    <x v="8"/>
    <x v="11"/>
    <x v="0"/>
  </r>
  <r>
    <d v="2021-12-19T00:00:00"/>
    <s v="P0029"/>
    <n v="3"/>
    <x v="0"/>
    <x v="0"/>
    <n v="0"/>
    <x v="19"/>
    <x v="4"/>
    <x v="2"/>
    <n v="47"/>
    <n v="53.11"/>
    <n v="141"/>
    <x v="215"/>
    <x v="8"/>
    <x v="11"/>
    <x v="0"/>
  </r>
  <r>
    <d v="2021-12-19T00:00:00"/>
    <s v="P0011"/>
    <n v="10"/>
    <x v="1"/>
    <x v="0"/>
    <n v="0"/>
    <x v="31"/>
    <x v="2"/>
    <x v="2"/>
    <n v="44"/>
    <n v="48.4"/>
    <n v="440"/>
    <x v="216"/>
    <x v="8"/>
    <x v="11"/>
    <x v="0"/>
  </r>
  <r>
    <d v="2021-12-20T00:00:00"/>
    <s v="P0012"/>
    <n v="14"/>
    <x v="2"/>
    <x v="0"/>
    <n v="0"/>
    <x v="35"/>
    <x v="2"/>
    <x v="1"/>
    <n v="73"/>
    <n v="94.17"/>
    <n v="1022"/>
    <x v="58"/>
    <x v="9"/>
    <x v="11"/>
    <x v="0"/>
  </r>
  <r>
    <d v="2021-12-21T00:00:00"/>
    <s v="P0026"/>
    <n v="10"/>
    <x v="1"/>
    <x v="1"/>
    <n v="0"/>
    <x v="42"/>
    <x v="4"/>
    <x v="3"/>
    <n v="18"/>
    <n v="24.66"/>
    <n v="180"/>
    <x v="217"/>
    <x v="10"/>
    <x v="11"/>
    <x v="0"/>
  </r>
  <r>
    <d v="2021-12-24T00:00:00"/>
    <s v="P0042"/>
    <n v="8"/>
    <x v="0"/>
    <x v="1"/>
    <n v="0"/>
    <x v="10"/>
    <x v="1"/>
    <x v="0"/>
    <n v="120"/>
    <n v="162"/>
    <n v="960"/>
    <x v="59"/>
    <x v="27"/>
    <x v="11"/>
    <x v="0"/>
  </r>
  <r>
    <d v="2021-12-24T00:00:00"/>
    <s v="P0036"/>
    <n v="8"/>
    <x v="0"/>
    <x v="0"/>
    <n v="0"/>
    <x v="43"/>
    <x v="4"/>
    <x v="1"/>
    <n v="90"/>
    <n v="96.3"/>
    <n v="720"/>
    <x v="218"/>
    <x v="27"/>
    <x v="11"/>
    <x v="0"/>
  </r>
  <r>
    <d v="2021-12-26T00:00:00"/>
    <s v="P0041"/>
    <n v="14"/>
    <x v="1"/>
    <x v="1"/>
    <n v="0"/>
    <x v="41"/>
    <x v="1"/>
    <x v="0"/>
    <n v="138"/>
    <n v="173.88"/>
    <n v="1932"/>
    <x v="219"/>
    <x v="12"/>
    <x v="11"/>
    <x v="0"/>
  </r>
  <r>
    <d v="2021-12-27T00:00:00"/>
    <s v="P0029"/>
    <n v="14"/>
    <x v="2"/>
    <x v="1"/>
    <n v="0"/>
    <x v="19"/>
    <x v="4"/>
    <x v="2"/>
    <n v="47"/>
    <n v="53.11"/>
    <n v="658"/>
    <x v="220"/>
    <x v="13"/>
    <x v="11"/>
    <x v="0"/>
  </r>
  <r>
    <d v="2021-12-28T00:00:00"/>
    <s v="P0029"/>
    <n v="6"/>
    <x v="2"/>
    <x v="1"/>
    <n v="0"/>
    <x v="19"/>
    <x v="4"/>
    <x v="2"/>
    <n v="47"/>
    <n v="53.11"/>
    <n v="282"/>
    <x v="54"/>
    <x v="14"/>
    <x v="11"/>
    <x v="0"/>
  </r>
  <r>
    <d v="2021-12-30T00:00:00"/>
    <s v="P0010"/>
    <n v="13"/>
    <x v="1"/>
    <x v="0"/>
    <n v="0"/>
    <x v="20"/>
    <x v="2"/>
    <x v="0"/>
    <n v="148"/>
    <n v="164.28"/>
    <n v="1924"/>
    <x v="221"/>
    <x v="24"/>
    <x v="11"/>
    <x v="0"/>
  </r>
  <r>
    <d v="2022-01-01T00:00:00"/>
    <s v="P0022"/>
    <n v="1"/>
    <x v="0"/>
    <x v="1"/>
    <n v="0"/>
    <x v="22"/>
    <x v="0"/>
    <x v="0"/>
    <n v="121"/>
    <n v="141.57"/>
    <n v="121"/>
    <x v="222"/>
    <x v="0"/>
    <x v="0"/>
    <x v="1"/>
  </r>
  <r>
    <d v="2022-01-02T00:00:00"/>
    <s v="P0010"/>
    <n v="7"/>
    <x v="2"/>
    <x v="1"/>
    <n v="0"/>
    <x v="20"/>
    <x v="2"/>
    <x v="0"/>
    <n v="148"/>
    <n v="164.28"/>
    <n v="1036"/>
    <x v="30"/>
    <x v="1"/>
    <x v="0"/>
    <x v="1"/>
  </r>
  <r>
    <d v="2022-01-02T00:00:00"/>
    <s v="P0015"/>
    <n v="2"/>
    <x v="1"/>
    <x v="1"/>
    <n v="0"/>
    <x v="27"/>
    <x v="2"/>
    <x v="3"/>
    <n v="12"/>
    <n v="15.719999999999999"/>
    <n v="24"/>
    <x v="128"/>
    <x v="1"/>
    <x v="0"/>
    <x v="1"/>
  </r>
  <r>
    <d v="2022-01-02T00:00:00"/>
    <s v="P0033"/>
    <n v="1"/>
    <x v="2"/>
    <x v="1"/>
    <n v="0"/>
    <x v="38"/>
    <x v="4"/>
    <x v="1"/>
    <n v="95"/>
    <n v="119.7"/>
    <n v="95"/>
    <x v="223"/>
    <x v="1"/>
    <x v="0"/>
    <x v="1"/>
  </r>
  <r>
    <d v="2022-01-03T00:00:00"/>
    <s v="P0043"/>
    <n v="9"/>
    <x v="2"/>
    <x v="1"/>
    <n v="0"/>
    <x v="23"/>
    <x v="1"/>
    <x v="1"/>
    <n v="67"/>
    <n v="83.08"/>
    <n v="603"/>
    <x v="36"/>
    <x v="2"/>
    <x v="0"/>
    <x v="1"/>
  </r>
  <r>
    <d v="2022-01-04T00:00:00"/>
    <s v="P0012"/>
    <n v="8"/>
    <x v="2"/>
    <x v="0"/>
    <n v="0"/>
    <x v="35"/>
    <x v="2"/>
    <x v="1"/>
    <n v="73"/>
    <n v="94.17"/>
    <n v="584"/>
    <x v="204"/>
    <x v="3"/>
    <x v="0"/>
    <x v="1"/>
  </r>
  <r>
    <d v="2022-01-04T00:00:00"/>
    <s v="P0029"/>
    <n v="1"/>
    <x v="1"/>
    <x v="0"/>
    <n v="0"/>
    <x v="19"/>
    <x v="4"/>
    <x v="2"/>
    <n v="47"/>
    <n v="53.11"/>
    <n v="47"/>
    <x v="89"/>
    <x v="3"/>
    <x v="0"/>
    <x v="1"/>
  </r>
  <r>
    <d v="2022-01-09T00:00:00"/>
    <s v="P0032"/>
    <n v="12"/>
    <x v="2"/>
    <x v="0"/>
    <n v="0"/>
    <x v="18"/>
    <x v="4"/>
    <x v="1"/>
    <n v="89"/>
    <n v="117.48"/>
    <n v="1068"/>
    <x v="112"/>
    <x v="4"/>
    <x v="0"/>
    <x v="1"/>
  </r>
  <r>
    <d v="2022-01-10T00:00:00"/>
    <s v="P0034"/>
    <n v="14"/>
    <x v="1"/>
    <x v="0"/>
    <n v="0"/>
    <x v="13"/>
    <x v="4"/>
    <x v="2"/>
    <n v="55"/>
    <n v="58.3"/>
    <n v="770"/>
    <x v="38"/>
    <x v="26"/>
    <x v="0"/>
    <x v="1"/>
  </r>
  <r>
    <d v="2022-01-11T00:00:00"/>
    <s v="P0032"/>
    <n v="2"/>
    <x v="2"/>
    <x v="0"/>
    <n v="0"/>
    <x v="18"/>
    <x v="4"/>
    <x v="1"/>
    <n v="89"/>
    <n v="117.48"/>
    <n v="178"/>
    <x v="224"/>
    <x v="5"/>
    <x v="0"/>
    <x v="1"/>
  </r>
  <r>
    <d v="2022-01-13T00:00:00"/>
    <s v="P0019"/>
    <n v="6"/>
    <x v="1"/>
    <x v="0"/>
    <n v="0"/>
    <x v="40"/>
    <x v="2"/>
    <x v="0"/>
    <n v="150"/>
    <n v="210"/>
    <n v="900"/>
    <x v="225"/>
    <x v="22"/>
    <x v="0"/>
    <x v="1"/>
  </r>
  <r>
    <d v="2022-01-14T00:00:00"/>
    <s v="P0011"/>
    <n v="14"/>
    <x v="2"/>
    <x v="0"/>
    <n v="0"/>
    <x v="31"/>
    <x v="2"/>
    <x v="2"/>
    <n v="44"/>
    <n v="48.4"/>
    <n v="616"/>
    <x v="226"/>
    <x v="29"/>
    <x v="0"/>
    <x v="1"/>
  </r>
  <r>
    <d v="2022-01-15T00:00:00"/>
    <s v="P0022"/>
    <n v="10"/>
    <x v="2"/>
    <x v="1"/>
    <n v="0"/>
    <x v="22"/>
    <x v="0"/>
    <x v="0"/>
    <n v="121"/>
    <n v="141.57"/>
    <n v="1210"/>
    <x v="227"/>
    <x v="17"/>
    <x v="0"/>
    <x v="1"/>
  </r>
  <r>
    <d v="2022-01-16T00:00:00"/>
    <s v="P0014"/>
    <n v="11"/>
    <x v="1"/>
    <x v="1"/>
    <n v="0"/>
    <x v="9"/>
    <x v="2"/>
    <x v="1"/>
    <n v="112"/>
    <n v="146.72"/>
    <n v="1232"/>
    <x v="228"/>
    <x v="23"/>
    <x v="0"/>
    <x v="1"/>
  </r>
  <r>
    <d v="2022-01-17T00:00:00"/>
    <s v="P0040"/>
    <n v="4"/>
    <x v="1"/>
    <x v="0"/>
    <n v="0"/>
    <x v="17"/>
    <x v="1"/>
    <x v="1"/>
    <n v="90"/>
    <n v="115.2"/>
    <n v="360"/>
    <x v="76"/>
    <x v="30"/>
    <x v="0"/>
    <x v="1"/>
  </r>
  <r>
    <d v="2022-01-18T00:00:00"/>
    <s v="P0008"/>
    <n v="9"/>
    <x v="0"/>
    <x v="1"/>
    <n v="0"/>
    <x v="25"/>
    <x v="3"/>
    <x v="1"/>
    <n v="83"/>
    <n v="94.62"/>
    <n v="747"/>
    <x v="229"/>
    <x v="7"/>
    <x v="0"/>
    <x v="1"/>
  </r>
  <r>
    <d v="2022-01-20T00:00:00"/>
    <s v="P0021"/>
    <n v="2"/>
    <x v="2"/>
    <x v="1"/>
    <n v="0"/>
    <x v="32"/>
    <x v="0"/>
    <x v="0"/>
    <n v="126"/>
    <n v="162.54"/>
    <n v="252"/>
    <x v="124"/>
    <x v="9"/>
    <x v="0"/>
    <x v="1"/>
  </r>
  <r>
    <d v="2022-01-20T00:00:00"/>
    <s v="P0014"/>
    <n v="7"/>
    <x v="1"/>
    <x v="0"/>
    <n v="0"/>
    <x v="9"/>
    <x v="2"/>
    <x v="1"/>
    <n v="112"/>
    <n v="146.72"/>
    <n v="784"/>
    <x v="230"/>
    <x v="9"/>
    <x v="0"/>
    <x v="1"/>
  </r>
  <r>
    <d v="2022-01-22T00:00:00"/>
    <s v="P0001"/>
    <n v="6"/>
    <x v="1"/>
    <x v="1"/>
    <n v="0"/>
    <x v="16"/>
    <x v="3"/>
    <x v="1"/>
    <n v="98"/>
    <n v="103.88"/>
    <n v="588"/>
    <x v="167"/>
    <x v="18"/>
    <x v="0"/>
    <x v="1"/>
  </r>
  <r>
    <d v="2022-01-23T00:00:00"/>
    <s v="P0002"/>
    <n v="5"/>
    <x v="0"/>
    <x v="1"/>
    <n v="0"/>
    <x v="29"/>
    <x v="3"/>
    <x v="1"/>
    <n v="105"/>
    <n v="142.80000000000001"/>
    <n v="525"/>
    <x v="231"/>
    <x v="19"/>
    <x v="0"/>
    <x v="1"/>
  </r>
  <r>
    <d v="2022-01-23T00:00:00"/>
    <s v="P0042"/>
    <n v="8"/>
    <x v="2"/>
    <x v="0"/>
    <n v="0"/>
    <x v="10"/>
    <x v="1"/>
    <x v="0"/>
    <n v="120"/>
    <n v="162"/>
    <n v="960"/>
    <x v="59"/>
    <x v="19"/>
    <x v="0"/>
    <x v="1"/>
  </r>
  <r>
    <d v="2022-01-24T00:00:00"/>
    <s v="P0030"/>
    <n v="15"/>
    <x v="1"/>
    <x v="0"/>
    <n v="0"/>
    <x v="28"/>
    <x v="4"/>
    <x v="0"/>
    <n v="148"/>
    <n v="201.28"/>
    <n v="2220"/>
    <x v="232"/>
    <x v="27"/>
    <x v="0"/>
    <x v="1"/>
  </r>
  <r>
    <d v="2022-01-25T00:00:00"/>
    <s v="P0017"/>
    <n v="14"/>
    <x v="2"/>
    <x v="1"/>
    <n v="0"/>
    <x v="39"/>
    <x v="2"/>
    <x v="0"/>
    <n v="134"/>
    <n v="156.78"/>
    <n v="1876"/>
    <x v="233"/>
    <x v="11"/>
    <x v="0"/>
    <x v="1"/>
  </r>
  <r>
    <d v="2022-01-28T00:00:00"/>
    <s v="P0016"/>
    <n v="11"/>
    <x v="2"/>
    <x v="0"/>
    <n v="0"/>
    <x v="21"/>
    <x v="2"/>
    <x v="3"/>
    <n v="13"/>
    <n v="16.64"/>
    <n v="143"/>
    <x v="234"/>
    <x v="14"/>
    <x v="0"/>
    <x v="1"/>
  </r>
  <r>
    <d v="2022-01-31T00:00:00"/>
    <s v="P0023"/>
    <n v="6"/>
    <x v="1"/>
    <x v="1"/>
    <n v="0"/>
    <x v="12"/>
    <x v="0"/>
    <x v="0"/>
    <n v="141"/>
    <n v="149.46"/>
    <n v="846"/>
    <x v="235"/>
    <x v="25"/>
    <x v="0"/>
    <x v="1"/>
  </r>
  <r>
    <d v="2022-01-31T00:00:00"/>
    <s v="P0041"/>
    <n v="9"/>
    <x v="2"/>
    <x v="1"/>
    <n v="0"/>
    <x v="41"/>
    <x v="1"/>
    <x v="0"/>
    <n v="138"/>
    <n v="173.88"/>
    <n v="1242"/>
    <x v="236"/>
    <x v="25"/>
    <x v="0"/>
    <x v="1"/>
  </r>
  <r>
    <d v="2022-02-01T00:00:00"/>
    <s v="P0005"/>
    <n v="9"/>
    <x v="2"/>
    <x v="1"/>
    <n v="0"/>
    <x v="24"/>
    <x v="3"/>
    <x v="0"/>
    <n v="133"/>
    <n v="155.61000000000001"/>
    <n v="1197"/>
    <x v="237"/>
    <x v="0"/>
    <x v="1"/>
    <x v="1"/>
  </r>
  <r>
    <d v="2022-02-03T00:00:00"/>
    <s v="P0014"/>
    <n v="8"/>
    <x v="2"/>
    <x v="0"/>
    <n v="0"/>
    <x v="9"/>
    <x v="2"/>
    <x v="1"/>
    <n v="112"/>
    <n v="146.72"/>
    <n v="896"/>
    <x v="238"/>
    <x v="2"/>
    <x v="1"/>
    <x v="1"/>
  </r>
  <r>
    <d v="2022-02-05T00:00:00"/>
    <s v="P0018"/>
    <n v="6"/>
    <x v="2"/>
    <x v="1"/>
    <n v="0"/>
    <x v="30"/>
    <x v="2"/>
    <x v="3"/>
    <n v="37"/>
    <n v="49.21"/>
    <n v="222"/>
    <x v="239"/>
    <x v="15"/>
    <x v="1"/>
    <x v="1"/>
  </r>
  <r>
    <d v="2022-02-06T00:00:00"/>
    <s v="P0002"/>
    <n v="6"/>
    <x v="2"/>
    <x v="1"/>
    <n v="0"/>
    <x v="29"/>
    <x v="3"/>
    <x v="1"/>
    <n v="105"/>
    <n v="142.80000000000001"/>
    <n v="630"/>
    <x v="240"/>
    <x v="16"/>
    <x v="1"/>
    <x v="1"/>
  </r>
  <r>
    <d v="2022-02-08T00:00:00"/>
    <s v="P0005"/>
    <n v="11"/>
    <x v="1"/>
    <x v="1"/>
    <n v="0"/>
    <x v="24"/>
    <x v="3"/>
    <x v="0"/>
    <n v="133"/>
    <n v="155.61000000000001"/>
    <n v="1463"/>
    <x v="123"/>
    <x v="21"/>
    <x v="1"/>
    <x v="1"/>
  </r>
  <r>
    <d v="2022-02-08T00:00:00"/>
    <s v="P0004"/>
    <n v="3"/>
    <x v="1"/>
    <x v="1"/>
    <n v="0"/>
    <x v="3"/>
    <x v="3"/>
    <x v="2"/>
    <n v="44"/>
    <n v="48.84"/>
    <n v="132"/>
    <x v="241"/>
    <x v="21"/>
    <x v="1"/>
    <x v="1"/>
  </r>
  <r>
    <d v="2022-02-09T00:00:00"/>
    <s v="P0032"/>
    <n v="14"/>
    <x v="1"/>
    <x v="0"/>
    <n v="0"/>
    <x v="18"/>
    <x v="4"/>
    <x v="1"/>
    <n v="89"/>
    <n v="117.48"/>
    <n v="1246"/>
    <x v="242"/>
    <x v="4"/>
    <x v="1"/>
    <x v="1"/>
  </r>
  <r>
    <d v="2022-02-12T00:00:00"/>
    <s v="P0010"/>
    <n v="13"/>
    <x v="2"/>
    <x v="1"/>
    <n v="0"/>
    <x v="20"/>
    <x v="2"/>
    <x v="0"/>
    <n v="148"/>
    <n v="164.28"/>
    <n v="1924"/>
    <x v="221"/>
    <x v="6"/>
    <x v="1"/>
    <x v="1"/>
  </r>
  <r>
    <d v="2022-02-14T00:00:00"/>
    <s v="P0026"/>
    <n v="8"/>
    <x v="1"/>
    <x v="1"/>
    <n v="0"/>
    <x v="42"/>
    <x v="4"/>
    <x v="3"/>
    <n v="18"/>
    <n v="24.66"/>
    <n v="144"/>
    <x v="243"/>
    <x v="29"/>
    <x v="1"/>
    <x v="1"/>
  </r>
  <r>
    <d v="2022-02-14T00:00:00"/>
    <s v="P0028"/>
    <n v="3"/>
    <x v="2"/>
    <x v="1"/>
    <n v="0"/>
    <x v="33"/>
    <x v="4"/>
    <x v="3"/>
    <n v="37"/>
    <n v="41.81"/>
    <n v="111"/>
    <x v="244"/>
    <x v="29"/>
    <x v="1"/>
    <x v="1"/>
  </r>
  <r>
    <d v="2022-02-16T00:00:00"/>
    <s v="P0032"/>
    <n v="1"/>
    <x v="1"/>
    <x v="1"/>
    <n v="0"/>
    <x v="18"/>
    <x v="4"/>
    <x v="1"/>
    <n v="89"/>
    <n v="117.48"/>
    <n v="89"/>
    <x v="162"/>
    <x v="23"/>
    <x v="1"/>
    <x v="1"/>
  </r>
  <r>
    <d v="2022-02-19T00:00:00"/>
    <s v="P0002"/>
    <n v="13"/>
    <x v="1"/>
    <x v="1"/>
    <n v="0"/>
    <x v="29"/>
    <x v="3"/>
    <x v="1"/>
    <n v="105"/>
    <n v="142.80000000000001"/>
    <n v="1365"/>
    <x v="245"/>
    <x v="8"/>
    <x v="1"/>
    <x v="1"/>
  </r>
  <r>
    <d v="2022-02-20T00:00:00"/>
    <s v="P0012"/>
    <n v="6"/>
    <x v="2"/>
    <x v="1"/>
    <n v="0"/>
    <x v="35"/>
    <x v="2"/>
    <x v="1"/>
    <n v="73"/>
    <n v="94.17"/>
    <n v="438"/>
    <x v="246"/>
    <x v="9"/>
    <x v="1"/>
    <x v="1"/>
  </r>
  <r>
    <d v="2022-02-23T00:00:00"/>
    <s v="P0013"/>
    <n v="6"/>
    <x v="1"/>
    <x v="0"/>
    <n v="0"/>
    <x v="2"/>
    <x v="2"/>
    <x v="1"/>
    <n v="112"/>
    <n v="122.08"/>
    <n v="672"/>
    <x v="2"/>
    <x v="19"/>
    <x v="1"/>
    <x v="1"/>
  </r>
  <r>
    <d v="2022-02-23T00:00:00"/>
    <s v="P0016"/>
    <n v="15"/>
    <x v="1"/>
    <x v="1"/>
    <n v="0"/>
    <x v="21"/>
    <x v="2"/>
    <x v="3"/>
    <n v="13"/>
    <n v="16.64"/>
    <n v="195"/>
    <x v="247"/>
    <x v="19"/>
    <x v="1"/>
    <x v="1"/>
  </r>
  <r>
    <d v="2022-02-23T00:00:00"/>
    <s v="P0036"/>
    <n v="8"/>
    <x v="2"/>
    <x v="0"/>
    <n v="0"/>
    <x v="43"/>
    <x v="4"/>
    <x v="1"/>
    <n v="90"/>
    <n v="96.3"/>
    <n v="720"/>
    <x v="218"/>
    <x v="19"/>
    <x v="1"/>
    <x v="1"/>
  </r>
  <r>
    <d v="2022-02-27T00:00:00"/>
    <s v="P0012"/>
    <n v="7"/>
    <x v="2"/>
    <x v="1"/>
    <n v="0"/>
    <x v="35"/>
    <x v="2"/>
    <x v="1"/>
    <n v="73"/>
    <n v="94.17"/>
    <n v="511"/>
    <x v="248"/>
    <x v="13"/>
    <x v="1"/>
    <x v="1"/>
  </r>
  <r>
    <d v="2022-02-27T00:00:00"/>
    <s v="P0005"/>
    <n v="15"/>
    <x v="2"/>
    <x v="0"/>
    <n v="0"/>
    <x v="24"/>
    <x v="3"/>
    <x v="0"/>
    <n v="133"/>
    <n v="155.61000000000001"/>
    <n v="1995"/>
    <x v="249"/>
    <x v="13"/>
    <x v="1"/>
    <x v="1"/>
  </r>
  <r>
    <d v="2022-02-28T00:00:00"/>
    <s v="P0037"/>
    <n v="15"/>
    <x v="2"/>
    <x v="1"/>
    <n v="0"/>
    <x v="8"/>
    <x v="1"/>
    <x v="1"/>
    <n v="67"/>
    <n v="85.76"/>
    <n v="1005"/>
    <x v="250"/>
    <x v="14"/>
    <x v="1"/>
    <x v="1"/>
  </r>
  <r>
    <d v="2022-03-04T00:00:00"/>
    <s v="P0026"/>
    <n v="13"/>
    <x v="0"/>
    <x v="0"/>
    <n v="0"/>
    <x v="42"/>
    <x v="4"/>
    <x v="3"/>
    <n v="18"/>
    <n v="24.66"/>
    <n v="234"/>
    <x v="251"/>
    <x v="3"/>
    <x v="2"/>
    <x v="1"/>
  </r>
  <r>
    <d v="2022-03-06T00:00:00"/>
    <s v="P0004"/>
    <n v="2"/>
    <x v="2"/>
    <x v="1"/>
    <n v="0"/>
    <x v="3"/>
    <x v="3"/>
    <x v="2"/>
    <n v="44"/>
    <n v="48.84"/>
    <n v="88"/>
    <x v="252"/>
    <x v="16"/>
    <x v="2"/>
    <x v="1"/>
  </r>
  <r>
    <d v="2022-03-07T00:00:00"/>
    <s v="P0003"/>
    <n v="1"/>
    <x v="2"/>
    <x v="1"/>
    <n v="0"/>
    <x v="6"/>
    <x v="3"/>
    <x v="1"/>
    <n v="71"/>
    <n v="80.94"/>
    <n v="71"/>
    <x v="253"/>
    <x v="20"/>
    <x v="2"/>
    <x v="1"/>
  </r>
  <r>
    <d v="2022-03-08T00:00:00"/>
    <s v="P0044"/>
    <n v="6"/>
    <x v="2"/>
    <x v="0"/>
    <n v="0"/>
    <x v="11"/>
    <x v="1"/>
    <x v="1"/>
    <n v="76"/>
    <n v="82.08"/>
    <n v="456"/>
    <x v="254"/>
    <x v="21"/>
    <x v="2"/>
    <x v="1"/>
  </r>
  <r>
    <d v="2022-03-09T00:00:00"/>
    <s v="P0030"/>
    <n v="3"/>
    <x v="2"/>
    <x v="0"/>
    <n v="0"/>
    <x v="28"/>
    <x v="4"/>
    <x v="0"/>
    <n v="148"/>
    <n v="201.28"/>
    <n v="444"/>
    <x v="72"/>
    <x v="4"/>
    <x v="2"/>
    <x v="1"/>
  </r>
  <r>
    <d v="2022-03-09T00:00:00"/>
    <s v="P0004"/>
    <n v="11"/>
    <x v="1"/>
    <x v="1"/>
    <n v="0"/>
    <x v="3"/>
    <x v="3"/>
    <x v="2"/>
    <n v="44"/>
    <n v="48.84"/>
    <n v="484"/>
    <x v="111"/>
    <x v="4"/>
    <x v="2"/>
    <x v="1"/>
  </r>
  <r>
    <d v="2022-03-10T00:00:00"/>
    <s v="P0033"/>
    <n v="12"/>
    <x v="0"/>
    <x v="0"/>
    <n v="0"/>
    <x v="38"/>
    <x v="4"/>
    <x v="1"/>
    <n v="95"/>
    <n v="119.7"/>
    <n v="1140"/>
    <x v="255"/>
    <x v="26"/>
    <x v="2"/>
    <x v="1"/>
  </r>
  <r>
    <d v="2022-03-14T00:00:00"/>
    <s v="P0016"/>
    <n v="2"/>
    <x v="2"/>
    <x v="1"/>
    <n v="0"/>
    <x v="21"/>
    <x v="2"/>
    <x v="3"/>
    <n v="13"/>
    <n v="16.64"/>
    <n v="26"/>
    <x v="256"/>
    <x v="29"/>
    <x v="2"/>
    <x v="1"/>
  </r>
  <r>
    <d v="2022-03-14T00:00:00"/>
    <s v="P0026"/>
    <n v="13"/>
    <x v="2"/>
    <x v="0"/>
    <n v="0"/>
    <x v="42"/>
    <x v="4"/>
    <x v="3"/>
    <n v="18"/>
    <n v="24.66"/>
    <n v="234"/>
    <x v="251"/>
    <x v="29"/>
    <x v="2"/>
    <x v="1"/>
  </r>
  <r>
    <d v="2022-03-18T00:00:00"/>
    <s v="P0019"/>
    <n v="2"/>
    <x v="1"/>
    <x v="1"/>
    <n v="0"/>
    <x v="40"/>
    <x v="2"/>
    <x v="0"/>
    <n v="150"/>
    <n v="210"/>
    <n v="300"/>
    <x v="257"/>
    <x v="7"/>
    <x v="2"/>
    <x v="1"/>
  </r>
  <r>
    <d v="2022-03-18T00:00:00"/>
    <s v="P0027"/>
    <n v="10"/>
    <x v="2"/>
    <x v="1"/>
    <n v="0"/>
    <x v="26"/>
    <x v="4"/>
    <x v="2"/>
    <n v="48"/>
    <n v="57.120000000000005"/>
    <n v="480"/>
    <x v="47"/>
    <x v="7"/>
    <x v="2"/>
    <x v="1"/>
  </r>
  <r>
    <d v="2022-03-19T00:00:00"/>
    <s v="P0041"/>
    <n v="6"/>
    <x v="0"/>
    <x v="1"/>
    <n v="0"/>
    <x v="41"/>
    <x v="1"/>
    <x v="0"/>
    <n v="138"/>
    <n v="173.88"/>
    <n v="828"/>
    <x v="113"/>
    <x v="8"/>
    <x v="2"/>
    <x v="1"/>
  </r>
  <r>
    <d v="2022-03-23T00:00:00"/>
    <s v="P0032"/>
    <n v="9"/>
    <x v="2"/>
    <x v="1"/>
    <n v="0"/>
    <x v="18"/>
    <x v="4"/>
    <x v="1"/>
    <n v="89"/>
    <n v="117.48"/>
    <n v="801"/>
    <x v="258"/>
    <x v="19"/>
    <x v="2"/>
    <x v="1"/>
  </r>
  <r>
    <d v="2022-03-25T00:00:00"/>
    <s v="P0001"/>
    <n v="2"/>
    <x v="0"/>
    <x v="0"/>
    <n v="0"/>
    <x v="16"/>
    <x v="3"/>
    <x v="1"/>
    <n v="98"/>
    <n v="103.88"/>
    <n v="196"/>
    <x v="155"/>
    <x v="11"/>
    <x v="2"/>
    <x v="1"/>
  </r>
  <r>
    <d v="2022-03-25T00:00:00"/>
    <s v="P0030"/>
    <n v="11"/>
    <x v="2"/>
    <x v="0"/>
    <n v="0"/>
    <x v="28"/>
    <x v="4"/>
    <x v="0"/>
    <n v="148"/>
    <n v="201.28"/>
    <n v="1628"/>
    <x v="43"/>
    <x v="11"/>
    <x v="2"/>
    <x v="1"/>
  </r>
  <r>
    <d v="2022-03-29T00:00:00"/>
    <s v="P0032"/>
    <n v="12"/>
    <x v="1"/>
    <x v="0"/>
    <n v="0"/>
    <x v="18"/>
    <x v="4"/>
    <x v="1"/>
    <n v="89"/>
    <n v="117.48"/>
    <n v="1068"/>
    <x v="112"/>
    <x v="28"/>
    <x v="2"/>
    <x v="1"/>
  </r>
  <r>
    <d v="2022-03-30T00:00:00"/>
    <s v="P0001"/>
    <n v="13"/>
    <x v="1"/>
    <x v="1"/>
    <n v="0"/>
    <x v="16"/>
    <x v="3"/>
    <x v="1"/>
    <n v="98"/>
    <n v="103.88"/>
    <n v="1274"/>
    <x v="186"/>
    <x v="24"/>
    <x v="2"/>
    <x v="1"/>
  </r>
  <r>
    <d v="2022-04-01T00:00:00"/>
    <s v="P0002"/>
    <n v="2"/>
    <x v="1"/>
    <x v="1"/>
    <n v="0"/>
    <x v="29"/>
    <x v="3"/>
    <x v="1"/>
    <n v="105"/>
    <n v="142.80000000000001"/>
    <n v="210"/>
    <x v="259"/>
    <x v="0"/>
    <x v="3"/>
    <x v="1"/>
  </r>
  <r>
    <d v="2022-04-02T00:00:00"/>
    <s v="P0002"/>
    <n v="3"/>
    <x v="2"/>
    <x v="1"/>
    <n v="0"/>
    <x v="29"/>
    <x v="3"/>
    <x v="1"/>
    <n v="105"/>
    <n v="142.80000000000001"/>
    <n v="315"/>
    <x v="260"/>
    <x v="1"/>
    <x v="3"/>
    <x v="1"/>
  </r>
  <r>
    <d v="2022-04-06T00:00:00"/>
    <s v="P0040"/>
    <n v="2"/>
    <x v="0"/>
    <x v="1"/>
    <n v="0"/>
    <x v="17"/>
    <x v="1"/>
    <x v="1"/>
    <n v="90"/>
    <n v="115.2"/>
    <n v="180"/>
    <x v="171"/>
    <x v="16"/>
    <x v="3"/>
    <x v="1"/>
  </r>
  <r>
    <d v="2022-04-07T00:00:00"/>
    <s v="P0026"/>
    <n v="7"/>
    <x v="2"/>
    <x v="0"/>
    <n v="0"/>
    <x v="42"/>
    <x v="4"/>
    <x v="3"/>
    <n v="18"/>
    <n v="24.66"/>
    <n v="126"/>
    <x v="261"/>
    <x v="20"/>
    <x v="3"/>
    <x v="1"/>
  </r>
  <r>
    <d v="2022-04-09T00:00:00"/>
    <s v="P0039"/>
    <n v="12"/>
    <x v="0"/>
    <x v="1"/>
    <n v="0"/>
    <x v="34"/>
    <x v="1"/>
    <x v="3"/>
    <n v="37"/>
    <n v="42.55"/>
    <n v="444"/>
    <x v="262"/>
    <x v="4"/>
    <x v="3"/>
    <x v="1"/>
  </r>
  <r>
    <d v="2022-04-09T00:00:00"/>
    <s v="P0002"/>
    <n v="9"/>
    <x v="1"/>
    <x v="0"/>
    <n v="0"/>
    <x v="29"/>
    <x v="3"/>
    <x v="1"/>
    <n v="105"/>
    <n v="142.80000000000001"/>
    <n v="945"/>
    <x v="263"/>
    <x v="4"/>
    <x v="3"/>
    <x v="1"/>
  </r>
  <r>
    <d v="2022-04-13T00:00:00"/>
    <s v="P0016"/>
    <n v="14"/>
    <x v="0"/>
    <x v="0"/>
    <n v="0"/>
    <x v="21"/>
    <x v="2"/>
    <x v="3"/>
    <n v="13"/>
    <n v="16.64"/>
    <n v="182"/>
    <x v="264"/>
    <x v="22"/>
    <x v="3"/>
    <x v="1"/>
  </r>
  <r>
    <d v="2022-04-18T00:00:00"/>
    <s v="P0041"/>
    <n v="9"/>
    <x v="2"/>
    <x v="1"/>
    <n v="0"/>
    <x v="41"/>
    <x v="1"/>
    <x v="0"/>
    <n v="138"/>
    <n v="173.88"/>
    <n v="1242"/>
    <x v="236"/>
    <x v="7"/>
    <x v="3"/>
    <x v="1"/>
  </r>
  <r>
    <d v="2022-04-20T00:00:00"/>
    <s v="P0018"/>
    <n v="2"/>
    <x v="0"/>
    <x v="0"/>
    <n v="0"/>
    <x v="30"/>
    <x v="2"/>
    <x v="3"/>
    <n v="37"/>
    <n v="49.21"/>
    <n v="74"/>
    <x v="265"/>
    <x v="9"/>
    <x v="3"/>
    <x v="1"/>
  </r>
  <r>
    <d v="2022-04-20T00:00:00"/>
    <s v="P0012"/>
    <n v="4"/>
    <x v="2"/>
    <x v="0"/>
    <n v="0"/>
    <x v="35"/>
    <x v="2"/>
    <x v="1"/>
    <n v="73"/>
    <n v="94.17"/>
    <n v="292"/>
    <x v="64"/>
    <x v="9"/>
    <x v="3"/>
    <x v="1"/>
  </r>
  <r>
    <d v="2022-04-21T00:00:00"/>
    <s v="P0030"/>
    <n v="2"/>
    <x v="2"/>
    <x v="1"/>
    <n v="0"/>
    <x v="28"/>
    <x v="4"/>
    <x v="0"/>
    <n v="148"/>
    <n v="201.28"/>
    <n v="296"/>
    <x v="49"/>
    <x v="10"/>
    <x v="3"/>
    <x v="1"/>
  </r>
  <r>
    <d v="2022-04-21T00:00:00"/>
    <s v="P0026"/>
    <n v="14"/>
    <x v="1"/>
    <x v="0"/>
    <n v="0"/>
    <x v="42"/>
    <x v="4"/>
    <x v="3"/>
    <n v="18"/>
    <n v="24.66"/>
    <n v="252"/>
    <x v="266"/>
    <x v="10"/>
    <x v="3"/>
    <x v="1"/>
  </r>
  <r>
    <d v="2022-04-23T00:00:00"/>
    <s v="P0044"/>
    <n v="15"/>
    <x v="1"/>
    <x v="0"/>
    <n v="0"/>
    <x v="11"/>
    <x v="1"/>
    <x v="1"/>
    <n v="76"/>
    <n v="82.08"/>
    <n v="1140"/>
    <x v="138"/>
    <x v="19"/>
    <x v="3"/>
    <x v="1"/>
  </r>
  <r>
    <d v="2022-04-24T00:00:00"/>
    <s v="P0034"/>
    <n v="4"/>
    <x v="2"/>
    <x v="0"/>
    <n v="0"/>
    <x v="13"/>
    <x v="4"/>
    <x v="2"/>
    <n v="55"/>
    <n v="58.3"/>
    <n v="220"/>
    <x v="15"/>
    <x v="27"/>
    <x v="3"/>
    <x v="1"/>
  </r>
  <r>
    <d v="2022-04-25T00:00:00"/>
    <s v="P0004"/>
    <n v="9"/>
    <x v="2"/>
    <x v="1"/>
    <n v="0"/>
    <x v="3"/>
    <x v="3"/>
    <x v="2"/>
    <n v="44"/>
    <n v="48.84"/>
    <n v="396"/>
    <x v="267"/>
    <x v="11"/>
    <x v="3"/>
    <x v="1"/>
  </r>
  <r>
    <d v="2022-04-25T00:00:00"/>
    <s v="P0003"/>
    <n v="8"/>
    <x v="1"/>
    <x v="0"/>
    <n v="0"/>
    <x v="6"/>
    <x v="3"/>
    <x v="1"/>
    <n v="71"/>
    <n v="80.94"/>
    <n v="568"/>
    <x v="6"/>
    <x v="11"/>
    <x v="3"/>
    <x v="1"/>
  </r>
  <r>
    <d v="2022-04-26T00:00:00"/>
    <s v="P0027"/>
    <n v="2"/>
    <x v="2"/>
    <x v="1"/>
    <n v="0"/>
    <x v="26"/>
    <x v="4"/>
    <x v="2"/>
    <n v="48"/>
    <n v="57.120000000000005"/>
    <n v="96"/>
    <x v="268"/>
    <x v="12"/>
    <x v="3"/>
    <x v="1"/>
  </r>
  <r>
    <d v="2022-04-28T00:00:00"/>
    <s v="P0014"/>
    <n v="14"/>
    <x v="2"/>
    <x v="1"/>
    <n v="0"/>
    <x v="9"/>
    <x v="2"/>
    <x v="1"/>
    <n v="112"/>
    <n v="146.72"/>
    <n v="1568"/>
    <x v="269"/>
    <x v="14"/>
    <x v="3"/>
    <x v="1"/>
  </r>
  <r>
    <d v="2022-04-30T00:00:00"/>
    <s v="P0016"/>
    <n v="13"/>
    <x v="1"/>
    <x v="0"/>
    <n v="0"/>
    <x v="21"/>
    <x v="2"/>
    <x v="3"/>
    <n v="13"/>
    <n v="16.64"/>
    <n v="169"/>
    <x v="31"/>
    <x v="24"/>
    <x v="3"/>
    <x v="1"/>
  </r>
  <r>
    <d v="2022-04-30T00:00:00"/>
    <s v="P0027"/>
    <n v="8"/>
    <x v="2"/>
    <x v="0"/>
    <n v="0"/>
    <x v="26"/>
    <x v="4"/>
    <x v="2"/>
    <n v="48"/>
    <n v="57.120000000000005"/>
    <n v="384"/>
    <x v="185"/>
    <x v="24"/>
    <x v="3"/>
    <x v="1"/>
  </r>
  <r>
    <d v="2022-05-01T00:00:00"/>
    <s v="P0034"/>
    <n v="9"/>
    <x v="0"/>
    <x v="0"/>
    <n v="0"/>
    <x v="13"/>
    <x v="4"/>
    <x v="2"/>
    <n v="55"/>
    <n v="58.3"/>
    <n v="495"/>
    <x v="270"/>
    <x v="0"/>
    <x v="4"/>
    <x v="1"/>
  </r>
  <r>
    <d v="2022-05-01T00:00:00"/>
    <s v="P0033"/>
    <n v="6"/>
    <x v="1"/>
    <x v="0"/>
    <n v="0"/>
    <x v="38"/>
    <x v="4"/>
    <x v="1"/>
    <n v="95"/>
    <n v="119.7"/>
    <n v="570"/>
    <x v="109"/>
    <x v="0"/>
    <x v="4"/>
    <x v="1"/>
  </r>
  <r>
    <d v="2022-05-02T00:00:00"/>
    <s v="P0013"/>
    <n v="4"/>
    <x v="1"/>
    <x v="1"/>
    <n v="0"/>
    <x v="2"/>
    <x v="2"/>
    <x v="1"/>
    <n v="112"/>
    <n v="122.08"/>
    <n v="448"/>
    <x v="271"/>
    <x v="1"/>
    <x v="4"/>
    <x v="1"/>
  </r>
  <r>
    <d v="2022-05-04T00:00:00"/>
    <s v="P0020"/>
    <n v="10"/>
    <x v="2"/>
    <x v="0"/>
    <n v="0"/>
    <x v="14"/>
    <x v="0"/>
    <x v="2"/>
    <n v="61"/>
    <n v="76.25"/>
    <n v="610"/>
    <x v="272"/>
    <x v="3"/>
    <x v="4"/>
    <x v="1"/>
  </r>
  <r>
    <d v="2022-05-06T00:00:00"/>
    <s v="P0034"/>
    <n v="7"/>
    <x v="2"/>
    <x v="0"/>
    <n v="0"/>
    <x v="13"/>
    <x v="4"/>
    <x v="2"/>
    <n v="55"/>
    <n v="58.3"/>
    <n v="385"/>
    <x v="273"/>
    <x v="16"/>
    <x v="4"/>
    <x v="1"/>
  </r>
  <r>
    <d v="2022-05-07T00:00:00"/>
    <s v="P0015"/>
    <n v="4"/>
    <x v="1"/>
    <x v="1"/>
    <n v="0"/>
    <x v="27"/>
    <x v="2"/>
    <x v="3"/>
    <n v="12"/>
    <n v="15.719999999999999"/>
    <n v="48"/>
    <x v="274"/>
    <x v="20"/>
    <x v="4"/>
    <x v="1"/>
  </r>
  <r>
    <d v="2022-05-07T00:00:00"/>
    <s v="P0027"/>
    <n v="1"/>
    <x v="1"/>
    <x v="0"/>
    <n v="0"/>
    <x v="26"/>
    <x v="4"/>
    <x v="2"/>
    <n v="48"/>
    <n v="57.120000000000005"/>
    <n v="48"/>
    <x v="275"/>
    <x v="20"/>
    <x v="4"/>
    <x v="1"/>
  </r>
  <r>
    <d v="2022-05-08T00:00:00"/>
    <s v="P0022"/>
    <n v="7"/>
    <x v="1"/>
    <x v="0"/>
    <n v="0"/>
    <x v="22"/>
    <x v="0"/>
    <x v="0"/>
    <n v="121"/>
    <n v="141.57"/>
    <n v="847"/>
    <x v="276"/>
    <x v="21"/>
    <x v="4"/>
    <x v="1"/>
  </r>
  <r>
    <d v="2022-05-09T00:00:00"/>
    <s v="P0017"/>
    <n v="12"/>
    <x v="0"/>
    <x v="1"/>
    <n v="0"/>
    <x v="39"/>
    <x v="2"/>
    <x v="0"/>
    <n v="134"/>
    <n v="156.78"/>
    <n v="1608"/>
    <x v="277"/>
    <x v="4"/>
    <x v="4"/>
    <x v="1"/>
  </r>
  <r>
    <d v="2022-05-10T00:00:00"/>
    <s v="P0009"/>
    <n v="6"/>
    <x v="2"/>
    <x v="0"/>
    <n v="0"/>
    <x v="37"/>
    <x v="3"/>
    <x v="3"/>
    <n v="6"/>
    <n v="7.8599999999999994"/>
    <n v="36"/>
    <x v="95"/>
    <x v="26"/>
    <x v="4"/>
    <x v="1"/>
  </r>
  <r>
    <d v="2022-05-12T00:00:00"/>
    <s v="P0011"/>
    <n v="7"/>
    <x v="1"/>
    <x v="1"/>
    <n v="0"/>
    <x v="31"/>
    <x v="2"/>
    <x v="2"/>
    <n v="44"/>
    <n v="48.4"/>
    <n v="308"/>
    <x v="188"/>
    <x v="6"/>
    <x v="4"/>
    <x v="1"/>
  </r>
  <r>
    <d v="2022-05-13T00:00:00"/>
    <s v="P0012"/>
    <n v="5"/>
    <x v="2"/>
    <x v="0"/>
    <n v="0"/>
    <x v="35"/>
    <x v="2"/>
    <x v="1"/>
    <n v="73"/>
    <n v="94.17"/>
    <n v="365"/>
    <x v="278"/>
    <x v="22"/>
    <x v="4"/>
    <x v="1"/>
  </r>
  <r>
    <d v="2022-05-14T00:00:00"/>
    <s v="P0008"/>
    <n v="14"/>
    <x v="2"/>
    <x v="1"/>
    <n v="0"/>
    <x v="25"/>
    <x v="3"/>
    <x v="1"/>
    <n v="83"/>
    <n v="94.62"/>
    <n v="1162"/>
    <x v="279"/>
    <x v="29"/>
    <x v="4"/>
    <x v="1"/>
  </r>
  <r>
    <d v="2022-05-15T00:00:00"/>
    <s v="P0020"/>
    <n v="5"/>
    <x v="1"/>
    <x v="0"/>
    <n v="0"/>
    <x v="14"/>
    <x v="0"/>
    <x v="2"/>
    <n v="61"/>
    <n v="76.25"/>
    <n v="305"/>
    <x v="280"/>
    <x v="17"/>
    <x v="4"/>
    <x v="1"/>
  </r>
  <r>
    <d v="2022-05-16T00:00:00"/>
    <s v="P0010"/>
    <n v="13"/>
    <x v="2"/>
    <x v="1"/>
    <n v="0"/>
    <x v="20"/>
    <x v="2"/>
    <x v="0"/>
    <n v="148"/>
    <n v="164.28"/>
    <n v="1924"/>
    <x v="221"/>
    <x v="23"/>
    <x v="4"/>
    <x v="1"/>
  </r>
  <r>
    <d v="2022-05-16T00:00:00"/>
    <s v="P0031"/>
    <n v="13"/>
    <x v="1"/>
    <x v="0"/>
    <n v="0"/>
    <x v="5"/>
    <x v="4"/>
    <x v="1"/>
    <n v="93"/>
    <n v="104.16"/>
    <n v="1209"/>
    <x v="281"/>
    <x v="23"/>
    <x v="4"/>
    <x v="1"/>
  </r>
  <r>
    <d v="2022-05-17T00:00:00"/>
    <s v="P0027"/>
    <n v="8"/>
    <x v="2"/>
    <x v="1"/>
    <n v="0"/>
    <x v="26"/>
    <x v="4"/>
    <x v="2"/>
    <n v="48"/>
    <n v="57.120000000000005"/>
    <n v="384"/>
    <x v="185"/>
    <x v="30"/>
    <x v="4"/>
    <x v="1"/>
  </r>
  <r>
    <d v="2022-05-18T00:00:00"/>
    <s v="P0027"/>
    <n v="4"/>
    <x v="0"/>
    <x v="0"/>
    <n v="0"/>
    <x v="26"/>
    <x v="4"/>
    <x v="2"/>
    <n v="48"/>
    <n v="57.120000000000005"/>
    <n v="192"/>
    <x v="41"/>
    <x v="7"/>
    <x v="4"/>
    <x v="1"/>
  </r>
  <r>
    <d v="2022-05-18T00:00:00"/>
    <s v="P0038"/>
    <n v="8"/>
    <x v="0"/>
    <x v="0"/>
    <n v="0"/>
    <x v="1"/>
    <x v="1"/>
    <x v="1"/>
    <n v="72"/>
    <n v="79.92"/>
    <n v="576"/>
    <x v="282"/>
    <x v="7"/>
    <x v="4"/>
    <x v="1"/>
  </r>
  <r>
    <d v="2022-05-20T00:00:00"/>
    <s v="P0044"/>
    <n v="15"/>
    <x v="1"/>
    <x v="1"/>
    <n v="0"/>
    <x v="11"/>
    <x v="1"/>
    <x v="1"/>
    <n v="76"/>
    <n v="82.08"/>
    <n v="1140"/>
    <x v="138"/>
    <x v="9"/>
    <x v="4"/>
    <x v="1"/>
  </r>
  <r>
    <d v="2022-05-22T00:00:00"/>
    <s v="P0015"/>
    <n v="12"/>
    <x v="2"/>
    <x v="0"/>
    <n v="0"/>
    <x v="27"/>
    <x v="2"/>
    <x v="3"/>
    <n v="12"/>
    <n v="15.719999999999999"/>
    <n v="144"/>
    <x v="116"/>
    <x v="18"/>
    <x v="4"/>
    <x v="1"/>
  </r>
  <r>
    <d v="2022-05-25T00:00:00"/>
    <s v="P0002"/>
    <n v="7"/>
    <x v="1"/>
    <x v="0"/>
    <n v="0"/>
    <x v="29"/>
    <x v="3"/>
    <x v="1"/>
    <n v="105"/>
    <n v="142.80000000000001"/>
    <n v="735"/>
    <x v="283"/>
    <x v="11"/>
    <x v="4"/>
    <x v="1"/>
  </r>
  <r>
    <d v="2022-05-26T00:00:00"/>
    <s v="P0028"/>
    <n v="2"/>
    <x v="2"/>
    <x v="0"/>
    <n v="0"/>
    <x v="33"/>
    <x v="4"/>
    <x v="3"/>
    <n v="37"/>
    <n v="41.81"/>
    <n v="74"/>
    <x v="284"/>
    <x v="12"/>
    <x v="4"/>
    <x v="1"/>
  </r>
  <r>
    <d v="2022-05-26T00:00:00"/>
    <s v="P0027"/>
    <n v="2"/>
    <x v="1"/>
    <x v="0"/>
    <n v="0"/>
    <x v="26"/>
    <x v="4"/>
    <x v="2"/>
    <n v="48"/>
    <n v="57.120000000000005"/>
    <n v="96"/>
    <x v="268"/>
    <x v="12"/>
    <x v="4"/>
    <x v="1"/>
  </r>
  <r>
    <d v="2022-05-28T00:00:00"/>
    <s v="P0041"/>
    <n v="10"/>
    <x v="0"/>
    <x v="1"/>
    <n v="0"/>
    <x v="41"/>
    <x v="1"/>
    <x v="0"/>
    <n v="138"/>
    <n v="173.88"/>
    <n v="1380"/>
    <x v="285"/>
    <x v="14"/>
    <x v="4"/>
    <x v="1"/>
  </r>
  <r>
    <d v="2022-05-28T00:00:00"/>
    <s v="P0008"/>
    <n v="5"/>
    <x v="0"/>
    <x v="0"/>
    <n v="0"/>
    <x v="25"/>
    <x v="3"/>
    <x v="1"/>
    <n v="83"/>
    <n v="94.62"/>
    <n v="415"/>
    <x v="286"/>
    <x v="14"/>
    <x v="4"/>
    <x v="1"/>
  </r>
  <r>
    <d v="2022-05-28T00:00:00"/>
    <s v="P0010"/>
    <n v="9"/>
    <x v="1"/>
    <x v="1"/>
    <n v="0"/>
    <x v="20"/>
    <x v="2"/>
    <x v="0"/>
    <n v="148"/>
    <n v="164.28"/>
    <n v="1332"/>
    <x v="71"/>
    <x v="14"/>
    <x v="4"/>
    <x v="1"/>
  </r>
  <r>
    <d v="2022-05-28T00:00:00"/>
    <s v="P0004"/>
    <n v="12"/>
    <x v="1"/>
    <x v="0"/>
    <n v="0"/>
    <x v="3"/>
    <x v="3"/>
    <x v="2"/>
    <n v="44"/>
    <n v="48.84"/>
    <n v="528"/>
    <x v="287"/>
    <x v="14"/>
    <x v="4"/>
    <x v="1"/>
  </r>
  <r>
    <d v="2022-05-28T00:00:00"/>
    <s v="P0020"/>
    <n v="14"/>
    <x v="2"/>
    <x v="1"/>
    <n v="0"/>
    <x v="14"/>
    <x v="0"/>
    <x v="2"/>
    <n v="61"/>
    <n v="76.25"/>
    <n v="854"/>
    <x v="288"/>
    <x v="14"/>
    <x v="4"/>
    <x v="1"/>
  </r>
  <r>
    <d v="2022-05-30T00:00:00"/>
    <s v="P0044"/>
    <n v="9"/>
    <x v="2"/>
    <x v="0"/>
    <n v="0"/>
    <x v="11"/>
    <x v="1"/>
    <x v="1"/>
    <n v="76"/>
    <n v="82.08"/>
    <n v="684"/>
    <x v="23"/>
    <x v="24"/>
    <x v="4"/>
    <x v="1"/>
  </r>
  <r>
    <d v="2022-05-30T00:00:00"/>
    <s v="P0005"/>
    <n v="4"/>
    <x v="0"/>
    <x v="1"/>
    <n v="0"/>
    <x v="24"/>
    <x v="3"/>
    <x v="0"/>
    <n v="133"/>
    <n v="155.61000000000001"/>
    <n v="532"/>
    <x v="144"/>
    <x v="24"/>
    <x v="4"/>
    <x v="1"/>
  </r>
  <r>
    <d v="2022-05-30T00:00:00"/>
    <s v="P0033"/>
    <n v="3"/>
    <x v="1"/>
    <x v="1"/>
    <n v="0"/>
    <x v="38"/>
    <x v="4"/>
    <x v="1"/>
    <n v="95"/>
    <n v="119.7"/>
    <n v="285"/>
    <x v="289"/>
    <x v="24"/>
    <x v="4"/>
    <x v="1"/>
  </r>
  <r>
    <d v="2022-06-03T00:00:00"/>
    <s v="P0008"/>
    <n v="14"/>
    <x v="1"/>
    <x v="0"/>
    <n v="0"/>
    <x v="25"/>
    <x v="3"/>
    <x v="1"/>
    <n v="83"/>
    <n v="94.62"/>
    <n v="1162"/>
    <x v="279"/>
    <x v="2"/>
    <x v="5"/>
    <x v="1"/>
  </r>
  <r>
    <d v="2022-06-10T00:00:00"/>
    <s v="P0028"/>
    <n v="8"/>
    <x v="0"/>
    <x v="0"/>
    <n v="0"/>
    <x v="33"/>
    <x v="4"/>
    <x v="3"/>
    <n v="37"/>
    <n v="41.81"/>
    <n v="296"/>
    <x v="98"/>
    <x v="26"/>
    <x v="5"/>
    <x v="1"/>
  </r>
  <r>
    <d v="2022-06-11T00:00:00"/>
    <s v="P0039"/>
    <n v="13"/>
    <x v="1"/>
    <x v="1"/>
    <n v="0"/>
    <x v="34"/>
    <x v="1"/>
    <x v="3"/>
    <n v="37"/>
    <n v="42.55"/>
    <n v="481"/>
    <x v="290"/>
    <x v="5"/>
    <x v="5"/>
    <x v="1"/>
  </r>
  <r>
    <d v="2022-06-11T00:00:00"/>
    <s v="P0021"/>
    <n v="6"/>
    <x v="2"/>
    <x v="0"/>
    <n v="0"/>
    <x v="32"/>
    <x v="0"/>
    <x v="0"/>
    <n v="126"/>
    <n v="162.54"/>
    <n v="756"/>
    <x v="195"/>
    <x v="5"/>
    <x v="5"/>
    <x v="1"/>
  </r>
  <r>
    <d v="2022-06-13T00:00:00"/>
    <s v="P0026"/>
    <n v="6"/>
    <x v="2"/>
    <x v="1"/>
    <n v="0"/>
    <x v="42"/>
    <x v="4"/>
    <x v="3"/>
    <n v="18"/>
    <n v="24.66"/>
    <n v="108"/>
    <x v="181"/>
    <x v="22"/>
    <x v="5"/>
    <x v="1"/>
  </r>
  <r>
    <d v="2022-06-15T00:00:00"/>
    <s v="P0042"/>
    <n v="15"/>
    <x v="0"/>
    <x v="0"/>
    <n v="0"/>
    <x v="10"/>
    <x v="1"/>
    <x v="0"/>
    <n v="120"/>
    <n v="162"/>
    <n v="1800"/>
    <x v="291"/>
    <x v="17"/>
    <x v="5"/>
    <x v="1"/>
  </r>
  <r>
    <d v="2022-06-16T00:00:00"/>
    <s v="P0029"/>
    <n v="15"/>
    <x v="1"/>
    <x v="1"/>
    <n v="0"/>
    <x v="19"/>
    <x v="4"/>
    <x v="2"/>
    <n v="47"/>
    <n v="53.11"/>
    <n v="705"/>
    <x v="134"/>
    <x v="23"/>
    <x v="5"/>
    <x v="1"/>
  </r>
  <r>
    <d v="2022-06-19T00:00:00"/>
    <s v="P0002"/>
    <n v="8"/>
    <x v="2"/>
    <x v="1"/>
    <n v="0"/>
    <x v="29"/>
    <x v="3"/>
    <x v="1"/>
    <n v="105"/>
    <n v="142.80000000000001"/>
    <n v="840"/>
    <x v="63"/>
    <x v="8"/>
    <x v="5"/>
    <x v="1"/>
  </r>
  <r>
    <d v="2022-06-21T00:00:00"/>
    <s v="P0017"/>
    <n v="14"/>
    <x v="2"/>
    <x v="1"/>
    <n v="0"/>
    <x v="39"/>
    <x v="2"/>
    <x v="0"/>
    <n v="134"/>
    <n v="156.78"/>
    <n v="1876"/>
    <x v="233"/>
    <x v="10"/>
    <x v="5"/>
    <x v="1"/>
  </r>
  <r>
    <d v="2022-06-22T00:00:00"/>
    <s v="P0040"/>
    <n v="10"/>
    <x v="1"/>
    <x v="1"/>
    <n v="0"/>
    <x v="17"/>
    <x v="1"/>
    <x v="1"/>
    <n v="90"/>
    <n v="115.2"/>
    <n v="900"/>
    <x v="292"/>
    <x v="18"/>
    <x v="5"/>
    <x v="1"/>
  </r>
  <r>
    <d v="2022-06-22T00:00:00"/>
    <s v="P0001"/>
    <n v="4"/>
    <x v="2"/>
    <x v="1"/>
    <n v="0"/>
    <x v="16"/>
    <x v="3"/>
    <x v="1"/>
    <n v="98"/>
    <n v="103.88"/>
    <n v="392"/>
    <x v="69"/>
    <x v="18"/>
    <x v="5"/>
    <x v="1"/>
  </r>
  <r>
    <d v="2022-06-23T00:00:00"/>
    <s v="P0004"/>
    <n v="8"/>
    <x v="2"/>
    <x v="0"/>
    <n v="0"/>
    <x v="3"/>
    <x v="3"/>
    <x v="2"/>
    <n v="44"/>
    <n v="48.84"/>
    <n v="352"/>
    <x v="293"/>
    <x v="19"/>
    <x v="5"/>
    <x v="1"/>
  </r>
  <r>
    <d v="2022-06-24T00:00:00"/>
    <s v="P0018"/>
    <n v="7"/>
    <x v="2"/>
    <x v="1"/>
    <n v="0"/>
    <x v="30"/>
    <x v="2"/>
    <x v="3"/>
    <n v="37"/>
    <n v="49.21"/>
    <n v="259"/>
    <x v="294"/>
    <x v="27"/>
    <x v="5"/>
    <x v="1"/>
  </r>
  <r>
    <d v="2022-06-25T00:00:00"/>
    <s v="P0012"/>
    <n v="7"/>
    <x v="1"/>
    <x v="0"/>
    <n v="0"/>
    <x v="35"/>
    <x v="2"/>
    <x v="1"/>
    <n v="73"/>
    <n v="94.17"/>
    <n v="511"/>
    <x v="248"/>
    <x v="11"/>
    <x v="5"/>
    <x v="1"/>
  </r>
  <r>
    <d v="2022-06-26T00:00:00"/>
    <s v="P0034"/>
    <n v="4"/>
    <x v="2"/>
    <x v="1"/>
    <n v="0"/>
    <x v="13"/>
    <x v="4"/>
    <x v="2"/>
    <n v="55"/>
    <n v="58.3"/>
    <n v="220"/>
    <x v="15"/>
    <x v="12"/>
    <x v="5"/>
    <x v="1"/>
  </r>
  <r>
    <d v="2022-06-26T00:00:00"/>
    <s v="P0043"/>
    <n v="12"/>
    <x v="2"/>
    <x v="0"/>
    <n v="0"/>
    <x v="23"/>
    <x v="1"/>
    <x v="1"/>
    <n v="67"/>
    <n v="83.08"/>
    <n v="804"/>
    <x v="295"/>
    <x v="12"/>
    <x v="5"/>
    <x v="1"/>
  </r>
  <r>
    <d v="2022-07-03T00:00:00"/>
    <s v="P0033"/>
    <n v="15"/>
    <x v="2"/>
    <x v="1"/>
    <n v="0"/>
    <x v="38"/>
    <x v="4"/>
    <x v="1"/>
    <n v="95"/>
    <n v="119.7"/>
    <n v="1425"/>
    <x v="296"/>
    <x v="2"/>
    <x v="6"/>
    <x v="1"/>
  </r>
  <r>
    <d v="2022-07-04T00:00:00"/>
    <s v="P0007"/>
    <n v="7"/>
    <x v="2"/>
    <x v="0"/>
    <n v="0"/>
    <x v="36"/>
    <x v="3"/>
    <x v="2"/>
    <n v="43"/>
    <n v="47.730000000000004"/>
    <n v="301"/>
    <x v="297"/>
    <x v="3"/>
    <x v="6"/>
    <x v="1"/>
  </r>
  <r>
    <d v="2022-07-05T00:00:00"/>
    <s v="P0025"/>
    <n v="7"/>
    <x v="1"/>
    <x v="1"/>
    <n v="0"/>
    <x v="7"/>
    <x v="0"/>
    <x v="3"/>
    <n v="7"/>
    <n v="8.33"/>
    <n v="49"/>
    <x v="298"/>
    <x v="15"/>
    <x v="6"/>
    <x v="1"/>
  </r>
  <r>
    <d v="2022-07-05T00:00:00"/>
    <s v="P0015"/>
    <n v="8"/>
    <x v="2"/>
    <x v="0"/>
    <n v="0"/>
    <x v="27"/>
    <x v="2"/>
    <x v="3"/>
    <n v="12"/>
    <n v="15.719999999999999"/>
    <n v="96"/>
    <x v="299"/>
    <x v="15"/>
    <x v="6"/>
    <x v="1"/>
  </r>
  <r>
    <d v="2022-07-06T00:00:00"/>
    <s v="P0041"/>
    <n v="2"/>
    <x v="2"/>
    <x v="1"/>
    <n v="0"/>
    <x v="41"/>
    <x v="1"/>
    <x v="0"/>
    <n v="138"/>
    <n v="173.88"/>
    <n v="276"/>
    <x v="300"/>
    <x v="16"/>
    <x v="6"/>
    <x v="1"/>
  </r>
  <r>
    <d v="2022-07-08T00:00:00"/>
    <s v="P0018"/>
    <n v="2"/>
    <x v="2"/>
    <x v="0"/>
    <n v="0"/>
    <x v="30"/>
    <x v="2"/>
    <x v="3"/>
    <n v="37"/>
    <n v="49.21"/>
    <n v="74"/>
    <x v="265"/>
    <x v="21"/>
    <x v="6"/>
    <x v="1"/>
  </r>
  <r>
    <d v="2022-07-10T00:00:00"/>
    <s v="P0032"/>
    <n v="12"/>
    <x v="1"/>
    <x v="1"/>
    <n v="0"/>
    <x v="18"/>
    <x v="4"/>
    <x v="1"/>
    <n v="89"/>
    <n v="117.48"/>
    <n v="1068"/>
    <x v="112"/>
    <x v="26"/>
    <x v="6"/>
    <x v="1"/>
  </r>
  <r>
    <d v="2022-07-12T00:00:00"/>
    <s v="P0028"/>
    <n v="12"/>
    <x v="2"/>
    <x v="1"/>
    <n v="0"/>
    <x v="33"/>
    <x v="4"/>
    <x v="3"/>
    <n v="37"/>
    <n v="41.81"/>
    <n v="444"/>
    <x v="301"/>
    <x v="6"/>
    <x v="6"/>
    <x v="1"/>
  </r>
  <r>
    <d v="2022-07-13T00:00:00"/>
    <s v="P0025"/>
    <n v="7"/>
    <x v="2"/>
    <x v="0"/>
    <n v="0"/>
    <x v="7"/>
    <x v="0"/>
    <x v="3"/>
    <n v="7"/>
    <n v="8.33"/>
    <n v="49"/>
    <x v="298"/>
    <x v="22"/>
    <x v="6"/>
    <x v="1"/>
  </r>
  <r>
    <d v="2022-07-14T00:00:00"/>
    <s v="P0033"/>
    <n v="9"/>
    <x v="2"/>
    <x v="0"/>
    <n v="0"/>
    <x v="38"/>
    <x v="4"/>
    <x v="1"/>
    <n v="95"/>
    <n v="119.7"/>
    <n v="855"/>
    <x v="126"/>
    <x v="29"/>
    <x v="6"/>
    <x v="1"/>
  </r>
  <r>
    <d v="2022-07-15T00:00:00"/>
    <s v="P0004"/>
    <n v="2"/>
    <x v="1"/>
    <x v="0"/>
    <n v="0"/>
    <x v="3"/>
    <x v="3"/>
    <x v="2"/>
    <n v="44"/>
    <n v="48.84"/>
    <n v="88"/>
    <x v="252"/>
    <x v="17"/>
    <x v="6"/>
    <x v="1"/>
  </r>
  <r>
    <d v="2022-07-17T00:00:00"/>
    <s v="P0041"/>
    <n v="8"/>
    <x v="1"/>
    <x v="1"/>
    <n v="0"/>
    <x v="41"/>
    <x v="1"/>
    <x v="0"/>
    <n v="138"/>
    <n v="173.88"/>
    <n v="1104"/>
    <x v="159"/>
    <x v="30"/>
    <x v="6"/>
    <x v="1"/>
  </r>
  <r>
    <d v="2022-07-18T00:00:00"/>
    <s v="P0010"/>
    <n v="12"/>
    <x v="2"/>
    <x v="0"/>
    <n v="0"/>
    <x v="20"/>
    <x v="2"/>
    <x v="0"/>
    <n v="148"/>
    <n v="164.28"/>
    <n v="1776"/>
    <x v="302"/>
    <x v="7"/>
    <x v="6"/>
    <x v="1"/>
  </r>
  <r>
    <d v="2022-07-20T00:00:00"/>
    <s v="P0042"/>
    <n v="8"/>
    <x v="0"/>
    <x v="0"/>
    <n v="0"/>
    <x v="10"/>
    <x v="1"/>
    <x v="0"/>
    <n v="120"/>
    <n v="162"/>
    <n v="960"/>
    <x v="59"/>
    <x v="9"/>
    <x v="6"/>
    <x v="1"/>
  </r>
  <r>
    <d v="2022-07-22T00:00:00"/>
    <s v="P0034"/>
    <n v="6"/>
    <x v="2"/>
    <x v="1"/>
    <n v="0"/>
    <x v="13"/>
    <x v="4"/>
    <x v="2"/>
    <n v="55"/>
    <n v="58.3"/>
    <n v="330"/>
    <x v="20"/>
    <x v="18"/>
    <x v="6"/>
    <x v="1"/>
  </r>
  <r>
    <d v="2022-07-23T00:00:00"/>
    <s v="P0018"/>
    <n v="2"/>
    <x v="1"/>
    <x v="0"/>
    <n v="0"/>
    <x v="30"/>
    <x v="2"/>
    <x v="3"/>
    <n v="37"/>
    <n v="49.21"/>
    <n v="74"/>
    <x v="265"/>
    <x v="19"/>
    <x v="6"/>
    <x v="1"/>
  </r>
  <r>
    <d v="2022-07-24T00:00:00"/>
    <s v="P0006"/>
    <n v="14"/>
    <x v="2"/>
    <x v="1"/>
    <n v="0"/>
    <x v="15"/>
    <x v="3"/>
    <x v="1"/>
    <n v="75"/>
    <n v="85.5"/>
    <n v="1050"/>
    <x v="303"/>
    <x v="27"/>
    <x v="6"/>
    <x v="1"/>
  </r>
  <r>
    <d v="2022-07-24T00:00:00"/>
    <s v="P0027"/>
    <n v="1"/>
    <x v="1"/>
    <x v="0"/>
    <n v="0"/>
    <x v="26"/>
    <x v="4"/>
    <x v="2"/>
    <n v="48"/>
    <n v="57.120000000000005"/>
    <n v="48"/>
    <x v="275"/>
    <x v="27"/>
    <x v="6"/>
    <x v="1"/>
  </r>
  <r>
    <d v="2022-07-25T00:00:00"/>
    <s v="P0044"/>
    <n v="2"/>
    <x v="2"/>
    <x v="1"/>
    <n v="0"/>
    <x v="11"/>
    <x v="1"/>
    <x v="1"/>
    <n v="76"/>
    <n v="82.08"/>
    <n v="152"/>
    <x v="304"/>
    <x v="11"/>
    <x v="6"/>
    <x v="1"/>
  </r>
  <r>
    <d v="2022-07-25T00:00:00"/>
    <s v="P0017"/>
    <n v="12"/>
    <x v="2"/>
    <x v="1"/>
    <n v="0"/>
    <x v="39"/>
    <x v="2"/>
    <x v="0"/>
    <n v="134"/>
    <n v="156.78"/>
    <n v="1608"/>
    <x v="277"/>
    <x v="11"/>
    <x v="6"/>
    <x v="1"/>
  </r>
  <r>
    <d v="2022-07-25T00:00:00"/>
    <s v="P0003"/>
    <n v="13"/>
    <x v="1"/>
    <x v="1"/>
    <n v="0"/>
    <x v="6"/>
    <x v="3"/>
    <x v="1"/>
    <n v="71"/>
    <n v="80.94"/>
    <n v="923"/>
    <x v="305"/>
    <x v="11"/>
    <x v="6"/>
    <x v="1"/>
  </r>
  <r>
    <d v="2022-07-26T00:00:00"/>
    <s v="P0003"/>
    <n v="10"/>
    <x v="1"/>
    <x v="0"/>
    <n v="0"/>
    <x v="6"/>
    <x v="3"/>
    <x v="1"/>
    <n v="71"/>
    <n v="80.94"/>
    <n v="710"/>
    <x v="306"/>
    <x v="12"/>
    <x v="6"/>
    <x v="1"/>
  </r>
  <r>
    <d v="2022-07-26T00:00:00"/>
    <s v="P0026"/>
    <n v="1"/>
    <x v="1"/>
    <x v="1"/>
    <n v="0"/>
    <x v="42"/>
    <x v="4"/>
    <x v="3"/>
    <n v="18"/>
    <n v="24.66"/>
    <n v="18"/>
    <x v="307"/>
    <x v="12"/>
    <x v="6"/>
    <x v="1"/>
  </r>
  <r>
    <d v="2022-08-03T00:00:00"/>
    <s v="P0012"/>
    <n v="5"/>
    <x v="2"/>
    <x v="1"/>
    <n v="0"/>
    <x v="35"/>
    <x v="2"/>
    <x v="1"/>
    <n v="73"/>
    <n v="94.17"/>
    <n v="365"/>
    <x v="278"/>
    <x v="2"/>
    <x v="7"/>
    <x v="1"/>
  </r>
  <r>
    <d v="2022-08-06T00:00:00"/>
    <s v="P0016"/>
    <n v="9"/>
    <x v="1"/>
    <x v="0"/>
    <n v="0"/>
    <x v="21"/>
    <x v="2"/>
    <x v="3"/>
    <n v="13"/>
    <n v="16.64"/>
    <n v="117"/>
    <x v="308"/>
    <x v="16"/>
    <x v="7"/>
    <x v="1"/>
  </r>
  <r>
    <d v="2022-08-08T00:00:00"/>
    <s v="P0016"/>
    <n v="2"/>
    <x v="2"/>
    <x v="0"/>
    <n v="0"/>
    <x v="21"/>
    <x v="2"/>
    <x v="3"/>
    <n v="13"/>
    <n v="16.64"/>
    <n v="26"/>
    <x v="256"/>
    <x v="21"/>
    <x v="7"/>
    <x v="1"/>
  </r>
  <r>
    <d v="2022-08-08T00:00:00"/>
    <s v="P0032"/>
    <n v="12"/>
    <x v="2"/>
    <x v="1"/>
    <n v="0"/>
    <x v="18"/>
    <x v="4"/>
    <x v="1"/>
    <n v="89"/>
    <n v="117.48"/>
    <n v="1068"/>
    <x v="112"/>
    <x v="21"/>
    <x v="7"/>
    <x v="1"/>
  </r>
  <r>
    <d v="2022-08-08T00:00:00"/>
    <s v="P0021"/>
    <n v="11"/>
    <x v="2"/>
    <x v="1"/>
    <n v="0"/>
    <x v="32"/>
    <x v="0"/>
    <x v="0"/>
    <n v="126"/>
    <n v="162.54"/>
    <n v="1386"/>
    <x v="309"/>
    <x v="21"/>
    <x v="7"/>
    <x v="1"/>
  </r>
  <r>
    <d v="2022-08-14T00:00:00"/>
    <s v="P0030"/>
    <n v="14"/>
    <x v="2"/>
    <x v="1"/>
    <n v="0"/>
    <x v="28"/>
    <x v="4"/>
    <x v="0"/>
    <n v="148"/>
    <n v="201.28"/>
    <n v="2072"/>
    <x v="177"/>
    <x v="29"/>
    <x v="7"/>
    <x v="1"/>
  </r>
  <r>
    <d v="2022-08-15T00:00:00"/>
    <s v="P0011"/>
    <n v="10"/>
    <x v="0"/>
    <x v="1"/>
    <n v="0"/>
    <x v="31"/>
    <x v="2"/>
    <x v="2"/>
    <n v="44"/>
    <n v="48.4"/>
    <n v="440"/>
    <x v="216"/>
    <x v="17"/>
    <x v="7"/>
    <x v="1"/>
  </r>
  <r>
    <d v="2022-08-15T00:00:00"/>
    <s v="P0015"/>
    <n v="7"/>
    <x v="2"/>
    <x v="0"/>
    <n v="0"/>
    <x v="27"/>
    <x v="2"/>
    <x v="3"/>
    <n v="12"/>
    <n v="15.719999999999999"/>
    <n v="84"/>
    <x v="310"/>
    <x v="17"/>
    <x v="7"/>
    <x v="1"/>
  </r>
  <r>
    <d v="2022-08-18T00:00:00"/>
    <s v="P0029"/>
    <n v="8"/>
    <x v="1"/>
    <x v="0"/>
    <n v="0"/>
    <x v="19"/>
    <x v="4"/>
    <x v="2"/>
    <n v="47"/>
    <n v="53.11"/>
    <n v="376"/>
    <x v="67"/>
    <x v="7"/>
    <x v="7"/>
    <x v="1"/>
  </r>
  <r>
    <d v="2022-08-18T00:00:00"/>
    <s v="P0010"/>
    <n v="2"/>
    <x v="1"/>
    <x v="1"/>
    <n v="0"/>
    <x v="20"/>
    <x v="2"/>
    <x v="0"/>
    <n v="148"/>
    <n v="164.28"/>
    <n v="296"/>
    <x v="311"/>
    <x v="7"/>
    <x v="7"/>
    <x v="1"/>
  </r>
  <r>
    <d v="2022-08-19T00:00:00"/>
    <s v="P0007"/>
    <n v="3"/>
    <x v="1"/>
    <x v="0"/>
    <n v="0"/>
    <x v="36"/>
    <x v="3"/>
    <x v="2"/>
    <n v="43"/>
    <n v="47.730000000000004"/>
    <n v="129"/>
    <x v="312"/>
    <x v="8"/>
    <x v="7"/>
    <x v="1"/>
  </r>
  <r>
    <d v="2022-08-20T00:00:00"/>
    <s v="P0023"/>
    <n v="13"/>
    <x v="2"/>
    <x v="0"/>
    <n v="0"/>
    <x v="12"/>
    <x v="0"/>
    <x v="0"/>
    <n v="141"/>
    <n v="149.46"/>
    <n v="1833"/>
    <x v="103"/>
    <x v="9"/>
    <x v="7"/>
    <x v="1"/>
  </r>
  <r>
    <d v="2022-08-20T00:00:00"/>
    <s v="P0033"/>
    <n v="14"/>
    <x v="2"/>
    <x v="0"/>
    <n v="0"/>
    <x v="38"/>
    <x v="4"/>
    <x v="1"/>
    <n v="95"/>
    <n v="119.7"/>
    <n v="1330"/>
    <x v="313"/>
    <x v="9"/>
    <x v="7"/>
    <x v="1"/>
  </r>
  <r>
    <d v="2022-08-21T00:00:00"/>
    <s v="P0016"/>
    <n v="4"/>
    <x v="2"/>
    <x v="0"/>
    <n v="0"/>
    <x v="21"/>
    <x v="2"/>
    <x v="3"/>
    <n v="13"/>
    <n v="16.64"/>
    <n v="52"/>
    <x v="120"/>
    <x v="10"/>
    <x v="7"/>
    <x v="1"/>
  </r>
  <r>
    <d v="2022-08-23T00:00:00"/>
    <s v="P0044"/>
    <n v="11"/>
    <x v="1"/>
    <x v="0"/>
    <n v="0"/>
    <x v="11"/>
    <x v="1"/>
    <x v="1"/>
    <n v="76"/>
    <n v="82.08"/>
    <n v="836"/>
    <x v="314"/>
    <x v="19"/>
    <x v="7"/>
    <x v="1"/>
  </r>
  <r>
    <d v="2022-08-23T00:00:00"/>
    <s v="P0029"/>
    <n v="14"/>
    <x v="2"/>
    <x v="1"/>
    <n v="0"/>
    <x v="19"/>
    <x v="4"/>
    <x v="2"/>
    <n v="47"/>
    <n v="53.11"/>
    <n v="658"/>
    <x v="220"/>
    <x v="19"/>
    <x v="7"/>
    <x v="1"/>
  </r>
  <r>
    <d v="2022-08-24T00:00:00"/>
    <s v="P0005"/>
    <n v="5"/>
    <x v="2"/>
    <x v="1"/>
    <n v="0"/>
    <x v="24"/>
    <x v="3"/>
    <x v="0"/>
    <n v="133"/>
    <n v="155.61000000000001"/>
    <n v="665"/>
    <x v="315"/>
    <x v="27"/>
    <x v="7"/>
    <x v="1"/>
  </r>
  <r>
    <d v="2022-08-26T00:00:00"/>
    <s v="P0019"/>
    <n v="13"/>
    <x v="0"/>
    <x v="1"/>
    <n v="0"/>
    <x v="40"/>
    <x v="2"/>
    <x v="0"/>
    <n v="150"/>
    <n v="210"/>
    <n v="1950"/>
    <x v="87"/>
    <x v="12"/>
    <x v="7"/>
    <x v="1"/>
  </r>
  <r>
    <d v="2022-08-26T00:00:00"/>
    <s v="P0037"/>
    <n v="8"/>
    <x v="1"/>
    <x v="0"/>
    <n v="0"/>
    <x v="8"/>
    <x v="1"/>
    <x v="1"/>
    <n v="67"/>
    <n v="85.76"/>
    <n v="536"/>
    <x v="137"/>
    <x v="12"/>
    <x v="7"/>
    <x v="1"/>
  </r>
  <r>
    <d v="2022-08-27T00:00:00"/>
    <s v="P0039"/>
    <n v="15"/>
    <x v="0"/>
    <x v="0"/>
    <n v="0"/>
    <x v="34"/>
    <x v="1"/>
    <x v="3"/>
    <n v="37"/>
    <n v="42.55"/>
    <n v="555"/>
    <x v="205"/>
    <x v="13"/>
    <x v="7"/>
    <x v="1"/>
  </r>
  <r>
    <d v="2022-08-28T00:00:00"/>
    <s v="P0005"/>
    <n v="9"/>
    <x v="1"/>
    <x v="0"/>
    <n v="0"/>
    <x v="24"/>
    <x v="3"/>
    <x v="0"/>
    <n v="133"/>
    <n v="155.61000000000001"/>
    <n v="1197"/>
    <x v="237"/>
    <x v="14"/>
    <x v="7"/>
    <x v="1"/>
  </r>
  <r>
    <d v="2022-08-28T00:00:00"/>
    <s v="P0039"/>
    <n v="5"/>
    <x v="2"/>
    <x v="0"/>
    <n v="0"/>
    <x v="34"/>
    <x v="1"/>
    <x v="3"/>
    <n v="37"/>
    <n v="42.55"/>
    <n v="185"/>
    <x v="316"/>
    <x v="14"/>
    <x v="7"/>
    <x v="1"/>
  </r>
  <r>
    <d v="2022-08-30T00:00:00"/>
    <s v="P0006"/>
    <n v="6"/>
    <x v="1"/>
    <x v="1"/>
    <n v="0"/>
    <x v="15"/>
    <x v="3"/>
    <x v="1"/>
    <n v="75"/>
    <n v="85.5"/>
    <n v="450"/>
    <x v="146"/>
    <x v="24"/>
    <x v="7"/>
    <x v="1"/>
  </r>
  <r>
    <d v="2022-08-30T00:00:00"/>
    <s v="P0043"/>
    <n v="6"/>
    <x v="2"/>
    <x v="1"/>
    <n v="0"/>
    <x v="23"/>
    <x v="1"/>
    <x v="1"/>
    <n v="67"/>
    <n v="83.08"/>
    <n v="402"/>
    <x v="317"/>
    <x v="24"/>
    <x v="7"/>
    <x v="1"/>
  </r>
  <r>
    <d v="2022-08-30T00:00:00"/>
    <s v="P0025"/>
    <n v="5"/>
    <x v="2"/>
    <x v="1"/>
    <n v="0"/>
    <x v="7"/>
    <x v="0"/>
    <x v="3"/>
    <n v="7"/>
    <n v="8.33"/>
    <n v="35"/>
    <x v="318"/>
    <x v="24"/>
    <x v="7"/>
    <x v="1"/>
  </r>
  <r>
    <d v="2022-08-31T00:00:00"/>
    <s v="P0015"/>
    <n v="13"/>
    <x v="2"/>
    <x v="1"/>
    <n v="0"/>
    <x v="27"/>
    <x v="2"/>
    <x v="3"/>
    <n v="12"/>
    <n v="15.719999999999999"/>
    <n v="156"/>
    <x v="92"/>
    <x v="25"/>
    <x v="7"/>
    <x v="1"/>
  </r>
  <r>
    <d v="2022-09-04T00:00:00"/>
    <s v="P0002"/>
    <n v="1"/>
    <x v="2"/>
    <x v="1"/>
    <n v="0"/>
    <x v="29"/>
    <x v="3"/>
    <x v="1"/>
    <n v="105"/>
    <n v="142.80000000000001"/>
    <n v="105"/>
    <x v="319"/>
    <x v="3"/>
    <x v="8"/>
    <x v="1"/>
  </r>
  <r>
    <d v="2022-09-06T00:00:00"/>
    <s v="P0005"/>
    <n v="12"/>
    <x v="0"/>
    <x v="0"/>
    <n v="0"/>
    <x v="24"/>
    <x v="3"/>
    <x v="0"/>
    <n v="133"/>
    <n v="155.61000000000001"/>
    <n v="1596"/>
    <x v="320"/>
    <x v="16"/>
    <x v="8"/>
    <x v="1"/>
  </r>
  <r>
    <d v="2022-09-09T00:00:00"/>
    <s v="P0041"/>
    <n v="9"/>
    <x v="2"/>
    <x v="0"/>
    <n v="0"/>
    <x v="41"/>
    <x v="1"/>
    <x v="0"/>
    <n v="138"/>
    <n v="173.88"/>
    <n v="1242"/>
    <x v="236"/>
    <x v="4"/>
    <x v="8"/>
    <x v="1"/>
  </r>
  <r>
    <d v="2022-09-09T00:00:00"/>
    <s v="P0003"/>
    <n v="3"/>
    <x v="2"/>
    <x v="0"/>
    <n v="0"/>
    <x v="6"/>
    <x v="3"/>
    <x v="1"/>
    <n v="71"/>
    <n v="80.94"/>
    <n v="213"/>
    <x v="148"/>
    <x v="4"/>
    <x v="8"/>
    <x v="1"/>
  </r>
  <r>
    <d v="2022-09-10T00:00:00"/>
    <s v="P0035"/>
    <n v="15"/>
    <x v="1"/>
    <x v="1"/>
    <n v="0"/>
    <x v="4"/>
    <x v="4"/>
    <x v="3"/>
    <n v="5"/>
    <n v="6.7"/>
    <n v="75"/>
    <x v="100"/>
    <x v="26"/>
    <x v="8"/>
    <x v="1"/>
  </r>
  <r>
    <d v="2022-09-10T00:00:00"/>
    <s v="P0038"/>
    <n v="4"/>
    <x v="2"/>
    <x v="1"/>
    <n v="0"/>
    <x v="1"/>
    <x v="1"/>
    <x v="1"/>
    <n v="72"/>
    <n v="79.92"/>
    <n v="288"/>
    <x v="321"/>
    <x v="26"/>
    <x v="8"/>
    <x v="1"/>
  </r>
  <r>
    <d v="2022-09-14T00:00:00"/>
    <s v="P0029"/>
    <n v="3"/>
    <x v="2"/>
    <x v="1"/>
    <n v="0"/>
    <x v="19"/>
    <x v="4"/>
    <x v="2"/>
    <n v="47"/>
    <n v="53.11"/>
    <n v="141"/>
    <x v="215"/>
    <x v="29"/>
    <x v="8"/>
    <x v="1"/>
  </r>
  <r>
    <d v="2022-09-15T00:00:00"/>
    <s v="P0037"/>
    <n v="15"/>
    <x v="1"/>
    <x v="0"/>
    <n v="0"/>
    <x v="8"/>
    <x v="1"/>
    <x v="1"/>
    <n v="67"/>
    <n v="85.76"/>
    <n v="1005"/>
    <x v="250"/>
    <x v="17"/>
    <x v="8"/>
    <x v="1"/>
  </r>
  <r>
    <d v="2022-09-18T00:00:00"/>
    <s v="P0026"/>
    <n v="14"/>
    <x v="1"/>
    <x v="1"/>
    <n v="0"/>
    <x v="42"/>
    <x v="4"/>
    <x v="3"/>
    <n v="18"/>
    <n v="24.66"/>
    <n v="252"/>
    <x v="266"/>
    <x v="7"/>
    <x v="8"/>
    <x v="1"/>
  </r>
  <r>
    <d v="2022-09-19T00:00:00"/>
    <s v="P0033"/>
    <n v="8"/>
    <x v="0"/>
    <x v="1"/>
    <n v="0"/>
    <x v="38"/>
    <x v="4"/>
    <x v="1"/>
    <n v="95"/>
    <n v="119.7"/>
    <n v="760"/>
    <x v="322"/>
    <x v="8"/>
    <x v="8"/>
    <x v="1"/>
  </r>
  <r>
    <d v="2022-09-20T00:00:00"/>
    <s v="P0033"/>
    <n v="6"/>
    <x v="2"/>
    <x v="0"/>
    <n v="0"/>
    <x v="38"/>
    <x v="4"/>
    <x v="1"/>
    <n v="95"/>
    <n v="119.7"/>
    <n v="570"/>
    <x v="109"/>
    <x v="9"/>
    <x v="8"/>
    <x v="1"/>
  </r>
  <r>
    <d v="2022-09-20T00:00:00"/>
    <s v="P0001"/>
    <n v="10"/>
    <x v="2"/>
    <x v="0"/>
    <n v="0"/>
    <x v="16"/>
    <x v="3"/>
    <x v="1"/>
    <n v="98"/>
    <n v="103.88"/>
    <n v="980"/>
    <x v="323"/>
    <x v="9"/>
    <x v="8"/>
    <x v="1"/>
  </r>
  <r>
    <d v="2022-09-21T00:00:00"/>
    <s v="P0018"/>
    <n v="14"/>
    <x v="1"/>
    <x v="0"/>
    <n v="0"/>
    <x v="30"/>
    <x v="2"/>
    <x v="3"/>
    <n v="37"/>
    <n v="49.21"/>
    <n v="518"/>
    <x v="324"/>
    <x v="10"/>
    <x v="8"/>
    <x v="1"/>
  </r>
  <r>
    <d v="2022-09-21T00:00:00"/>
    <s v="P0026"/>
    <n v="5"/>
    <x v="2"/>
    <x v="1"/>
    <n v="0"/>
    <x v="42"/>
    <x v="4"/>
    <x v="3"/>
    <n v="18"/>
    <n v="24.66"/>
    <n v="90"/>
    <x v="325"/>
    <x v="10"/>
    <x v="8"/>
    <x v="1"/>
  </r>
  <r>
    <d v="2022-09-22T00:00:00"/>
    <s v="P0043"/>
    <n v="12"/>
    <x v="1"/>
    <x v="0"/>
    <n v="0"/>
    <x v="23"/>
    <x v="1"/>
    <x v="1"/>
    <n v="67"/>
    <n v="83.08"/>
    <n v="804"/>
    <x v="295"/>
    <x v="18"/>
    <x v="8"/>
    <x v="1"/>
  </r>
  <r>
    <d v="2022-09-23T00:00:00"/>
    <s v="P0012"/>
    <n v="12"/>
    <x v="2"/>
    <x v="0"/>
    <n v="0"/>
    <x v="35"/>
    <x v="2"/>
    <x v="1"/>
    <n v="73"/>
    <n v="94.17"/>
    <n v="876"/>
    <x v="326"/>
    <x v="19"/>
    <x v="8"/>
    <x v="1"/>
  </r>
  <r>
    <d v="2022-09-24T00:00:00"/>
    <s v="P0032"/>
    <n v="14"/>
    <x v="2"/>
    <x v="0"/>
    <n v="0"/>
    <x v="18"/>
    <x v="4"/>
    <x v="1"/>
    <n v="89"/>
    <n v="117.48"/>
    <n v="1246"/>
    <x v="242"/>
    <x v="27"/>
    <x v="8"/>
    <x v="1"/>
  </r>
  <r>
    <d v="2022-09-24T00:00:00"/>
    <s v="P0032"/>
    <n v="8"/>
    <x v="2"/>
    <x v="1"/>
    <n v="0"/>
    <x v="18"/>
    <x v="4"/>
    <x v="1"/>
    <n v="89"/>
    <n v="117.48"/>
    <n v="712"/>
    <x v="327"/>
    <x v="27"/>
    <x v="8"/>
    <x v="1"/>
  </r>
  <r>
    <d v="2022-09-27T00:00:00"/>
    <s v="P0036"/>
    <n v="4"/>
    <x v="2"/>
    <x v="1"/>
    <n v="0"/>
    <x v="43"/>
    <x v="4"/>
    <x v="1"/>
    <n v="90"/>
    <n v="96.3"/>
    <n v="360"/>
    <x v="328"/>
    <x v="13"/>
    <x v="8"/>
    <x v="1"/>
  </r>
  <r>
    <d v="2022-09-27T00:00:00"/>
    <s v="P0044"/>
    <n v="9"/>
    <x v="2"/>
    <x v="1"/>
    <n v="0"/>
    <x v="11"/>
    <x v="1"/>
    <x v="1"/>
    <n v="76"/>
    <n v="82.08"/>
    <n v="684"/>
    <x v="23"/>
    <x v="13"/>
    <x v="8"/>
    <x v="1"/>
  </r>
  <r>
    <d v="2022-09-27T00:00:00"/>
    <s v="P0038"/>
    <n v="3"/>
    <x v="0"/>
    <x v="1"/>
    <n v="0"/>
    <x v="1"/>
    <x v="1"/>
    <x v="1"/>
    <n v="72"/>
    <n v="79.92"/>
    <n v="216"/>
    <x v="329"/>
    <x v="13"/>
    <x v="8"/>
    <x v="1"/>
  </r>
  <r>
    <d v="2022-09-29T00:00:00"/>
    <s v="P0034"/>
    <n v="13"/>
    <x v="2"/>
    <x v="0"/>
    <n v="0"/>
    <x v="13"/>
    <x v="4"/>
    <x v="2"/>
    <n v="55"/>
    <n v="58.3"/>
    <n v="715"/>
    <x v="330"/>
    <x v="28"/>
    <x v="8"/>
    <x v="1"/>
  </r>
  <r>
    <d v="2022-10-03T00:00:00"/>
    <s v="P0011"/>
    <n v="5"/>
    <x v="2"/>
    <x v="1"/>
    <n v="0"/>
    <x v="31"/>
    <x v="2"/>
    <x v="2"/>
    <n v="44"/>
    <n v="48.4"/>
    <n v="220"/>
    <x v="331"/>
    <x v="2"/>
    <x v="9"/>
    <x v="1"/>
  </r>
  <r>
    <d v="2022-10-04T00:00:00"/>
    <s v="P0007"/>
    <n v="15"/>
    <x v="2"/>
    <x v="0"/>
    <n v="0"/>
    <x v="36"/>
    <x v="3"/>
    <x v="2"/>
    <n v="43"/>
    <n v="47.730000000000004"/>
    <n v="645"/>
    <x v="198"/>
    <x v="3"/>
    <x v="9"/>
    <x v="1"/>
  </r>
  <r>
    <d v="2022-10-06T00:00:00"/>
    <s v="P0035"/>
    <n v="1"/>
    <x v="2"/>
    <x v="0"/>
    <n v="0"/>
    <x v="4"/>
    <x v="4"/>
    <x v="3"/>
    <n v="5"/>
    <n v="6.7"/>
    <n v="5"/>
    <x v="37"/>
    <x v="16"/>
    <x v="9"/>
    <x v="1"/>
  </r>
  <r>
    <d v="2022-10-09T00:00:00"/>
    <s v="P0038"/>
    <n v="14"/>
    <x v="1"/>
    <x v="0"/>
    <n v="0"/>
    <x v="1"/>
    <x v="1"/>
    <x v="1"/>
    <n v="72"/>
    <n v="79.92"/>
    <n v="1008"/>
    <x v="194"/>
    <x v="4"/>
    <x v="9"/>
    <x v="1"/>
  </r>
  <r>
    <d v="2022-10-10T00:00:00"/>
    <s v="P0019"/>
    <n v="9"/>
    <x v="2"/>
    <x v="0"/>
    <n v="0"/>
    <x v="40"/>
    <x v="2"/>
    <x v="0"/>
    <n v="150"/>
    <n v="210"/>
    <n v="1350"/>
    <x v="179"/>
    <x v="26"/>
    <x v="9"/>
    <x v="1"/>
  </r>
  <r>
    <d v="2022-10-10T00:00:00"/>
    <s v="P0044"/>
    <n v="12"/>
    <x v="1"/>
    <x v="0"/>
    <n v="0"/>
    <x v="11"/>
    <x v="1"/>
    <x v="1"/>
    <n v="76"/>
    <n v="82.08"/>
    <n v="912"/>
    <x v="332"/>
    <x v="26"/>
    <x v="9"/>
    <x v="1"/>
  </r>
  <r>
    <d v="2022-10-11T00:00:00"/>
    <s v="P0008"/>
    <n v="10"/>
    <x v="2"/>
    <x v="0"/>
    <n v="0"/>
    <x v="25"/>
    <x v="3"/>
    <x v="1"/>
    <n v="83"/>
    <n v="94.62"/>
    <n v="830"/>
    <x v="333"/>
    <x v="5"/>
    <x v="9"/>
    <x v="1"/>
  </r>
  <r>
    <d v="2022-10-13T00:00:00"/>
    <s v="P0002"/>
    <n v="15"/>
    <x v="1"/>
    <x v="0"/>
    <n v="0"/>
    <x v="29"/>
    <x v="3"/>
    <x v="1"/>
    <n v="105"/>
    <n v="142.80000000000001"/>
    <n v="1575"/>
    <x v="334"/>
    <x v="22"/>
    <x v="9"/>
    <x v="1"/>
  </r>
  <r>
    <d v="2022-10-14T00:00:00"/>
    <s v="P0044"/>
    <n v="15"/>
    <x v="0"/>
    <x v="0"/>
    <n v="0"/>
    <x v="11"/>
    <x v="1"/>
    <x v="1"/>
    <n v="76"/>
    <n v="82.08"/>
    <n v="1140"/>
    <x v="138"/>
    <x v="29"/>
    <x v="9"/>
    <x v="1"/>
  </r>
  <r>
    <d v="2022-10-15T00:00:00"/>
    <s v="P0015"/>
    <n v="10"/>
    <x v="2"/>
    <x v="1"/>
    <n v="0"/>
    <x v="27"/>
    <x v="2"/>
    <x v="3"/>
    <n v="12"/>
    <n v="15.719999999999999"/>
    <n v="120"/>
    <x v="335"/>
    <x v="17"/>
    <x v="9"/>
    <x v="1"/>
  </r>
  <r>
    <d v="2022-10-16T00:00:00"/>
    <s v="P0036"/>
    <n v="3"/>
    <x v="1"/>
    <x v="0"/>
    <n v="0"/>
    <x v="43"/>
    <x v="4"/>
    <x v="1"/>
    <n v="90"/>
    <n v="96.3"/>
    <n v="270"/>
    <x v="336"/>
    <x v="23"/>
    <x v="9"/>
    <x v="1"/>
  </r>
  <r>
    <d v="2022-10-23T00:00:00"/>
    <s v="P0024"/>
    <n v="14"/>
    <x v="1"/>
    <x v="1"/>
    <n v="0"/>
    <x v="0"/>
    <x v="0"/>
    <x v="0"/>
    <n v="144"/>
    <n v="156.96"/>
    <n v="2016"/>
    <x v="65"/>
    <x v="19"/>
    <x v="9"/>
    <x v="1"/>
  </r>
  <r>
    <d v="2022-10-30T00:00:00"/>
    <s v="P0042"/>
    <n v="3"/>
    <x v="2"/>
    <x v="1"/>
    <n v="0"/>
    <x v="10"/>
    <x v="1"/>
    <x v="0"/>
    <n v="120"/>
    <n v="162"/>
    <n v="360"/>
    <x v="75"/>
    <x v="24"/>
    <x v="9"/>
    <x v="1"/>
  </r>
  <r>
    <d v="2022-10-31T00:00:00"/>
    <s v="P0038"/>
    <n v="8"/>
    <x v="2"/>
    <x v="0"/>
    <n v="0"/>
    <x v="1"/>
    <x v="1"/>
    <x v="1"/>
    <n v="72"/>
    <n v="79.92"/>
    <n v="576"/>
    <x v="282"/>
    <x v="25"/>
    <x v="9"/>
    <x v="1"/>
  </r>
  <r>
    <d v="2022-11-01T00:00:00"/>
    <s v="P0012"/>
    <n v="15"/>
    <x v="0"/>
    <x v="0"/>
    <n v="0"/>
    <x v="35"/>
    <x v="2"/>
    <x v="1"/>
    <n v="73"/>
    <n v="94.17"/>
    <n v="1095"/>
    <x v="337"/>
    <x v="0"/>
    <x v="10"/>
    <x v="1"/>
  </r>
  <r>
    <d v="2022-11-02T00:00:00"/>
    <s v="P0015"/>
    <n v="15"/>
    <x v="0"/>
    <x v="1"/>
    <n v="0"/>
    <x v="27"/>
    <x v="2"/>
    <x v="3"/>
    <n v="12"/>
    <n v="15.719999999999999"/>
    <n v="180"/>
    <x v="338"/>
    <x v="1"/>
    <x v="10"/>
    <x v="1"/>
  </r>
  <r>
    <d v="2022-11-02T00:00:00"/>
    <s v="P0030"/>
    <n v="15"/>
    <x v="2"/>
    <x v="1"/>
    <n v="0"/>
    <x v="28"/>
    <x v="4"/>
    <x v="0"/>
    <n v="148"/>
    <n v="201.28"/>
    <n v="2220"/>
    <x v="232"/>
    <x v="1"/>
    <x v="10"/>
    <x v="1"/>
  </r>
  <r>
    <d v="2022-11-02T00:00:00"/>
    <s v="P0035"/>
    <n v="5"/>
    <x v="2"/>
    <x v="1"/>
    <n v="0"/>
    <x v="4"/>
    <x v="4"/>
    <x v="3"/>
    <n v="5"/>
    <n v="6.7"/>
    <n v="25"/>
    <x v="339"/>
    <x v="1"/>
    <x v="10"/>
    <x v="1"/>
  </r>
  <r>
    <d v="2022-11-03T00:00:00"/>
    <s v="P0020"/>
    <n v="11"/>
    <x v="1"/>
    <x v="0"/>
    <n v="0"/>
    <x v="14"/>
    <x v="0"/>
    <x v="2"/>
    <n v="61"/>
    <n v="76.25"/>
    <n v="671"/>
    <x v="340"/>
    <x v="2"/>
    <x v="10"/>
    <x v="1"/>
  </r>
  <r>
    <d v="2022-11-04T00:00:00"/>
    <s v="P0008"/>
    <n v="10"/>
    <x v="2"/>
    <x v="0"/>
    <n v="0"/>
    <x v="25"/>
    <x v="3"/>
    <x v="1"/>
    <n v="83"/>
    <n v="94.62"/>
    <n v="830"/>
    <x v="333"/>
    <x v="3"/>
    <x v="10"/>
    <x v="1"/>
  </r>
  <r>
    <d v="2022-11-05T00:00:00"/>
    <s v="P0019"/>
    <n v="15"/>
    <x v="2"/>
    <x v="1"/>
    <n v="0"/>
    <x v="40"/>
    <x v="2"/>
    <x v="0"/>
    <n v="150"/>
    <n v="210"/>
    <n v="2250"/>
    <x v="341"/>
    <x v="15"/>
    <x v="10"/>
    <x v="1"/>
  </r>
  <r>
    <d v="2022-11-06T00:00:00"/>
    <s v="P0043"/>
    <n v="13"/>
    <x v="2"/>
    <x v="1"/>
    <n v="0"/>
    <x v="23"/>
    <x v="1"/>
    <x v="1"/>
    <n v="67"/>
    <n v="83.08"/>
    <n v="871"/>
    <x v="342"/>
    <x v="16"/>
    <x v="10"/>
    <x v="1"/>
  </r>
  <r>
    <d v="2022-11-06T00:00:00"/>
    <s v="P0015"/>
    <n v="13"/>
    <x v="1"/>
    <x v="0"/>
    <n v="0"/>
    <x v="27"/>
    <x v="2"/>
    <x v="3"/>
    <n v="12"/>
    <n v="15.719999999999999"/>
    <n v="156"/>
    <x v="92"/>
    <x v="16"/>
    <x v="10"/>
    <x v="1"/>
  </r>
  <r>
    <d v="2022-11-06T00:00:00"/>
    <s v="P0042"/>
    <n v="13"/>
    <x v="2"/>
    <x v="1"/>
    <n v="0"/>
    <x v="10"/>
    <x v="1"/>
    <x v="0"/>
    <n v="120"/>
    <n v="162"/>
    <n v="1560"/>
    <x v="343"/>
    <x v="16"/>
    <x v="10"/>
    <x v="1"/>
  </r>
  <r>
    <d v="2022-11-07T00:00:00"/>
    <s v="P0040"/>
    <n v="13"/>
    <x v="1"/>
    <x v="1"/>
    <n v="0"/>
    <x v="17"/>
    <x v="1"/>
    <x v="1"/>
    <n v="90"/>
    <n v="115.2"/>
    <n v="1170"/>
    <x v="344"/>
    <x v="20"/>
    <x v="10"/>
    <x v="1"/>
  </r>
  <r>
    <d v="2022-11-08T00:00:00"/>
    <s v="P0036"/>
    <n v="11"/>
    <x v="0"/>
    <x v="1"/>
    <n v="0"/>
    <x v="43"/>
    <x v="4"/>
    <x v="1"/>
    <n v="90"/>
    <n v="96.3"/>
    <n v="990"/>
    <x v="345"/>
    <x v="21"/>
    <x v="10"/>
    <x v="1"/>
  </r>
  <r>
    <d v="2022-11-08T00:00:00"/>
    <s v="P0019"/>
    <n v="10"/>
    <x v="0"/>
    <x v="0"/>
    <n v="0"/>
    <x v="40"/>
    <x v="2"/>
    <x v="0"/>
    <n v="150"/>
    <n v="210"/>
    <n v="1500"/>
    <x v="346"/>
    <x v="21"/>
    <x v="10"/>
    <x v="1"/>
  </r>
  <r>
    <d v="2022-11-09T00:00:00"/>
    <s v="P0027"/>
    <n v="8"/>
    <x v="1"/>
    <x v="1"/>
    <n v="0"/>
    <x v="26"/>
    <x v="4"/>
    <x v="2"/>
    <n v="48"/>
    <n v="57.120000000000005"/>
    <n v="384"/>
    <x v="185"/>
    <x v="4"/>
    <x v="10"/>
    <x v="1"/>
  </r>
  <r>
    <d v="2022-11-10T00:00:00"/>
    <s v="P0018"/>
    <n v="7"/>
    <x v="2"/>
    <x v="0"/>
    <n v="0"/>
    <x v="30"/>
    <x v="2"/>
    <x v="3"/>
    <n v="37"/>
    <n v="49.21"/>
    <n v="259"/>
    <x v="294"/>
    <x v="26"/>
    <x v="10"/>
    <x v="1"/>
  </r>
  <r>
    <d v="2022-11-13T00:00:00"/>
    <s v="P0027"/>
    <n v="10"/>
    <x v="0"/>
    <x v="1"/>
    <n v="0"/>
    <x v="26"/>
    <x v="4"/>
    <x v="2"/>
    <n v="48"/>
    <n v="57.120000000000005"/>
    <n v="480"/>
    <x v="47"/>
    <x v="22"/>
    <x v="10"/>
    <x v="1"/>
  </r>
  <r>
    <d v="2022-11-14T00:00:00"/>
    <s v="P0002"/>
    <n v="1"/>
    <x v="2"/>
    <x v="1"/>
    <n v="0"/>
    <x v="29"/>
    <x v="3"/>
    <x v="1"/>
    <n v="105"/>
    <n v="142.80000000000001"/>
    <n v="105"/>
    <x v="319"/>
    <x v="29"/>
    <x v="10"/>
    <x v="1"/>
  </r>
  <r>
    <d v="2022-11-15T00:00:00"/>
    <s v="P0012"/>
    <n v="14"/>
    <x v="2"/>
    <x v="1"/>
    <n v="0"/>
    <x v="35"/>
    <x v="2"/>
    <x v="1"/>
    <n v="73"/>
    <n v="94.17"/>
    <n v="1022"/>
    <x v="58"/>
    <x v="17"/>
    <x v="10"/>
    <x v="1"/>
  </r>
  <r>
    <d v="2022-11-16T00:00:00"/>
    <s v="P0017"/>
    <n v="8"/>
    <x v="1"/>
    <x v="0"/>
    <n v="0"/>
    <x v="39"/>
    <x v="2"/>
    <x v="0"/>
    <n v="134"/>
    <n v="156.78"/>
    <n v="1072"/>
    <x v="347"/>
    <x v="23"/>
    <x v="10"/>
    <x v="1"/>
  </r>
  <r>
    <d v="2022-11-18T00:00:00"/>
    <s v="P0034"/>
    <n v="8"/>
    <x v="2"/>
    <x v="1"/>
    <n v="0"/>
    <x v="13"/>
    <x v="4"/>
    <x v="2"/>
    <n v="55"/>
    <n v="58.3"/>
    <n v="440"/>
    <x v="348"/>
    <x v="7"/>
    <x v="10"/>
    <x v="1"/>
  </r>
  <r>
    <d v="2022-11-21T00:00:00"/>
    <s v="P0020"/>
    <n v="6"/>
    <x v="2"/>
    <x v="1"/>
    <n v="0"/>
    <x v="14"/>
    <x v="0"/>
    <x v="2"/>
    <n v="61"/>
    <n v="76.25"/>
    <n v="366"/>
    <x v="349"/>
    <x v="10"/>
    <x v="10"/>
    <x v="1"/>
  </r>
  <r>
    <d v="2022-11-23T00:00:00"/>
    <s v="P0036"/>
    <n v="12"/>
    <x v="1"/>
    <x v="0"/>
    <n v="0"/>
    <x v="43"/>
    <x v="4"/>
    <x v="1"/>
    <n v="90"/>
    <n v="96.3"/>
    <n v="1080"/>
    <x v="180"/>
    <x v="19"/>
    <x v="10"/>
    <x v="1"/>
  </r>
  <r>
    <d v="2022-11-25T00:00:00"/>
    <s v="P0004"/>
    <n v="5"/>
    <x v="2"/>
    <x v="1"/>
    <n v="0"/>
    <x v="3"/>
    <x v="3"/>
    <x v="2"/>
    <n v="44"/>
    <n v="48.84"/>
    <n v="220"/>
    <x v="3"/>
    <x v="11"/>
    <x v="10"/>
    <x v="1"/>
  </r>
  <r>
    <d v="2022-11-26T00:00:00"/>
    <s v="P0032"/>
    <n v="5"/>
    <x v="2"/>
    <x v="0"/>
    <n v="0"/>
    <x v="18"/>
    <x v="4"/>
    <x v="1"/>
    <n v="89"/>
    <n v="117.48"/>
    <n v="445"/>
    <x v="350"/>
    <x v="12"/>
    <x v="10"/>
    <x v="1"/>
  </r>
  <r>
    <d v="2022-11-27T00:00:00"/>
    <s v="P0034"/>
    <n v="15"/>
    <x v="2"/>
    <x v="0"/>
    <n v="0"/>
    <x v="13"/>
    <x v="4"/>
    <x v="2"/>
    <n v="55"/>
    <n v="58.3"/>
    <n v="825"/>
    <x v="351"/>
    <x v="13"/>
    <x v="10"/>
    <x v="1"/>
  </r>
  <r>
    <d v="2022-11-28T00:00:00"/>
    <s v="P0031"/>
    <n v="8"/>
    <x v="2"/>
    <x v="1"/>
    <n v="0"/>
    <x v="5"/>
    <x v="4"/>
    <x v="1"/>
    <n v="93"/>
    <n v="104.16"/>
    <n v="744"/>
    <x v="352"/>
    <x v="14"/>
    <x v="10"/>
    <x v="1"/>
  </r>
  <r>
    <d v="2022-11-30T00:00:00"/>
    <s v="P0015"/>
    <n v="2"/>
    <x v="2"/>
    <x v="0"/>
    <n v="0"/>
    <x v="27"/>
    <x v="2"/>
    <x v="3"/>
    <n v="12"/>
    <n v="15.719999999999999"/>
    <n v="24"/>
    <x v="128"/>
    <x v="24"/>
    <x v="10"/>
    <x v="1"/>
  </r>
  <r>
    <d v="2022-12-03T00:00:00"/>
    <s v="P0028"/>
    <n v="5"/>
    <x v="0"/>
    <x v="1"/>
    <n v="0"/>
    <x v="33"/>
    <x v="4"/>
    <x v="3"/>
    <n v="37"/>
    <n v="41.81"/>
    <n v="185"/>
    <x v="353"/>
    <x v="2"/>
    <x v="11"/>
    <x v="1"/>
  </r>
  <r>
    <d v="2022-12-04T00:00:00"/>
    <s v="P0026"/>
    <n v="10"/>
    <x v="2"/>
    <x v="1"/>
    <n v="0"/>
    <x v="42"/>
    <x v="4"/>
    <x v="3"/>
    <n v="18"/>
    <n v="24.66"/>
    <n v="180"/>
    <x v="217"/>
    <x v="3"/>
    <x v="11"/>
    <x v="1"/>
  </r>
  <r>
    <d v="2022-12-04T00:00:00"/>
    <s v="P0044"/>
    <n v="15"/>
    <x v="2"/>
    <x v="1"/>
    <n v="0"/>
    <x v="11"/>
    <x v="1"/>
    <x v="1"/>
    <n v="76"/>
    <n v="82.08"/>
    <n v="1140"/>
    <x v="138"/>
    <x v="3"/>
    <x v="11"/>
    <x v="1"/>
  </r>
  <r>
    <d v="2022-12-07T00:00:00"/>
    <s v="P0038"/>
    <n v="12"/>
    <x v="2"/>
    <x v="1"/>
    <n v="0"/>
    <x v="1"/>
    <x v="1"/>
    <x v="1"/>
    <n v="72"/>
    <n v="79.92"/>
    <n v="864"/>
    <x v="354"/>
    <x v="20"/>
    <x v="11"/>
    <x v="1"/>
  </r>
  <r>
    <d v="2022-12-07T00:00:00"/>
    <s v="P0016"/>
    <n v="13"/>
    <x v="2"/>
    <x v="0"/>
    <n v="0"/>
    <x v="21"/>
    <x v="2"/>
    <x v="3"/>
    <n v="13"/>
    <n v="16.64"/>
    <n v="169"/>
    <x v="31"/>
    <x v="20"/>
    <x v="11"/>
    <x v="1"/>
  </r>
  <r>
    <d v="2022-12-07T00:00:00"/>
    <s v="P0038"/>
    <n v="5"/>
    <x v="2"/>
    <x v="1"/>
    <n v="0"/>
    <x v="1"/>
    <x v="1"/>
    <x v="1"/>
    <n v="72"/>
    <n v="79.92"/>
    <n v="360"/>
    <x v="182"/>
    <x v="20"/>
    <x v="11"/>
    <x v="1"/>
  </r>
  <r>
    <d v="2022-12-11T00:00:00"/>
    <s v="P0027"/>
    <n v="5"/>
    <x v="2"/>
    <x v="0"/>
    <n v="0"/>
    <x v="26"/>
    <x v="4"/>
    <x v="2"/>
    <n v="48"/>
    <n v="57.120000000000005"/>
    <n v="240"/>
    <x v="259"/>
    <x v="5"/>
    <x v="11"/>
    <x v="1"/>
  </r>
  <r>
    <d v="2022-12-11T00:00:00"/>
    <s v="P0013"/>
    <n v="9"/>
    <x v="0"/>
    <x v="0"/>
    <n v="0"/>
    <x v="2"/>
    <x v="2"/>
    <x v="1"/>
    <n v="112"/>
    <n v="122.08"/>
    <n v="1008"/>
    <x v="355"/>
    <x v="5"/>
    <x v="11"/>
    <x v="1"/>
  </r>
  <r>
    <d v="2022-12-11T00:00:00"/>
    <s v="P0014"/>
    <n v="10"/>
    <x v="1"/>
    <x v="1"/>
    <n v="0"/>
    <x v="9"/>
    <x v="2"/>
    <x v="1"/>
    <n v="112"/>
    <n v="146.72"/>
    <n v="1120"/>
    <x v="356"/>
    <x v="5"/>
    <x v="11"/>
    <x v="1"/>
  </r>
  <r>
    <d v="2022-12-12T00:00:00"/>
    <s v="P0030"/>
    <n v="9"/>
    <x v="0"/>
    <x v="1"/>
    <n v="0"/>
    <x v="28"/>
    <x v="4"/>
    <x v="0"/>
    <n v="148"/>
    <n v="201.28"/>
    <n v="1332"/>
    <x v="357"/>
    <x v="6"/>
    <x v="11"/>
    <x v="1"/>
  </r>
  <r>
    <d v="2022-12-12T00:00:00"/>
    <s v="P0041"/>
    <n v="10"/>
    <x v="0"/>
    <x v="0"/>
    <n v="0"/>
    <x v="41"/>
    <x v="1"/>
    <x v="0"/>
    <n v="138"/>
    <n v="173.88"/>
    <n v="1380"/>
    <x v="285"/>
    <x v="6"/>
    <x v="11"/>
    <x v="1"/>
  </r>
  <r>
    <d v="2022-12-14T00:00:00"/>
    <s v="P0005"/>
    <n v="4"/>
    <x v="2"/>
    <x v="1"/>
    <n v="0"/>
    <x v="24"/>
    <x v="3"/>
    <x v="0"/>
    <n v="133"/>
    <n v="155.61000000000001"/>
    <n v="532"/>
    <x v="144"/>
    <x v="29"/>
    <x v="11"/>
    <x v="1"/>
  </r>
  <r>
    <d v="2022-12-15T00:00:00"/>
    <s v="P0009"/>
    <n v="13"/>
    <x v="2"/>
    <x v="0"/>
    <n v="0"/>
    <x v="37"/>
    <x v="3"/>
    <x v="3"/>
    <n v="6"/>
    <n v="7.8599999999999994"/>
    <n v="78"/>
    <x v="93"/>
    <x v="17"/>
    <x v="11"/>
    <x v="1"/>
  </r>
  <r>
    <d v="2022-12-19T00:00:00"/>
    <s v="P0044"/>
    <n v="7"/>
    <x v="2"/>
    <x v="0"/>
    <n v="0"/>
    <x v="11"/>
    <x v="1"/>
    <x v="1"/>
    <n v="76"/>
    <n v="82.08"/>
    <n v="532"/>
    <x v="358"/>
    <x v="8"/>
    <x v="11"/>
    <x v="1"/>
  </r>
  <r>
    <d v="2022-12-19T00:00:00"/>
    <s v="P0011"/>
    <n v="14"/>
    <x v="2"/>
    <x v="1"/>
    <n v="0"/>
    <x v="31"/>
    <x v="2"/>
    <x v="2"/>
    <n v="44"/>
    <n v="48.4"/>
    <n v="616"/>
    <x v="226"/>
    <x v="8"/>
    <x v="11"/>
    <x v="1"/>
  </r>
  <r>
    <d v="2022-12-19T00:00:00"/>
    <s v="P0009"/>
    <n v="11"/>
    <x v="1"/>
    <x v="0"/>
    <n v="0"/>
    <x v="37"/>
    <x v="3"/>
    <x v="3"/>
    <n v="6"/>
    <n v="7.8599999999999994"/>
    <n v="66"/>
    <x v="359"/>
    <x v="8"/>
    <x v="11"/>
    <x v="1"/>
  </r>
  <r>
    <d v="2022-12-21T00:00:00"/>
    <s v="P0006"/>
    <n v="10"/>
    <x v="2"/>
    <x v="0"/>
    <n v="0"/>
    <x v="15"/>
    <x v="3"/>
    <x v="1"/>
    <n v="75"/>
    <n v="85.5"/>
    <n v="750"/>
    <x v="360"/>
    <x v="10"/>
    <x v="11"/>
    <x v="1"/>
  </r>
  <r>
    <d v="2022-12-29T00:00:00"/>
    <s v="P0008"/>
    <n v="15"/>
    <x v="2"/>
    <x v="0"/>
    <n v="0"/>
    <x v="25"/>
    <x v="3"/>
    <x v="1"/>
    <n v="83"/>
    <n v="94.62"/>
    <n v="1245"/>
    <x v="94"/>
    <x v="28"/>
    <x v="11"/>
    <x v="1"/>
  </r>
  <r>
    <d v="2022-12-29T00:00:00"/>
    <s v="P0042"/>
    <n v="1"/>
    <x v="0"/>
    <x v="1"/>
    <n v="0"/>
    <x v="10"/>
    <x v="1"/>
    <x v="0"/>
    <n v="120"/>
    <n v="162"/>
    <n v="120"/>
    <x v="70"/>
    <x v="28"/>
    <x v="11"/>
    <x v="1"/>
  </r>
  <r>
    <d v="2022-12-30T00:00:00"/>
    <s v="P0041"/>
    <n v="14"/>
    <x v="2"/>
    <x v="0"/>
    <n v="0"/>
    <x v="41"/>
    <x v="1"/>
    <x v="0"/>
    <n v="138"/>
    <n v="173.88"/>
    <n v="1932"/>
    <x v="219"/>
    <x v="24"/>
    <x v="11"/>
    <x v="1"/>
  </r>
  <r>
    <d v="2022-12-31T00:00:00"/>
    <s v="P0033"/>
    <n v="12"/>
    <x v="1"/>
    <x v="0"/>
    <n v="0"/>
    <x v="38"/>
    <x v="4"/>
    <x v="1"/>
    <n v="95"/>
    <n v="119.7"/>
    <n v="1140"/>
    <x v="255"/>
    <x v="25"/>
    <x v="11"/>
    <x v="1"/>
  </r>
  <r>
    <d v="2022-12-31T00:00:00"/>
    <s v="P0011"/>
    <n v="6"/>
    <x v="1"/>
    <x v="0"/>
    <n v="0"/>
    <x v="31"/>
    <x v="2"/>
    <x v="2"/>
    <n v="44"/>
    <n v="48.4"/>
    <n v="264"/>
    <x v="361"/>
    <x v="25"/>
    <x v="11"/>
    <x v="1"/>
  </r>
  <r>
    <d v="2022-12-31T00:00:00"/>
    <s v="P0011"/>
    <n v="3"/>
    <x v="0"/>
    <x v="1"/>
    <n v="0"/>
    <x v="31"/>
    <x v="2"/>
    <x v="2"/>
    <n v="44"/>
    <n v="48.4"/>
    <n v="132"/>
    <x v="191"/>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067861-E489-479B-BE50-B5EA4F7C2B09}" name="Catetorywise" cacheId="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E3:AF7" firstHeaderRow="1" firstDataRow="1" firstDataCol="1"/>
  <pivotFields count="16">
    <pivotField numFmtId="14" showAll="0"/>
    <pivotField showAll="0"/>
    <pivotField showAll="0"/>
    <pivotField showAll="0">
      <items count="4">
        <item x="2"/>
        <item h="1" x="1"/>
        <item h="1"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x="2"/>
        <item h="1" x="3"/>
        <item h="1" x="4"/>
        <item h="1" x="5"/>
        <item h="1" x="6"/>
        <item h="1" x="7"/>
        <item h="1" x="8"/>
        <item h="1" x="9"/>
        <item h="1" x="10"/>
        <item h="1" x="11"/>
        <item t="default"/>
      </items>
    </pivotField>
    <pivotField showAll="0">
      <items count="3">
        <item h="1" x="0"/>
        <item x="1"/>
        <item t="default"/>
      </items>
    </pivotField>
  </pivotFields>
  <rowFields count="1">
    <field x="7"/>
  </rowFields>
  <rowItems count="4">
    <i>
      <x/>
    </i>
    <i>
      <x v="1"/>
    </i>
    <i>
      <x v="3"/>
    </i>
    <i>
      <x v="4"/>
    </i>
  </rowItems>
  <colItems count="1">
    <i/>
  </colItems>
  <dataFields count="1">
    <dataField name="Sum of  TOTAL SELLING VALUE" fld="12" baseField="0" baseItem="0" numFmtId="166"/>
  </dataFields>
  <formats count="1">
    <format dxfId="27">
      <pivotArea outline="0" collapsedLevelsAreSubtotals="1" fieldPosition="0"/>
    </format>
  </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9DAB37-3A0A-4051-A63F-9CFB9DBFEE73}" name="daily" cacheId="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3:B11" firstHeaderRow="1" firstDataRow="1" firstDataCol="1"/>
  <pivotFields count="16">
    <pivotField numFmtId="14" showAll="0"/>
    <pivotField showAll="0"/>
    <pivotField showAll="0"/>
    <pivotField showAll="0">
      <items count="4">
        <item x="2"/>
        <item h="1" x="1"/>
        <item h="1"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x="2"/>
        <item h="1" x="3"/>
        <item h="1" x="4"/>
        <item h="1" x="5"/>
        <item h="1" x="6"/>
        <item h="1" x="7"/>
        <item h="1" x="8"/>
        <item h="1" x="9"/>
        <item h="1" x="10"/>
        <item h="1" x="11"/>
        <item t="default"/>
      </items>
    </pivotField>
    <pivotField showAll="0">
      <items count="3">
        <item h="1" x="0"/>
        <item x="1"/>
        <item t="default"/>
      </items>
    </pivotField>
  </pivotFields>
  <rowFields count="1">
    <field x="13"/>
  </rowFields>
  <rowItems count="8">
    <i>
      <x v="5"/>
    </i>
    <i>
      <x v="6"/>
    </i>
    <i>
      <x v="7"/>
    </i>
    <i>
      <x v="8"/>
    </i>
    <i>
      <x v="13"/>
    </i>
    <i>
      <x v="17"/>
    </i>
    <i>
      <x v="22"/>
    </i>
    <i>
      <x v="24"/>
    </i>
  </rowItems>
  <colItems count="1">
    <i/>
  </colItems>
  <dataFields count="1">
    <dataField name="Sum of  TOTAL SELLING VALUE" fld="12" baseField="0" baseItem="0" numFmtId="165"/>
  </dataFields>
  <formats count="1">
    <format dxfId="28">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0DED8A-A8E5-4F44-8516-7B1E3B60DAEE}" name="SaleType" cacheId="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M14:AN17"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x="2"/>
        <item h="1" x="3"/>
        <item h="1" x="4"/>
        <item h="1" x="5"/>
        <item h="1" x="6"/>
        <item h="1" x="7"/>
        <item h="1" x="8"/>
        <item h="1" x="9"/>
        <item h="1" x="10"/>
        <item h="1" x="11"/>
        <item t="default"/>
      </items>
    </pivotField>
    <pivotField showAll="0">
      <items count="3">
        <item h="1"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2">
          <reference field="4294967294" count="1" selected="0">
            <x v="0"/>
          </reference>
          <reference field="3" count="1" selected="0">
            <x v="1"/>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4191B7-7D94-4F0F-AC77-0514B837E1FA}" name="Monthly" cacheId="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G3:I15" firstHeaderRow="0" firstDataRow="1" firstDataCol="1"/>
  <pivotFields count="16">
    <pivotField numFmtId="14" showAll="0"/>
    <pivotField showAll="0"/>
    <pivotField showAll="0"/>
    <pivotField showAll="0">
      <items count="4">
        <item x="2"/>
        <item h="1" x="1"/>
        <item h="1"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h="1"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0A7E6A-46B1-4DE1-BF71-7A29B728AAB8}" name="TotalSales"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3:E4" firstHeaderRow="0" firstDataRow="1" firstDataCol="0"/>
  <pivotFields count="16">
    <pivotField numFmtId="14" showAll="0"/>
    <pivotField showAll="0"/>
    <pivotField showAll="0"/>
    <pivotField showAll="0">
      <items count="4">
        <item x="2"/>
        <item h="1" x="1"/>
        <item h="1"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x="2"/>
        <item h="1" x="3"/>
        <item h="1" x="4"/>
        <item h="1" x="5"/>
        <item h="1" x="6"/>
        <item h="1" x="7"/>
        <item h="1" x="8"/>
        <item h="1" x="9"/>
        <item h="1" x="10"/>
        <item h="1" x="11"/>
        <item t="default"/>
      </items>
    </pivotField>
    <pivotField showAll="0">
      <items count="3">
        <item h="1"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29">
      <pivotArea outline="0" collapsedLevelsAreSubtotals="1" fieldPosition="0"/>
    </format>
  </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B9E100-3CE0-4EB5-A41D-0EC4066A7A21}" name="Productwise" cacheId="8"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G19:J27" firstHeaderRow="0" firstDataRow="1" firstDataCol="2"/>
  <pivotFields count="16">
    <pivotField compact="0" numFmtId="14" outline="0" showAll="0" defaultSubtotal="0"/>
    <pivotField compact="0" outline="0" showAll="0" defaultSubtotal="0"/>
    <pivotField dataField="1" compact="0" outline="0" showAll="0" defaultSubtotal="0"/>
    <pivotField compact="0" outline="0" showAll="0" defaultSubtotal="0">
      <items count="3">
        <item x="2"/>
        <item h="1" x="1"/>
        <item h="1" x="0"/>
      </items>
    </pivotField>
    <pivotField compact="0" outline="0" showAll="0" defaultSubtotal="0">
      <items count="2">
        <item x="1"/>
        <item x="0"/>
      </items>
    </pivotField>
    <pivotField compact="0" numFmtId="164" outline="0" showAll="0" defaultSubtota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defaultSubtotal="0"/>
    <pivotField axis="axisRow" compact="0" outline="0" showAll="0" defaultSubtotal="0">
      <items count="4">
        <item x="0"/>
        <item x="1"/>
        <item x="2"/>
        <item x="3"/>
      </items>
    </pivotField>
    <pivotField compact="0" numFmtId="165" outline="0" showAll="0" defaultSubtotal="0"/>
    <pivotField compact="0" numFmtId="165" outline="0" showAll="0" defaultSubtotal="0"/>
    <pivotField compact="0" numFmtId="165" outline="0" showAll="0" defaultSubtotal="0"/>
    <pivotField dataField="1" compact="0" numFmtId="165" outline="0" showAll="0" defaultSubtotal="0">
      <items count="362">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s>
    </pivotField>
    <pivotField compact="0" outline="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compact="0" outline="0" showAll="0" defaultSubtotal="0">
      <items count="12">
        <item h="1" x="0"/>
        <item h="1" x="1"/>
        <item x="2"/>
        <item h="1" x="3"/>
        <item h="1" x="4"/>
        <item h="1" x="5"/>
        <item h="1" x="6"/>
        <item h="1" x="7"/>
        <item h="1" x="8"/>
        <item h="1" x="9"/>
        <item h="1" x="10"/>
        <item h="1" x="11"/>
      </items>
    </pivotField>
    <pivotField compact="0" outline="0" showAll="0" defaultSubtotal="0">
      <items count="2">
        <item h="1" x="0"/>
        <item x="1"/>
      </items>
    </pivotField>
  </pivotFields>
  <rowFields count="2">
    <field x="6"/>
    <field x="8"/>
  </rowFields>
  <rowItems count="8">
    <i>
      <x v="2"/>
      <x v="1"/>
    </i>
    <i>
      <x v="3"/>
      <x v="2"/>
    </i>
    <i>
      <x v="15"/>
      <x v="3"/>
    </i>
    <i>
      <x v="25"/>
      <x v="3"/>
    </i>
    <i>
      <x v="26"/>
      <x v="2"/>
    </i>
    <i>
      <x v="29"/>
      <x/>
    </i>
    <i>
      <x v="31"/>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34EBC9-B8FA-455A-9902-3BA00383C659}" name="Payment Mode" cacheId="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location ref="AM20:AN22" firstHeaderRow="1" firstDataRow="1" firstDataCol="1"/>
  <pivotFields count="16">
    <pivotField numFmtId="14" showAll="0"/>
    <pivotField showAll="0"/>
    <pivotField showAll="0"/>
    <pivotField showAll="0">
      <items count="4">
        <item x="2"/>
        <item h="1" x="1"/>
        <item h="1"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x="2"/>
        <item h="1" x="3"/>
        <item h="1" x="4"/>
        <item h="1" x="5"/>
        <item h="1" x="6"/>
        <item h="1" x="7"/>
        <item h="1" x="8"/>
        <item h="1" x="9"/>
        <item h="1" x="10"/>
        <item h="1" x="11"/>
        <item t="default"/>
      </items>
    </pivotField>
    <pivotField showAll="0">
      <items count="3">
        <item h="1" x="0"/>
        <item x="1"/>
        <item t="default"/>
      </items>
    </pivotField>
  </pivotFields>
  <rowFields count="1">
    <field x="4"/>
  </rowFields>
  <rowItems count="2">
    <i>
      <x/>
    </i>
    <i>
      <x v="1"/>
    </i>
  </rowItems>
  <colItems count="1">
    <i/>
  </colItems>
  <dataFields count="1">
    <dataField name="Sum of  TOTAL SELLING VALUE" fld="12" baseField="0" baseItem="0"/>
  </dataFields>
  <chartFormats count="3">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53D1E103-6FAC-4783-BFB2-7E43DB6FD7FF}" sourceName="SALE TYPE">
  <pivotTables>
    <pivotTable tabId="5" name="daily"/>
    <pivotTable tabId="5" name="Catetorywise"/>
    <pivotTable tabId="5" name="Monthly"/>
    <pivotTable tabId="5" name="Payment Mode"/>
    <pivotTable tabId="5" name="Productwise"/>
    <pivotTable tabId="5" name="TotalSales"/>
  </pivotTables>
  <data>
    <tabular pivotCacheId="317980740">
      <items count="3">
        <i x="2" s="1"/>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18D4E46E-F772-4906-A17E-836D2FF3A373}" sourceName="PAYMENT MODE">
  <pivotTables>
    <pivotTable tabId="5" name="daily"/>
    <pivotTable tabId="5" name="Catetorywise"/>
    <pivotTable tabId="5" name="Monthly"/>
    <pivotTable tabId="5" name="Productwise"/>
    <pivotTable tabId="5" name="TotalSales"/>
    <pivotTable tabId="5" name="SaleType"/>
  </pivotTables>
  <data>
    <tabular pivotCacheId="31798074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DEFC75D-0893-4CBF-89EF-AEC8466C08F9}" sourceName="MONTH">
  <pivotTables>
    <pivotTable tabId="5" name="daily"/>
    <pivotTable tabId="5" name="Catetorywise"/>
    <pivotTable tabId="5" name="Payment Mode"/>
    <pivotTable tabId="5" name="Productwise"/>
    <pivotTable tabId="5" name="SaleType"/>
    <pivotTable tabId="5" name="TotalSales"/>
  </pivotTables>
  <data>
    <tabular pivotCacheId="317980740">
      <items count="12">
        <i x="0"/>
        <i x="1"/>
        <i x="2" s="1"/>
        <i x="3"/>
        <i x="4"/>
        <i x="5"/>
        <i x="6"/>
        <i x="7"/>
        <i x="8"/>
        <i x="9"/>
        <i x="10"/>
        <i x="1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347200C-124C-4AE5-809D-3E58A8B22FD6}" sourceName="YEAR">
  <pivotTables>
    <pivotTable tabId="5" name="daily"/>
    <pivotTable tabId="5" name="Catetorywise"/>
    <pivotTable tabId="5" name="Monthly"/>
    <pivotTable tabId="5" name="Payment Mode"/>
    <pivotTable tabId="5" name="Productwise"/>
    <pivotTable tabId="5" name="SaleType"/>
    <pivotTable tabId="5" name="TotalSales"/>
  </pivotTables>
  <data>
    <tabular pivotCacheId="317980740">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4471CAEE-1561-48D8-B722-333F1ED2BA71}" cache="Slicer_SALE_TYPE" caption="SALE TYPE" columnCount="3" style="SLICER1 2 2" rowHeight="457200"/>
  <slicer name="PAYMENT MODE" xr10:uid="{72D0836D-743A-41FA-88FC-4E4EE94BC0D5}" cache="Slicer_PAYMENT_MODE" caption="PAYMENT MODE" columnCount="2" style="SLICER1 2 2" rowHeight="457200"/>
  <slicer name="MONTH" xr10:uid="{4D7F0FB0-7CC2-432A-B589-AF1EC6772FC8}" cache="Slicer_MONTH" caption="MONTH" style="SLICER1 2 2" rowHeight="301752"/>
  <slicer name="YEAR" xr10:uid="{08EDF18B-F8D0-42E1-8737-450AFCB755A1}" cache="Slicer_YEAR" caption="YEAR" style="SLICER1 2 2"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D16FFB75-3820-483A-AE45-10ECE6F41938}" name="PRODUCT" dataDxfId="18">
      <calculatedColumnFormula>VLOOKUP(InputData[[#This Row],[PRODUCT ID]],MasterData[],2,0)</calculatedColumnFormula>
    </tableColumn>
    <tableColumn id="8" xr3:uid="{3554F3EB-4738-4E6E-B474-D772312D333C}" name="CATEGORY" dataDxfId="17">
      <calculatedColumnFormula>VLOOKUP(InputData[[#This Row],[PRODUCT ID]],MasterData[],3,0)</calculatedColumnFormula>
    </tableColumn>
    <tableColumn id="9" xr3:uid="{08B2D388-A18D-4622-A703-A7AA139EF58B}" name="UOM" dataDxfId="16">
      <calculatedColumnFormula>VLOOKUP(InputData[[#This Row],[PRODUCT ID]],MasterData[],4,0)</calculatedColumnFormula>
    </tableColumn>
    <tableColumn id="10" xr3:uid="{6E958896-1273-4825-A63D-413BF44193B1}" name="BUYING PRIZE" dataDxfId="15">
      <calculatedColumnFormula>VLOOKUP(InputData[[#This Row],[PRODUCT ID]],MasterData[],5,0)</calculatedColumnFormula>
    </tableColumn>
    <tableColumn id="11" xr3:uid="{5969433C-8C33-4265-AE28-1EF4B1D965F9}" name="SELLING PRICE" dataDxfId="14">
      <calculatedColumnFormula>VLOOKUP(InputData[[#This Row],[PRODUCT ID]],MasterData[],6,0)</calculatedColumnFormula>
    </tableColumn>
    <tableColumn id="12" xr3:uid="{8DA40459-1A1E-447A-80CA-4C158E5ED65A}" name="TOTAL BUYING VALUE" dataDxfId="13">
      <calculatedColumnFormula>InputData[[#This Row],[BUYING PRIZE]]*InputData[[#This Row],[QUANTITY]]</calculatedColumnFormula>
    </tableColumn>
    <tableColumn id="13" xr3:uid="{C48F2174-9AFF-45D8-95B5-20383992D079}" name=" TOTAL SELLING VALUE" dataDxfId="12">
      <calculatedColumnFormula>InputData[[#This Row],[SELLING PRICE]]*InputData[[#This Row],[QUANTITY]]*(1-InputData[[#This Row],[DISCOUNT %]])</calculatedColumnFormula>
    </tableColumn>
    <tableColumn id="14" xr3:uid="{4B9F7BE8-8AFA-43F6-B614-EBEDF778394F}" name="DAY" dataDxfId="11">
      <calculatedColumnFormula>DAY(InputData[[#This Row],[DATE]])</calculatedColumnFormula>
    </tableColumn>
    <tableColumn id="15" xr3:uid="{E4FE113F-3E70-4B19-A50A-C04B3586EEE0}" name="MONTH" dataDxfId="10">
      <calculatedColumnFormula>TEXT(InputData[[#This Row],[DATE]],"mmm")</calculatedColumnFormula>
    </tableColumn>
    <tableColumn id="16" xr3:uid="{FBA4F535-1A93-457F-A73B-0E442517DD16}"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81A3A-F9B9-4CC6-9B09-A549F195C971}">
  <sheetPr>
    <tabColor rgb="FFFF0000"/>
  </sheetPr>
  <dimension ref="AE15"/>
  <sheetViews>
    <sheetView tabSelected="1" zoomScale="43" zoomScaleNormal="70" workbookViewId="0">
      <selection activeCell="AQ15" sqref="AQ15"/>
    </sheetView>
  </sheetViews>
  <sheetFormatPr defaultRowHeight="15" x14ac:dyDescent="0.25"/>
  <sheetData>
    <row r="15" spans="31:31" x14ac:dyDescent="0.25">
      <c r="AE15" s="1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11</xdr:col>
                    <xdr:colOff>85725</xdr:colOff>
                    <xdr:row>20</xdr:row>
                    <xdr:rowOff>104775</xdr:rowOff>
                  </from>
                  <to>
                    <xdr:col>11</xdr:col>
                    <xdr:colOff>371475</xdr:colOff>
                    <xdr:row>22</xdr:row>
                    <xdr:rowOff>142875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12</xdr:col>
                    <xdr:colOff>304800</xdr:colOff>
                    <xdr:row>20</xdr:row>
                    <xdr:rowOff>85725</xdr:rowOff>
                  </from>
                  <to>
                    <xdr:col>13</xdr:col>
                    <xdr:colOff>66675</xdr:colOff>
                    <xdr:row>22</xdr:row>
                    <xdr:rowOff>133350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9</xdr:col>
                    <xdr:colOff>495300</xdr:colOff>
                    <xdr:row>19</xdr:row>
                    <xdr:rowOff>142875</xdr:rowOff>
                  </from>
                  <to>
                    <xdr:col>10</xdr:col>
                    <xdr:colOff>152400</xdr:colOff>
                    <xdr:row>23</xdr:row>
                    <xdr:rowOff>104775</xdr:rowOff>
                  </to>
                </anchor>
              </controlPr>
            </control>
          </mc:Choice>
        </mc:AlternateContent>
        <mc:AlternateContent xmlns:mc="http://schemas.openxmlformats.org/markup-compatibility/2006">
          <mc:Choice Requires="x14">
            <control shapeId="3076" r:id="rId7" name="Scroll Bar 4">
              <controlPr defaultSize="0" autoPict="0">
                <anchor moveWithCells="1">
                  <from>
                    <xdr:col>30</xdr:col>
                    <xdr:colOff>314325</xdr:colOff>
                    <xdr:row>37</xdr:row>
                    <xdr:rowOff>95250</xdr:rowOff>
                  </from>
                  <to>
                    <xdr:col>31</xdr:col>
                    <xdr:colOff>47625</xdr:colOff>
                    <xdr:row>53</xdr:row>
                    <xdr:rowOff>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4D769-63EA-43CF-B941-903A7CD26957}">
  <sheetPr>
    <tabColor theme="4" tint="0.39997558519241921"/>
  </sheetPr>
  <dimension ref="A1:AN29"/>
  <sheetViews>
    <sheetView topLeftCell="O29" zoomScale="84" workbookViewId="0">
      <selection activeCell="AB14" sqref="AB14"/>
    </sheetView>
  </sheetViews>
  <sheetFormatPr defaultRowHeight="15" x14ac:dyDescent="0.25"/>
  <cols>
    <col min="1" max="1" width="13.42578125" bestFit="1" customWidth="1"/>
    <col min="2" max="3" width="28" bestFit="1" customWidth="1"/>
    <col min="4" max="4" width="27.5703125" bestFit="1" customWidth="1"/>
    <col min="5" max="5" width="28" bestFit="1" customWidth="1"/>
    <col min="6" max="6" width="6.5703125" bestFit="1" customWidth="1"/>
    <col min="7" max="7" width="13.42578125" bestFit="1" customWidth="1"/>
    <col min="8" max="8" width="8.28515625" bestFit="1" customWidth="1"/>
    <col min="9" max="9" width="28" bestFit="1" customWidth="1"/>
    <col min="10" max="10" width="17" bestFit="1" customWidth="1"/>
    <col min="11" max="11" width="6.5703125" customWidth="1"/>
    <col min="12" max="12" width="9.5703125" customWidth="1"/>
    <col min="13" max="18" width="17.28515625" customWidth="1"/>
    <col min="19" max="19" width="27" customWidth="1"/>
    <col min="20" max="22" width="17.28515625" customWidth="1"/>
    <col min="23" max="23" width="11.42578125" customWidth="1"/>
    <col min="24" max="29" width="17.28515625" customWidth="1"/>
    <col min="30" max="30" width="10.28515625" bestFit="1" customWidth="1"/>
    <col min="31" max="31" width="13.42578125" bestFit="1" customWidth="1"/>
    <col min="32" max="32" width="28" bestFit="1" customWidth="1"/>
    <col min="33" max="36" width="28.7109375" customWidth="1"/>
    <col min="37" max="37" width="30.5703125" customWidth="1"/>
    <col min="38" max="38" width="6.5703125" bestFit="1" customWidth="1"/>
    <col min="39" max="39" width="13.42578125" bestFit="1" customWidth="1"/>
    <col min="40" max="40" width="28" bestFit="1" customWidth="1"/>
    <col min="41" max="42" width="6.5703125" bestFit="1" customWidth="1"/>
    <col min="43" max="43" width="7" bestFit="1" customWidth="1"/>
    <col min="44" max="44" width="6.5703125" bestFit="1" customWidth="1"/>
    <col min="45" max="45" width="7" bestFit="1" customWidth="1"/>
    <col min="46" max="46" width="6.5703125" bestFit="1" customWidth="1"/>
    <col min="47" max="47" width="7" bestFit="1" customWidth="1"/>
    <col min="48" max="48" width="6.5703125" bestFit="1" customWidth="1"/>
    <col min="49" max="49" width="7" bestFit="1" customWidth="1"/>
    <col min="50" max="65" width="6.5703125" bestFit="1" customWidth="1"/>
    <col min="66" max="67" width="7" bestFit="1" customWidth="1"/>
    <col min="68" max="68" width="6.5703125" bestFit="1" customWidth="1"/>
    <col min="69" max="162" width="7.5703125" bestFit="1" customWidth="1"/>
    <col min="163" max="163" width="8" bestFit="1" customWidth="1"/>
    <col min="164" max="173" width="7.5703125" bestFit="1" customWidth="1"/>
    <col min="174" max="174" width="8" bestFit="1" customWidth="1"/>
    <col min="175" max="193" width="7.5703125" bestFit="1" customWidth="1"/>
    <col min="194" max="194" width="8" bestFit="1" customWidth="1"/>
    <col min="195" max="196" width="7.5703125" bestFit="1" customWidth="1"/>
    <col min="197" max="197" width="8" bestFit="1" customWidth="1"/>
    <col min="198" max="206" width="7.5703125" bestFit="1" customWidth="1"/>
    <col min="207" max="207" width="8" bestFit="1" customWidth="1"/>
    <col min="208" max="211" width="7.5703125" bestFit="1" customWidth="1"/>
    <col min="212" max="212" width="8" bestFit="1" customWidth="1"/>
    <col min="213" max="214" width="7.5703125" bestFit="1" customWidth="1"/>
    <col min="215" max="216" width="8" bestFit="1" customWidth="1"/>
    <col min="217" max="218" width="7.5703125" bestFit="1" customWidth="1"/>
    <col min="219" max="220" width="8" bestFit="1" customWidth="1"/>
    <col min="221" max="221" width="7.5703125" bestFit="1" customWidth="1"/>
    <col min="222" max="222" width="8" bestFit="1" customWidth="1"/>
    <col min="223" max="225" width="7.5703125" bestFit="1" customWidth="1"/>
    <col min="226" max="226" width="8" bestFit="1" customWidth="1"/>
    <col min="227" max="233" width="7.5703125" bestFit="1" customWidth="1"/>
    <col min="234" max="234" width="8" bestFit="1" customWidth="1"/>
    <col min="235" max="235" width="7.5703125" bestFit="1" customWidth="1"/>
    <col min="236" max="236" width="8" bestFit="1" customWidth="1"/>
    <col min="237" max="239" width="7.5703125" bestFit="1" customWidth="1"/>
    <col min="240" max="242" width="8" bestFit="1" customWidth="1"/>
    <col min="243" max="271" width="7.5703125" bestFit="1" customWidth="1"/>
    <col min="272" max="272" width="8" bestFit="1" customWidth="1"/>
    <col min="273" max="276" width="7.5703125" bestFit="1" customWidth="1"/>
    <col min="277" max="277" width="8" bestFit="1" customWidth="1"/>
    <col min="278" max="278" width="7.5703125" bestFit="1" customWidth="1"/>
    <col min="387" max="387" width="11.28515625" bestFit="1" customWidth="1"/>
  </cols>
  <sheetData>
    <row r="1" spans="1:40" x14ac:dyDescent="0.25">
      <c r="R1">
        <v>1</v>
      </c>
      <c r="S1">
        <f>COUNT(J:J)-9</f>
        <v>-1</v>
      </c>
      <c r="T1">
        <f>MIN(R1:S1)</f>
        <v>-1</v>
      </c>
      <c r="X1" t="b">
        <v>1</v>
      </c>
      <c r="Y1" t="b">
        <v>1</v>
      </c>
      <c r="Z1" t="b">
        <v>1</v>
      </c>
      <c r="AH1" t="str">
        <f ca="1">VLOOKUP(1,AG4:AI8,2,0)</f>
        <v>Category04</v>
      </c>
      <c r="AI1" s="11">
        <f ca="1">VLOOKUP(1,AG4:AI8,3,0)</f>
        <v>4767.0199999999995</v>
      </c>
    </row>
    <row r="2" spans="1:40" x14ac:dyDescent="0.25">
      <c r="W2" t="s">
        <v>138</v>
      </c>
      <c r="X2" s="7" t="s">
        <v>139</v>
      </c>
      <c r="Y2" s="7" t="s">
        <v>140</v>
      </c>
      <c r="Z2" t="s">
        <v>141</v>
      </c>
      <c r="AI2" s="11"/>
    </row>
    <row r="3" spans="1:40" x14ac:dyDescent="0.25">
      <c r="A3" s="8" t="s">
        <v>119</v>
      </c>
      <c r="B3" t="s">
        <v>120</v>
      </c>
      <c r="D3" t="s">
        <v>121</v>
      </c>
      <c r="E3" t="s">
        <v>120</v>
      </c>
      <c r="G3" s="8" t="s">
        <v>119</v>
      </c>
      <c r="H3" t="s">
        <v>121</v>
      </c>
      <c r="I3" t="s">
        <v>120</v>
      </c>
      <c r="W3" s="9" t="s">
        <v>122</v>
      </c>
      <c r="X3" s="11">
        <f>IF($X$1=TRUE,VLOOKUP(W3,G3:I15,3,0),NA())</f>
        <v>12072.720000000001</v>
      </c>
      <c r="Y3" s="11">
        <f>IF($Y$1=TRUE,VLOOKUP(W3,G3:I15,3,0)-VLOOKUP(W3,G3:I15,2,0),NA())</f>
        <v>2209.7200000000012</v>
      </c>
      <c r="Z3" s="10">
        <f t="shared" ref="Z3:Z14" si="0">IF($Z$1=TRUE,Y3/VLOOKUP(W3,G3:I15,2,0),"")</f>
        <v>0.22404136672412056</v>
      </c>
      <c r="AA3" s="10"/>
      <c r="AB3" s="10"/>
      <c r="AE3" s="8" t="s">
        <v>119</v>
      </c>
      <c r="AF3" t="s">
        <v>120</v>
      </c>
      <c r="AI3" s="11"/>
    </row>
    <row r="4" spans="1:40" x14ac:dyDescent="0.25">
      <c r="A4" s="9">
        <v>6</v>
      </c>
      <c r="B4" s="7">
        <v>97.68</v>
      </c>
      <c r="D4" s="7">
        <v>4228</v>
      </c>
      <c r="E4" s="7">
        <v>5471.3999999999987</v>
      </c>
      <c r="G4" s="9" t="s">
        <v>122</v>
      </c>
      <c r="H4">
        <v>9863</v>
      </c>
      <c r="I4">
        <v>12072.720000000001</v>
      </c>
      <c r="W4" s="9" t="s">
        <v>123</v>
      </c>
      <c r="X4" s="11">
        <f t="shared" ref="X4:X14" si="1">IF($X$1=TRUE,VLOOKUP(W4,G4:I16,3,0),NA())</f>
        <v>11602.539999999999</v>
      </c>
      <c r="Y4" s="11">
        <f t="shared" ref="Y4:Y14" si="2">IF($Y$1=TRUE,VLOOKUP(W4,G4:I16,3,0)-VLOOKUP(W4,G4:I16,2,0),NA())</f>
        <v>1953.5399999999991</v>
      </c>
      <c r="Z4" s="10">
        <f t="shared" si="0"/>
        <v>0.20246035858638192</v>
      </c>
      <c r="AA4" s="10"/>
      <c r="AB4" s="10"/>
      <c r="AE4" s="9" t="s">
        <v>8</v>
      </c>
      <c r="AF4" s="11">
        <v>178.62</v>
      </c>
      <c r="AG4" cm="1">
        <f t="array" aca="1" ref="AG4:AG7" ca="1">RANK(_xlfn.ANCHORARRAY(AI4),_xlfn.ANCHORARRAY(AI4))</f>
        <v>3</v>
      </c>
      <c r="AH4" t="str" cm="1">
        <f t="array" aca="1" ref="AH4:AH7" ca="1">OFFSET($AE$3,1,0,COUNT(AF:AF))</f>
        <v>Category01</v>
      </c>
      <c r="AI4" s="11" cm="1">
        <f t="array" aca="1" ref="AI4:AI7" ca="1">OFFSET($AE$3,1,1,COUNT(AF:AF))</f>
        <v>178.62</v>
      </c>
    </row>
    <row r="5" spans="1:40" x14ac:dyDescent="0.25">
      <c r="A5" s="9">
        <v>7</v>
      </c>
      <c r="B5" s="7">
        <v>80.94</v>
      </c>
      <c r="D5" s="7" t="s">
        <v>135</v>
      </c>
      <c r="E5" s="11">
        <f>GETPIVOTDATA("Sum of  TOTAL SELLING VALUE",$D$3)</f>
        <v>5471.3999999999987</v>
      </c>
      <c r="G5" s="9" t="s">
        <v>123</v>
      </c>
      <c r="H5">
        <v>9649</v>
      </c>
      <c r="I5">
        <v>11602.539999999999</v>
      </c>
      <c r="W5" s="9" t="s">
        <v>124</v>
      </c>
      <c r="X5" s="11">
        <f t="shared" si="1"/>
        <v>5471.3999999999987</v>
      </c>
      <c r="Y5" s="11">
        <f t="shared" si="2"/>
        <v>1243.3999999999987</v>
      </c>
      <c r="Z5" s="10">
        <f t="shared" si="0"/>
        <v>0.29408703878902526</v>
      </c>
      <c r="AA5" s="10"/>
      <c r="AB5" s="10"/>
      <c r="AE5" s="9" t="s">
        <v>28</v>
      </c>
      <c r="AF5" s="11">
        <v>33.28</v>
      </c>
      <c r="AG5">
        <f ca="1"/>
        <v>4</v>
      </c>
      <c r="AH5" t="str">
        <f ca="1"/>
        <v>Category02</v>
      </c>
      <c r="AI5" s="11">
        <f ca="1"/>
        <v>33.28</v>
      </c>
    </row>
    <row r="6" spans="1:40" x14ac:dyDescent="0.25">
      <c r="A6" s="9">
        <v>8</v>
      </c>
      <c r="B6" s="7">
        <v>492.48</v>
      </c>
      <c r="D6" s="7" t="s">
        <v>136</v>
      </c>
      <c r="E6" s="11">
        <f>GETPIVOTDATA("Sum of  TOTAL SELLING VALUE",$D$3)-GETPIVOTDATA("Sum of TOTAL BUYING VALUE",$D$3)</f>
        <v>1243.3999999999987</v>
      </c>
      <c r="G6" s="9" t="s">
        <v>124</v>
      </c>
      <c r="H6">
        <v>4228</v>
      </c>
      <c r="I6">
        <v>5471.3999999999987</v>
      </c>
      <c r="W6" s="9" t="s">
        <v>125</v>
      </c>
      <c r="X6" s="11">
        <f t="shared" si="1"/>
        <v>6243.2199999999984</v>
      </c>
      <c r="Y6" s="11">
        <f t="shared" si="2"/>
        <v>1308.2199999999984</v>
      </c>
      <c r="Z6" s="10">
        <f t="shared" si="0"/>
        <v>0.26509017223910808</v>
      </c>
      <c r="AA6" s="10"/>
      <c r="AB6" s="10"/>
      <c r="AE6" s="9" t="s">
        <v>62</v>
      </c>
      <c r="AF6" s="11">
        <v>4767.0199999999995</v>
      </c>
      <c r="AG6">
        <f ca="1"/>
        <v>1</v>
      </c>
      <c r="AH6" t="str">
        <f ca="1"/>
        <v>Category04</v>
      </c>
      <c r="AI6" s="11">
        <f ca="1"/>
        <v>4767.0199999999995</v>
      </c>
    </row>
    <row r="7" spans="1:40" x14ac:dyDescent="0.25">
      <c r="A7" s="9">
        <v>9</v>
      </c>
      <c r="B7" s="7">
        <v>603.84</v>
      </c>
      <c r="D7" t="s">
        <v>137</v>
      </c>
      <c r="E7" s="10">
        <f>E6/GETPIVOTDATA("Sum of TOTAL BUYING VALUE",$D$3)</f>
        <v>0.29408703878902526</v>
      </c>
      <c r="G7" s="9" t="s">
        <v>125</v>
      </c>
      <c r="H7">
        <v>4935</v>
      </c>
      <c r="I7">
        <v>6243.2199999999984</v>
      </c>
      <c r="W7" s="9" t="s">
        <v>126</v>
      </c>
      <c r="X7" s="11">
        <f t="shared" si="1"/>
        <v>7684.3700000000008</v>
      </c>
      <c r="Y7" s="11">
        <f t="shared" si="2"/>
        <v>1062.3700000000008</v>
      </c>
      <c r="Z7" s="10">
        <f t="shared" si="0"/>
        <v>0.16043038356991857</v>
      </c>
      <c r="AA7" s="10"/>
      <c r="AB7" s="10"/>
      <c r="AE7" s="9" t="s">
        <v>85</v>
      </c>
      <c r="AF7" s="11">
        <v>492.48</v>
      </c>
      <c r="AG7">
        <f ca="1"/>
        <v>2</v>
      </c>
      <c r="AH7" t="str">
        <f ca="1"/>
        <v>Category05</v>
      </c>
      <c r="AI7" s="11">
        <f ca="1"/>
        <v>492.48</v>
      </c>
    </row>
    <row r="8" spans="1:40" x14ac:dyDescent="0.25">
      <c r="A8" s="9">
        <v>14</v>
      </c>
      <c r="B8" s="7">
        <v>353.86</v>
      </c>
      <c r="G8" s="9" t="s">
        <v>126</v>
      </c>
      <c r="H8">
        <v>6622</v>
      </c>
      <c r="I8">
        <v>7684.3700000000008</v>
      </c>
      <c r="W8" s="9" t="s">
        <v>127</v>
      </c>
      <c r="X8" s="11">
        <f t="shared" si="1"/>
        <v>6841.39</v>
      </c>
      <c r="Y8" s="11">
        <f t="shared" si="2"/>
        <v>1234.3900000000003</v>
      </c>
      <c r="Z8" s="10">
        <f t="shared" si="0"/>
        <v>0.22015159621901201</v>
      </c>
      <c r="AA8" s="10"/>
      <c r="AB8" s="10"/>
      <c r="AI8" s="11"/>
    </row>
    <row r="9" spans="1:40" x14ac:dyDescent="0.25">
      <c r="A9" s="9">
        <v>18</v>
      </c>
      <c r="B9" s="7">
        <v>571.20000000000005</v>
      </c>
      <c r="G9" s="9" t="s">
        <v>127</v>
      </c>
      <c r="H9">
        <v>5607</v>
      </c>
      <c r="I9">
        <v>6841.39</v>
      </c>
      <c r="W9" s="9" t="s">
        <v>128</v>
      </c>
      <c r="X9" s="11">
        <f t="shared" si="1"/>
        <v>9902.5600000000013</v>
      </c>
      <c r="Y9" s="11">
        <f t="shared" si="2"/>
        <v>1466.5600000000013</v>
      </c>
      <c r="Z9" s="10">
        <f t="shared" si="0"/>
        <v>0.1738454243717403</v>
      </c>
      <c r="AA9" s="10"/>
      <c r="AB9" s="10"/>
    </row>
    <row r="10" spans="1:40" x14ac:dyDescent="0.25">
      <c r="A10" s="9">
        <v>23</v>
      </c>
      <c r="B10" s="7">
        <v>1057.32</v>
      </c>
      <c r="G10" s="9" t="s">
        <v>128</v>
      </c>
      <c r="H10">
        <v>8436</v>
      </c>
      <c r="I10">
        <v>9902.5600000000013</v>
      </c>
      <c r="W10" s="9" t="s">
        <v>129</v>
      </c>
      <c r="X10" s="11">
        <f t="shared" si="1"/>
        <v>12793.960000000003</v>
      </c>
      <c r="Y10" s="11">
        <f t="shared" si="2"/>
        <v>2476.9600000000028</v>
      </c>
      <c r="Z10" s="10">
        <f t="shared" si="0"/>
        <v>0.24008529611321147</v>
      </c>
      <c r="AA10" s="10"/>
      <c r="AB10" s="10"/>
    </row>
    <row r="11" spans="1:40" x14ac:dyDescent="0.25">
      <c r="A11" s="9">
        <v>25</v>
      </c>
      <c r="B11" s="7">
        <v>2214.08</v>
      </c>
      <c r="G11" s="9" t="s">
        <v>129</v>
      </c>
      <c r="H11">
        <v>10317</v>
      </c>
      <c r="I11">
        <v>12793.960000000003</v>
      </c>
      <c r="W11" s="9" t="s">
        <v>130</v>
      </c>
      <c r="X11" s="11">
        <f t="shared" si="1"/>
        <v>9906.27</v>
      </c>
      <c r="Y11" s="11">
        <f t="shared" si="2"/>
        <v>1684.2700000000004</v>
      </c>
      <c r="Z11" s="10">
        <f t="shared" si="0"/>
        <v>0.20484918511311123</v>
      </c>
      <c r="AA11" s="10"/>
      <c r="AB11" s="10"/>
    </row>
    <row r="12" spans="1:40" x14ac:dyDescent="0.25">
      <c r="G12" s="9" t="s">
        <v>130</v>
      </c>
      <c r="H12">
        <v>8222</v>
      </c>
      <c r="I12">
        <v>9906.27</v>
      </c>
      <c r="W12" s="9" t="s">
        <v>131</v>
      </c>
      <c r="X12" s="11">
        <f t="shared" si="1"/>
        <v>5083.41</v>
      </c>
      <c r="Y12" s="11">
        <f t="shared" si="2"/>
        <v>977.40999999999985</v>
      </c>
      <c r="Z12" s="10">
        <f t="shared" si="0"/>
        <v>0.23804432537749631</v>
      </c>
      <c r="AA12" s="10"/>
      <c r="AB12" s="10"/>
    </row>
    <row r="13" spans="1:40" x14ac:dyDescent="0.25">
      <c r="G13" s="9" t="s">
        <v>131</v>
      </c>
      <c r="H13">
        <v>4106</v>
      </c>
      <c r="I13">
        <v>5083.41</v>
      </c>
      <c r="W13" s="9" t="s">
        <v>132</v>
      </c>
      <c r="X13" s="11">
        <f t="shared" si="1"/>
        <v>15635.310000000001</v>
      </c>
      <c r="Y13" s="11">
        <f t="shared" si="2"/>
        <v>3429.3100000000013</v>
      </c>
      <c r="Z13" s="10">
        <f t="shared" si="0"/>
        <v>0.28095281009339679</v>
      </c>
      <c r="AA13" s="10"/>
      <c r="AB13" s="10"/>
    </row>
    <row r="14" spans="1:40" x14ac:dyDescent="0.25">
      <c r="G14" s="9" t="s">
        <v>132</v>
      </c>
      <c r="H14">
        <v>12206</v>
      </c>
      <c r="I14">
        <v>15635.310000000001</v>
      </c>
      <c r="W14" s="9" t="s">
        <v>133</v>
      </c>
      <c r="X14" s="11">
        <f t="shared" si="1"/>
        <v>10023.760000000004</v>
      </c>
      <c r="Y14" s="11">
        <f t="shared" si="2"/>
        <v>1385.7600000000039</v>
      </c>
      <c r="Z14" s="10">
        <f t="shared" si="0"/>
        <v>0.16042602454271868</v>
      </c>
      <c r="AA14" s="10"/>
      <c r="AB14" s="10"/>
      <c r="AC14" s="10"/>
      <c r="AD14" s="10"/>
      <c r="AE14" s="10"/>
      <c r="AF14" s="10"/>
      <c r="AG14" s="10"/>
      <c r="AH14" s="10"/>
      <c r="AI14" s="10"/>
      <c r="AJ14" s="10"/>
      <c r="AK14" s="10"/>
      <c r="AL14" s="10"/>
      <c r="AM14" s="8" t="s">
        <v>119</v>
      </c>
      <c r="AN14" t="s">
        <v>120</v>
      </c>
    </row>
    <row r="15" spans="1:40" x14ac:dyDescent="0.25">
      <c r="G15" s="9" t="s">
        <v>133</v>
      </c>
      <c r="H15">
        <v>8638</v>
      </c>
      <c r="I15">
        <v>10023.760000000004</v>
      </c>
      <c r="AM15" s="9" t="s">
        <v>108</v>
      </c>
      <c r="AN15">
        <v>5471.3999999999987</v>
      </c>
    </row>
    <row r="16" spans="1:40" x14ac:dyDescent="0.25">
      <c r="AM16" s="9" t="s">
        <v>106</v>
      </c>
      <c r="AN16">
        <v>3717.4399999999996</v>
      </c>
    </row>
    <row r="17" spans="7:40" x14ac:dyDescent="0.25">
      <c r="AM17" s="9" t="s">
        <v>105</v>
      </c>
      <c r="AN17">
        <v>3008.02</v>
      </c>
    </row>
    <row r="18" spans="7:40" x14ac:dyDescent="0.25">
      <c r="M18" t="str">
        <f ca="1">VLOOKUP(1,L:P,2,0)</f>
        <v>Product30</v>
      </c>
      <c r="N18" t="str">
        <f ca="1">VLOOKUP(1,L:P,3,0)</f>
        <v>Ft</v>
      </c>
      <c r="O18" s="11">
        <f ca="1">VLOOKUP(1,L:P,4,0)</f>
        <v>2817.92</v>
      </c>
      <c r="P18">
        <f ca="1">VLOOKUP(1,L:P,5,0)</f>
        <v>14</v>
      </c>
    </row>
    <row r="19" spans="7:40" x14ac:dyDescent="0.25">
      <c r="G19" s="8" t="s">
        <v>1</v>
      </c>
      <c r="H19" s="8" t="s">
        <v>3</v>
      </c>
      <c r="I19" t="s">
        <v>120</v>
      </c>
      <c r="J19" t="s">
        <v>134</v>
      </c>
    </row>
    <row r="20" spans="7:40" x14ac:dyDescent="0.25">
      <c r="G20" t="s">
        <v>13</v>
      </c>
      <c r="H20" t="s">
        <v>9</v>
      </c>
      <c r="I20">
        <v>80.94</v>
      </c>
      <c r="J20">
        <v>1</v>
      </c>
      <c r="L20" cm="1">
        <f t="array" aca="1" ref="L20:L27" ca="1">RANK(_xlfn.ANCHORARRAY(O20),_xlfn.ANCHORARRAY(O20))</f>
        <v>7</v>
      </c>
      <c r="M20" t="str" cm="1">
        <f t="array" aca="1" ref="M20:M27" ca="1">OFFSET($G$19,1,0,COUNT($I$20:$I$78))</f>
        <v>Product03</v>
      </c>
      <c r="N20" t="str" cm="1">
        <f t="array" aca="1" ref="N20:N27" ca="1">OFFSET($G$19,1,1,COUNT($I$20:$I$78))</f>
        <v>Kg</v>
      </c>
      <c r="O20" cm="1">
        <f t="array" aca="1" ref="O20:O27" ca="1">OFFSET($G$19,1,2,COUNT($I$20:$I$78))</f>
        <v>80.94</v>
      </c>
      <c r="P20" cm="1">
        <f t="array" aca="1" ref="P20:P27" ca="1">OFFSET($G$19,1,3,COUNT($I$20:$I$78))</f>
        <v>1</v>
      </c>
      <c r="R20" s="12" cm="1">
        <f t="array" aca="1" ref="R20:R29" ca="1">OFFSET($G$19,T1,0,10)</f>
        <v>0</v>
      </c>
      <c r="S20" s="13" cm="1">
        <f t="array" aca="1" ref="S20:S29" ca="1">OFFSET($G$19,T1,2,10)</f>
        <v>0</v>
      </c>
      <c r="AM20" s="8" t="s">
        <v>119</v>
      </c>
      <c r="AN20" t="s">
        <v>120</v>
      </c>
    </row>
    <row r="21" spans="7:40" x14ac:dyDescent="0.25">
      <c r="G21" t="s">
        <v>15</v>
      </c>
      <c r="H21" t="s">
        <v>109</v>
      </c>
      <c r="I21">
        <v>97.68</v>
      </c>
      <c r="J21">
        <v>2</v>
      </c>
      <c r="L21">
        <f ca="1"/>
        <v>6</v>
      </c>
      <c r="M21" t="str">
        <f ca="1"/>
        <v>Product04</v>
      </c>
      <c r="N21" t="str">
        <f ca="1"/>
        <v>Lt</v>
      </c>
      <c r="O21">
        <f ca="1"/>
        <v>97.68</v>
      </c>
      <c r="P21">
        <f ca="1"/>
        <v>2</v>
      </c>
      <c r="R21" t="str">
        <f ca="1"/>
        <v>PRODUCT</v>
      </c>
      <c r="S21" s="11" t="str">
        <f ca="1"/>
        <v>Sum of  TOTAL SELLING VALUE</v>
      </c>
      <c r="AM21" s="9" t="s">
        <v>107</v>
      </c>
      <c r="AN21">
        <v>1840.42</v>
      </c>
    </row>
    <row r="22" spans="7:40" x14ac:dyDescent="0.25">
      <c r="G22" t="s">
        <v>40</v>
      </c>
      <c r="H22" t="s">
        <v>111</v>
      </c>
      <c r="I22">
        <v>33.28</v>
      </c>
      <c r="J22">
        <v>2</v>
      </c>
      <c r="L22">
        <f ca="1"/>
        <v>8</v>
      </c>
      <c r="M22" t="str">
        <f ca="1"/>
        <v>Product16</v>
      </c>
      <c r="N22" t="str">
        <f ca="1"/>
        <v>No.</v>
      </c>
      <c r="O22">
        <f ca="1"/>
        <v>33.28</v>
      </c>
      <c r="P22">
        <f ca="1"/>
        <v>2</v>
      </c>
      <c r="R22" t="str">
        <f ca="1"/>
        <v>Product03</v>
      </c>
      <c r="S22" s="11">
        <f ca="1"/>
        <v>80.94</v>
      </c>
      <c r="AM22" s="9" t="s">
        <v>106</v>
      </c>
      <c r="AN22">
        <v>3630.98</v>
      </c>
    </row>
    <row r="23" spans="7:40" x14ac:dyDescent="0.25">
      <c r="G23" t="s">
        <v>61</v>
      </c>
      <c r="H23" t="s">
        <v>111</v>
      </c>
      <c r="I23">
        <v>320.58</v>
      </c>
      <c r="J23">
        <v>13</v>
      </c>
      <c r="L23">
        <f ca="1"/>
        <v>5</v>
      </c>
      <c r="M23" t="str">
        <f ca="1"/>
        <v>Product26</v>
      </c>
      <c r="N23" t="str">
        <f ca="1"/>
        <v>No.</v>
      </c>
      <c r="O23">
        <f ca="1"/>
        <v>320.58</v>
      </c>
      <c r="P23">
        <f ca="1"/>
        <v>13</v>
      </c>
      <c r="R23" t="str">
        <f ca="1"/>
        <v>Product04</v>
      </c>
      <c r="S23" s="11">
        <f ca="1"/>
        <v>97.68</v>
      </c>
    </row>
    <row r="24" spans="7:40" x14ac:dyDescent="0.25">
      <c r="G24" t="s">
        <v>64</v>
      </c>
      <c r="H24" t="s">
        <v>109</v>
      </c>
      <c r="I24">
        <v>571.20000000000005</v>
      </c>
      <c r="J24">
        <v>10</v>
      </c>
      <c r="L24">
        <f ca="1"/>
        <v>3</v>
      </c>
      <c r="M24" t="str">
        <f ca="1"/>
        <v>Product27</v>
      </c>
      <c r="N24" t="str">
        <f ca="1"/>
        <v>Lt</v>
      </c>
      <c r="O24">
        <f ca="1"/>
        <v>571.20000000000005</v>
      </c>
      <c r="P24">
        <f ca="1"/>
        <v>10</v>
      </c>
      <c r="R24" t="str">
        <f ca="1"/>
        <v>Product16</v>
      </c>
      <c r="S24" s="11">
        <f ca="1"/>
        <v>33.28</v>
      </c>
    </row>
    <row r="25" spans="7:40" x14ac:dyDescent="0.25">
      <c r="G25" t="s">
        <v>70</v>
      </c>
      <c r="H25" t="s">
        <v>110</v>
      </c>
      <c r="I25">
        <v>2817.92</v>
      </c>
      <c r="J25">
        <v>14</v>
      </c>
      <c r="L25">
        <f ca="1"/>
        <v>1</v>
      </c>
      <c r="M25" t="str">
        <f ca="1"/>
        <v>Product30</v>
      </c>
      <c r="N25" t="str">
        <f ca="1"/>
        <v>Ft</v>
      </c>
      <c r="O25">
        <f ca="1"/>
        <v>2817.92</v>
      </c>
      <c r="P25">
        <f ca="1"/>
        <v>14</v>
      </c>
      <c r="R25" t="str">
        <f ca="1"/>
        <v>Product26</v>
      </c>
      <c r="S25" s="11">
        <f ca="1"/>
        <v>320.58</v>
      </c>
    </row>
    <row r="26" spans="7:40" x14ac:dyDescent="0.25">
      <c r="G26" t="s">
        <v>74</v>
      </c>
      <c r="H26" t="s">
        <v>9</v>
      </c>
      <c r="I26">
        <v>1057.32</v>
      </c>
      <c r="J26">
        <v>9</v>
      </c>
      <c r="L26">
        <f ca="1"/>
        <v>2</v>
      </c>
      <c r="M26" t="str">
        <f ca="1"/>
        <v>Product32</v>
      </c>
      <c r="N26" t="str">
        <f ca="1"/>
        <v>Kg</v>
      </c>
      <c r="O26">
        <f ca="1"/>
        <v>1057.32</v>
      </c>
      <c r="P26">
        <f ca="1"/>
        <v>9</v>
      </c>
      <c r="R26" t="str">
        <f ca="1"/>
        <v>Product27</v>
      </c>
      <c r="S26" s="11">
        <f ca="1"/>
        <v>571.20000000000005</v>
      </c>
    </row>
    <row r="27" spans="7:40" x14ac:dyDescent="0.25">
      <c r="G27" t="s">
        <v>99</v>
      </c>
      <c r="H27" t="s">
        <v>9</v>
      </c>
      <c r="I27">
        <v>492.48</v>
      </c>
      <c r="J27">
        <v>6</v>
      </c>
      <c r="L27">
        <f ca="1"/>
        <v>4</v>
      </c>
      <c r="M27" t="str">
        <f ca="1"/>
        <v>Product44</v>
      </c>
      <c r="N27" t="str">
        <f ca="1"/>
        <v>Kg</v>
      </c>
      <c r="O27">
        <f ca="1"/>
        <v>492.48</v>
      </c>
      <c r="P27">
        <f ca="1"/>
        <v>6</v>
      </c>
      <c r="R27" t="str">
        <f ca="1"/>
        <v>Product30</v>
      </c>
      <c r="S27" s="11">
        <f ca="1"/>
        <v>2817.92</v>
      </c>
    </row>
    <row r="28" spans="7:40" x14ac:dyDescent="0.25">
      <c r="R28" t="str">
        <f ca="1"/>
        <v>Product32</v>
      </c>
      <c r="S28" s="11">
        <f ca="1"/>
        <v>1057.32</v>
      </c>
    </row>
    <row r="29" spans="7:40" x14ac:dyDescent="0.25">
      <c r="R29" t="str">
        <f ca="1"/>
        <v>Product44</v>
      </c>
      <c r="S29" s="11">
        <f ca="1"/>
        <v>492.48</v>
      </c>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J1" workbookViewId="0"/>
  </sheetViews>
  <sheetFormatPr defaultRowHeight="15" x14ac:dyDescent="0.25"/>
  <cols>
    <col min="1" max="1" width="12.140625"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4.140625" bestFit="1" customWidth="1"/>
    <col min="8" max="8" width="15.140625" bestFit="1" customWidth="1"/>
    <col min="9" max="9" width="10.28515625" bestFit="1" customWidth="1"/>
    <col min="10" max="10" width="18.140625" bestFit="1" customWidth="1"/>
    <col min="11" max="11" width="18.28515625" bestFit="1" customWidth="1"/>
    <col min="12" max="12" width="25.28515625" bestFit="1" customWidth="1"/>
    <col min="13" max="13" width="25.7109375" bestFit="1" customWidth="1"/>
    <col min="14" max="14" width="9.28515625" bestFit="1" customWidth="1"/>
    <col min="15" max="15" width="12.5703125" bestFit="1" customWidth="1"/>
    <col min="16" max="16" width="10.140625" bestFit="1" customWidth="1"/>
  </cols>
  <sheetData>
    <row r="1" spans="1:16" ht="15.75" thickBot="1" x14ac:dyDescent="0.3">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2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ID]],MasterData[],6,0)</f>
        <v>156.96</v>
      </c>
      <c r="L2" s="7">
        <f>InputData[[#This Row],[BUYING PRIZE]]*InputData[[#This Row],[QUANTITY]]</f>
        <v>1296</v>
      </c>
      <c r="M2" s="7">
        <f>InputData[[#This Row],[SELLING PRICE]]*InputData[[#This Row],[QUANTITY]]*(1-InputData[[#This Row],[DISCOUNT %]])</f>
        <v>1412.64</v>
      </c>
      <c r="N2">
        <f>DAY(InputData[[#This Row],[DATE]])</f>
        <v>1</v>
      </c>
      <c r="O2" t="str">
        <f>TEXT(InputData[[#This Row],[DATE]],"mmm")</f>
        <v>Jan</v>
      </c>
      <c r="P2">
        <f>YEAR(InputData[[#This Row],[DATE]])</f>
        <v>2021</v>
      </c>
    </row>
    <row r="3" spans="1:16" x14ac:dyDescent="0.2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ID]],MasterData[],6,0)</f>
        <v>79.92</v>
      </c>
      <c r="L3" s="7">
        <f>InputData[[#This Row],[BUYING PRIZE]]*InputData[[#This Row],[QUANTITY]]</f>
        <v>1080</v>
      </c>
      <c r="M3" s="7">
        <f>InputData[[#This Row],[SELLING PRICE]]*InputData[[#This Row],[QUANTITY]]*(1-InputData[[#This Row],[DISCOUNT %]])</f>
        <v>1198.8</v>
      </c>
      <c r="N3">
        <f>DAY(InputData[[#This Row],[DATE]])</f>
        <v>2</v>
      </c>
      <c r="O3" t="str">
        <f>TEXT(InputData[[#This Row],[DATE]],"mmm")</f>
        <v>Jan</v>
      </c>
      <c r="P3">
        <f>YEAR(InputData[[#This Row],[DATE]])</f>
        <v>2021</v>
      </c>
    </row>
    <row r="4" spans="1:16" x14ac:dyDescent="0.2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ID]],MasterData[],6,0)</f>
        <v>122.08</v>
      </c>
      <c r="L4" s="7">
        <f>InputData[[#This Row],[BUYING PRIZE]]*InputData[[#This Row],[QUANTITY]]</f>
        <v>672</v>
      </c>
      <c r="M4" s="7">
        <f>InputData[[#This Row],[SELLING PRICE]]*InputData[[#This Row],[QUANTITY]]*(1-InputData[[#This Row],[DISCOUNT %]])</f>
        <v>732.48</v>
      </c>
      <c r="N4">
        <f>DAY(InputData[[#This Row],[DATE]])</f>
        <v>2</v>
      </c>
      <c r="O4" t="str">
        <f>TEXT(InputData[[#This Row],[DATE]],"mmm")</f>
        <v>Jan</v>
      </c>
      <c r="P4">
        <f>YEAR(InputData[[#This Row],[DATE]])</f>
        <v>2021</v>
      </c>
    </row>
    <row r="5" spans="1:16" x14ac:dyDescent="0.2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ID]],MasterData[],6,0)</f>
        <v>48.84</v>
      </c>
      <c r="L5" s="7">
        <f>InputData[[#This Row],[BUYING PRIZE]]*InputData[[#This Row],[QUANTITY]]</f>
        <v>220</v>
      </c>
      <c r="M5" s="7">
        <f>InputData[[#This Row],[SELLING PRICE]]*InputData[[#This Row],[QUANTITY]]*(1-InputData[[#This Row],[DISCOUNT %]])</f>
        <v>244.20000000000002</v>
      </c>
      <c r="N5">
        <f>DAY(InputData[[#This Row],[DATE]])</f>
        <v>3</v>
      </c>
      <c r="O5" t="str">
        <f>TEXT(InputData[[#This Row],[DATE]],"mmm")</f>
        <v>Jan</v>
      </c>
      <c r="P5">
        <f>YEAR(InputData[[#This Row],[DATE]])</f>
        <v>2021</v>
      </c>
    </row>
    <row r="6" spans="1:16" x14ac:dyDescent="0.2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ID]],MasterData[],6,0)</f>
        <v>6.7</v>
      </c>
      <c r="L6" s="7">
        <f>InputData[[#This Row],[BUYING PRIZE]]*InputData[[#This Row],[QUANTITY]]</f>
        <v>60</v>
      </c>
      <c r="M6" s="7">
        <f>InputData[[#This Row],[SELLING PRICE]]*InputData[[#This Row],[QUANTITY]]*(1-InputData[[#This Row],[DISCOUNT %]])</f>
        <v>80.400000000000006</v>
      </c>
      <c r="N6">
        <f>DAY(InputData[[#This Row],[DATE]])</f>
        <v>4</v>
      </c>
      <c r="O6" t="str">
        <f>TEXT(InputData[[#This Row],[DATE]],"mmm")</f>
        <v>Jan</v>
      </c>
      <c r="P6">
        <f>YEAR(InputData[[#This Row],[DATE]])</f>
        <v>2021</v>
      </c>
    </row>
    <row r="7" spans="1:16" x14ac:dyDescent="0.2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ID]],MasterData[],6,0)</f>
        <v>104.16</v>
      </c>
      <c r="L7" s="7">
        <f>InputData[[#This Row],[BUYING PRIZE]]*InputData[[#This Row],[QUANTITY]]</f>
        <v>93</v>
      </c>
      <c r="M7" s="7">
        <f>InputData[[#This Row],[SELLING PRICE]]*InputData[[#This Row],[QUANTITY]]*(1-InputData[[#This Row],[DISCOUNT %]])</f>
        <v>104.16</v>
      </c>
      <c r="N7">
        <f>DAY(InputData[[#This Row],[DATE]])</f>
        <v>9</v>
      </c>
      <c r="O7" t="str">
        <f>TEXT(InputData[[#This Row],[DATE]],"mmm")</f>
        <v>Jan</v>
      </c>
      <c r="P7">
        <f>YEAR(InputData[[#This Row],[DATE]])</f>
        <v>2021</v>
      </c>
    </row>
    <row r="8" spans="1:16" x14ac:dyDescent="0.2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ID]],MasterData[],6,0)</f>
        <v>80.94</v>
      </c>
      <c r="L8" s="7">
        <f>InputData[[#This Row],[BUYING PRIZE]]*InputData[[#This Row],[QUANTITY]]</f>
        <v>568</v>
      </c>
      <c r="M8" s="7">
        <f>InputData[[#This Row],[SELLING PRICE]]*InputData[[#This Row],[QUANTITY]]*(1-InputData[[#This Row],[DISCOUNT %]])</f>
        <v>647.52</v>
      </c>
      <c r="N8">
        <f>DAY(InputData[[#This Row],[DATE]])</f>
        <v>9</v>
      </c>
      <c r="O8" t="str">
        <f>TEXT(InputData[[#This Row],[DATE]],"mmm")</f>
        <v>Jan</v>
      </c>
      <c r="P8">
        <f>YEAR(InputData[[#This Row],[DATE]])</f>
        <v>2021</v>
      </c>
    </row>
    <row r="9" spans="1:16" x14ac:dyDescent="0.2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ID]],MasterData[],6,0)</f>
        <v>8.33</v>
      </c>
      <c r="L9" s="7">
        <f>InputData[[#This Row],[BUYING PRIZE]]*InputData[[#This Row],[QUANTITY]]</f>
        <v>28</v>
      </c>
      <c r="M9" s="7">
        <f>InputData[[#This Row],[SELLING PRICE]]*InputData[[#This Row],[QUANTITY]]*(1-InputData[[#This Row],[DISCOUNT %]])</f>
        <v>33.32</v>
      </c>
      <c r="N9">
        <f>DAY(InputData[[#This Row],[DATE]])</f>
        <v>9</v>
      </c>
      <c r="O9" t="str">
        <f>TEXT(InputData[[#This Row],[DATE]],"mmm")</f>
        <v>Jan</v>
      </c>
      <c r="P9">
        <f>YEAR(InputData[[#This Row],[DATE]])</f>
        <v>2021</v>
      </c>
    </row>
    <row r="10" spans="1:16" x14ac:dyDescent="0.2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ID]],MasterData[],6,0)</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2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ID]],MasterData[],6,0)</f>
        <v>146.72</v>
      </c>
      <c r="L11" s="7">
        <f>InputData[[#This Row],[BUYING PRIZE]]*InputData[[#This Row],[QUANTITY]]</f>
        <v>448</v>
      </c>
      <c r="M11" s="7">
        <f>InputData[[#This Row],[SELLING PRICE]]*InputData[[#This Row],[QUANTITY]]*(1-InputData[[#This Row],[DISCOUNT %]])</f>
        <v>586.88</v>
      </c>
      <c r="N11">
        <f>DAY(InputData[[#This Row],[DATE]])</f>
        <v>11</v>
      </c>
      <c r="O11" t="str">
        <f>TEXT(InputData[[#This Row],[DATE]],"mmm")</f>
        <v>Jan</v>
      </c>
      <c r="P11">
        <f>YEAR(InputData[[#This Row],[DATE]])</f>
        <v>2021</v>
      </c>
    </row>
    <row r="12" spans="1:16" x14ac:dyDescent="0.2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ID]],MasterData[],6,0)</f>
        <v>162</v>
      </c>
      <c r="L12" s="7">
        <f>InputData[[#This Row],[BUYING PRIZE]]*InputData[[#This Row],[QUANTITY]]</f>
        <v>480</v>
      </c>
      <c r="M12" s="7">
        <f>InputData[[#This Row],[SELLING PRICE]]*InputData[[#This Row],[QUANTITY]]*(1-InputData[[#This Row],[DISCOUNT %]])</f>
        <v>648</v>
      </c>
      <c r="N12">
        <f>DAY(InputData[[#This Row],[DATE]])</f>
        <v>11</v>
      </c>
      <c r="O12" t="str">
        <f>TEXT(InputData[[#This Row],[DATE]],"mmm")</f>
        <v>Jan</v>
      </c>
      <c r="P12">
        <f>YEAR(InputData[[#This Row],[DATE]])</f>
        <v>2021</v>
      </c>
    </row>
    <row r="13" spans="1:16" x14ac:dyDescent="0.2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ID]],MasterData[],6,0)</f>
        <v>162</v>
      </c>
      <c r="L13" s="7">
        <f>InputData[[#This Row],[BUYING PRIZE]]*InputData[[#This Row],[QUANTITY]]</f>
        <v>1200</v>
      </c>
      <c r="M13" s="7">
        <f>InputData[[#This Row],[SELLING PRICE]]*InputData[[#This Row],[QUANTITY]]*(1-InputData[[#This Row],[DISCOUNT %]])</f>
        <v>1620</v>
      </c>
      <c r="N13">
        <f>DAY(InputData[[#This Row],[DATE]])</f>
        <v>12</v>
      </c>
      <c r="O13" t="str">
        <f>TEXT(InputData[[#This Row],[DATE]],"mmm")</f>
        <v>Jan</v>
      </c>
      <c r="P13">
        <f>YEAR(InputData[[#This Row],[DATE]])</f>
        <v>2021</v>
      </c>
    </row>
    <row r="14" spans="1:16" x14ac:dyDescent="0.2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ID]],MasterData[],6,0)</f>
        <v>82.08</v>
      </c>
      <c r="L14" s="7">
        <f>InputData[[#This Row],[BUYING PRIZE]]*InputData[[#This Row],[QUANTITY]]</f>
        <v>988</v>
      </c>
      <c r="M14" s="7">
        <f>InputData[[#This Row],[SELLING PRICE]]*InputData[[#This Row],[QUANTITY]]*(1-InputData[[#This Row],[DISCOUNT %]])</f>
        <v>1067.04</v>
      </c>
      <c r="N14">
        <f>DAY(InputData[[#This Row],[DATE]])</f>
        <v>18</v>
      </c>
      <c r="O14" t="str">
        <f>TEXT(InputData[[#This Row],[DATE]],"mmm")</f>
        <v>Jan</v>
      </c>
      <c r="P14">
        <f>YEAR(InputData[[#This Row],[DATE]])</f>
        <v>2021</v>
      </c>
    </row>
    <row r="15" spans="1:16" x14ac:dyDescent="0.2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ID]],MasterData[],6,0)</f>
        <v>149.46</v>
      </c>
      <c r="L15" s="7">
        <f>InputData[[#This Row],[BUYING PRIZE]]*InputData[[#This Row],[QUANTITY]]</f>
        <v>423</v>
      </c>
      <c r="M15" s="7">
        <f>InputData[[#This Row],[SELLING PRICE]]*InputData[[#This Row],[QUANTITY]]*(1-InputData[[#This Row],[DISCOUNT %]])</f>
        <v>448.38</v>
      </c>
      <c r="N15">
        <f>DAY(InputData[[#This Row],[DATE]])</f>
        <v>18</v>
      </c>
      <c r="O15" t="str">
        <f>TEXT(InputData[[#This Row],[DATE]],"mmm")</f>
        <v>Jan</v>
      </c>
      <c r="P15">
        <f>YEAR(InputData[[#This Row],[DATE]])</f>
        <v>2021</v>
      </c>
    </row>
    <row r="16" spans="1:16" x14ac:dyDescent="0.2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ID]],MasterData[],6,0)</f>
        <v>6.7</v>
      </c>
      <c r="L16" s="7">
        <f>InputData[[#This Row],[BUYING PRIZE]]*InputData[[#This Row],[QUANTITY]]</f>
        <v>30</v>
      </c>
      <c r="M16" s="7">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2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ID]],MasterData[],6,0)</f>
        <v>58.3</v>
      </c>
      <c r="L17" s="7">
        <f>InputData[[#This Row],[BUYING PRIZE]]*InputData[[#This Row],[QUANTITY]]</f>
        <v>220</v>
      </c>
      <c r="M17" s="7">
        <f>InputData[[#This Row],[SELLING PRICE]]*InputData[[#This Row],[QUANTITY]]*(1-InputData[[#This Row],[DISCOUNT %]])</f>
        <v>233.2</v>
      </c>
      <c r="N17">
        <f>DAY(InputData[[#This Row],[DATE]])</f>
        <v>20</v>
      </c>
      <c r="O17" t="str">
        <f>TEXT(InputData[[#This Row],[DATE]],"mmm")</f>
        <v>Jan</v>
      </c>
      <c r="P17">
        <f>YEAR(InputData[[#This Row],[DATE]])</f>
        <v>2021</v>
      </c>
    </row>
    <row r="18" spans="1:16" x14ac:dyDescent="0.2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ID]],MasterData[],6,0)</f>
        <v>76.25</v>
      </c>
      <c r="L18" s="7">
        <f>InputData[[#This Row],[BUYING PRIZE]]*InputData[[#This Row],[QUANTITY]]</f>
        <v>244</v>
      </c>
      <c r="M18" s="7">
        <f>InputData[[#This Row],[SELLING PRICE]]*InputData[[#This Row],[QUANTITY]]*(1-InputData[[#This Row],[DISCOUNT %]])</f>
        <v>305</v>
      </c>
      <c r="N18">
        <f>DAY(InputData[[#This Row],[DATE]])</f>
        <v>20</v>
      </c>
      <c r="O18" t="str">
        <f>TEXT(InputData[[#This Row],[DATE]],"mmm")</f>
        <v>Jan</v>
      </c>
      <c r="P18">
        <f>YEAR(InputData[[#This Row],[DATE]])</f>
        <v>2021</v>
      </c>
    </row>
    <row r="19" spans="1:16" x14ac:dyDescent="0.2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ID]],MasterData[],6,0)</f>
        <v>48.84</v>
      </c>
      <c r="L19" s="7">
        <f>InputData[[#This Row],[BUYING PRIZE]]*InputData[[#This Row],[QUANTITY]]</f>
        <v>660</v>
      </c>
      <c r="M19" s="7">
        <f>InputData[[#This Row],[SELLING PRICE]]*InputData[[#This Row],[QUANTITY]]*(1-InputData[[#This Row],[DISCOUNT %]])</f>
        <v>732.6</v>
      </c>
      <c r="N19">
        <f>DAY(InputData[[#This Row],[DATE]])</f>
        <v>21</v>
      </c>
      <c r="O19" t="str">
        <f>TEXT(InputData[[#This Row],[DATE]],"mmm")</f>
        <v>Jan</v>
      </c>
      <c r="P19">
        <f>YEAR(InputData[[#This Row],[DATE]])</f>
        <v>2021</v>
      </c>
    </row>
    <row r="20" spans="1:16" x14ac:dyDescent="0.2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ID]],MasterData[],6,0)</f>
        <v>80.94</v>
      </c>
      <c r="L20" s="7">
        <f>InputData[[#This Row],[BUYING PRIZE]]*InputData[[#This Row],[QUANTITY]]</f>
        <v>639</v>
      </c>
      <c r="M20" s="7">
        <f>InputData[[#This Row],[SELLING PRICE]]*InputData[[#This Row],[QUANTITY]]*(1-InputData[[#This Row],[DISCOUNT %]])</f>
        <v>728.46</v>
      </c>
      <c r="N20">
        <f>DAY(InputData[[#This Row],[DATE]])</f>
        <v>21</v>
      </c>
      <c r="O20" t="str">
        <f>TEXT(InputData[[#This Row],[DATE]],"mmm")</f>
        <v>Jan</v>
      </c>
      <c r="P20">
        <f>YEAR(InputData[[#This Row],[DATE]])</f>
        <v>2021</v>
      </c>
    </row>
    <row r="21" spans="1:16" x14ac:dyDescent="0.2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ID]],MasterData[],6,0)</f>
        <v>162</v>
      </c>
      <c r="L21" s="7">
        <f>InputData[[#This Row],[BUYING PRIZE]]*InputData[[#This Row],[QUANTITY]]</f>
        <v>720</v>
      </c>
      <c r="M21" s="7">
        <f>InputData[[#This Row],[SELLING PRICE]]*InputData[[#This Row],[QUANTITY]]*(1-InputData[[#This Row],[DISCOUNT %]])</f>
        <v>972</v>
      </c>
      <c r="N21">
        <f>DAY(InputData[[#This Row],[DATE]])</f>
        <v>21</v>
      </c>
      <c r="O21" t="str">
        <f>TEXT(InputData[[#This Row],[DATE]],"mmm")</f>
        <v>Jan</v>
      </c>
      <c r="P21">
        <f>YEAR(InputData[[#This Row],[DATE]])</f>
        <v>2021</v>
      </c>
    </row>
    <row r="22" spans="1:16" x14ac:dyDescent="0.2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ID]],MasterData[],6,0)</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2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ID]],MasterData[],6,0)</f>
        <v>6.7</v>
      </c>
      <c r="L23" s="7">
        <f>InputData[[#This Row],[BUYING PRIZE]]*InputData[[#This Row],[QUANTITY]]</f>
        <v>35</v>
      </c>
      <c r="M23" s="7">
        <f>InputData[[#This Row],[SELLING PRICE]]*InputData[[#This Row],[QUANTITY]]*(1-InputData[[#This Row],[DISCOUNT %]])</f>
        <v>46.9</v>
      </c>
      <c r="N23">
        <f>DAY(InputData[[#This Row],[DATE]])</f>
        <v>25</v>
      </c>
      <c r="O23" t="str">
        <f>TEXT(InputData[[#This Row],[DATE]],"mmm")</f>
        <v>Jan</v>
      </c>
      <c r="P23">
        <f>YEAR(InputData[[#This Row],[DATE]])</f>
        <v>2021</v>
      </c>
    </row>
    <row r="24" spans="1:16" x14ac:dyDescent="0.2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ID]],MasterData[],6,0)</f>
        <v>104.16</v>
      </c>
      <c r="L24" s="7">
        <f>InputData[[#This Row],[BUYING PRIZE]]*InputData[[#This Row],[QUANTITY]]</f>
        <v>1302</v>
      </c>
      <c r="M24" s="7">
        <f>InputData[[#This Row],[SELLING PRICE]]*InputData[[#This Row],[QUANTITY]]*(1-InputData[[#This Row],[DISCOUNT %]])</f>
        <v>1458.24</v>
      </c>
      <c r="N24">
        <f>DAY(InputData[[#This Row],[DATE]])</f>
        <v>25</v>
      </c>
      <c r="O24" t="str">
        <f>TEXT(InputData[[#This Row],[DATE]],"mmm")</f>
        <v>Jan</v>
      </c>
      <c r="P24">
        <f>YEAR(InputData[[#This Row],[DATE]])</f>
        <v>2021</v>
      </c>
    </row>
    <row r="25" spans="1:16" x14ac:dyDescent="0.2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ID]],MasterData[],6,0)</f>
        <v>82.08</v>
      </c>
      <c r="L25" s="7">
        <f>InputData[[#This Row],[BUYING PRIZE]]*InputData[[#This Row],[QUANTITY]]</f>
        <v>684</v>
      </c>
      <c r="M25" s="7">
        <f>InputData[[#This Row],[SELLING PRICE]]*InputData[[#This Row],[QUANTITY]]*(1-InputData[[#This Row],[DISCOUNT %]])</f>
        <v>738.72</v>
      </c>
      <c r="N25">
        <f>DAY(InputData[[#This Row],[DATE]])</f>
        <v>26</v>
      </c>
      <c r="O25" t="str">
        <f>TEXT(InputData[[#This Row],[DATE]],"mmm")</f>
        <v>Jan</v>
      </c>
      <c r="P25">
        <f>YEAR(InputData[[#This Row],[DATE]])</f>
        <v>2021</v>
      </c>
    </row>
    <row r="26" spans="1:16" x14ac:dyDescent="0.2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ID]],MasterData[],6,0)</f>
        <v>85.5</v>
      </c>
      <c r="L26" s="7">
        <f>InputData[[#This Row],[BUYING PRIZE]]*InputData[[#This Row],[QUANTITY]]</f>
        <v>525</v>
      </c>
      <c r="M26" s="7">
        <f>InputData[[#This Row],[SELLING PRICE]]*InputData[[#This Row],[QUANTITY]]*(1-InputData[[#This Row],[DISCOUNT %]])</f>
        <v>598.5</v>
      </c>
      <c r="N26">
        <f>DAY(InputData[[#This Row],[DATE]])</f>
        <v>26</v>
      </c>
      <c r="O26" t="str">
        <f>TEXT(InputData[[#This Row],[DATE]],"mmm")</f>
        <v>Jan</v>
      </c>
      <c r="P26">
        <f>YEAR(InputData[[#This Row],[DATE]])</f>
        <v>2021</v>
      </c>
    </row>
    <row r="27" spans="1:16" x14ac:dyDescent="0.2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ID]],MasterData[],6,0)</f>
        <v>103.88</v>
      </c>
      <c r="L27" s="7">
        <f>InputData[[#This Row],[BUYING PRIZE]]*InputData[[#This Row],[QUANTITY]]</f>
        <v>686</v>
      </c>
      <c r="M27" s="7">
        <f>InputData[[#This Row],[SELLING PRICE]]*InputData[[#This Row],[QUANTITY]]*(1-InputData[[#This Row],[DISCOUNT %]])</f>
        <v>727.16</v>
      </c>
      <c r="N27">
        <f>DAY(InputData[[#This Row],[DATE]])</f>
        <v>26</v>
      </c>
      <c r="O27" t="str">
        <f>TEXT(InputData[[#This Row],[DATE]],"mmm")</f>
        <v>Jan</v>
      </c>
      <c r="P27">
        <f>YEAR(InputData[[#This Row],[DATE]])</f>
        <v>2021</v>
      </c>
    </row>
    <row r="28" spans="1:16" x14ac:dyDescent="0.2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ID]],MasterData[],6,0)</f>
        <v>115.2</v>
      </c>
      <c r="L28" s="7">
        <f>InputData[[#This Row],[BUYING PRIZE]]*InputData[[#This Row],[QUANTITY]]</f>
        <v>630</v>
      </c>
      <c r="M28" s="7">
        <f>InputData[[#This Row],[SELLING PRICE]]*InputData[[#This Row],[QUANTITY]]*(1-InputData[[#This Row],[DISCOUNT %]])</f>
        <v>806.4</v>
      </c>
      <c r="N28">
        <f>DAY(InputData[[#This Row],[DATE]])</f>
        <v>27</v>
      </c>
      <c r="O28" t="str">
        <f>TEXT(InputData[[#This Row],[DATE]],"mmm")</f>
        <v>Jan</v>
      </c>
      <c r="P28">
        <f>YEAR(InputData[[#This Row],[DATE]])</f>
        <v>2021</v>
      </c>
    </row>
    <row r="29" spans="1:16" x14ac:dyDescent="0.2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ID]],MasterData[],6,0)</f>
        <v>117.48</v>
      </c>
      <c r="L29" s="7">
        <f>InputData[[#This Row],[BUYING PRIZE]]*InputData[[#This Row],[QUANTITY]]</f>
        <v>267</v>
      </c>
      <c r="M29" s="7">
        <f>InputData[[#This Row],[SELLING PRICE]]*InputData[[#This Row],[QUANTITY]]*(1-InputData[[#This Row],[DISCOUNT %]])</f>
        <v>352.44</v>
      </c>
      <c r="N29">
        <f>DAY(InputData[[#This Row],[DATE]])</f>
        <v>27</v>
      </c>
      <c r="O29" t="str">
        <f>TEXT(InputData[[#This Row],[DATE]],"mmm")</f>
        <v>Jan</v>
      </c>
      <c r="P29">
        <f>YEAR(InputData[[#This Row],[DATE]])</f>
        <v>2021</v>
      </c>
    </row>
    <row r="30" spans="1:16" x14ac:dyDescent="0.2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ID]],MasterData[],6,0)</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2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ID]],MasterData[],6,0)</f>
        <v>53.11</v>
      </c>
      <c r="L31" s="7">
        <f>InputData[[#This Row],[BUYING PRIZE]]*InputData[[#This Row],[QUANTITY]]</f>
        <v>94</v>
      </c>
      <c r="M31" s="7">
        <f>InputData[[#This Row],[SELLING PRICE]]*InputData[[#This Row],[QUANTITY]]*(1-InputData[[#This Row],[DISCOUNT %]])</f>
        <v>106.22</v>
      </c>
      <c r="N31">
        <f>DAY(InputData[[#This Row],[DATE]])</f>
        <v>28</v>
      </c>
      <c r="O31" t="str">
        <f>TEXT(InputData[[#This Row],[DATE]],"mmm")</f>
        <v>Jan</v>
      </c>
      <c r="P31">
        <f>YEAR(InputData[[#This Row],[DATE]])</f>
        <v>2021</v>
      </c>
    </row>
    <row r="32" spans="1:16" x14ac:dyDescent="0.2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ID]],MasterData[],6,0)</f>
        <v>164.28</v>
      </c>
      <c r="L32" s="7">
        <f>InputData[[#This Row],[BUYING PRIZE]]*InputData[[#This Row],[QUANTITY]]</f>
        <v>1036</v>
      </c>
      <c r="M32" s="7">
        <f>InputData[[#This Row],[SELLING PRICE]]*InputData[[#This Row],[QUANTITY]]*(1-InputData[[#This Row],[DISCOUNT %]])</f>
        <v>1149.96</v>
      </c>
      <c r="N32">
        <f>DAY(InputData[[#This Row],[DATE]])</f>
        <v>2</v>
      </c>
      <c r="O32" t="str">
        <f>TEXT(InputData[[#This Row],[DATE]],"mmm")</f>
        <v>Feb</v>
      </c>
      <c r="P32">
        <f>YEAR(InputData[[#This Row],[DATE]])</f>
        <v>2021</v>
      </c>
    </row>
    <row r="33" spans="1:16" x14ac:dyDescent="0.2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ID]],MasterData[],6,0)</f>
        <v>16.64</v>
      </c>
      <c r="L33" s="7">
        <f>InputData[[#This Row],[BUYING PRIZE]]*InputData[[#This Row],[QUANTITY]]</f>
        <v>169</v>
      </c>
      <c r="M33" s="7">
        <f>InputData[[#This Row],[SELLING PRICE]]*InputData[[#This Row],[QUANTITY]]*(1-InputData[[#This Row],[DISCOUNT %]])</f>
        <v>216.32</v>
      </c>
      <c r="N33">
        <f>DAY(InputData[[#This Row],[DATE]])</f>
        <v>3</v>
      </c>
      <c r="O33" t="str">
        <f>TEXT(InputData[[#This Row],[DATE]],"mmm")</f>
        <v>Feb</v>
      </c>
      <c r="P33">
        <f>YEAR(InputData[[#This Row],[DATE]])</f>
        <v>2021</v>
      </c>
    </row>
    <row r="34" spans="1:16" x14ac:dyDescent="0.2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ID]],MasterData[],6,0)</f>
        <v>141.57</v>
      </c>
      <c r="L34" s="7">
        <f>InputData[[#This Row],[BUYING PRIZE]]*InputData[[#This Row],[QUANTITY]]</f>
        <v>242</v>
      </c>
      <c r="M34" s="7">
        <f>InputData[[#This Row],[SELLING PRICE]]*InputData[[#This Row],[QUANTITY]]*(1-InputData[[#This Row],[DISCOUNT %]])</f>
        <v>283.14</v>
      </c>
      <c r="N34">
        <f>DAY(InputData[[#This Row],[DATE]])</f>
        <v>3</v>
      </c>
      <c r="O34" t="str">
        <f>TEXT(InputData[[#This Row],[DATE]],"mmm")</f>
        <v>Feb</v>
      </c>
      <c r="P34">
        <f>YEAR(InputData[[#This Row],[DATE]])</f>
        <v>2021</v>
      </c>
    </row>
    <row r="35" spans="1:16" x14ac:dyDescent="0.2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ID]],MasterData[],6,0)</f>
        <v>85.76</v>
      </c>
      <c r="L35" s="7">
        <f>InputData[[#This Row],[BUYING PRIZE]]*InputData[[#This Row],[QUANTITY]]</f>
        <v>268</v>
      </c>
      <c r="M35" s="7">
        <f>InputData[[#This Row],[SELLING PRICE]]*InputData[[#This Row],[QUANTITY]]*(1-InputData[[#This Row],[DISCOUNT %]])</f>
        <v>343.04</v>
      </c>
      <c r="N35">
        <f>DAY(InputData[[#This Row],[DATE]])</f>
        <v>4</v>
      </c>
      <c r="O35" t="str">
        <f>TEXT(InputData[[#This Row],[DATE]],"mmm")</f>
        <v>Feb</v>
      </c>
      <c r="P35">
        <f>YEAR(InputData[[#This Row],[DATE]])</f>
        <v>2021</v>
      </c>
    </row>
    <row r="36" spans="1:16" x14ac:dyDescent="0.2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ID]],MasterData[],6,0)</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Row],[DATE]],"mmm")</f>
        <v>Feb</v>
      </c>
      <c r="P36">
        <f>YEAR(InputData[[#This Row],[DATE]])</f>
        <v>2021</v>
      </c>
    </row>
    <row r="37" spans="1:16" x14ac:dyDescent="0.2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ID]],MasterData[],6,0)</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Row],[DATE]],"mmm")</f>
        <v>Feb</v>
      </c>
      <c r="P37">
        <f>YEAR(InputData[[#This Row],[DATE]])</f>
        <v>2021</v>
      </c>
    </row>
    <row r="38" spans="1:16" x14ac:dyDescent="0.2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ID]],MasterData[],6,0)</f>
        <v>83.08</v>
      </c>
      <c r="L38" s="7">
        <f>InputData[[#This Row],[BUYING PRIZE]]*InputData[[#This Row],[QUANTITY]]</f>
        <v>603</v>
      </c>
      <c r="M38" s="7">
        <f>InputData[[#This Row],[SELLING PRICE]]*InputData[[#This Row],[QUANTITY]]*(1-InputData[[#This Row],[DISCOUNT %]])</f>
        <v>747.72</v>
      </c>
      <c r="N38">
        <f>DAY(InputData[[#This Row],[DATE]])</f>
        <v>5</v>
      </c>
      <c r="O38" t="str">
        <f>TEXT(InputData[[#This Row],[DATE]],"mmm")</f>
        <v>Feb</v>
      </c>
      <c r="P38">
        <f>YEAR(InputData[[#This Row],[DATE]])</f>
        <v>2021</v>
      </c>
    </row>
    <row r="39" spans="1:16" x14ac:dyDescent="0.2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ID]],MasterData[],6,0)</f>
        <v>6.7</v>
      </c>
      <c r="L39" s="7">
        <f>InputData[[#This Row],[BUYING PRIZE]]*InputData[[#This Row],[QUANTITY]]</f>
        <v>5</v>
      </c>
      <c r="M39" s="7">
        <f>InputData[[#This Row],[SELLING PRICE]]*InputData[[#This Row],[QUANTITY]]*(1-InputData[[#This Row],[DISCOUNT %]])</f>
        <v>6.7</v>
      </c>
      <c r="N39">
        <f>DAY(InputData[[#This Row],[DATE]])</f>
        <v>6</v>
      </c>
      <c r="O39" t="str">
        <f>TEXT(InputData[[#This Row],[DATE]],"mmm")</f>
        <v>Feb</v>
      </c>
      <c r="P39">
        <f>YEAR(InputData[[#This Row],[DATE]])</f>
        <v>2021</v>
      </c>
    </row>
    <row r="40" spans="1:16" x14ac:dyDescent="0.2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ID]],MasterData[],6,0)</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Row],[DATE]],"mmm")</f>
        <v>Feb</v>
      </c>
      <c r="P40">
        <f>YEAR(InputData[[#This Row],[DATE]])</f>
        <v>2021</v>
      </c>
    </row>
    <row r="41" spans="1:16" x14ac:dyDescent="0.2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ID]],MasterData[],6,0)</f>
        <v>94.62</v>
      </c>
      <c r="L41" s="7">
        <f>InputData[[#This Row],[BUYING PRIZE]]*InputData[[#This Row],[QUANTITY]]</f>
        <v>581</v>
      </c>
      <c r="M41" s="7">
        <f>InputData[[#This Row],[SELLING PRICE]]*InputData[[#This Row],[QUANTITY]]*(1-InputData[[#This Row],[DISCOUNT %]])</f>
        <v>662.34</v>
      </c>
      <c r="N41">
        <f>DAY(InputData[[#This Row],[DATE]])</f>
        <v>12</v>
      </c>
      <c r="O41" t="str">
        <f>TEXT(InputData[[#This Row],[DATE]],"mmm")</f>
        <v>Feb</v>
      </c>
      <c r="P41">
        <f>YEAR(InputData[[#This Row],[DATE]])</f>
        <v>2021</v>
      </c>
    </row>
    <row r="42" spans="1:16" x14ac:dyDescent="0.2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ID]],MasterData[],6,0)</f>
        <v>149.46</v>
      </c>
      <c r="L42" s="7">
        <f>InputData[[#This Row],[BUYING PRIZE]]*InputData[[#This Row],[QUANTITY]]</f>
        <v>1269</v>
      </c>
      <c r="M42" s="7">
        <f>InputData[[#This Row],[SELLING PRICE]]*InputData[[#This Row],[QUANTITY]]*(1-InputData[[#This Row],[DISCOUNT %]])</f>
        <v>1345.14</v>
      </c>
      <c r="N42">
        <f>DAY(InputData[[#This Row],[DATE]])</f>
        <v>12</v>
      </c>
      <c r="O42" t="str">
        <f>TEXT(InputData[[#This Row],[DATE]],"mmm")</f>
        <v>Feb</v>
      </c>
      <c r="P42">
        <f>YEAR(InputData[[#This Row],[DATE]])</f>
        <v>2021</v>
      </c>
    </row>
    <row r="43" spans="1:16" x14ac:dyDescent="0.2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ID]],MasterData[],6,0)</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2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ID]],MasterData[],6,0)</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Row],[DATE]],"mmm")</f>
        <v>Feb</v>
      </c>
      <c r="P44">
        <f>YEAR(InputData[[#This Row],[DATE]])</f>
        <v>2021</v>
      </c>
    </row>
    <row r="45" spans="1:16" x14ac:dyDescent="0.2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ID]],MasterData[],6,0)</f>
        <v>201.28</v>
      </c>
      <c r="L45" s="7">
        <f>InputData[[#This Row],[BUYING PRIZE]]*InputData[[#This Row],[QUANTITY]]</f>
        <v>1628</v>
      </c>
      <c r="M45" s="7">
        <f>InputData[[#This Row],[SELLING PRICE]]*InputData[[#This Row],[QUANTITY]]*(1-InputData[[#This Row],[DISCOUNT %]])</f>
        <v>2214.08</v>
      </c>
      <c r="N45">
        <f>DAY(InputData[[#This Row],[DATE]])</f>
        <v>20</v>
      </c>
      <c r="O45" t="str">
        <f>TEXT(InputData[[#This Row],[DATE]],"mmm")</f>
        <v>Feb</v>
      </c>
      <c r="P45">
        <f>YEAR(InputData[[#This Row],[DATE]])</f>
        <v>2021</v>
      </c>
    </row>
    <row r="46" spans="1:16" x14ac:dyDescent="0.2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ID]],MasterData[],6,0)</f>
        <v>122.08</v>
      </c>
      <c r="L46" s="7">
        <f>InputData[[#This Row],[BUYING PRIZE]]*InputData[[#This Row],[QUANTITY]]</f>
        <v>560</v>
      </c>
      <c r="M46" s="7">
        <f>InputData[[#This Row],[SELLING PRICE]]*InputData[[#This Row],[QUANTITY]]*(1-InputData[[#This Row],[DISCOUNT %]])</f>
        <v>610.4</v>
      </c>
      <c r="N46">
        <f>DAY(InputData[[#This Row],[DATE]])</f>
        <v>22</v>
      </c>
      <c r="O46" t="str">
        <f>TEXT(InputData[[#This Row],[DATE]],"mmm")</f>
        <v>Feb</v>
      </c>
      <c r="P46">
        <f>YEAR(InputData[[#This Row],[DATE]])</f>
        <v>2021</v>
      </c>
    </row>
    <row r="47" spans="1:16" x14ac:dyDescent="0.2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ID]],MasterData[],6,0)</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2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ID]],MasterData[],6,0)</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2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ID]],MasterData[],6,0)</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2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ID]],MasterData[],6,0)</f>
        <v>117.48</v>
      </c>
      <c r="L50" s="7">
        <f>InputData[[#This Row],[BUYING PRIZE]]*InputData[[#This Row],[QUANTITY]]</f>
        <v>979</v>
      </c>
      <c r="M50" s="7">
        <f>InputData[[#This Row],[SELLING PRICE]]*InputData[[#This Row],[QUANTITY]]*(1-InputData[[#This Row],[DISCOUNT %]])</f>
        <v>1292.28</v>
      </c>
      <c r="N50">
        <f>DAY(InputData[[#This Row],[DATE]])</f>
        <v>25</v>
      </c>
      <c r="O50" t="str">
        <f>TEXT(InputData[[#This Row],[DATE]],"mmm")</f>
        <v>Feb</v>
      </c>
      <c r="P50">
        <f>YEAR(InputData[[#This Row],[DATE]])</f>
        <v>2021</v>
      </c>
    </row>
    <row r="51" spans="1:16" x14ac:dyDescent="0.2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ID]],MasterData[],6,0)</f>
        <v>201.28</v>
      </c>
      <c r="L51" s="7">
        <f>InputData[[#This Row],[BUYING PRIZE]]*InputData[[#This Row],[QUANTITY]]</f>
        <v>296</v>
      </c>
      <c r="M51" s="7">
        <f>InputData[[#This Row],[SELLING PRICE]]*InputData[[#This Row],[QUANTITY]]*(1-InputData[[#This Row],[DISCOUNT %]])</f>
        <v>402.56</v>
      </c>
      <c r="N51">
        <f>DAY(InputData[[#This Row],[DATE]])</f>
        <v>25</v>
      </c>
      <c r="O51" t="str">
        <f>TEXT(InputData[[#This Row],[DATE]],"mmm")</f>
        <v>Feb</v>
      </c>
      <c r="P51">
        <f>YEAR(InputData[[#This Row],[DATE]])</f>
        <v>2021</v>
      </c>
    </row>
    <row r="52" spans="1:16" x14ac:dyDescent="0.2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ID]],MasterData[],6,0)</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2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ID]],MasterData[],6,0)</f>
        <v>48.4</v>
      </c>
      <c r="L53" s="7">
        <f>InputData[[#This Row],[BUYING PRIZE]]*InputData[[#This Row],[QUANTITY]]</f>
        <v>44</v>
      </c>
      <c r="M53" s="7">
        <f>InputData[[#This Row],[SELLING PRICE]]*InputData[[#This Row],[QUANTITY]]*(1-InputData[[#This Row],[DISCOUNT %]])</f>
        <v>48.4</v>
      </c>
      <c r="N53">
        <f>DAY(InputData[[#This Row],[DATE]])</f>
        <v>3</v>
      </c>
      <c r="O53" t="str">
        <f>TEXT(InputData[[#This Row],[DATE]],"mmm")</f>
        <v>Mar</v>
      </c>
      <c r="P53">
        <f>YEAR(InputData[[#This Row],[DATE]])</f>
        <v>2021</v>
      </c>
    </row>
    <row r="54" spans="1:16" x14ac:dyDescent="0.2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ID]],MasterData[],6,0)</f>
        <v>162.54</v>
      </c>
      <c r="L54" s="7">
        <f>InputData[[#This Row],[BUYING PRIZE]]*InputData[[#This Row],[QUANTITY]]</f>
        <v>1134</v>
      </c>
      <c r="M54" s="7">
        <f>InputData[[#This Row],[SELLING PRICE]]*InputData[[#This Row],[QUANTITY]]*(1-InputData[[#This Row],[DISCOUNT %]])</f>
        <v>1462.86</v>
      </c>
      <c r="N54">
        <f>DAY(InputData[[#This Row],[DATE]])</f>
        <v>7</v>
      </c>
      <c r="O54" t="str">
        <f>TEXT(InputData[[#This Row],[DATE]],"mmm")</f>
        <v>Mar</v>
      </c>
      <c r="P54">
        <f>YEAR(InputData[[#This Row],[DATE]])</f>
        <v>2021</v>
      </c>
    </row>
    <row r="55" spans="1:16" x14ac:dyDescent="0.2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ID]],MasterData[],6,0)</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Row],[DATE]],"mmm")</f>
        <v>Mar</v>
      </c>
      <c r="P55">
        <f>YEAR(InputData[[#This Row],[DATE]])</f>
        <v>2021</v>
      </c>
    </row>
    <row r="56" spans="1:16" x14ac:dyDescent="0.2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ID]],MasterData[],6,0)</f>
        <v>82.08</v>
      </c>
      <c r="L56" s="7">
        <f>InputData[[#This Row],[BUYING PRIZE]]*InputData[[#This Row],[QUANTITY]]</f>
        <v>684</v>
      </c>
      <c r="M56" s="7">
        <f>InputData[[#This Row],[SELLING PRICE]]*InputData[[#This Row],[QUANTITY]]*(1-InputData[[#This Row],[DISCOUNT %]])</f>
        <v>738.72</v>
      </c>
      <c r="N56">
        <f>DAY(InputData[[#This Row],[DATE]])</f>
        <v>8</v>
      </c>
      <c r="O56" t="str">
        <f>TEXT(InputData[[#This Row],[DATE]],"mmm")</f>
        <v>Mar</v>
      </c>
      <c r="P56">
        <f>YEAR(InputData[[#This Row],[DATE]])</f>
        <v>2021</v>
      </c>
    </row>
    <row r="57" spans="1:16" x14ac:dyDescent="0.2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ID]],MasterData[],6,0)</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Row],[DATE]],"mmm")</f>
        <v>Mar</v>
      </c>
      <c r="P57">
        <f>YEAR(InputData[[#This Row],[DATE]])</f>
        <v>2021</v>
      </c>
    </row>
    <row r="58" spans="1:16" x14ac:dyDescent="0.2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ID]],MasterData[],6,0)</f>
        <v>8.33</v>
      </c>
      <c r="L58" s="7">
        <f>InputData[[#This Row],[BUYING PRIZE]]*InputData[[#This Row],[QUANTITY]]</f>
        <v>77</v>
      </c>
      <c r="M58" s="7">
        <f>InputData[[#This Row],[SELLING PRICE]]*InputData[[#This Row],[QUANTITY]]*(1-InputData[[#This Row],[DISCOUNT %]])</f>
        <v>91.63</v>
      </c>
      <c r="N58">
        <f>DAY(InputData[[#This Row],[DATE]])</f>
        <v>11</v>
      </c>
      <c r="O58" t="str">
        <f>TEXT(InputData[[#This Row],[DATE]],"mmm")</f>
        <v>Mar</v>
      </c>
      <c r="P58">
        <f>YEAR(InputData[[#This Row],[DATE]])</f>
        <v>2021</v>
      </c>
    </row>
    <row r="59" spans="1:16" x14ac:dyDescent="0.2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ID]],MasterData[],6,0)</f>
        <v>41.81</v>
      </c>
      <c r="L59" s="7">
        <f>InputData[[#This Row],[BUYING PRIZE]]*InputData[[#This Row],[QUANTITY]]</f>
        <v>370</v>
      </c>
      <c r="M59" s="7">
        <f>InputData[[#This Row],[SELLING PRICE]]*InputData[[#This Row],[QUANTITY]]*(1-InputData[[#This Row],[DISCOUNT %]])</f>
        <v>418.1</v>
      </c>
      <c r="N59">
        <f>DAY(InputData[[#This Row],[DATE]])</f>
        <v>13</v>
      </c>
      <c r="O59" t="str">
        <f>TEXT(InputData[[#This Row],[DATE]],"mmm")</f>
        <v>Mar</v>
      </c>
      <c r="P59">
        <f>YEAR(InputData[[#This Row],[DATE]])</f>
        <v>2021</v>
      </c>
    </row>
    <row r="60" spans="1:16" x14ac:dyDescent="0.2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ID]],MasterData[],6,0)</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2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ID]],MasterData[],6,0)</f>
        <v>94.17</v>
      </c>
      <c r="L61" s="7">
        <f>InputData[[#This Row],[BUYING PRIZE]]*InputData[[#This Row],[QUANTITY]]</f>
        <v>1022</v>
      </c>
      <c r="M61" s="7">
        <f>InputData[[#This Row],[SELLING PRICE]]*InputData[[#This Row],[QUANTITY]]*(1-InputData[[#This Row],[DISCOUNT %]])</f>
        <v>1318.38</v>
      </c>
      <c r="N61">
        <f>DAY(InputData[[#This Row],[DATE]])</f>
        <v>16</v>
      </c>
      <c r="O61" t="str">
        <f>TEXT(InputData[[#This Row],[DATE]],"mmm")</f>
        <v>Mar</v>
      </c>
      <c r="P61">
        <f>YEAR(InputData[[#This Row],[DATE]])</f>
        <v>2021</v>
      </c>
    </row>
    <row r="62" spans="1:16" x14ac:dyDescent="0.2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ID]],MasterData[],6,0)</f>
        <v>162</v>
      </c>
      <c r="L62" s="7">
        <f>InputData[[#This Row],[BUYING PRIZE]]*InputData[[#This Row],[QUANTITY]]</f>
        <v>960</v>
      </c>
      <c r="M62" s="7">
        <f>InputData[[#This Row],[SELLING PRICE]]*InputData[[#This Row],[QUANTITY]]*(1-InputData[[#This Row],[DISCOUNT %]])</f>
        <v>1296</v>
      </c>
      <c r="N62">
        <f>DAY(InputData[[#This Row],[DATE]])</f>
        <v>18</v>
      </c>
      <c r="O62" t="str">
        <f>TEXT(InputData[[#This Row],[DATE]],"mmm")</f>
        <v>Mar</v>
      </c>
      <c r="P62">
        <f>YEAR(InputData[[#This Row],[DATE]])</f>
        <v>2021</v>
      </c>
    </row>
    <row r="63" spans="1:16" x14ac:dyDescent="0.2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ID]],MasterData[],6,0)</f>
        <v>41.81</v>
      </c>
      <c r="L63" s="7">
        <f>InputData[[#This Row],[BUYING PRIZE]]*InputData[[#This Row],[QUANTITY]]</f>
        <v>333</v>
      </c>
      <c r="M63" s="7">
        <f>InputData[[#This Row],[SELLING PRICE]]*InputData[[#This Row],[QUANTITY]]*(1-InputData[[#This Row],[DISCOUNT %]])</f>
        <v>376.29</v>
      </c>
      <c r="N63">
        <f>DAY(InputData[[#This Row],[DATE]])</f>
        <v>19</v>
      </c>
      <c r="O63" t="str">
        <f>TEXT(InputData[[#This Row],[DATE]],"mmm")</f>
        <v>Mar</v>
      </c>
      <c r="P63">
        <f>YEAR(InputData[[#This Row],[DATE]])</f>
        <v>2021</v>
      </c>
    </row>
    <row r="64" spans="1:16" x14ac:dyDescent="0.2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ID]],MasterData[],6,0)</f>
        <v>76.25</v>
      </c>
      <c r="L64" s="7">
        <f>InputData[[#This Row],[BUYING PRIZE]]*InputData[[#This Row],[QUANTITY]]</f>
        <v>793</v>
      </c>
      <c r="M64" s="7">
        <f>InputData[[#This Row],[SELLING PRICE]]*InputData[[#This Row],[QUANTITY]]*(1-InputData[[#This Row],[DISCOUNT %]])</f>
        <v>991.25</v>
      </c>
      <c r="N64">
        <f>DAY(InputData[[#This Row],[DATE]])</f>
        <v>21</v>
      </c>
      <c r="O64" t="str">
        <f>TEXT(InputData[[#This Row],[DATE]],"mmm")</f>
        <v>Mar</v>
      </c>
      <c r="P64">
        <f>YEAR(InputData[[#This Row],[DATE]])</f>
        <v>2021</v>
      </c>
    </row>
    <row r="65" spans="1:16" x14ac:dyDescent="0.2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ID]],MasterData[],6,0)</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2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ID]],MasterData[],6,0)</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2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ID]],MasterData[],6,0)</f>
        <v>94.17</v>
      </c>
      <c r="L67" s="7">
        <f>InputData[[#This Row],[BUYING PRIZE]]*InputData[[#This Row],[QUANTITY]]</f>
        <v>292</v>
      </c>
      <c r="M67" s="7">
        <f>InputData[[#This Row],[SELLING PRICE]]*InputData[[#This Row],[QUANTITY]]*(1-InputData[[#This Row],[DISCOUNT %]])</f>
        <v>376.68</v>
      </c>
      <c r="N67">
        <f>DAY(InputData[[#This Row],[DATE]])</f>
        <v>22</v>
      </c>
      <c r="O67" t="str">
        <f>TEXT(InputData[[#This Row],[DATE]],"mmm")</f>
        <v>Mar</v>
      </c>
      <c r="P67">
        <f>YEAR(InputData[[#This Row],[DATE]])</f>
        <v>2021</v>
      </c>
    </row>
    <row r="68" spans="1:16" x14ac:dyDescent="0.2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ID]],MasterData[],6,0)</f>
        <v>156.96</v>
      </c>
      <c r="L68" s="7">
        <f>InputData[[#This Row],[BUYING PRIZE]]*InputData[[#This Row],[QUANTITY]]</f>
        <v>2016</v>
      </c>
      <c r="M68" s="7">
        <f>InputData[[#This Row],[SELLING PRICE]]*InputData[[#This Row],[QUANTITY]]*(1-InputData[[#This Row],[DISCOUNT %]])</f>
        <v>2197.44</v>
      </c>
      <c r="N68">
        <f>DAY(InputData[[#This Row],[DATE]])</f>
        <v>25</v>
      </c>
      <c r="O68" t="str">
        <f>TEXT(InputData[[#This Row],[DATE]],"mmm")</f>
        <v>Mar</v>
      </c>
      <c r="P68">
        <f>YEAR(InputData[[#This Row],[DATE]])</f>
        <v>2021</v>
      </c>
    </row>
    <row r="69" spans="1:16" x14ac:dyDescent="0.2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ID]],MasterData[],6,0)</f>
        <v>85.5</v>
      </c>
      <c r="L69" s="7">
        <f>InputData[[#This Row],[BUYING PRIZE]]*InputData[[#This Row],[QUANTITY]]</f>
        <v>300</v>
      </c>
      <c r="M69" s="7">
        <f>InputData[[#This Row],[SELLING PRICE]]*InputData[[#This Row],[QUANTITY]]*(1-InputData[[#This Row],[DISCOUNT %]])</f>
        <v>342</v>
      </c>
      <c r="N69">
        <f>DAY(InputData[[#This Row],[DATE]])</f>
        <v>25</v>
      </c>
      <c r="O69" t="str">
        <f>TEXT(InputData[[#This Row],[DATE]],"mmm")</f>
        <v>Mar</v>
      </c>
      <c r="P69">
        <f>YEAR(InputData[[#This Row],[DATE]])</f>
        <v>2021</v>
      </c>
    </row>
    <row r="70" spans="1:16" x14ac:dyDescent="0.2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ID]],MasterData[],6,0)</f>
        <v>53.11</v>
      </c>
      <c r="L70" s="7">
        <f>InputData[[#This Row],[BUYING PRIZE]]*InputData[[#This Row],[QUANTITY]]</f>
        <v>376</v>
      </c>
      <c r="M70" s="7">
        <f>InputData[[#This Row],[SELLING PRICE]]*InputData[[#This Row],[QUANTITY]]*(1-InputData[[#This Row],[DISCOUNT %]])</f>
        <v>424.88</v>
      </c>
      <c r="N70">
        <f>DAY(InputData[[#This Row],[DATE]])</f>
        <v>25</v>
      </c>
      <c r="O70" t="str">
        <f>TEXT(InputData[[#This Row],[DATE]],"mmm")</f>
        <v>Mar</v>
      </c>
      <c r="P70">
        <f>YEAR(InputData[[#This Row],[DATE]])</f>
        <v>2021</v>
      </c>
    </row>
    <row r="71" spans="1:16" x14ac:dyDescent="0.2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ID]],MasterData[],6,0)</f>
        <v>79.92</v>
      </c>
      <c r="L71" s="7">
        <f>InputData[[#This Row],[BUYING PRIZE]]*InputData[[#This Row],[QUANTITY]]</f>
        <v>144</v>
      </c>
      <c r="M71" s="7">
        <f>InputData[[#This Row],[SELLING PRICE]]*InputData[[#This Row],[QUANTITY]]*(1-InputData[[#This Row],[DISCOUNT %]])</f>
        <v>159.84</v>
      </c>
      <c r="N71">
        <f>DAY(InputData[[#This Row],[DATE]])</f>
        <v>25</v>
      </c>
      <c r="O71" t="str">
        <f>TEXT(InputData[[#This Row],[DATE]],"mmm")</f>
        <v>Mar</v>
      </c>
      <c r="P71">
        <f>YEAR(InputData[[#This Row],[DATE]])</f>
        <v>2021</v>
      </c>
    </row>
    <row r="72" spans="1:16" x14ac:dyDescent="0.2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ID]],MasterData[],6,0)</f>
        <v>103.88</v>
      </c>
      <c r="L72" s="7">
        <f>InputData[[#This Row],[BUYING PRIZE]]*InputData[[#This Row],[QUANTITY]]</f>
        <v>392</v>
      </c>
      <c r="M72" s="7">
        <f>InputData[[#This Row],[SELLING PRICE]]*InputData[[#This Row],[QUANTITY]]*(1-InputData[[#This Row],[DISCOUNT %]])</f>
        <v>415.52</v>
      </c>
      <c r="N72">
        <f>DAY(InputData[[#This Row],[DATE]])</f>
        <v>26</v>
      </c>
      <c r="O72" t="str">
        <f>TEXT(InputData[[#This Row],[DATE]],"mmm")</f>
        <v>Mar</v>
      </c>
      <c r="P72">
        <f>YEAR(InputData[[#This Row],[DATE]])</f>
        <v>2021</v>
      </c>
    </row>
    <row r="73" spans="1:16" x14ac:dyDescent="0.2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ID]],MasterData[],6,0)</f>
        <v>162</v>
      </c>
      <c r="L73" s="7">
        <f>InputData[[#This Row],[BUYING PRIZE]]*InputData[[#This Row],[QUANTITY]]</f>
        <v>120</v>
      </c>
      <c r="M73" s="7">
        <f>InputData[[#This Row],[SELLING PRICE]]*InputData[[#This Row],[QUANTITY]]*(1-InputData[[#This Row],[DISCOUNT %]])</f>
        <v>162</v>
      </c>
      <c r="N73">
        <f>DAY(InputData[[#This Row],[DATE]])</f>
        <v>26</v>
      </c>
      <c r="O73" t="str">
        <f>TEXT(InputData[[#This Row],[DATE]],"mmm")</f>
        <v>Mar</v>
      </c>
      <c r="P73">
        <f>YEAR(InputData[[#This Row],[DATE]])</f>
        <v>2021</v>
      </c>
    </row>
    <row r="74" spans="1:16" x14ac:dyDescent="0.2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ID]],MasterData[],6,0)</f>
        <v>164.28</v>
      </c>
      <c r="L74" s="7">
        <f>InputData[[#This Row],[BUYING PRIZE]]*InputData[[#This Row],[QUANTITY]]</f>
        <v>1332</v>
      </c>
      <c r="M74" s="7">
        <f>InputData[[#This Row],[SELLING PRICE]]*InputData[[#This Row],[QUANTITY]]*(1-InputData[[#This Row],[DISCOUNT %]])</f>
        <v>1478.52</v>
      </c>
      <c r="N74">
        <f>DAY(InputData[[#This Row],[DATE]])</f>
        <v>26</v>
      </c>
      <c r="O74" t="str">
        <f>TEXT(InputData[[#This Row],[DATE]],"mmm")</f>
        <v>Mar</v>
      </c>
      <c r="P74">
        <f>YEAR(InputData[[#This Row],[DATE]])</f>
        <v>2021</v>
      </c>
    </row>
    <row r="75" spans="1:16" x14ac:dyDescent="0.2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ID]],MasterData[],6,0)</f>
        <v>201.28</v>
      </c>
      <c r="L75" s="7">
        <f>InputData[[#This Row],[BUYING PRIZE]]*InputData[[#This Row],[QUANTITY]]</f>
        <v>444</v>
      </c>
      <c r="M75" s="7">
        <f>InputData[[#This Row],[SELLING PRICE]]*InputData[[#This Row],[QUANTITY]]*(1-InputData[[#This Row],[DISCOUNT %]])</f>
        <v>603.84</v>
      </c>
      <c r="N75">
        <f>DAY(InputData[[#This Row],[DATE]])</f>
        <v>27</v>
      </c>
      <c r="O75" t="str">
        <f>TEXT(InputData[[#This Row],[DATE]],"mmm")</f>
        <v>Mar</v>
      </c>
      <c r="P75">
        <f>YEAR(InputData[[#This Row],[DATE]])</f>
        <v>2021</v>
      </c>
    </row>
    <row r="76" spans="1:16" x14ac:dyDescent="0.2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ID]],MasterData[],6,0)</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2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ID]],MasterData[],6,0)</f>
        <v>79.92</v>
      </c>
      <c r="L77" s="7">
        <f>InputData[[#This Row],[BUYING PRIZE]]*InputData[[#This Row],[QUANTITY]]</f>
        <v>72</v>
      </c>
      <c r="M77" s="7">
        <f>InputData[[#This Row],[SELLING PRICE]]*InputData[[#This Row],[QUANTITY]]*(1-InputData[[#This Row],[DISCOUNT %]])</f>
        <v>79.92</v>
      </c>
      <c r="N77">
        <f>DAY(InputData[[#This Row],[DATE]])</f>
        <v>30</v>
      </c>
      <c r="O77" t="str">
        <f>TEXT(InputData[[#This Row],[DATE]],"mmm")</f>
        <v>Mar</v>
      </c>
      <c r="P77">
        <f>YEAR(InputData[[#This Row],[DATE]])</f>
        <v>2021</v>
      </c>
    </row>
    <row r="78" spans="1:16" x14ac:dyDescent="0.2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ID]],MasterData[],6,0)</f>
        <v>162</v>
      </c>
      <c r="L78" s="7">
        <f>InputData[[#This Row],[BUYING PRIZE]]*InputData[[#This Row],[QUANTITY]]</f>
        <v>360</v>
      </c>
      <c r="M78" s="7">
        <f>InputData[[#This Row],[SELLING PRICE]]*InputData[[#This Row],[QUANTITY]]*(1-InputData[[#This Row],[DISCOUNT %]])</f>
        <v>486</v>
      </c>
      <c r="N78">
        <f>DAY(InputData[[#This Row],[DATE]])</f>
        <v>31</v>
      </c>
      <c r="O78" t="str">
        <f>TEXT(InputData[[#This Row],[DATE]],"mmm")</f>
        <v>Mar</v>
      </c>
      <c r="P78">
        <f>YEAR(InputData[[#This Row],[DATE]])</f>
        <v>2021</v>
      </c>
    </row>
    <row r="79" spans="1:16" x14ac:dyDescent="0.2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ID]],MasterData[],6,0)</f>
        <v>115.2</v>
      </c>
      <c r="L79" s="7">
        <f>InputData[[#This Row],[BUYING PRIZE]]*InputData[[#This Row],[QUANTITY]]</f>
        <v>360</v>
      </c>
      <c r="M79" s="7">
        <f>InputData[[#This Row],[SELLING PRICE]]*InputData[[#This Row],[QUANTITY]]*(1-InputData[[#This Row],[DISCOUNT %]])</f>
        <v>460.8</v>
      </c>
      <c r="N79">
        <f>DAY(InputData[[#This Row],[DATE]])</f>
        <v>4</v>
      </c>
      <c r="O79" t="str">
        <f>TEXT(InputData[[#This Row],[DATE]],"mmm")</f>
        <v>Apr</v>
      </c>
      <c r="P79">
        <f>YEAR(InputData[[#This Row],[DATE]])</f>
        <v>2021</v>
      </c>
    </row>
    <row r="80" spans="1:16" x14ac:dyDescent="0.2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ID]],MasterData[],6,0)</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Row],[DATE]],"mmm")</f>
        <v>Apr</v>
      </c>
      <c r="P80">
        <f>YEAR(InputData[[#This Row],[DATE]])</f>
        <v>2021</v>
      </c>
    </row>
    <row r="81" spans="1:16" x14ac:dyDescent="0.2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ID]],MasterData[],6,0)</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Row],[DATE]],"mmm")</f>
        <v>Apr</v>
      </c>
      <c r="P81">
        <f>YEAR(InputData[[#This Row],[DATE]])</f>
        <v>2021</v>
      </c>
    </row>
    <row r="82" spans="1:16" x14ac:dyDescent="0.2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ID]],MasterData[],6,0)</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Row],[DATE]],"mmm")</f>
        <v>Apr</v>
      </c>
      <c r="P82">
        <f>YEAR(InputData[[#This Row],[DATE]])</f>
        <v>2021</v>
      </c>
    </row>
    <row r="83" spans="1:16" x14ac:dyDescent="0.2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ID]],MasterData[],6,0)</f>
        <v>141.57</v>
      </c>
      <c r="L83" s="7">
        <f>InputData[[#This Row],[BUYING PRIZE]]*InputData[[#This Row],[QUANTITY]]</f>
        <v>1694</v>
      </c>
      <c r="M83" s="7">
        <f>InputData[[#This Row],[SELLING PRICE]]*InputData[[#This Row],[QUANTITY]]*(1-InputData[[#This Row],[DISCOUNT %]])</f>
        <v>1981.98</v>
      </c>
      <c r="N83">
        <f>DAY(InputData[[#This Row],[DATE]])</f>
        <v>10</v>
      </c>
      <c r="O83" t="str">
        <f>TEXT(InputData[[#This Row],[DATE]],"mmm")</f>
        <v>Apr</v>
      </c>
      <c r="P83">
        <f>YEAR(InputData[[#This Row],[DATE]])</f>
        <v>2021</v>
      </c>
    </row>
    <row r="84" spans="1:16" x14ac:dyDescent="0.2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ID]],MasterData[],6,0)</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2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ID]],MasterData[],6,0)</f>
        <v>53.11</v>
      </c>
      <c r="L85" s="7">
        <f>InputData[[#This Row],[BUYING PRIZE]]*InputData[[#This Row],[QUANTITY]]</f>
        <v>188</v>
      </c>
      <c r="M85" s="7">
        <f>InputData[[#This Row],[SELLING PRICE]]*InputData[[#This Row],[QUANTITY]]*(1-InputData[[#This Row],[DISCOUNT %]])</f>
        <v>212.44</v>
      </c>
      <c r="N85">
        <f>DAY(InputData[[#This Row],[DATE]])</f>
        <v>12</v>
      </c>
      <c r="O85" t="str">
        <f>TEXT(InputData[[#This Row],[DATE]],"mmm")</f>
        <v>Apr</v>
      </c>
      <c r="P85">
        <f>YEAR(InputData[[#This Row],[DATE]])</f>
        <v>2021</v>
      </c>
    </row>
    <row r="86" spans="1:16" x14ac:dyDescent="0.2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ID]],MasterData[],6,0)</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2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ID]],MasterData[],6,0)</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2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ID]],MasterData[],6,0)</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2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ID]],MasterData[],6,0)</f>
        <v>49.21</v>
      </c>
      <c r="L89" s="7">
        <f>InputData[[#This Row],[BUYING PRIZE]]*InputData[[#This Row],[QUANTITY]]</f>
        <v>555</v>
      </c>
      <c r="M89" s="7">
        <f>InputData[[#This Row],[SELLING PRICE]]*InputData[[#This Row],[QUANTITY]]*(1-InputData[[#This Row],[DISCOUNT %]])</f>
        <v>738.15</v>
      </c>
      <c r="N89">
        <f>DAY(InputData[[#This Row],[DATE]])</f>
        <v>16</v>
      </c>
      <c r="O89" t="str">
        <f>TEXT(InputData[[#This Row],[DATE]],"mmm")</f>
        <v>Apr</v>
      </c>
      <c r="P89">
        <f>YEAR(InputData[[#This Row],[DATE]])</f>
        <v>2021</v>
      </c>
    </row>
    <row r="90" spans="1:16" x14ac:dyDescent="0.2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ID]],MasterData[],6,0)</f>
        <v>79.92</v>
      </c>
      <c r="L90" s="7">
        <f>InputData[[#This Row],[BUYING PRIZE]]*InputData[[#This Row],[QUANTITY]]</f>
        <v>648</v>
      </c>
      <c r="M90" s="7">
        <f>InputData[[#This Row],[SELLING PRICE]]*InputData[[#This Row],[QUANTITY]]*(1-InputData[[#This Row],[DISCOUNT %]])</f>
        <v>719.28</v>
      </c>
      <c r="N90">
        <f>DAY(InputData[[#This Row],[DATE]])</f>
        <v>18</v>
      </c>
      <c r="O90" t="str">
        <f>TEXT(InputData[[#This Row],[DATE]],"mmm")</f>
        <v>Apr</v>
      </c>
      <c r="P90">
        <f>YEAR(InputData[[#This Row],[DATE]])</f>
        <v>2021</v>
      </c>
    </row>
    <row r="91" spans="1:16" x14ac:dyDescent="0.2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ID]],MasterData[],6,0)</f>
        <v>210</v>
      </c>
      <c r="L91" s="7">
        <f>InputData[[#This Row],[BUYING PRIZE]]*InputData[[#This Row],[QUANTITY]]</f>
        <v>1950</v>
      </c>
      <c r="M91" s="7">
        <f>InputData[[#This Row],[SELLING PRICE]]*InputData[[#This Row],[QUANTITY]]*(1-InputData[[#This Row],[DISCOUNT %]])</f>
        <v>2730</v>
      </c>
      <c r="N91">
        <f>DAY(InputData[[#This Row],[DATE]])</f>
        <v>18</v>
      </c>
      <c r="O91" t="str">
        <f>TEXT(InputData[[#This Row],[DATE]],"mmm")</f>
        <v>Apr</v>
      </c>
      <c r="P91">
        <f>YEAR(InputData[[#This Row],[DATE]])</f>
        <v>2021</v>
      </c>
    </row>
    <row r="92" spans="1:16" x14ac:dyDescent="0.2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ID]],MasterData[],6,0)</f>
        <v>162</v>
      </c>
      <c r="L92" s="7">
        <f>InputData[[#This Row],[BUYING PRIZE]]*InputData[[#This Row],[QUANTITY]]</f>
        <v>720</v>
      </c>
      <c r="M92" s="7">
        <f>InputData[[#This Row],[SELLING PRICE]]*InputData[[#This Row],[QUANTITY]]*(1-InputData[[#This Row],[DISCOUNT %]])</f>
        <v>972</v>
      </c>
      <c r="N92">
        <f>DAY(InputData[[#This Row],[DATE]])</f>
        <v>23</v>
      </c>
      <c r="O92" t="str">
        <f>TEXT(InputData[[#This Row],[DATE]],"mmm")</f>
        <v>Apr</v>
      </c>
      <c r="P92">
        <f>YEAR(InputData[[#This Row],[DATE]])</f>
        <v>2021</v>
      </c>
    </row>
    <row r="93" spans="1:16" x14ac:dyDescent="0.2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ID]],MasterData[],6,0)</f>
        <v>41.81</v>
      </c>
      <c r="L93" s="7">
        <f>InputData[[#This Row],[BUYING PRIZE]]*InputData[[#This Row],[QUANTITY]]</f>
        <v>370</v>
      </c>
      <c r="M93" s="7">
        <f>InputData[[#This Row],[SELLING PRICE]]*InputData[[#This Row],[QUANTITY]]*(1-InputData[[#This Row],[DISCOUNT %]])</f>
        <v>418.1</v>
      </c>
      <c r="N93">
        <f>DAY(InputData[[#This Row],[DATE]])</f>
        <v>23</v>
      </c>
      <c r="O93" t="str">
        <f>TEXT(InputData[[#This Row],[DATE]],"mmm")</f>
        <v>Apr</v>
      </c>
      <c r="P93">
        <f>YEAR(InputData[[#This Row],[DATE]])</f>
        <v>2021</v>
      </c>
    </row>
    <row r="94" spans="1:16" x14ac:dyDescent="0.2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ID]],MasterData[],6,0)</f>
        <v>201.28</v>
      </c>
      <c r="L94" s="7">
        <f>InputData[[#This Row],[BUYING PRIZE]]*InputData[[#This Row],[QUANTITY]]</f>
        <v>296</v>
      </c>
      <c r="M94" s="7">
        <f>InputData[[#This Row],[SELLING PRICE]]*InputData[[#This Row],[QUANTITY]]*(1-InputData[[#This Row],[DISCOUNT %]])</f>
        <v>402.56</v>
      </c>
      <c r="N94">
        <f>DAY(InputData[[#This Row],[DATE]])</f>
        <v>24</v>
      </c>
      <c r="O94" t="str">
        <f>TEXT(InputData[[#This Row],[DATE]],"mmm")</f>
        <v>Apr</v>
      </c>
      <c r="P94">
        <f>YEAR(InputData[[#This Row],[DATE]])</f>
        <v>2021</v>
      </c>
    </row>
    <row r="95" spans="1:16" x14ac:dyDescent="0.2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ID]],MasterData[],6,0)</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2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ID]],MasterData[],6,0)</f>
        <v>201.28</v>
      </c>
      <c r="L96" s="7">
        <f>InputData[[#This Row],[BUYING PRIZE]]*InputData[[#This Row],[QUANTITY]]</f>
        <v>1036</v>
      </c>
      <c r="M96" s="7">
        <f>InputData[[#This Row],[SELLING PRICE]]*InputData[[#This Row],[QUANTITY]]*(1-InputData[[#This Row],[DISCOUNT %]])</f>
        <v>1408.96</v>
      </c>
      <c r="N96">
        <f>DAY(InputData[[#This Row],[DATE]])</f>
        <v>29</v>
      </c>
      <c r="O96" t="str">
        <f>TEXT(InputData[[#This Row],[DATE]],"mmm")</f>
        <v>Apr</v>
      </c>
      <c r="P96">
        <f>YEAR(InputData[[#This Row],[DATE]])</f>
        <v>2021</v>
      </c>
    </row>
    <row r="97" spans="1:16" x14ac:dyDescent="0.2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ID]],MasterData[],6,0)</f>
        <v>53.11</v>
      </c>
      <c r="L97" s="7">
        <f>InputData[[#This Row],[BUYING PRIZE]]*InputData[[#This Row],[QUANTITY]]</f>
        <v>47</v>
      </c>
      <c r="M97" s="7">
        <f>InputData[[#This Row],[SELLING PRICE]]*InputData[[#This Row],[QUANTITY]]*(1-InputData[[#This Row],[DISCOUNT %]])</f>
        <v>53.11</v>
      </c>
      <c r="N97">
        <f>DAY(InputData[[#This Row],[DATE]])</f>
        <v>30</v>
      </c>
      <c r="O97" t="str">
        <f>TEXT(InputData[[#This Row],[DATE]],"mmm")</f>
        <v>Apr</v>
      </c>
      <c r="P97">
        <f>YEAR(InputData[[#This Row],[DATE]])</f>
        <v>2021</v>
      </c>
    </row>
    <row r="98" spans="1:16" x14ac:dyDescent="0.2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ID]],MasterData[],6,0)</f>
        <v>49.21</v>
      </c>
      <c r="L98" s="7">
        <f>InputData[[#This Row],[BUYING PRIZE]]*InputData[[#This Row],[QUANTITY]]</f>
        <v>111</v>
      </c>
      <c r="M98" s="7">
        <f>InputData[[#This Row],[SELLING PRICE]]*InputData[[#This Row],[QUANTITY]]*(1-InputData[[#This Row],[DISCOUNT %]])</f>
        <v>147.63</v>
      </c>
      <c r="N98">
        <f>DAY(InputData[[#This Row],[DATE]])</f>
        <v>1</v>
      </c>
      <c r="O98" t="str">
        <f>TEXT(InputData[[#This Row],[DATE]],"mmm")</f>
        <v>May</v>
      </c>
      <c r="P98">
        <f>YEAR(InputData[[#This Row],[DATE]])</f>
        <v>2021</v>
      </c>
    </row>
    <row r="99" spans="1:16" x14ac:dyDescent="0.2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ID]],MasterData[],6,0)</f>
        <v>162</v>
      </c>
      <c r="L99" s="7">
        <f>InputData[[#This Row],[BUYING PRIZE]]*InputData[[#This Row],[QUANTITY]]</f>
        <v>120</v>
      </c>
      <c r="M99" s="7">
        <f>InputData[[#This Row],[SELLING PRICE]]*InputData[[#This Row],[QUANTITY]]*(1-InputData[[#This Row],[DISCOUNT %]])</f>
        <v>162</v>
      </c>
      <c r="N99">
        <f>DAY(InputData[[#This Row],[DATE]])</f>
        <v>1</v>
      </c>
      <c r="O99" t="str">
        <f>TEXT(InputData[[#This Row],[DATE]],"mmm")</f>
        <v>May</v>
      </c>
      <c r="P99">
        <f>YEAR(InputData[[#This Row],[DATE]])</f>
        <v>2021</v>
      </c>
    </row>
    <row r="100" spans="1:16" x14ac:dyDescent="0.2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ID]],MasterData[],6,0)</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2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ID]],MasterData[],6,0)</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2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ID]],MasterData[],6,0)</f>
        <v>146.72</v>
      </c>
      <c r="L102" s="7">
        <f>InputData[[#This Row],[BUYING PRIZE]]*InputData[[#This Row],[QUANTITY]]</f>
        <v>448</v>
      </c>
      <c r="M102" s="7">
        <f>InputData[[#This Row],[SELLING PRICE]]*InputData[[#This Row],[QUANTITY]]*(1-InputData[[#This Row],[DISCOUNT %]])</f>
        <v>586.88</v>
      </c>
      <c r="N102">
        <f>DAY(InputData[[#This Row],[DATE]])</f>
        <v>4</v>
      </c>
      <c r="O102" t="str">
        <f>TEXT(InputData[[#This Row],[DATE]],"mmm")</f>
        <v>May</v>
      </c>
      <c r="P102">
        <f>YEAR(InputData[[#This Row],[DATE]])</f>
        <v>2021</v>
      </c>
    </row>
    <row r="103" spans="1:16" x14ac:dyDescent="0.2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ID]],MasterData[],6,0)</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2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ID]],MasterData[],6,0)</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2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ID]],MasterData[],6,0)</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Row],[DATE]],"mmm")</f>
        <v>May</v>
      </c>
      <c r="P105">
        <f>YEAR(InputData[[#This Row],[DATE]])</f>
        <v>2021</v>
      </c>
    </row>
    <row r="106" spans="1:16" x14ac:dyDescent="0.2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ID]],MasterData[],6,0)</f>
        <v>49.21</v>
      </c>
      <c r="L106" s="7">
        <f>InputData[[#This Row],[BUYING PRIZE]]*InputData[[#This Row],[QUANTITY]]</f>
        <v>37</v>
      </c>
      <c r="M106" s="7">
        <f>InputData[[#This Row],[SELLING PRICE]]*InputData[[#This Row],[QUANTITY]]*(1-InputData[[#This Row],[DISCOUNT %]])</f>
        <v>49.21</v>
      </c>
      <c r="N106">
        <f>DAY(InputData[[#This Row],[DATE]])</f>
        <v>7</v>
      </c>
      <c r="O106" t="str">
        <f>TEXT(InputData[[#This Row],[DATE]],"mmm")</f>
        <v>May</v>
      </c>
      <c r="P106">
        <f>YEAR(InputData[[#This Row],[DATE]])</f>
        <v>2021</v>
      </c>
    </row>
    <row r="107" spans="1:16" x14ac:dyDescent="0.2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ID]],MasterData[],6,0)</f>
        <v>16.64</v>
      </c>
      <c r="L107" s="7">
        <f>InputData[[#This Row],[BUYING PRIZE]]*InputData[[#This Row],[QUANTITY]]</f>
        <v>78</v>
      </c>
      <c r="M107" s="7">
        <f>InputData[[#This Row],[SELLING PRICE]]*InputData[[#This Row],[QUANTITY]]*(1-InputData[[#This Row],[DISCOUNT %]])</f>
        <v>99.84</v>
      </c>
      <c r="N107">
        <f>DAY(InputData[[#This Row],[DATE]])</f>
        <v>9</v>
      </c>
      <c r="O107" t="str">
        <f>TEXT(InputData[[#This Row],[DATE]],"mmm")</f>
        <v>May</v>
      </c>
      <c r="P107">
        <f>YEAR(InputData[[#This Row],[DATE]])</f>
        <v>2021</v>
      </c>
    </row>
    <row r="108" spans="1:16" x14ac:dyDescent="0.2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ID]],MasterData[],6,0)</f>
        <v>41.81</v>
      </c>
      <c r="L108" s="7">
        <f>InputData[[#This Row],[BUYING PRIZE]]*InputData[[#This Row],[QUANTITY]]</f>
        <v>296</v>
      </c>
      <c r="M108" s="7">
        <f>InputData[[#This Row],[SELLING PRICE]]*InputData[[#This Row],[QUANTITY]]*(1-InputData[[#This Row],[DISCOUNT %]])</f>
        <v>334.48</v>
      </c>
      <c r="N108">
        <f>DAY(InputData[[#This Row],[DATE]])</f>
        <v>9</v>
      </c>
      <c r="O108" t="str">
        <f>TEXT(InputData[[#This Row],[DATE]],"mmm")</f>
        <v>May</v>
      </c>
      <c r="P108">
        <f>YEAR(InputData[[#This Row],[DATE]])</f>
        <v>2021</v>
      </c>
    </row>
    <row r="109" spans="1:16" x14ac:dyDescent="0.2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ID]],MasterData[],6,0)</f>
        <v>16.64</v>
      </c>
      <c r="L109" s="7">
        <f>InputData[[#This Row],[BUYING PRIZE]]*InputData[[#This Row],[QUANTITY]]</f>
        <v>39</v>
      </c>
      <c r="M109" s="7">
        <f>InputData[[#This Row],[SELLING PRICE]]*InputData[[#This Row],[QUANTITY]]*(1-InputData[[#This Row],[DISCOUNT %]])</f>
        <v>49.92</v>
      </c>
      <c r="N109">
        <f>DAY(InputData[[#This Row],[DATE]])</f>
        <v>12</v>
      </c>
      <c r="O109" t="str">
        <f>TEXT(InputData[[#This Row],[DATE]],"mmm")</f>
        <v>May</v>
      </c>
      <c r="P109">
        <f>YEAR(InputData[[#This Row],[DATE]])</f>
        <v>2021</v>
      </c>
    </row>
    <row r="110" spans="1:16" x14ac:dyDescent="0.2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ID]],MasterData[],6,0)</f>
        <v>6.7</v>
      </c>
      <c r="L110" s="7">
        <f>InputData[[#This Row],[BUYING PRIZE]]*InputData[[#This Row],[QUANTITY]]</f>
        <v>75</v>
      </c>
      <c r="M110" s="7">
        <f>InputData[[#This Row],[SELLING PRICE]]*InputData[[#This Row],[QUANTITY]]*(1-InputData[[#This Row],[DISCOUNT %]])</f>
        <v>100.5</v>
      </c>
      <c r="N110">
        <f>DAY(InputData[[#This Row],[DATE]])</f>
        <v>12</v>
      </c>
      <c r="O110" t="str">
        <f>TEXT(InputData[[#This Row],[DATE]],"mmm")</f>
        <v>May</v>
      </c>
      <c r="P110">
        <f>YEAR(InputData[[#This Row],[DATE]])</f>
        <v>2021</v>
      </c>
    </row>
    <row r="111" spans="1:16" x14ac:dyDescent="0.2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ID]],MasterData[],6,0)</f>
        <v>53.11</v>
      </c>
      <c r="L111" s="7">
        <f>InputData[[#This Row],[BUYING PRIZE]]*InputData[[#This Row],[QUANTITY]]</f>
        <v>188</v>
      </c>
      <c r="M111" s="7">
        <f>InputData[[#This Row],[SELLING PRICE]]*InputData[[#This Row],[QUANTITY]]*(1-InputData[[#This Row],[DISCOUNT %]])</f>
        <v>212.44</v>
      </c>
      <c r="N111">
        <f>DAY(InputData[[#This Row],[DATE]])</f>
        <v>13</v>
      </c>
      <c r="O111" t="str">
        <f>TEXT(InputData[[#This Row],[DATE]],"mmm")</f>
        <v>May</v>
      </c>
      <c r="P111">
        <f>YEAR(InputData[[#This Row],[DATE]])</f>
        <v>2021</v>
      </c>
    </row>
    <row r="112" spans="1:16" x14ac:dyDescent="0.2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ID]],MasterData[],6,0)</f>
        <v>162</v>
      </c>
      <c r="L112" s="7">
        <f>InputData[[#This Row],[BUYING PRIZE]]*InputData[[#This Row],[QUANTITY]]</f>
        <v>240</v>
      </c>
      <c r="M112" s="7">
        <f>InputData[[#This Row],[SELLING PRICE]]*InputData[[#This Row],[QUANTITY]]*(1-InputData[[#This Row],[DISCOUNT %]])</f>
        <v>324</v>
      </c>
      <c r="N112">
        <f>DAY(InputData[[#This Row],[DATE]])</f>
        <v>20</v>
      </c>
      <c r="O112" t="str">
        <f>TEXT(InputData[[#This Row],[DATE]],"mmm")</f>
        <v>May</v>
      </c>
      <c r="P112">
        <f>YEAR(InputData[[#This Row],[DATE]])</f>
        <v>2021</v>
      </c>
    </row>
    <row r="113" spans="1:16" x14ac:dyDescent="0.2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ID]],MasterData[],6,0)</f>
        <v>115.2</v>
      </c>
      <c r="L113" s="7">
        <f>InputData[[#This Row],[BUYING PRIZE]]*InputData[[#This Row],[QUANTITY]]</f>
        <v>990</v>
      </c>
      <c r="M113" s="7">
        <f>InputData[[#This Row],[SELLING PRICE]]*InputData[[#This Row],[QUANTITY]]*(1-InputData[[#This Row],[DISCOUNT %]])</f>
        <v>1267.2</v>
      </c>
      <c r="N113">
        <f>DAY(InputData[[#This Row],[DATE]])</f>
        <v>23</v>
      </c>
      <c r="O113" t="str">
        <f>TEXT(InputData[[#This Row],[DATE]],"mmm")</f>
        <v>May</v>
      </c>
      <c r="P113">
        <f>YEAR(InputData[[#This Row],[DATE]])</f>
        <v>2021</v>
      </c>
    </row>
    <row r="114" spans="1:16" x14ac:dyDescent="0.2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ID]],MasterData[],6,0)</f>
        <v>149.46</v>
      </c>
      <c r="L114" s="7">
        <f>InputData[[#This Row],[BUYING PRIZE]]*InputData[[#This Row],[QUANTITY]]</f>
        <v>1833</v>
      </c>
      <c r="M114" s="7">
        <f>InputData[[#This Row],[SELLING PRICE]]*InputData[[#This Row],[QUANTITY]]*(1-InputData[[#This Row],[DISCOUNT %]])</f>
        <v>1942.98</v>
      </c>
      <c r="N114">
        <f>DAY(InputData[[#This Row],[DATE]])</f>
        <v>30</v>
      </c>
      <c r="O114" t="str">
        <f>TEXT(InputData[[#This Row],[DATE]],"mmm")</f>
        <v>May</v>
      </c>
      <c r="P114">
        <f>YEAR(InputData[[#This Row],[DATE]])</f>
        <v>2021</v>
      </c>
    </row>
    <row r="115" spans="1:16" x14ac:dyDescent="0.2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ID]],MasterData[],6,0)</f>
        <v>122.08</v>
      </c>
      <c r="L115" s="7">
        <f>InputData[[#This Row],[BUYING PRIZE]]*InputData[[#This Row],[QUANTITY]]</f>
        <v>672</v>
      </c>
      <c r="M115" s="7">
        <f>InputData[[#This Row],[SELLING PRICE]]*InputData[[#This Row],[QUANTITY]]*(1-InputData[[#This Row],[DISCOUNT %]])</f>
        <v>732.48</v>
      </c>
      <c r="N115">
        <f>DAY(InputData[[#This Row],[DATE]])</f>
        <v>30</v>
      </c>
      <c r="O115" t="str">
        <f>TEXT(InputData[[#This Row],[DATE]],"mmm")</f>
        <v>May</v>
      </c>
      <c r="P115">
        <f>YEAR(InputData[[#This Row],[DATE]])</f>
        <v>2021</v>
      </c>
    </row>
    <row r="116" spans="1:16" x14ac:dyDescent="0.2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ID]],MasterData[],6,0)</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2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ID]],MasterData[],6,0)</f>
        <v>76.25</v>
      </c>
      <c r="L117" s="7">
        <f>InputData[[#This Row],[BUYING PRIZE]]*InputData[[#This Row],[QUANTITY]]</f>
        <v>488</v>
      </c>
      <c r="M117" s="7">
        <f>InputData[[#This Row],[SELLING PRICE]]*InputData[[#This Row],[QUANTITY]]*(1-InputData[[#This Row],[DISCOUNT %]])</f>
        <v>610</v>
      </c>
      <c r="N117">
        <f>DAY(InputData[[#This Row],[DATE]])</f>
        <v>4</v>
      </c>
      <c r="O117" t="str">
        <f>TEXT(InputData[[#This Row],[DATE]],"mmm")</f>
        <v>Jun</v>
      </c>
      <c r="P117">
        <f>YEAR(InputData[[#This Row],[DATE]])</f>
        <v>2021</v>
      </c>
    </row>
    <row r="118" spans="1:16" x14ac:dyDescent="0.2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ID]],MasterData[],6,0)</f>
        <v>76.25</v>
      </c>
      <c r="L118" s="7">
        <f>InputData[[#This Row],[BUYING PRIZE]]*InputData[[#This Row],[QUANTITY]]</f>
        <v>732</v>
      </c>
      <c r="M118" s="7">
        <f>InputData[[#This Row],[SELLING PRICE]]*InputData[[#This Row],[QUANTITY]]*(1-InputData[[#This Row],[DISCOUNT %]])</f>
        <v>915</v>
      </c>
      <c r="N118">
        <f>DAY(InputData[[#This Row],[DATE]])</f>
        <v>4</v>
      </c>
      <c r="O118" t="str">
        <f>TEXT(InputData[[#This Row],[DATE]],"mmm")</f>
        <v>Jun</v>
      </c>
      <c r="P118">
        <f>YEAR(InputData[[#This Row],[DATE]])</f>
        <v>2021</v>
      </c>
    </row>
    <row r="119" spans="1:16" x14ac:dyDescent="0.2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ID]],MasterData[],6,0)</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2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ID]],MasterData[],6,0)</f>
        <v>6.7</v>
      </c>
      <c r="L120" s="7">
        <f>InputData[[#This Row],[BUYING PRIZE]]*InputData[[#This Row],[QUANTITY]]</f>
        <v>50</v>
      </c>
      <c r="M120" s="7">
        <f>InputData[[#This Row],[SELLING PRICE]]*InputData[[#This Row],[QUANTITY]]*(1-InputData[[#This Row],[DISCOUNT %]])</f>
        <v>67</v>
      </c>
      <c r="N120">
        <f>DAY(InputData[[#This Row],[DATE]])</f>
        <v>5</v>
      </c>
      <c r="O120" t="str">
        <f>TEXT(InputData[[#This Row],[DATE]],"mmm")</f>
        <v>Jun</v>
      </c>
      <c r="P120">
        <f>YEAR(InputData[[#This Row],[DATE]])</f>
        <v>2021</v>
      </c>
    </row>
    <row r="121" spans="1:16" x14ac:dyDescent="0.2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ID]],MasterData[],6,0)</f>
        <v>119.7</v>
      </c>
      <c r="L121" s="7">
        <f>InputData[[#This Row],[BUYING PRIZE]]*InputData[[#This Row],[QUANTITY]]</f>
        <v>570</v>
      </c>
      <c r="M121" s="7">
        <f>InputData[[#This Row],[SELLING PRICE]]*InputData[[#This Row],[QUANTITY]]*(1-InputData[[#This Row],[DISCOUNT %]])</f>
        <v>718.2</v>
      </c>
      <c r="N121">
        <f>DAY(InputData[[#This Row],[DATE]])</f>
        <v>6</v>
      </c>
      <c r="O121" t="str">
        <f>TEXT(InputData[[#This Row],[DATE]],"mmm")</f>
        <v>Jun</v>
      </c>
      <c r="P121">
        <f>YEAR(InputData[[#This Row],[DATE]])</f>
        <v>2021</v>
      </c>
    </row>
    <row r="122" spans="1:16" x14ac:dyDescent="0.2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ID]],MasterData[],6,0)</f>
        <v>41.81</v>
      </c>
      <c r="L122" s="7">
        <f>InputData[[#This Row],[BUYING PRIZE]]*InputData[[#This Row],[QUANTITY]]</f>
        <v>407</v>
      </c>
      <c r="M122" s="7">
        <f>InputData[[#This Row],[SELLING PRICE]]*InputData[[#This Row],[QUANTITY]]*(1-InputData[[#This Row],[DISCOUNT %]])</f>
        <v>459.91</v>
      </c>
      <c r="N122">
        <f>DAY(InputData[[#This Row],[DATE]])</f>
        <v>8</v>
      </c>
      <c r="O122" t="str">
        <f>TEXT(InputData[[#This Row],[DATE]],"mmm")</f>
        <v>Jun</v>
      </c>
      <c r="P122">
        <f>YEAR(InputData[[#This Row],[DATE]])</f>
        <v>2021</v>
      </c>
    </row>
    <row r="123" spans="1:16" x14ac:dyDescent="0.2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ID]],MasterData[],6,0)</f>
        <v>48.84</v>
      </c>
      <c r="L123" s="7">
        <f>InputData[[#This Row],[BUYING PRIZE]]*InputData[[#This Row],[QUANTITY]]</f>
        <v>484</v>
      </c>
      <c r="M123" s="7">
        <f>InputData[[#This Row],[SELLING PRICE]]*InputData[[#This Row],[QUANTITY]]*(1-InputData[[#This Row],[DISCOUNT %]])</f>
        <v>537.24</v>
      </c>
      <c r="N123">
        <f>DAY(InputData[[#This Row],[DATE]])</f>
        <v>8</v>
      </c>
      <c r="O123" t="str">
        <f>TEXT(InputData[[#This Row],[DATE]],"mmm")</f>
        <v>Jun</v>
      </c>
      <c r="P123">
        <f>YEAR(InputData[[#This Row],[DATE]])</f>
        <v>2021</v>
      </c>
    </row>
    <row r="124" spans="1:16" x14ac:dyDescent="0.2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ID]],MasterData[],6,0)</f>
        <v>103.88</v>
      </c>
      <c r="L124" s="7">
        <f>InputData[[#This Row],[BUYING PRIZE]]*InputData[[#This Row],[QUANTITY]]</f>
        <v>686</v>
      </c>
      <c r="M124" s="7">
        <f>InputData[[#This Row],[SELLING PRICE]]*InputData[[#This Row],[QUANTITY]]*(1-InputData[[#This Row],[DISCOUNT %]])</f>
        <v>727.16</v>
      </c>
      <c r="N124">
        <f>DAY(InputData[[#This Row],[DATE]])</f>
        <v>9</v>
      </c>
      <c r="O124" t="str">
        <f>TEXT(InputData[[#This Row],[DATE]],"mmm")</f>
        <v>Jun</v>
      </c>
      <c r="P124">
        <f>YEAR(InputData[[#This Row],[DATE]])</f>
        <v>2021</v>
      </c>
    </row>
    <row r="125" spans="1:16" x14ac:dyDescent="0.2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ID]],MasterData[],6,0)</f>
        <v>117.48</v>
      </c>
      <c r="L125" s="7">
        <f>InputData[[#This Row],[BUYING PRIZE]]*InputData[[#This Row],[QUANTITY]]</f>
        <v>1068</v>
      </c>
      <c r="M125" s="7">
        <f>InputData[[#This Row],[SELLING PRICE]]*InputData[[#This Row],[QUANTITY]]*(1-InputData[[#This Row],[DISCOUNT %]])</f>
        <v>1409.76</v>
      </c>
      <c r="N125">
        <f>DAY(InputData[[#This Row],[DATE]])</f>
        <v>11</v>
      </c>
      <c r="O125" t="str">
        <f>TEXT(InputData[[#This Row],[DATE]],"mmm")</f>
        <v>Jun</v>
      </c>
      <c r="P125">
        <f>YEAR(InputData[[#This Row],[DATE]])</f>
        <v>2021</v>
      </c>
    </row>
    <row r="126" spans="1:16" x14ac:dyDescent="0.2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ID]],MasterData[],6,0)</f>
        <v>173.88</v>
      </c>
      <c r="L126" s="7">
        <f>InputData[[#This Row],[BUYING PRIZE]]*InputData[[#This Row],[QUANTITY]]</f>
        <v>828</v>
      </c>
      <c r="M126" s="7">
        <f>InputData[[#This Row],[SELLING PRICE]]*InputData[[#This Row],[QUANTITY]]*(1-InputData[[#This Row],[DISCOUNT %]])</f>
        <v>1043.28</v>
      </c>
      <c r="N126">
        <f>DAY(InputData[[#This Row],[DATE]])</f>
        <v>12</v>
      </c>
      <c r="O126" t="str">
        <f>TEXT(InputData[[#This Row],[DATE]],"mmm")</f>
        <v>Jun</v>
      </c>
      <c r="P126">
        <f>YEAR(InputData[[#This Row],[DATE]])</f>
        <v>2021</v>
      </c>
    </row>
    <row r="127" spans="1:16" x14ac:dyDescent="0.2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ID]],MasterData[],6,0)</f>
        <v>8.33</v>
      </c>
      <c r="L127" s="7">
        <f>InputData[[#This Row],[BUYING PRIZE]]*InputData[[#This Row],[QUANTITY]]</f>
        <v>70</v>
      </c>
      <c r="M127" s="7">
        <f>InputData[[#This Row],[SELLING PRICE]]*InputData[[#This Row],[QUANTITY]]*(1-InputData[[#This Row],[DISCOUNT %]])</f>
        <v>83.3</v>
      </c>
      <c r="N127">
        <f>DAY(InputData[[#This Row],[DATE]])</f>
        <v>14</v>
      </c>
      <c r="O127" t="str">
        <f>TEXT(InputData[[#This Row],[DATE]],"mmm")</f>
        <v>Jun</v>
      </c>
      <c r="P127">
        <f>YEAR(InputData[[#This Row],[DATE]])</f>
        <v>2021</v>
      </c>
    </row>
    <row r="128" spans="1:16" x14ac:dyDescent="0.2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ID]],MasterData[],6,0)</f>
        <v>210</v>
      </c>
      <c r="L128" s="7">
        <f>InputData[[#This Row],[BUYING PRIZE]]*InputData[[#This Row],[QUANTITY]]</f>
        <v>750</v>
      </c>
      <c r="M128" s="7">
        <f>InputData[[#This Row],[SELLING PRICE]]*InputData[[#This Row],[QUANTITY]]*(1-InputData[[#This Row],[DISCOUNT %]])</f>
        <v>1050</v>
      </c>
      <c r="N128">
        <f>DAY(InputData[[#This Row],[DATE]])</f>
        <v>16</v>
      </c>
      <c r="O128" t="str">
        <f>TEXT(InputData[[#This Row],[DATE]],"mmm")</f>
        <v>Jun</v>
      </c>
      <c r="P128">
        <f>YEAR(InputData[[#This Row],[DATE]])</f>
        <v>2021</v>
      </c>
    </row>
    <row r="129" spans="1:16" x14ac:dyDescent="0.2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ID]],MasterData[],6,0)</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Row],[DATE]],"mmm")</f>
        <v>Jun</v>
      </c>
      <c r="P129">
        <f>YEAR(InputData[[#This Row],[DATE]])</f>
        <v>2021</v>
      </c>
    </row>
    <row r="130" spans="1:16" x14ac:dyDescent="0.2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ID]],MasterData[],6,0)</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2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ID]],MasterData[],6,0)</f>
        <v>8.33</v>
      </c>
      <c r="L131" s="7">
        <f>InputData[[#This Row],[BUYING PRIZE]]*InputData[[#This Row],[QUANTITY]]</f>
        <v>91</v>
      </c>
      <c r="M131" s="7">
        <f>InputData[[#This Row],[SELLING PRICE]]*InputData[[#This Row],[QUANTITY]]*(1-InputData[[#This Row],[DISCOUNT %]])</f>
        <v>108.29</v>
      </c>
      <c r="N131">
        <f>DAY(InputData[[#This Row],[DATE]])</f>
        <v>18</v>
      </c>
      <c r="O131" t="str">
        <f>TEXT(InputData[[#This Row],[DATE]],"mmm")</f>
        <v>Jun</v>
      </c>
      <c r="P131">
        <f>YEAR(InputData[[#This Row],[DATE]])</f>
        <v>2021</v>
      </c>
    </row>
    <row r="132" spans="1:16" x14ac:dyDescent="0.2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ID]],MasterData[],6,0)</f>
        <v>173.88</v>
      </c>
      <c r="L132" s="7">
        <f>InputData[[#This Row],[BUYING PRIZE]]*InputData[[#This Row],[QUANTITY]]</f>
        <v>690</v>
      </c>
      <c r="M132" s="7">
        <f>InputData[[#This Row],[SELLING PRICE]]*InputData[[#This Row],[QUANTITY]]*(1-InputData[[#This Row],[DISCOUNT %]])</f>
        <v>869.4</v>
      </c>
      <c r="N132">
        <f>DAY(InputData[[#This Row],[DATE]])</f>
        <v>19</v>
      </c>
      <c r="O132" t="str">
        <f>TEXT(InputData[[#This Row],[DATE]],"mmm")</f>
        <v>Jun</v>
      </c>
      <c r="P132">
        <f>YEAR(InputData[[#This Row],[DATE]])</f>
        <v>2021</v>
      </c>
    </row>
    <row r="133" spans="1:16" x14ac:dyDescent="0.2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ID]],MasterData[],6,0)</f>
        <v>16.64</v>
      </c>
      <c r="L133" s="7">
        <f>InputData[[#This Row],[BUYING PRIZE]]*InputData[[#This Row],[QUANTITY]]</f>
        <v>13</v>
      </c>
      <c r="M133" s="7">
        <f>InputData[[#This Row],[SELLING PRICE]]*InputData[[#This Row],[QUANTITY]]*(1-InputData[[#This Row],[DISCOUNT %]])</f>
        <v>16.64</v>
      </c>
      <c r="N133">
        <f>DAY(InputData[[#This Row],[DATE]])</f>
        <v>20</v>
      </c>
      <c r="O133" t="str">
        <f>TEXT(InputData[[#This Row],[DATE]],"mmm")</f>
        <v>Jun</v>
      </c>
      <c r="P133">
        <f>YEAR(InputData[[#This Row],[DATE]])</f>
        <v>2021</v>
      </c>
    </row>
    <row r="134" spans="1:16" x14ac:dyDescent="0.2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ID]],MasterData[],6,0)</f>
        <v>16.64</v>
      </c>
      <c r="L134" s="7">
        <f>InputData[[#This Row],[BUYING PRIZE]]*InputData[[#This Row],[QUANTITY]]</f>
        <v>52</v>
      </c>
      <c r="M134" s="7">
        <f>InputData[[#This Row],[SELLING PRICE]]*InputData[[#This Row],[QUANTITY]]*(1-InputData[[#This Row],[DISCOUNT %]])</f>
        <v>66.56</v>
      </c>
      <c r="N134">
        <f>DAY(InputData[[#This Row],[DATE]])</f>
        <v>23</v>
      </c>
      <c r="O134" t="str">
        <f>TEXT(InputData[[#This Row],[DATE]],"mmm")</f>
        <v>Jun</v>
      </c>
      <c r="P134">
        <f>YEAR(InputData[[#This Row],[DATE]])</f>
        <v>2021</v>
      </c>
    </row>
    <row r="135" spans="1:16" x14ac:dyDescent="0.2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ID]],MasterData[],6,0)</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2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ID]],MasterData[],6,0)</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2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ID]],MasterData[],6,0)</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Row],[DATE]],"mmm")</f>
        <v>Jun</v>
      </c>
      <c r="P137">
        <f>YEAR(InputData[[#This Row],[DATE]])</f>
        <v>2021</v>
      </c>
    </row>
    <row r="138" spans="1:16" x14ac:dyDescent="0.2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ID]],MasterData[],6,0)</f>
        <v>162.54</v>
      </c>
      <c r="L138" s="7">
        <f>InputData[[#This Row],[BUYING PRIZE]]*InputData[[#This Row],[QUANTITY]]</f>
        <v>252</v>
      </c>
      <c r="M138" s="7">
        <f>InputData[[#This Row],[SELLING PRICE]]*InputData[[#This Row],[QUANTITY]]*(1-InputData[[#This Row],[DISCOUNT %]])</f>
        <v>325.08</v>
      </c>
      <c r="N138">
        <f>DAY(InputData[[#This Row],[DATE]])</f>
        <v>28</v>
      </c>
      <c r="O138" t="str">
        <f>TEXT(InputData[[#This Row],[DATE]],"mmm")</f>
        <v>Jun</v>
      </c>
      <c r="P138">
        <f>YEAR(InputData[[#This Row],[DATE]])</f>
        <v>2021</v>
      </c>
    </row>
    <row r="139" spans="1:16" x14ac:dyDescent="0.2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ID]],MasterData[],6,0)</f>
        <v>6.7</v>
      </c>
      <c r="L139" s="7">
        <f>InputData[[#This Row],[BUYING PRIZE]]*InputData[[#This Row],[QUANTITY]]</f>
        <v>35</v>
      </c>
      <c r="M139" s="7">
        <f>InputData[[#This Row],[SELLING PRICE]]*InputData[[#This Row],[QUANTITY]]*(1-InputData[[#This Row],[DISCOUNT %]])</f>
        <v>46.9</v>
      </c>
      <c r="N139">
        <f>DAY(InputData[[#This Row],[DATE]])</f>
        <v>28</v>
      </c>
      <c r="O139" t="str">
        <f>TEXT(InputData[[#This Row],[DATE]],"mmm")</f>
        <v>Jun</v>
      </c>
      <c r="P139">
        <f>YEAR(InputData[[#This Row],[DATE]])</f>
        <v>2021</v>
      </c>
    </row>
    <row r="140" spans="1:16" x14ac:dyDescent="0.2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ID]],MasterData[],6,0)</f>
        <v>146.72</v>
      </c>
      <c r="L140" s="7">
        <f>InputData[[#This Row],[BUYING PRIZE]]*InputData[[#This Row],[QUANTITY]]</f>
        <v>448</v>
      </c>
      <c r="M140" s="7">
        <f>InputData[[#This Row],[SELLING PRICE]]*InputData[[#This Row],[QUANTITY]]*(1-InputData[[#This Row],[DISCOUNT %]])</f>
        <v>586.88</v>
      </c>
      <c r="N140">
        <f>DAY(InputData[[#This Row],[DATE]])</f>
        <v>29</v>
      </c>
      <c r="O140" t="str">
        <f>TEXT(InputData[[#This Row],[DATE]],"mmm")</f>
        <v>Jun</v>
      </c>
      <c r="P140">
        <f>YEAR(InputData[[#This Row],[DATE]])</f>
        <v>2021</v>
      </c>
    </row>
    <row r="141" spans="1:16" x14ac:dyDescent="0.2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ID]],MasterData[],6,0)</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Row],[DATE]],"mmm")</f>
        <v>Jul</v>
      </c>
      <c r="P141">
        <f>YEAR(InputData[[#This Row],[DATE]])</f>
        <v>2021</v>
      </c>
    </row>
    <row r="142" spans="1:16" x14ac:dyDescent="0.2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ID]],MasterData[],6,0)</f>
        <v>164.28</v>
      </c>
      <c r="L142" s="7">
        <f>InputData[[#This Row],[BUYING PRIZE]]*InputData[[#This Row],[QUANTITY]]</f>
        <v>1628</v>
      </c>
      <c r="M142" s="7">
        <f>InputData[[#This Row],[SELLING PRICE]]*InputData[[#This Row],[QUANTITY]]*(1-InputData[[#This Row],[DISCOUNT %]])</f>
        <v>1807.08</v>
      </c>
      <c r="N142">
        <f>DAY(InputData[[#This Row],[DATE]])</f>
        <v>2</v>
      </c>
      <c r="O142" t="str">
        <f>TEXT(InputData[[#This Row],[DATE]],"mmm")</f>
        <v>Jul</v>
      </c>
      <c r="P142">
        <f>YEAR(InputData[[#This Row],[DATE]])</f>
        <v>2021</v>
      </c>
    </row>
    <row r="143" spans="1:16" x14ac:dyDescent="0.2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ID]],MasterData[],6,0)</f>
        <v>119.7</v>
      </c>
      <c r="L143" s="7">
        <f>InputData[[#This Row],[BUYING PRIZE]]*InputData[[#This Row],[QUANTITY]]</f>
        <v>855</v>
      </c>
      <c r="M143" s="7">
        <f>InputData[[#This Row],[SELLING PRICE]]*InputData[[#This Row],[QUANTITY]]*(1-InputData[[#This Row],[DISCOUNT %]])</f>
        <v>1077.3</v>
      </c>
      <c r="N143">
        <f>DAY(InputData[[#This Row],[DATE]])</f>
        <v>3</v>
      </c>
      <c r="O143" t="str">
        <f>TEXT(InputData[[#This Row],[DATE]],"mmm")</f>
        <v>Jul</v>
      </c>
      <c r="P143">
        <f>YEAR(InputData[[#This Row],[DATE]])</f>
        <v>2021</v>
      </c>
    </row>
    <row r="144" spans="1:16" x14ac:dyDescent="0.2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ID]],MasterData[],6,0)</f>
        <v>80.94</v>
      </c>
      <c r="L144" s="7">
        <f>InputData[[#This Row],[BUYING PRIZE]]*InputData[[#This Row],[QUANTITY]]</f>
        <v>568</v>
      </c>
      <c r="M144" s="7">
        <f>InputData[[#This Row],[SELLING PRICE]]*InputData[[#This Row],[QUANTITY]]*(1-InputData[[#This Row],[DISCOUNT %]])</f>
        <v>647.52</v>
      </c>
      <c r="N144">
        <f>DAY(InputData[[#This Row],[DATE]])</f>
        <v>3</v>
      </c>
      <c r="O144" t="str">
        <f>TEXT(InputData[[#This Row],[DATE]],"mmm")</f>
        <v>Jul</v>
      </c>
      <c r="P144">
        <f>YEAR(InputData[[#This Row],[DATE]])</f>
        <v>2021</v>
      </c>
    </row>
    <row r="145" spans="1:16" x14ac:dyDescent="0.2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ID]],MasterData[],6,0)</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2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ID]],MasterData[],6,0)</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2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ID]],MasterData[],6,0)</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2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ID]],MasterData[],6,0)</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2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ID]],MasterData[],6,0)</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2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ID]],MasterData[],6,0)</f>
        <v>210</v>
      </c>
      <c r="L150" s="7">
        <f>InputData[[#This Row],[BUYING PRIZE]]*InputData[[#This Row],[QUANTITY]]</f>
        <v>150</v>
      </c>
      <c r="M150" s="7">
        <f>InputData[[#This Row],[SELLING PRICE]]*InputData[[#This Row],[QUANTITY]]*(1-InputData[[#This Row],[DISCOUNT %]])</f>
        <v>210</v>
      </c>
      <c r="N150">
        <f>DAY(InputData[[#This Row],[DATE]])</f>
        <v>13</v>
      </c>
      <c r="O150" t="str">
        <f>TEXT(InputData[[#This Row],[DATE]],"mmm")</f>
        <v>Jul</v>
      </c>
      <c r="P150">
        <f>YEAR(InputData[[#This Row],[DATE]])</f>
        <v>2021</v>
      </c>
    </row>
    <row r="151" spans="1:16" x14ac:dyDescent="0.2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ID]],MasterData[],6,0)</f>
        <v>149.46</v>
      </c>
      <c r="L151" s="7">
        <f>InputData[[#This Row],[BUYING PRIZE]]*InputData[[#This Row],[QUANTITY]]</f>
        <v>1128</v>
      </c>
      <c r="M151" s="7">
        <f>InputData[[#This Row],[SELLING PRICE]]*InputData[[#This Row],[QUANTITY]]*(1-InputData[[#This Row],[DISCOUNT %]])</f>
        <v>1195.68</v>
      </c>
      <c r="N151">
        <f>DAY(InputData[[#This Row],[DATE]])</f>
        <v>16</v>
      </c>
      <c r="O151" t="str">
        <f>TEXT(InputData[[#This Row],[DATE]],"mmm")</f>
        <v>Jul</v>
      </c>
      <c r="P151">
        <f>YEAR(InputData[[#This Row],[DATE]])</f>
        <v>2021</v>
      </c>
    </row>
    <row r="152" spans="1:16" x14ac:dyDescent="0.2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ID]],MasterData[],6,0)</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2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ID]],MasterData[],6,0)</f>
        <v>79.92</v>
      </c>
      <c r="L153" s="7">
        <f>InputData[[#This Row],[BUYING PRIZE]]*InputData[[#This Row],[QUANTITY]]</f>
        <v>792</v>
      </c>
      <c r="M153" s="7">
        <f>InputData[[#This Row],[SELLING PRICE]]*InputData[[#This Row],[QUANTITY]]*(1-InputData[[#This Row],[DISCOUNT %]])</f>
        <v>879.12</v>
      </c>
      <c r="N153">
        <f>DAY(InputData[[#This Row],[DATE]])</f>
        <v>20</v>
      </c>
      <c r="O153" t="str">
        <f>TEXT(InputData[[#This Row],[DATE]],"mmm")</f>
        <v>Jul</v>
      </c>
      <c r="P153">
        <f>YEAR(InputData[[#This Row],[DATE]])</f>
        <v>2021</v>
      </c>
    </row>
    <row r="154" spans="1:16" x14ac:dyDescent="0.2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ID]],MasterData[],6,0)</f>
        <v>83.08</v>
      </c>
      <c r="L154" s="7">
        <f>InputData[[#This Row],[BUYING PRIZE]]*InputData[[#This Row],[QUANTITY]]</f>
        <v>335</v>
      </c>
      <c r="M154" s="7">
        <f>InputData[[#This Row],[SELLING PRICE]]*InputData[[#This Row],[QUANTITY]]*(1-InputData[[#This Row],[DISCOUNT %]])</f>
        <v>415.4</v>
      </c>
      <c r="N154">
        <f>DAY(InputData[[#This Row],[DATE]])</f>
        <v>20</v>
      </c>
      <c r="O154" t="str">
        <f>TEXT(InputData[[#This Row],[DATE]],"mmm")</f>
        <v>Jul</v>
      </c>
      <c r="P154">
        <f>YEAR(InputData[[#This Row],[DATE]])</f>
        <v>2021</v>
      </c>
    </row>
    <row r="155" spans="1:16" x14ac:dyDescent="0.2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ID]],MasterData[],6,0)</f>
        <v>53.11</v>
      </c>
      <c r="L155" s="7">
        <f>InputData[[#This Row],[BUYING PRIZE]]*InputData[[#This Row],[QUANTITY]]</f>
        <v>705</v>
      </c>
      <c r="M155" s="7">
        <f>InputData[[#This Row],[SELLING PRICE]]*InputData[[#This Row],[QUANTITY]]*(1-InputData[[#This Row],[DISCOUNT %]])</f>
        <v>796.65</v>
      </c>
      <c r="N155">
        <f>DAY(InputData[[#This Row],[DATE]])</f>
        <v>21</v>
      </c>
      <c r="O155" t="str">
        <f>TEXT(InputData[[#This Row],[DATE]],"mmm")</f>
        <v>Jul</v>
      </c>
      <c r="P155">
        <f>YEAR(InputData[[#This Row],[DATE]])</f>
        <v>2021</v>
      </c>
    </row>
    <row r="156" spans="1:16" x14ac:dyDescent="0.2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ID]],MasterData[],6,0)</f>
        <v>24.66</v>
      </c>
      <c r="L156" s="7">
        <f>InputData[[#This Row],[BUYING PRIZE]]*InputData[[#This Row],[QUANTITY]]</f>
        <v>54</v>
      </c>
      <c r="M156" s="7">
        <f>InputData[[#This Row],[SELLING PRICE]]*InputData[[#This Row],[QUANTITY]]*(1-InputData[[#This Row],[DISCOUNT %]])</f>
        <v>73.98</v>
      </c>
      <c r="N156">
        <f>DAY(InputData[[#This Row],[DATE]])</f>
        <v>22</v>
      </c>
      <c r="O156" t="str">
        <f>TEXT(InputData[[#This Row],[DATE]],"mmm")</f>
        <v>Jul</v>
      </c>
      <c r="P156">
        <f>YEAR(InputData[[#This Row],[DATE]])</f>
        <v>2021</v>
      </c>
    </row>
    <row r="157" spans="1:16" x14ac:dyDescent="0.2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ID]],MasterData[],6,0)</f>
        <v>156.96</v>
      </c>
      <c r="L157" s="7">
        <f>InputData[[#This Row],[BUYING PRIZE]]*InputData[[#This Row],[QUANTITY]]</f>
        <v>2016</v>
      </c>
      <c r="M157" s="7">
        <f>InputData[[#This Row],[SELLING PRICE]]*InputData[[#This Row],[QUANTITY]]*(1-InputData[[#This Row],[DISCOUNT %]])</f>
        <v>2197.44</v>
      </c>
      <c r="N157">
        <f>DAY(InputData[[#This Row],[DATE]])</f>
        <v>22</v>
      </c>
      <c r="O157" t="str">
        <f>TEXT(InputData[[#This Row],[DATE]],"mmm")</f>
        <v>Jul</v>
      </c>
      <c r="P157">
        <f>YEAR(InputData[[#This Row],[DATE]])</f>
        <v>2021</v>
      </c>
    </row>
    <row r="158" spans="1:16" x14ac:dyDescent="0.2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ID]],MasterData[],6,0)</f>
        <v>96.3</v>
      </c>
      <c r="L158" s="7">
        <f>InputData[[#This Row],[BUYING PRIZE]]*InputData[[#This Row],[QUANTITY]]</f>
        <v>630</v>
      </c>
      <c r="M158" s="7">
        <f>InputData[[#This Row],[SELLING PRICE]]*InputData[[#This Row],[QUANTITY]]*(1-InputData[[#This Row],[DISCOUNT %]])</f>
        <v>674.1</v>
      </c>
      <c r="N158">
        <f>DAY(InputData[[#This Row],[DATE]])</f>
        <v>23</v>
      </c>
      <c r="O158" t="str">
        <f>TEXT(InputData[[#This Row],[DATE]],"mmm")</f>
        <v>Jul</v>
      </c>
      <c r="P158">
        <f>YEAR(InputData[[#This Row],[DATE]])</f>
        <v>2021</v>
      </c>
    </row>
    <row r="159" spans="1:16" x14ac:dyDescent="0.2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ID]],MasterData[],6,0)</f>
        <v>85.76</v>
      </c>
      <c r="L159" s="7">
        <f>InputData[[#This Row],[BUYING PRIZE]]*InputData[[#This Row],[QUANTITY]]</f>
        <v>536</v>
      </c>
      <c r="M159" s="7">
        <f>InputData[[#This Row],[SELLING PRICE]]*InputData[[#This Row],[QUANTITY]]*(1-InputData[[#This Row],[DISCOUNT %]])</f>
        <v>686.08</v>
      </c>
      <c r="N159">
        <f>DAY(InputData[[#This Row],[DATE]])</f>
        <v>23</v>
      </c>
      <c r="O159" t="str">
        <f>TEXT(InputData[[#This Row],[DATE]],"mmm")</f>
        <v>Jul</v>
      </c>
      <c r="P159">
        <f>YEAR(InputData[[#This Row],[DATE]])</f>
        <v>2021</v>
      </c>
    </row>
    <row r="160" spans="1:16" x14ac:dyDescent="0.2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ID]],MasterData[],6,0)</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2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ID]],MasterData[],6,0)</f>
        <v>82.08</v>
      </c>
      <c r="L161" s="7">
        <f>InputData[[#This Row],[BUYING PRIZE]]*InputData[[#This Row],[QUANTITY]]</f>
        <v>1140</v>
      </c>
      <c r="M161" s="7">
        <f>InputData[[#This Row],[SELLING PRICE]]*InputData[[#This Row],[QUANTITY]]*(1-InputData[[#This Row],[DISCOUNT %]])</f>
        <v>1231.2</v>
      </c>
      <c r="N161">
        <f>DAY(InputData[[#This Row],[DATE]])</f>
        <v>29</v>
      </c>
      <c r="O161" t="str">
        <f>TEXT(InputData[[#This Row],[DATE]],"mmm")</f>
        <v>Jul</v>
      </c>
      <c r="P161">
        <f>YEAR(InputData[[#This Row],[DATE]])</f>
        <v>2021</v>
      </c>
    </row>
    <row r="162" spans="1:16" x14ac:dyDescent="0.2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ID]],MasterData[],6,0)</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2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ID]],MasterData[],6,0)</f>
        <v>149.46</v>
      </c>
      <c r="L163" s="7">
        <f>InputData[[#This Row],[BUYING PRIZE]]*InputData[[#This Row],[QUANTITY]]</f>
        <v>423</v>
      </c>
      <c r="M163" s="7">
        <f>InputData[[#This Row],[SELLING PRICE]]*InputData[[#This Row],[QUANTITY]]*(1-InputData[[#This Row],[DISCOUNT %]])</f>
        <v>448.38</v>
      </c>
      <c r="N163">
        <f>DAY(InputData[[#This Row],[DATE]])</f>
        <v>2</v>
      </c>
      <c r="O163" t="str">
        <f>TEXT(InputData[[#This Row],[DATE]],"mmm")</f>
        <v>Aug</v>
      </c>
      <c r="P163">
        <f>YEAR(InputData[[#This Row],[DATE]])</f>
        <v>2021</v>
      </c>
    </row>
    <row r="164" spans="1:16" x14ac:dyDescent="0.2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ID]],MasterData[],6,0)</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2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ID]],MasterData[],6,0)</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2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ID]],MasterData[],6,0)</f>
        <v>41.81</v>
      </c>
      <c r="L166" s="7">
        <f>InputData[[#This Row],[BUYING PRIZE]]*InputData[[#This Row],[QUANTITY]]</f>
        <v>518</v>
      </c>
      <c r="M166" s="7">
        <f>InputData[[#This Row],[SELLING PRICE]]*InputData[[#This Row],[QUANTITY]]*(1-InputData[[#This Row],[DISCOUNT %]])</f>
        <v>585.34</v>
      </c>
      <c r="N166">
        <f>DAY(InputData[[#This Row],[DATE]])</f>
        <v>5</v>
      </c>
      <c r="O166" t="str">
        <f>TEXT(InputData[[#This Row],[DATE]],"mmm")</f>
        <v>Aug</v>
      </c>
      <c r="P166">
        <f>YEAR(InputData[[#This Row],[DATE]])</f>
        <v>2021</v>
      </c>
    </row>
    <row r="167" spans="1:16" x14ac:dyDescent="0.2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ID]],MasterData[],6,0)</f>
        <v>85.76</v>
      </c>
      <c r="L167" s="7">
        <f>InputData[[#This Row],[BUYING PRIZE]]*InputData[[#This Row],[QUANTITY]]</f>
        <v>67</v>
      </c>
      <c r="M167" s="7">
        <f>InputData[[#This Row],[SELLING PRICE]]*InputData[[#This Row],[QUANTITY]]*(1-InputData[[#This Row],[DISCOUNT %]])</f>
        <v>85.76</v>
      </c>
      <c r="N167">
        <f>DAY(InputData[[#This Row],[DATE]])</f>
        <v>6</v>
      </c>
      <c r="O167" t="str">
        <f>TEXT(InputData[[#This Row],[DATE]],"mmm")</f>
        <v>Aug</v>
      </c>
      <c r="P167">
        <f>YEAR(InputData[[#This Row],[DATE]])</f>
        <v>2021</v>
      </c>
    </row>
    <row r="168" spans="1:16" x14ac:dyDescent="0.2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ID]],MasterData[],6,0)</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2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ID]],MasterData[],6,0)</f>
        <v>82.08</v>
      </c>
      <c r="L169" s="7">
        <f>InputData[[#This Row],[BUYING PRIZE]]*InputData[[#This Row],[QUANTITY]]</f>
        <v>760</v>
      </c>
      <c r="M169" s="7">
        <f>InputData[[#This Row],[SELLING PRICE]]*InputData[[#This Row],[QUANTITY]]*(1-InputData[[#This Row],[DISCOUNT %]])</f>
        <v>820.8</v>
      </c>
      <c r="N169">
        <f>DAY(InputData[[#This Row],[DATE]])</f>
        <v>10</v>
      </c>
      <c r="O169" t="str">
        <f>TEXT(InputData[[#This Row],[DATE]],"mmm")</f>
        <v>Aug</v>
      </c>
      <c r="P169">
        <f>YEAR(InputData[[#This Row],[DATE]])</f>
        <v>2021</v>
      </c>
    </row>
    <row r="170" spans="1:16" x14ac:dyDescent="0.2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ID]],MasterData[],6,0)</f>
        <v>85.5</v>
      </c>
      <c r="L170" s="7">
        <f>InputData[[#This Row],[BUYING PRIZE]]*InputData[[#This Row],[QUANTITY]]</f>
        <v>450</v>
      </c>
      <c r="M170" s="7">
        <f>InputData[[#This Row],[SELLING PRICE]]*InputData[[#This Row],[QUANTITY]]*(1-InputData[[#This Row],[DISCOUNT %]])</f>
        <v>513</v>
      </c>
      <c r="N170">
        <f>DAY(InputData[[#This Row],[DATE]])</f>
        <v>10</v>
      </c>
      <c r="O170" t="str">
        <f>TEXT(InputData[[#This Row],[DATE]],"mmm")</f>
        <v>Aug</v>
      </c>
      <c r="P170">
        <f>YEAR(InputData[[#This Row],[DATE]])</f>
        <v>2021</v>
      </c>
    </row>
    <row r="171" spans="1:16" x14ac:dyDescent="0.2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ID]],MasterData[],6,0)</f>
        <v>149.46</v>
      </c>
      <c r="L171" s="7">
        <f>InputData[[#This Row],[BUYING PRIZE]]*InputData[[#This Row],[QUANTITY]]</f>
        <v>564</v>
      </c>
      <c r="M171" s="7">
        <f>InputData[[#This Row],[SELLING PRICE]]*InputData[[#This Row],[QUANTITY]]*(1-InputData[[#This Row],[DISCOUNT %]])</f>
        <v>597.84</v>
      </c>
      <c r="N171">
        <f>DAY(InputData[[#This Row],[DATE]])</f>
        <v>11</v>
      </c>
      <c r="O171" t="str">
        <f>TEXT(InputData[[#This Row],[DATE]],"mmm")</f>
        <v>Aug</v>
      </c>
      <c r="P171">
        <f>YEAR(InputData[[#This Row],[DATE]])</f>
        <v>2021</v>
      </c>
    </row>
    <row r="172" spans="1:16" x14ac:dyDescent="0.2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ID]],MasterData[],6,0)</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2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ID]],MasterData[],6,0)</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2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ID]],MasterData[],6,0)</f>
        <v>80.94</v>
      </c>
      <c r="L174" s="7">
        <f>InputData[[#This Row],[BUYING PRIZE]]*InputData[[#This Row],[QUANTITY]]</f>
        <v>213</v>
      </c>
      <c r="M174" s="7">
        <f>InputData[[#This Row],[SELLING PRICE]]*InputData[[#This Row],[QUANTITY]]*(1-InputData[[#This Row],[DISCOUNT %]])</f>
        <v>242.82</v>
      </c>
      <c r="N174">
        <f>DAY(InputData[[#This Row],[DATE]])</f>
        <v>16</v>
      </c>
      <c r="O174" t="str">
        <f>TEXT(InputData[[#This Row],[DATE]],"mmm")</f>
        <v>Aug</v>
      </c>
      <c r="P174">
        <f>YEAR(InputData[[#This Row],[DATE]])</f>
        <v>2021</v>
      </c>
    </row>
    <row r="175" spans="1:16" x14ac:dyDescent="0.2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ID]],MasterData[],6,0)</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2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ID]],MasterData[],6,0)</f>
        <v>76.25</v>
      </c>
      <c r="L176" s="7">
        <f>InputData[[#This Row],[BUYING PRIZE]]*InputData[[#This Row],[QUANTITY]]</f>
        <v>915</v>
      </c>
      <c r="M176" s="7">
        <f>InputData[[#This Row],[SELLING PRICE]]*InputData[[#This Row],[QUANTITY]]*(1-InputData[[#This Row],[DISCOUNT %]])</f>
        <v>1143.75</v>
      </c>
      <c r="N176">
        <f>DAY(InputData[[#This Row],[DATE]])</f>
        <v>20</v>
      </c>
      <c r="O176" t="str">
        <f>TEXT(InputData[[#This Row],[DATE]],"mmm")</f>
        <v>Aug</v>
      </c>
      <c r="P176">
        <f>YEAR(InputData[[#This Row],[DATE]])</f>
        <v>2021</v>
      </c>
    </row>
    <row r="177" spans="1:16" x14ac:dyDescent="0.2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ID]],MasterData[],6,0)</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2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ID]],MasterData[],6,0)</f>
        <v>41.81</v>
      </c>
      <c r="L178" s="7">
        <f>InputData[[#This Row],[BUYING PRIZE]]*InputData[[#This Row],[QUANTITY]]</f>
        <v>481</v>
      </c>
      <c r="M178" s="7">
        <f>InputData[[#This Row],[SELLING PRICE]]*InputData[[#This Row],[QUANTITY]]*(1-InputData[[#This Row],[DISCOUNT %]])</f>
        <v>543.53</v>
      </c>
      <c r="N178">
        <f>DAY(InputData[[#This Row],[DATE]])</f>
        <v>20</v>
      </c>
      <c r="O178" t="str">
        <f>TEXT(InputData[[#This Row],[DATE]],"mmm")</f>
        <v>Aug</v>
      </c>
      <c r="P178">
        <f>YEAR(InputData[[#This Row],[DATE]])</f>
        <v>2021</v>
      </c>
    </row>
    <row r="179" spans="1:16" x14ac:dyDescent="0.2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ID]],MasterData[],6,0)</f>
        <v>42.55</v>
      </c>
      <c r="L179" s="7">
        <f>InputData[[#This Row],[BUYING PRIZE]]*InputData[[#This Row],[QUANTITY]]</f>
        <v>148</v>
      </c>
      <c r="M179" s="7">
        <f>InputData[[#This Row],[SELLING PRICE]]*InputData[[#This Row],[QUANTITY]]*(1-InputData[[#This Row],[DISCOUNT %]])</f>
        <v>170.2</v>
      </c>
      <c r="N179">
        <f>DAY(InputData[[#This Row],[DATE]])</f>
        <v>26</v>
      </c>
      <c r="O179" t="str">
        <f>TEXT(InputData[[#This Row],[DATE]],"mmm")</f>
        <v>Aug</v>
      </c>
      <c r="P179">
        <f>YEAR(InputData[[#This Row],[DATE]])</f>
        <v>2021</v>
      </c>
    </row>
    <row r="180" spans="1:16" x14ac:dyDescent="0.2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ID]],MasterData[],6,0)</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2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ID]],MasterData[],6,0)</f>
        <v>122.08</v>
      </c>
      <c r="L181" s="7">
        <f>InputData[[#This Row],[BUYING PRIZE]]*InputData[[#This Row],[QUANTITY]]</f>
        <v>1456</v>
      </c>
      <c r="M181" s="7">
        <f>InputData[[#This Row],[SELLING PRICE]]*InputData[[#This Row],[QUANTITY]]*(1-InputData[[#This Row],[DISCOUNT %]])</f>
        <v>1587.04</v>
      </c>
      <c r="N181">
        <f>DAY(InputData[[#This Row],[DATE]])</f>
        <v>30</v>
      </c>
      <c r="O181" t="str">
        <f>TEXT(InputData[[#This Row],[DATE]],"mmm")</f>
        <v>Aug</v>
      </c>
      <c r="P181">
        <f>YEAR(InputData[[#This Row],[DATE]])</f>
        <v>2021</v>
      </c>
    </row>
    <row r="182" spans="1:16" x14ac:dyDescent="0.2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ID]],MasterData[],6,0)</f>
        <v>103.88</v>
      </c>
      <c r="L182" s="7">
        <f>InputData[[#This Row],[BUYING PRIZE]]*InputData[[#This Row],[QUANTITY]]</f>
        <v>196</v>
      </c>
      <c r="M182" s="7">
        <f>InputData[[#This Row],[SELLING PRICE]]*InputData[[#This Row],[QUANTITY]]*(1-InputData[[#This Row],[DISCOUNT %]])</f>
        <v>207.76</v>
      </c>
      <c r="N182">
        <f>DAY(InputData[[#This Row],[DATE]])</f>
        <v>31</v>
      </c>
      <c r="O182" t="str">
        <f>TEXT(InputData[[#This Row],[DATE]],"mmm")</f>
        <v>Aug</v>
      </c>
      <c r="P182">
        <f>YEAR(InputData[[#This Row],[DATE]])</f>
        <v>2021</v>
      </c>
    </row>
    <row r="183" spans="1:16" x14ac:dyDescent="0.2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ID]],MasterData[],6,0)</f>
        <v>6.7</v>
      </c>
      <c r="L183" s="7">
        <f>InputData[[#This Row],[BUYING PRIZE]]*InputData[[#This Row],[QUANTITY]]</f>
        <v>55</v>
      </c>
      <c r="M183" s="7">
        <f>InputData[[#This Row],[SELLING PRICE]]*InputData[[#This Row],[QUANTITY]]*(1-InputData[[#This Row],[DISCOUNT %]])</f>
        <v>73.7</v>
      </c>
      <c r="N183">
        <f>DAY(InputData[[#This Row],[DATE]])</f>
        <v>31</v>
      </c>
      <c r="O183" t="str">
        <f>TEXT(InputData[[#This Row],[DATE]],"mmm")</f>
        <v>Aug</v>
      </c>
      <c r="P183">
        <f>YEAR(InputData[[#This Row],[DATE]])</f>
        <v>2021</v>
      </c>
    </row>
    <row r="184" spans="1:16" x14ac:dyDescent="0.2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ID]],MasterData[],6,0)</f>
        <v>156.96</v>
      </c>
      <c r="L184" s="7">
        <f>InputData[[#This Row],[BUYING PRIZE]]*InputData[[#This Row],[QUANTITY]]</f>
        <v>144</v>
      </c>
      <c r="M184" s="7">
        <f>InputData[[#This Row],[SELLING PRICE]]*InputData[[#This Row],[QUANTITY]]*(1-InputData[[#This Row],[DISCOUNT %]])</f>
        <v>156.96</v>
      </c>
      <c r="N184">
        <f>DAY(InputData[[#This Row],[DATE]])</f>
        <v>1</v>
      </c>
      <c r="O184" t="str">
        <f>TEXT(InputData[[#This Row],[DATE]],"mmm")</f>
        <v>Sep</v>
      </c>
      <c r="P184">
        <f>YEAR(InputData[[#This Row],[DATE]])</f>
        <v>2021</v>
      </c>
    </row>
    <row r="185" spans="1:16" x14ac:dyDescent="0.2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ID]],MasterData[],6,0)</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2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ID]],MasterData[],6,0)</f>
        <v>173.88</v>
      </c>
      <c r="L186" s="7">
        <f>InputData[[#This Row],[BUYING PRIZE]]*InputData[[#This Row],[QUANTITY]]</f>
        <v>1104</v>
      </c>
      <c r="M186" s="7">
        <f>InputData[[#This Row],[SELLING PRICE]]*InputData[[#This Row],[QUANTITY]]*(1-InputData[[#This Row],[DISCOUNT %]])</f>
        <v>1391.04</v>
      </c>
      <c r="N186">
        <f>DAY(InputData[[#This Row],[DATE]])</f>
        <v>3</v>
      </c>
      <c r="O186" t="str">
        <f>TEXT(InputData[[#This Row],[DATE]],"mmm")</f>
        <v>Sep</v>
      </c>
      <c r="P186">
        <f>YEAR(InputData[[#This Row],[DATE]])</f>
        <v>2021</v>
      </c>
    </row>
    <row r="187" spans="1:16" x14ac:dyDescent="0.2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ID]],MasterData[],6,0)</f>
        <v>41.81</v>
      </c>
      <c r="L187" s="7">
        <f>InputData[[#This Row],[BUYING PRIZE]]*InputData[[#This Row],[QUANTITY]]</f>
        <v>259</v>
      </c>
      <c r="M187" s="7">
        <f>InputData[[#This Row],[SELLING PRICE]]*InputData[[#This Row],[QUANTITY]]*(1-InputData[[#This Row],[DISCOUNT %]])</f>
        <v>292.67</v>
      </c>
      <c r="N187">
        <f>DAY(InputData[[#This Row],[DATE]])</f>
        <v>4</v>
      </c>
      <c r="O187" t="str">
        <f>TEXT(InputData[[#This Row],[DATE]],"mmm")</f>
        <v>Sep</v>
      </c>
      <c r="P187">
        <f>YEAR(InputData[[#This Row],[DATE]])</f>
        <v>2021</v>
      </c>
    </row>
    <row r="188" spans="1:16" x14ac:dyDescent="0.2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ID]],MasterData[],6,0)</f>
        <v>149.46</v>
      </c>
      <c r="L188" s="7">
        <f>InputData[[#This Row],[BUYING PRIZE]]*InputData[[#This Row],[QUANTITY]]</f>
        <v>2115</v>
      </c>
      <c r="M188" s="7">
        <f>InputData[[#This Row],[SELLING PRICE]]*InputData[[#This Row],[QUANTITY]]*(1-InputData[[#This Row],[DISCOUNT %]])</f>
        <v>2241.9</v>
      </c>
      <c r="N188">
        <f>DAY(InputData[[#This Row],[DATE]])</f>
        <v>4</v>
      </c>
      <c r="O188" t="str">
        <f>TEXT(InputData[[#This Row],[DATE]],"mmm")</f>
        <v>Sep</v>
      </c>
      <c r="P188">
        <f>YEAR(InputData[[#This Row],[DATE]])</f>
        <v>2021</v>
      </c>
    </row>
    <row r="189" spans="1:16" x14ac:dyDescent="0.2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ID]],MasterData[],6,0)</f>
        <v>117.48</v>
      </c>
      <c r="L189" s="7">
        <f>InputData[[#This Row],[BUYING PRIZE]]*InputData[[#This Row],[QUANTITY]]</f>
        <v>89</v>
      </c>
      <c r="M189" s="7">
        <f>InputData[[#This Row],[SELLING PRICE]]*InputData[[#This Row],[QUANTITY]]*(1-InputData[[#This Row],[DISCOUNT %]])</f>
        <v>117.48</v>
      </c>
      <c r="N189">
        <f>DAY(InputData[[#This Row],[DATE]])</f>
        <v>5</v>
      </c>
      <c r="O189" t="str">
        <f>TEXT(InputData[[#This Row],[DATE]],"mmm")</f>
        <v>Sep</v>
      </c>
      <c r="P189">
        <f>YEAR(InputData[[#This Row],[DATE]])</f>
        <v>2021</v>
      </c>
    </row>
    <row r="190" spans="1:16" x14ac:dyDescent="0.2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ID]],MasterData[],6,0)</f>
        <v>210</v>
      </c>
      <c r="L190" s="7">
        <f>InputData[[#This Row],[BUYING PRIZE]]*InputData[[#This Row],[QUANTITY]]</f>
        <v>750</v>
      </c>
      <c r="M190" s="7">
        <f>InputData[[#This Row],[SELLING PRICE]]*InputData[[#This Row],[QUANTITY]]*(1-InputData[[#This Row],[DISCOUNT %]])</f>
        <v>1050</v>
      </c>
      <c r="N190">
        <f>DAY(InputData[[#This Row],[DATE]])</f>
        <v>7</v>
      </c>
      <c r="O190" t="str">
        <f>TEXT(InputData[[#This Row],[DATE]],"mmm")</f>
        <v>Sep</v>
      </c>
      <c r="P190">
        <f>YEAR(InputData[[#This Row],[DATE]])</f>
        <v>2021</v>
      </c>
    </row>
    <row r="191" spans="1:16" x14ac:dyDescent="0.2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ID]],MasterData[],6,0)</f>
        <v>82.08</v>
      </c>
      <c r="L191" s="7">
        <f>InputData[[#This Row],[BUYING PRIZE]]*InputData[[#This Row],[QUANTITY]]</f>
        <v>304</v>
      </c>
      <c r="M191" s="7">
        <f>InputData[[#This Row],[SELLING PRICE]]*InputData[[#This Row],[QUANTITY]]*(1-InputData[[#This Row],[DISCOUNT %]])</f>
        <v>328.32</v>
      </c>
      <c r="N191">
        <f>DAY(InputData[[#This Row],[DATE]])</f>
        <v>9</v>
      </c>
      <c r="O191" t="str">
        <f>TEXT(InputData[[#This Row],[DATE]],"mmm")</f>
        <v>Sep</v>
      </c>
      <c r="P191">
        <f>YEAR(InputData[[#This Row],[DATE]])</f>
        <v>2021</v>
      </c>
    </row>
    <row r="192" spans="1:16" x14ac:dyDescent="0.2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ID]],MasterData[],6,0)</f>
        <v>201.28</v>
      </c>
      <c r="L192" s="7">
        <f>InputData[[#This Row],[BUYING PRIZE]]*InputData[[#This Row],[QUANTITY]]</f>
        <v>888</v>
      </c>
      <c r="M192" s="7">
        <f>InputData[[#This Row],[SELLING PRICE]]*InputData[[#This Row],[QUANTITY]]*(1-InputData[[#This Row],[DISCOUNT %]])</f>
        <v>1207.68</v>
      </c>
      <c r="N192">
        <f>DAY(InputData[[#This Row],[DATE]])</f>
        <v>10</v>
      </c>
      <c r="O192" t="str">
        <f>TEXT(InputData[[#This Row],[DATE]],"mmm")</f>
        <v>Sep</v>
      </c>
      <c r="P192">
        <f>YEAR(InputData[[#This Row],[DATE]])</f>
        <v>2021</v>
      </c>
    </row>
    <row r="193" spans="1:16" x14ac:dyDescent="0.2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ID]],MasterData[],6,0)</f>
        <v>103.88</v>
      </c>
      <c r="L193" s="7">
        <f>InputData[[#This Row],[BUYING PRIZE]]*InputData[[#This Row],[QUANTITY]]</f>
        <v>882</v>
      </c>
      <c r="M193" s="7">
        <f>InputData[[#This Row],[SELLING PRICE]]*InputData[[#This Row],[QUANTITY]]*(1-InputData[[#This Row],[DISCOUNT %]])</f>
        <v>934.92</v>
      </c>
      <c r="N193">
        <f>DAY(InputData[[#This Row],[DATE]])</f>
        <v>10</v>
      </c>
      <c r="O193" t="str">
        <f>TEXT(InputData[[#This Row],[DATE]],"mmm")</f>
        <v>Sep</v>
      </c>
      <c r="P193">
        <f>YEAR(InputData[[#This Row],[DATE]])</f>
        <v>2021</v>
      </c>
    </row>
    <row r="194" spans="1:16" x14ac:dyDescent="0.2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ID]],MasterData[],6,0)</f>
        <v>24.66</v>
      </c>
      <c r="L194" s="7">
        <f>InputData[[#This Row],[BUYING PRIZE]]*InputData[[#This Row],[QUANTITY]]</f>
        <v>36</v>
      </c>
      <c r="M194" s="7">
        <f>InputData[[#This Row],[SELLING PRICE]]*InputData[[#This Row],[QUANTITY]]*(1-InputData[[#This Row],[DISCOUNT %]])</f>
        <v>49.32</v>
      </c>
      <c r="N194">
        <f>DAY(InputData[[#This Row],[DATE]])</f>
        <v>10</v>
      </c>
      <c r="O194" t="str">
        <f>TEXT(InputData[[#This Row],[DATE]],"mmm")</f>
        <v>Sep</v>
      </c>
      <c r="P194">
        <f>YEAR(InputData[[#This Row],[DATE]])</f>
        <v>2021</v>
      </c>
    </row>
    <row r="195" spans="1:16" x14ac:dyDescent="0.2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ID]],MasterData[],6,0)</f>
        <v>103.88</v>
      </c>
      <c r="L195" s="7">
        <f>InputData[[#This Row],[BUYING PRIZE]]*InputData[[#This Row],[QUANTITY]]</f>
        <v>588</v>
      </c>
      <c r="M195" s="7">
        <f>InputData[[#This Row],[SELLING PRICE]]*InputData[[#This Row],[QUANTITY]]*(1-InputData[[#This Row],[DISCOUNT %]])</f>
        <v>623.28</v>
      </c>
      <c r="N195">
        <f>DAY(InputData[[#This Row],[DATE]])</f>
        <v>11</v>
      </c>
      <c r="O195" t="str">
        <f>TEXT(InputData[[#This Row],[DATE]],"mmm")</f>
        <v>Sep</v>
      </c>
      <c r="P195">
        <f>YEAR(InputData[[#This Row],[DATE]])</f>
        <v>2021</v>
      </c>
    </row>
    <row r="196" spans="1:16" x14ac:dyDescent="0.2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ID]],MasterData[],6,0)</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2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ID]],MasterData[],6,0)</f>
        <v>162</v>
      </c>
      <c r="L197" s="7">
        <f>InputData[[#This Row],[BUYING PRIZE]]*InputData[[#This Row],[QUANTITY]]</f>
        <v>720</v>
      </c>
      <c r="M197" s="7">
        <f>InputData[[#This Row],[SELLING PRICE]]*InputData[[#This Row],[QUANTITY]]*(1-InputData[[#This Row],[DISCOUNT %]])</f>
        <v>972</v>
      </c>
      <c r="N197">
        <f>DAY(InputData[[#This Row],[DATE]])</f>
        <v>15</v>
      </c>
      <c r="O197" t="str">
        <f>TEXT(InputData[[#This Row],[DATE]],"mmm")</f>
        <v>Sep</v>
      </c>
      <c r="P197">
        <f>YEAR(InputData[[#This Row],[DATE]])</f>
        <v>2021</v>
      </c>
    </row>
    <row r="198" spans="1:16" x14ac:dyDescent="0.2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ID]],MasterData[],6,0)</f>
        <v>162</v>
      </c>
      <c r="L198" s="7">
        <f>InputData[[#This Row],[BUYING PRIZE]]*InputData[[#This Row],[QUANTITY]]</f>
        <v>1680</v>
      </c>
      <c r="M198" s="7">
        <f>InputData[[#This Row],[SELLING PRICE]]*InputData[[#This Row],[QUANTITY]]*(1-InputData[[#This Row],[DISCOUNT %]])</f>
        <v>2268</v>
      </c>
      <c r="N198">
        <f>DAY(InputData[[#This Row],[DATE]])</f>
        <v>15</v>
      </c>
      <c r="O198" t="str">
        <f>TEXT(InputData[[#This Row],[DATE]],"mmm")</f>
        <v>Sep</v>
      </c>
      <c r="P198">
        <f>YEAR(InputData[[#This Row],[DATE]])</f>
        <v>2021</v>
      </c>
    </row>
    <row r="199" spans="1:16" x14ac:dyDescent="0.2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ID]],MasterData[],6,0)</f>
        <v>76.25</v>
      </c>
      <c r="L199" s="7">
        <f>InputData[[#This Row],[BUYING PRIZE]]*InputData[[#This Row],[QUANTITY]]</f>
        <v>427</v>
      </c>
      <c r="M199" s="7">
        <f>InputData[[#This Row],[SELLING PRICE]]*InputData[[#This Row],[QUANTITY]]*(1-InputData[[#This Row],[DISCOUNT %]])</f>
        <v>533.75</v>
      </c>
      <c r="N199">
        <f>DAY(InputData[[#This Row],[DATE]])</f>
        <v>21</v>
      </c>
      <c r="O199" t="str">
        <f>TEXT(InputData[[#This Row],[DATE]],"mmm")</f>
        <v>Sep</v>
      </c>
      <c r="P199">
        <f>YEAR(InputData[[#This Row],[DATE]])</f>
        <v>2021</v>
      </c>
    </row>
    <row r="200" spans="1:16" x14ac:dyDescent="0.2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ID]],MasterData[],6,0)</f>
        <v>115.2</v>
      </c>
      <c r="L200" s="7">
        <f>InputData[[#This Row],[BUYING PRIZE]]*InputData[[#This Row],[QUANTITY]]</f>
        <v>180</v>
      </c>
      <c r="M200" s="7">
        <f>InputData[[#This Row],[SELLING PRICE]]*InputData[[#This Row],[QUANTITY]]*(1-InputData[[#This Row],[DISCOUNT %]])</f>
        <v>230.4</v>
      </c>
      <c r="N200">
        <f>DAY(InputData[[#This Row],[DATE]])</f>
        <v>22</v>
      </c>
      <c r="O200" t="str">
        <f>TEXT(InputData[[#This Row],[DATE]],"mmm")</f>
        <v>Sep</v>
      </c>
      <c r="P200">
        <f>YEAR(InputData[[#This Row],[DATE]])</f>
        <v>2021</v>
      </c>
    </row>
    <row r="201" spans="1:16" x14ac:dyDescent="0.2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ID]],MasterData[],6,0)</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2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ID]],MasterData[],6,0)</f>
        <v>49.21</v>
      </c>
      <c r="L202" s="7">
        <f>InputData[[#This Row],[BUYING PRIZE]]*InputData[[#This Row],[QUANTITY]]</f>
        <v>444</v>
      </c>
      <c r="M202" s="7">
        <f>InputData[[#This Row],[SELLING PRICE]]*InputData[[#This Row],[QUANTITY]]*(1-InputData[[#This Row],[DISCOUNT %]])</f>
        <v>590.52</v>
      </c>
      <c r="N202">
        <f>DAY(InputData[[#This Row],[DATE]])</f>
        <v>23</v>
      </c>
      <c r="O202" t="str">
        <f>TEXT(InputData[[#This Row],[DATE]],"mmm")</f>
        <v>Sep</v>
      </c>
      <c r="P202">
        <f>YEAR(InputData[[#This Row],[DATE]])</f>
        <v>2021</v>
      </c>
    </row>
    <row r="203" spans="1:16" x14ac:dyDescent="0.2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ID]],MasterData[],6,0)</f>
        <v>162.54</v>
      </c>
      <c r="L203" s="7">
        <f>InputData[[#This Row],[BUYING PRIZE]]*InputData[[#This Row],[QUANTITY]]</f>
        <v>882</v>
      </c>
      <c r="M203" s="7">
        <f>InputData[[#This Row],[SELLING PRICE]]*InputData[[#This Row],[QUANTITY]]*(1-InputData[[#This Row],[DISCOUNT %]])</f>
        <v>1137.78</v>
      </c>
      <c r="N203">
        <f>DAY(InputData[[#This Row],[DATE]])</f>
        <v>23</v>
      </c>
      <c r="O203" t="str">
        <f>TEXT(InputData[[#This Row],[DATE]],"mmm")</f>
        <v>Sep</v>
      </c>
      <c r="P203">
        <f>YEAR(InputData[[#This Row],[DATE]])</f>
        <v>2021</v>
      </c>
    </row>
    <row r="204" spans="1:16" x14ac:dyDescent="0.2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ID]],MasterData[],6,0)</f>
        <v>58.3</v>
      </c>
      <c r="L204" s="7">
        <f>InputData[[#This Row],[BUYING PRIZE]]*InputData[[#This Row],[QUANTITY]]</f>
        <v>55</v>
      </c>
      <c r="M204" s="7">
        <f>InputData[[#This Row],[SELLING PRICE]]*InputData[[#This Row],[QUANTITY]]*(1-InputData[[#This Row],[DISCOUNT %]])</f>
        <v>58.3</v>
      </c>
      <c r="N204">
        <f>DAY(InputData[[#This Row],[DATE]])</f>
        <v>27</v>
      </c>
      <c r="O204" t="str">
        <f>TEXT(InputData[[#This Row],[DATE]],"mmm")</f>
        <v>Sep</v>
      </c>
      <c r="P204">
        <f>YEAR(InputData[[#This Row],[DATE]])</f>
        <v>2021</v>
      </c>
    </row>
    <row r="205" spans="1:16" x14ac:dyDescent="0.2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ID]],MasterData[],6,0)</f>
        <v>146.72</v>
      </c>
      <c r="L205" s="7">
        <f>InputData[[#This Row],[BUYING PRIZE]]*InputData[[#This Row],[QUANTITY]]</f>
        <v>1008</v>
      </c>
      <c r="M205" s="7">
        <f>InputData[[#This Row],[SELLING PRICE]]*InputData[[#This Row],[QUANTITY]]*(1-InputData[[#This Row],[DISCOUNT %]])</f>
        <v>1320.48</v>
      </c>
      <c r="N205">
        <f>DAY(InputData[[#This Row],[DATE]])</f>
        <v>30</v>
      </c>
      <c r="O205" t="str">
        <f>TEXT(InputData[[#This Row],[DATE]],"mmm")</f>
        <v>Sep</v>
      </c>
      <c r="P205">
        <f>YEAR(InputData[[#This Row],[DATE]])</f>
        <v>2021</v>
      </c>
    </row>
    <row r="206" spans="1:16" x14ac:dyDescent="0.2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ID]],MasterData[],6,0)</f>
        <v>85.5</v>
      </c>
      <c r="L206" s="7">
        <f>InputData[[#This Row],[BUYING PRIZE]]*InputData[[#This Row],[QUANTITY]]</f>
        <v>375</v>
      </c>
      <c r="M206" s="7">
        <f>InputData[[#This Row],[SELLING PRICE]]*InputData[[#This Row],[QUANTITY]]*(1-InputData[[#This Row],[DISCOUNT %]])</f>
        <v>427.5</v>
      </c>
      <c r="N206">
        <f>DAY(InputData[[#This Row],[DATE]])</f>
        <v>30</v>
      </c>
      <c r="O206" t="str">
        <f>TEXT(InputData[[#This Row],[DATE]],"mmm")</f>
        <v>Sep</v>
      </c>
      <c r="P206">
        <f>YEAR(InputData[[#This Row],[DATE]])</f>
        <v>2021</v>
      </c>
    </row>
    <row r="207" spans="1:16" x14ac:dyDescent="0.2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ID]],MasterData[],6,0)</f>
        <v>201.28</v>
      </c>
      <c r="L207" s="7">
        <f>InputData[[#This Row],[BUYING PRIZE]]*InputData[[#This Row],[QUANTITY]]</f>
        <v>2072</v>
      </c>
      <c r="M207" s="7">
        <f>InputData[[#This Row],[SELLING PRICE]]*InputData[[#This Row],[QUANTITY]]*(1-InputData[[#This Row],[DISCOUNT %]])</f>
        <v>2817.92</v>
      </c>
      <c r="N207">
        <f>DAY(InputData[[#This Row],[DATE]])</f>
        <v>1</v>
      </c>
      <c r="O207" t="str">
        <f>TEXT(InputData[[#This Row],[DATE]],"mmm")</f>
        <v>Oct</v>
      </c>
      <c r="P207">
        <f>YEAR(InputData[[#This Row],[DATE]])</f>
        <v>2021</v>
      </c>
    </row>
    <row r="208" spans="1:16" x14ac:dyDescent="0.2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ID]],MasterData[],6,0)</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2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ID]],MasterData[],6,0)</f>
        <v>210</v>
      </c>
      <c r="L209" s="7">
        <f>InputData[[#This Row],[BUYING PRIZE]]*InputData[[#This Row],[QUANTITY]]</f>
        <v>1350</v>
      </c>
      <c r="M209" s="7">
        <f>InputData[[#This Row],[SELLING PRICE]]*InputData[[#This Row],[QUANTITY]]*(1-InputData[[#This Row],[DISCOUNT %]])</f>
        <v>1890</v>
      </c>
      <c r="N209">
        <f>DAY(InputData[[#This Row],[DATE]])</f>
        <v>3</v>
      </c>
      <c r="O209" t="str">
        <f>TEXT(InputData[[#This Row],[DATE]],"mmm")</f>
        <v>Oct</v>
      </c>
      <c r="P209">
        <f>YEAR(InputData[[#This Row],[DATE]])</f>
        <v>2021</v>
      </c>
    </row>
    <row r="210" spans="1:16" x14ac:dyDescent="0.2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ID]],MasterData[],6,0)</f>
        <v>6.7</v>
      </c>
      <c r="L210" s="7">
        <f>InputData[[#This Row],[BUYING PRIZE]]*InputData[[#This Row],[QUANTITY]]</f>
        <v>5</v>
      </c>
      <c r="M210" s="7">
        <f>InputData[[#This Row],[SELLING PRICE]]*InputData[[#This Row],[QUANTITY]]*(1-InputData[[#This Row],[DISCOUNT %]])</f>
        <v>6.7</v>
      </c>
      <c r="N210">
        <f>DAY(InputData[[#This Row],[DATE]])</f>
        <v>6</v>
      </c>
      <c r="O210" t="str">
        <f>TEXT(InputData[[#This Row],[DATE]],"mmm")</f>
        <v>Oct</v>
      </c>
      <c r="P210">
        <f>YEAR(InputData[[#This Row],[DATE]])</f>
        <v>2021</v>
      </c>
    </row>
    <row r="211" spans="1:16" x14ac:dyDescent="0.2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ID]],MasterData[],6,0)</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2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ID]],MasterData[],6,0)</f>
        <v>24.66</v>
      </c>
      <c r="L212" s="7">
        <f>InputData[[#This Row],[BUYING PRIZE]]*InputData[[#This Row],[QUANTITY]]</f>
        <v>108</v>
      </c>
      <c r="M212" s="7">
        <f>InputData[[#This Row],[SELLING PRICE]]*InputData[[#This Row],[QUANTITY]]*(1-InputData[[#This Row],[DISCOUNT %]])</f>
        <v>147.96</v>
      </c>
      <c r="N212">
        <f>DAY(InputData[[#This Row],[DATE]])</f>
        <v>7</v>
      </c>
      <c r="O212" t="str">
        <f>TEXT(InputData[[#This Row],[DATE]],"mmm")</f>
        <v>Oct</v>
      </c>
      <c r="P212">
        <f>YEAR(InputData[[#This Row],[DATE]])</f>
        <v>2021</v>
      </c>
    </row>
    <row r="213" spans="1:16" x14ac:dyDescent="0.2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ID]],MasterData[],6,0)</f>
        <v>79.92</v>
      </c>
      <c r="L213" s="7">
        <f>InputData[[#This Row],[BUYING PRIZE]]*InputData[[#This Row],[QUANTITY]]</f>
        <v>360</v>
      </c>
      <c r="M213" s="7">
        <f>InputData[[#This Row],[SELLING PRICE]]*InputData[[#This Row],[QUANTITY]]*(1-InputData[[#This Row],[DISCOUNT %]])</f>
        <v>399.6</v>
      </c>
      <c r="N213">
        <f>DAY(InputData[[#This Row],[DATE]])</f>
        <v>9</v>
      </c>
      <c r="O213" t="str">
        <f>TEXT(InputData[[#This Row],[DATE]],"mmm")</f>
        <v>Oct</v>
      </c>
      <c r="P213">
        <f>YEAR(InputData[[#This Row],[DATE]])</f>
        <v>2021</v>
      </c>
    </row>
    <row r="214" spans="1:16" x14ac:dyDescent="0.2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ID]],MasterData[],6,0)</f>
        <v>117.48</v>
      </c>
      <c r="L214" s="7">
        <f>InputData[[#This Row],[BUYING PRIZE]]*InputData[[#This Row],[QUANTITY]]</f>
        <v>979</v>
      </c>
      <c r="M214" s="7">
        <f>InputData[[#This Row],[SELLING PRICE]]*InputData[[#This Row],[QUANTITY]]*(1-InputData[[#This Row],[DISCOUNT %]])</f>
        <v>1292.28</v>
      </c>
      <c r="N214">
        <f>DAY(InputData[[#This Row],[DATE]])</f>
        <v>9</v>
      </c>
      <c r="O214" t="str">
        <f>TEXT(InputData[[#This Row],[DATE]],"mmm")</f>
        <v>Oct</v>
      </c>
      <c r="P214">
        <f>YEAR(InputData[[#This Row],[DATE]])</f>
        <v>2021</v>
      </c>
    </row>
    <row r="215" spans="1:16" x14ac:dyDescent="0.2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ID]],MasterData[],6,0)</f>
        <v>6.7</v>
      </c>
      <c r="L215" s="7">
        <f>InputData[[#This Row],[BUYING PRIZE]]*InputData[[#This Row],[QUANTITY]]</f>
        <v>70</v>
      </c>
      <c r="M215" s="7">
        <f>InputData[[#This Row],[SELLING PRICE]]*InputData[[#This Row],[QUANTITY]]*(1-InputData[[#This Row],[DISCOUNT %]])</f>
        <v>93.8</v>
      </c>
      <c r="N215">
        <f>DAY(InputData[[#This Row],[DATE]])</f>
        <v>10</v>
      </c>
      <c r="O215" t="str">
        <f>TEXT(InputData[[#This Row],[DATE]],"mmm")</f>
        <v>Oct</v>
      </c>
      <c r="P215">
        <f>YEAR(InputData[[#This Row],[DATE]])</f>
        <v>2021</v>
      </c>
    </row>
    <row r="216" spans="1:16" x14ac:dyDescent="0.2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ID]],MasterData[],6,0)</f>
        <v>48.4</v>
      </c>
      <c r="L216" s="7">
        <f>InputData[[#This Row],[BUYING PRIZE]]*InputData[[#This Row],[QUANTITY]]</f>
        <v>660</v>
      </c>
      <c r="M216" s="7">
        <f>InputData[[#This Row],[SELLING PRICE]]*InputData[[#This Row],[QUANTITY]]*(1-InputData[[#This Row],[DISCOUNT %]])</f>
        <v>726</v>
      </c>
      <c r="N216">
        <f>DAY(InputData[[#This Row],[DATE]])</f>
        <v>11</v>
      </c>
      <c r="O216" t="str">
        <f>TEXT(InputData[[#This Row],[DATE]],"mmm")</f>
        <v>Oct</v>
      </c>
      <c r="P216">
        <f>YEAR(InputData[[#This Row],[DATE]])</f>
        <v>2021</v>
      </c>
    </row>
    <row r="217" spans="1:16" x14ac:dyDescent="0.2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ID]],MasterData[],6,0)</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2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ID]],MasterData[],6,0)</f>
        <v>103.88</v>
      </c>
      <c r="L218" s="7">
        <f>InputData[[#This Row],[BUYING PRIZE]]*InputData[[#This Row],[QUANTITY]]</f>
        <v>1274</v>
      </c>
      <c r="M218" s="7">
        <f>InputData[[#This Row],[SELLING PRICE]]*InputData[[#This Row],[QUANTITY]]*(1-InputData[[#This Row],[DISCOUNT %]])</f>
        <v>1350.44</v>
      </c>
      <c r="N218">
        <f>DAY(InputData[[#This Row],[DATE]])</f>
        <v>17</v>
      </c>
      <c r="O218" t="str">
        <f>TEXT(InputData[[#This Row],[DATE]],"mmm")</f>
        <v>Oct</v>
      </c>
      <c r="P218">
        <f>YEAR(InputData[[#This Row],[DATE]])</f>
        <v>2021</v>
      </c>
    </row>
    <row r="219" spans="1:16" x14ac:dyDescent="0.2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ID]],MasterData[],6,0)</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2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ID]],MasterData[],6,0)</f>
        <v>162.54</v>
      </c>
      <c r="L220" s="7">
        <f>InputData[[#This Row],[BUYING PRIZE]]*InputData[[#This Row],[QUANTITY]]</f>
        <v>1638</v>
      </c>
      <c r="M220" s="7">
        <f>InputData[[#This Row],[SELLING PRICE]]*InputData[[#This Row],[QUANTITY]]*(1-InputData[[#This Row],[DISCOUNT %]])</f>
        <v>2113.02</v>
      </c>
      <c r="N220">
        <f>DAY(InputData[[#This Row],[DATE]])</f>
        <v>18</v>
      </c>
      <c r="O220" t="str">
        <f>TEXT(InputData[[#This Row],[DATE]],"mmm")</f>
        <v>Oct</v>
      </c>
      <c r="P220">
        <f>YEAR(InputData[[#This Row],[DATE]])</f>
        <v>2021</v>
      </c>
    </row>
    <row r="221" spans="1:16" x14ac:dyDescent="0.2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ID]],MasterData[],6,0)</f>
        <v>48.4</v>
      </c>
      <c r="L221" s="7">
        <f>InputData[[#This Row],[BUYING PRIZE]]*InputData[[#This Row],[QUANTITY]]</f>
        <v>308</v>
      </c>
      <c r="M221" s="7">
        <f>InputData[[#This Row],[SELLING PRICE]]*InputData[[#This Row],[QUANTITY]]*(1-InputData[[#This Row],[DISCOUNT %]])</f>
        <v>338.8</v>
      </c>
      <c r="N221">
        <f>DAY(InputData[[#This Row],[DATE]])</f>
        <v>22</v>
      </c>
      <c r="O221" t="str">
        <f>TEXT(InputData[[#This Row],[DATE]],"mmm")</f>
        <v>Oct</v>
      </c>
      <c r="P221">
        <f>YEAR(InputData[[#This Row],[DATE]])</f>
        <v>2021</v>
      </c>
    </row>
    <row r="222" spans="1:16" x14ac:dyDescent="0.2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ID]],MasterData[],6,0)</f>
        <v>156.96</v>
      </c>
      <c r="L222" s="7">
        <f>InputData[[#This Row],[BUYING PRIZE]]*InputData[[#This Row],[QUANTITY]]</f>
        <v>1872</v>
      </c>
      <c r="M222" s="7">
        <f>InputData[[#This Row],[SELLING PRICE]]*InputData[[#This Row],[QUANTITY]]*(1-InputData[[#This Row],[DISCOUNT %]])</f>
        <v>2040.48</v>
      </c>
      <c r="N222">
        <f>DAY(InputData[[#This Row],[DATE]])</f>
        <v>22</v>
      </c>
      <c r="O222" t="str">
        <f>TEXT(InputData[[#This Row],[DATE]],"mmm")</f>
        <v>Oct</v>
      </c>
      <c r="P222">
        <f>YEAR(InputData[[#This Row],[DATE]])</f>
        <v>2021</v>
      </c>
    </row>
    <row r="223" spans="1:16" x14ac:dyDescent="0.2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ID]],MasterData[],6,0)</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2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ID]],MasterData[],6,0)</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2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ID]],MasterData[],6,0)</f>
        <v>82.08</v>
      </c>
      <c r="L225" s="7">
        <f>InputData[[#This Row],[BUYING PRIZE]]*InputData[[#This Row],[QUANTITY]]</f>
        <v>684</v>
      </c>
      <c r="M225" s="7">
        <f>InputData[[#This Row],[SELLING PRICE]]*InputData[[#This Row],[QUANTITY]]*(1-InputData[[#This Row],[DISCOUNT %]])</f>
        <v>738.72</v>
      </c>
      <c r="N225">
        <f>DAY(InputData[[#This Row],[DATE]])</f>
        <v>25</v>
      </c>
      <c r="O225" t="str">
        <f>TEXT(InputData[[#This Row],[DATE]],"mmm")</f>
        <v>Oct</v>
      </c>
      <c r="P225">
        <f>YEAR(InputData[[#This Row],[DATE]])</f>
        <v>2021</v>
      </c>
    </row>
    <row r="226" spans="1:16" x14ac:dyDescent="0.2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ID]],MasterData[],6,0)</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2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ID]],MasterData[],6,0)</f>
        <v>94.62</v>
      </c>
      <c r="L227" s="7">
        <f>InputData[[#This Row],[BUYING PRIZE]]*InputData[[#This Row],[QUANTITY]]</f>
        <v>83</v>
      </c>
      <c r="M227" s="7">
        <f>InputData[[#This Row],[SELLING PRICE]]*InputData[[#This Row],[QUANTITY]]*(1-InputData[[#This Row],[DISCOUNT %]])</f>
        <v>94.62</v>
      </c>
      <c r="N227">
        <f>DAY(InputData[[#This Row],[DATE]])</f>
        <v>28</v>
      </c>
      <c r="O227" t="str">
        <f>TEXT(InputData[[#This Row],[DATE]],"mmm")</f>
        <v>Oct</v>
      </c>
      <c r="P227">
        <f>YEAR(InputData[[#This Row],[DATE]])</f>
        <v>2021</v>
      </c>
    </row>
    <row r="228" spans="1:16" x14ac:dyDescent="0.2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ID]],MasterData[],6,0)</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2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ID]],MasterData[],6,0)</f>
        <v>162.54</v>
      </c>
      <c r="L229" s="7">
        <f>InputData[[#This Row],[BUYING PRIZE]]*InputData[[#This Row],[QUANTITY]]</f>
        <v>756</v>
      </c>
      <c r="M229" s="7">
        <f>InputData[[#This Row],[SELLING PRICE]]*InputData[[#This Row],[QUANTITY]]*(1-InputData[[#This Row],[DISCOUNT %]])</f>
        <v>975.24</v>
      </c>
      <c r="N229">
        <f>DAY(InputData[[#This Row],[DATE]])</f>
        <v>31</v>
      </c>
      <c r="O229" t="str">
        <f>TEXT(InputData[[#This Row],[DATE]],"mmm")</f>
        <v>Oct</v>
      </c>
      <c r="P229">
        <f>YEAR(InputData[[#This Row],[DATE]])</f>
        <v>2021</v>
      </c>
    </row>
    <row r="230" spans="1:16" x14ac:dyDescent="0.2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ID]],MasterData[],6,0)</f>
        <v>122.08</v>
      </c>
      <c r="L230" s="7">
        <f>InputData[[#This Row],[BUYING PRIZE]]*InputData[[#This Row],[QUANTITY]]</f>
        <v>1344</v>
      </c>
      <c r="M230" s="7">
        <f>InputData[[#This Row],[SELLING PRICE]]*InputData[[#This Row],[QUANTITY]]*(1-InputData[[#This Row],[DISCOUNT %]])</f>
        <v>1464.96</v>
      </c>
      <c r="N230">
        <f>DAY(InputData[[#This Row],[DATE]])</f>
        <v>3</v>
      </c>
      <c r="O230" t="str">
        <f>TEXT(InputData[[#This Row],[DATE]],"mmm")</f>
        <v>Nov</v>
      </c>
      <c r="P230">
        <f>YEAR(InputData[[#This Row],[DATE]])</f>
        <v>2021</v>
      </c>
    </row>
    <row r="231" spans="1:16" x14ac:dyDescent="0.2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ID]],MasterData[],6,0)</f>
        <v>96.3</v>
      </c>
      <c r="L231" s="7">
        <f>InputData[[#This Row],[BUYING PRIZE]]*InputData[[#This Row],[QUANTITY]]</f>
        <v>900</v>
      </c>
      <c r="M231" s="7">
        <f>InputData[[#This Row],[SELLING PRICE]]*InputData[[#This Row],[QUANTITY]]*(1-InputData[[#This Row],[DISCOUNT %]])</f>
        <v>963</v>
      </c>
      <c r="N231">
        <f>DAY(InputData[[#This Row],[DATE]])</f>
        <v>6</v>
      </c>
      <c r="O231" t="str">
        <f>TEXT(InputData[[#This Row],[DATE]],"mmm")</f>
        <v>Nov</v>
      </c>
      <c r="P231">
        <f>YEAR(InputData[[#This Row],[DATE]])</f>
        <v>2021</v>
      </c>
    </row>
    <row r="232" spans="1:16" x14ac:dyDescent="0.2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ID]],MasterData[],6,0)</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Row],[DATE]],"mmm")</f>
        <v>Nov</v>
      </c>
      <c r="P232">
        <f>YEAR(InputData[[#This Row],[DATE]])</f>
        <v>2021</v>
      </c>
    </row>
    <row r="233" spans="1:16" x14ac:dyDescent="0.2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ID]],MasterData[],6,0)</f>
        <v>162</v>
      </c>
      <c r="L233" s="7">
        <f>InputData[[#This Row],[BUYING PRIZE]]*InputData[[#This Row],[QUANTITY]]</f>
        <v>720</v>
      </c>
      <c r="M233" s="7">
        <f>InputData[[#This Row],[SELLING PRICE]]*InputData[[#This Row],[QUANTITY]]*(1-InputData[[#This Row],[DISCOUNT %]])</f>
        <v>972</v>
      </c>
      <c r="N233">
        <f>DAY(InputData[[#This Row],[DATE]])</f>
        <v>10</v>
      </c>
      <c r="O233" t="str">
        <f>TEXT(InputData[[#This Row],[DATE]],"mmm")</f>
        <v>Nov</v>
      </c>
      <c r="P233">
        <f>YEAR(InputData[[#This Row],[DATE]])</f>
        <v>2021</v>
      </c>
    </row>
    <row r="234" spans="1:16" x14ac:dyDescent="0.2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ID]],MasterData[],6,0)</f>
        <v>115.2</v>
      </c>
      <c r="L234" s="7">
        <f>InputData[[#This Row],[BUYING PRIZE]]*InputData[[#This Row],[QUANTITY]]</f>
        <v>1080</v>
      </c>
      <c r="M234" s="7">
        <f>InputData[[#This Row],[SELLING PRICE]]*InputData[[#This Row],[QUANTITY]]*(1-InputData[[#This Row],[DISCOUNT %]])</f>
        <v>1382.4</v>
      </c>
      <c r="N234">
        <f>DAY(InputData[[#This Row],[DATE]])</f>
        <v>11</v>
      </c>
      <c r="O234" t="str">
        <f>TEXT(InputData[[#This Row],[DATE]],"mmm")</f>
        <v>Nov</v>
      </c>
      <c r="P234">
        <f>YEAR(InputData[[#This Row],[DATE]])</f>
        <v>2021</v>
      </c>
    </row>
    <row r="235" spans="1:16" x14ac:dyDescent="0.2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ID]],MasterData[],6,0)</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2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ID]],MasterData[],6,0)</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2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ID]],MasterData[],6,0)</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2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ID]],MasterData[],6,0)</f>
        <v>146.72</v>
      </c>
      <c r="L238" s="7">
        <f>InputData[[#This Row],[BUYING PRIZE]]*InputData[[#This Row],[QUANTITY]]</f>
        <v>112</v>
      </c>
      <c r="M238" s="7">
        <f>InputData[[#This Row],[SELLING PRICE]]*InputData[[#This Row],[QUANTITY]]*(1-InputData[[#This Row],[DISCOUNT %]])</f>
        <v>146.72</v>
      </c>
      <c r="N238">
        <f>DAY(InputData[[#This Row],[DATE]])</f>
        <v>21</v>
      </c>
      <c r="O238" t="str">
        <f>TEXT(InputData[[#This Row],[DATE]],"mmm")</f>
        <v>Nov</v>
      </c>
      <c r="P238">
        <f>YEAR(InputData[[#This Row],[DATE]])</f>
        <v>2021</v>
      </c>
    </row>
    <row r="239" spans="1:16" x14ac:dyDescent="0.2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ID]],MasterData[],6,0)</f>
        <v>85.5</v>
      </c>
      <c r="L239" s="7">
        <f>InputData[[#This Row],[BUYING PRIZE]]*InputData[[#This Row],[QUANTITY]]</f>
        <v>75</v>
      </c>
      <c r="M239" s="7">
        <f>InputData[[#This Row],[SELLING PRICE]]*InputData[[#This Row],[QUANTITY]]*(1-InputData[[#This Row],[DISCOUNT %]])</f>
        <v>85.5</v>
      </c>
      <c r="N239">
        <f>DAY(InputData[[#This Row],[DATE]])</f>
        <v>21</v>
      </c>
      <c r="O239" t="str">
        <f>TEXT(InputData[[#This Row],[DATE]],"mmm")</f>
        <v>Nov</v>
      </c>
      <c r="P239">
        <f>YEAR(InputData[[#This Row],[DATE]])</f>
        <v>2021</v>
      </c>
    </row>
    <row r="240" spans="1:16" x14ac:dyDescent="0.2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ID]],MasterData[],6,0)</f>
        <v>94.17</v>
      </c>
      <c r="L240" s="7">
        <f>InputData[[#This Row],[BUYING PRIZE]]*InputData[[#This Row],[QUANTITY]]</f>
        <v>584</v>
      </c>
      <c r="M240" s="7">
        <f>InputData[[#This Row],[SELLING PRICE]]*InputData[[#This Row],[QUANTITY]]*(1-InputData[[#This Row],[DISCOUNT %]])</f>
        <v>753.36</v>
      </c>
      <c r="N240">
        <f>DAY(InputData[[#This Row],[DATE]])</f>
        <v>27</v>
      </c>
      <c r="O240" t="str">
        <f>TEXT(InputData[[#This Row],[DATE]],"mmm")</f>
        <v>Nov</v>
      </c>
      <c r="P240">
        <f>YEAR(InputData[[#This Row],[DATE]])</f>
        <v>2021</v>
      </c>
    </row>
    <row r="241" spans="1:16" x14ac:dyDescent="0.2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ID]],MasterData[],6,0)</f>
        <v>115.2</v>
      </c>
      <c r="L241" s="7">
        <f>InputData[[#This Row],[BUYING PRIZE]]*InputData[[#This Row],[QUANTITY]]</f>
        <v>180</v>
      </c>
      <c r="M241" s="7">
        <f>InputData[[#This Row],[SELLING PRICE]]*InputData[[#This Row],[QUANTITY]]*(1-InputData[[#This Row],[DISCOUNT %]])</f>
        <v>230.4</v>
      </c>
      <c r="N241">
        <f>DAY(InputData[[#This Row],[DATE]])</f>
        <v>28</v>
      </c>
      <c r="O241" t="str">
        <f>TEXT(InputData[[#This Row],[DATE]],"mmm")</f>
        <v>Nov</v>
      </c>
      <c r="P241">
        <f>YEAR(InputData[[#This Row],[DATE]])</f>
        <v>2021</v>
      </c>
    </row>
    <row r="242" spans="1:16" x14ac:dyDescent="0.2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ID]],MasterData[],6,0)</f>
        <v>42.55</v>
      </c>
      <c r="L242" s="7">
        <f>InputData[[#This Row],[BUYING PRIZE]]*InputData[[#This Row],[QUANTITY]]</f>
        <v>555</v>
      </c>
      <c r="M242" s="7">
        <f>InputData[[#This Row],[SELLING PRICE]]*InputData[[#This Row],[QUANTITY]]*(1-InputData[[#This Row],[DISCOUNT %]])</f>
        <v>638.25</v>
      </c>
      <c r="N242">
        <f>DAY(InputData[[#This Row],[DATE]])</f>
        <v>30</v>
      </c>
      <c r="O242" t="str">
        <f>TEXT(InputData[[#This Row],[DATE]],"mmm")</f>
        <v>Nov</v>
      </c>
      <c r="P242">
        <f>YEAR(InputData[[#This Row],[DATE]])</f>
        <v>2021</v>
      </c>
    </row>
    <row r="243" spans="1:16" x14ac:dyDescent="0.2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ID]],MasterData[],6,0)</f>
        <v>16.64</v>
      </c>
      <c r="L243" s="7">
        <f>InputData[[#This Row],[BUYING PRIZE]]*InputData[[#This Row],[QUANTITY]]</f>
        <v>130</v>
      </c>
      <c r="M243" s="7">
        <f>InputData[[#This Row],[SELLING PRICE]]*InputData[[#This Row],[QUANTITY]]*(1-InputData[[#This Row],[DISCOUNT %]])</f>
        <v>166.4</v>
      </c>
      <c r="N243">
        <f>DAY(InputData[[#This Row],[DATE]])</f>
        <v>2</v>
      </c>
      <c r="O243" t="str">
        <f>TEXT(InputData[[#This Row],[DATE]],"mmm")</f>
        <v>Dec</v>
      </c>
      <c r="P243">
        <f>YEAR(InputData[[#This Row],[DATE]])</f>
        <v>2021</v>
      </c>
    </row>
    <row r="244" spans="1:16" x14ac:dyDescent="0.2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ID]],MasterData[],6,0)</f>
        <v>58.3</v>
      </c>
      <c r="L244" s="7">
        <f>InputData[[#This Row],[BUYING PRIZE]]*InputData[[#This Row],[QUANTITY]]</f>
        <v>110</v>
      </c>
      <c r="M244" s="7">
        <f>InputData[[#This Row],[SELLING PRICE]]*InputData[[#This Row],[QUANTITY]]*(1-InputData[[#This Row],[DISCOUNT %]])</f>
        <v>116.6</v>
      </c>
      <c r="N244">
        <f>DAY(InputData[[#This Row],[DATE]])</f>
        <v>3</v>
      </c>
      <c r="O244" t="str">
        <f>TEXT(InputData[[#This Row],[DATE]],"mmm")</f>
        <v>Dec</v>
      </c>
      <c r="P244">
        <f>YEAR(InputData[[#This Row],[DATE]])</f>
        <v>2021</v>
      </c>
    </row>
    <row r="245" spans="1:16" x14ac:dyDescent="0.2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ID]],MasterData[],6,0)</f>
        <v>210</v>
      </c>
      <c r="L245" s="7">
        <f>InputData[[#This Row],[BUYING PRIZE]]*InputData[[#This Row],[QUANTITY]]</f>
        <v>1200</v>
      </c>
      <c r="M245" s="7">
        <f>InputData[[#This Row],[SELLING PRICE]]*InputData[[#This Row],[QUANTITY]]*(1-InputData[[#This Row],[DISCOUNT %]])</f>
        <v>1680</v>
      </c>
      <c r="N245">
        <f>DAY(InputData[[#This Row],[DATE]])</f>
        <v>3</v>
      </c>
      <c r="O245" t="str">
        <f>TEXT(InputData[[#This Row],[DATE]],"mmm")</f>
        <v>Dec</v>
      </c>
      <c r="P245">
        <f>YEAR(InputData[[#This Row],[DATE]])</f>
        <v>2021</v>
      </c>
    </row>
    <row r="246" spans="1:16" x14ac:dyDescent="0.2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ID]],MasterData[],6,0)</f>
        <v>48.84</v>
      </c>
      <c r="L246" s="7">
        <f>InputData[[#This Row],[BUYING PRIZE]]*InputData[[#This Row],[QUANTITY]]</f>
        <v>660</v>
      </c>
      <c r="M246" s="7">
        <f>InputData[[#This Row],[SELLING PRICE]]*InputData[[#This Row],[QUANTITY]]*(1-InputData[[#This Row],[DISCOUNT %]])</f>
        <v>732.6</v>
      </c>
      <c r="N246">
        <f>DAY(InputData[[#This Row],[DATE]])</f>
        <v>5</v>
      </c>
      <c r="O246" t="str">
        <f>TEXT(InputData[[#This Row],[DATE]],"mmm")</f>
        <v>Dec</v>
      </c>
      <c r="P246">
        <f>YEAR(InputData[[#This Row],[DATE]])</f>
        <v>2021</v>
      </c>
    </row>
    <row r="247" spans="1:16" x14ac:dyDescent="0.2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ID]],MasterData[],6,0)</f>
        <v>164.28</v>
      </c>
      <c r="L247" s="7">
        <f>InputData[[#This Row],[BUYING PRIZE]]*InputData[[#This Row],[QUANTITY]]</f>
        <v>148</v>
      </c>
      <c r="M247" s="7">
        <f>InputData[[#This Row],[SELLING PRICE]]*InputData[[#This Row],[QUANTITY]]*(1-InputData[[#This Row],[DISCOUNT %]])</f>
        <v>164.28</v>
      </c>
      <c r="N247">
        <f>DAY(InputData[[#This Row],[DATE]])</f>
        <v>5</v>
      </c>
      <c r="O247" t="str">
        <f>TEXT(InputData[[#This Row],[DATE]],"mmm")</f>
        <v>Dec</v>
      </c>
      <c r="P247">
        <f>YEAR(InputData[[#This Row],[DATE]])</f>
        <v>2021</v>
      </c>
    </row>
    <row r="248" spans="1:16" x14ac:dyDescent="0.2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ID]],MasterData[],6,0)</f>
        <v>122.08</v>
      </c>
      <c r="L248" s="7">
        <f>InputData[[#This Row],[BUYING PRIZE]]*InputData[[#This Row],[QUANTITY]]</f>
        <v>896</v>
      </c>
      <c r="M248" s="7">
        <f>InputData[[#This Row],[SELLING PRICE]]*InputData[[#This Row],[QUANTITY]]*(1-InputData[[#This Row],[DISCOUNT %]])</f>
        <v>976.64</v>
      </c>
      <c r="N248">
        <f>DAY(InputData[[#This Row],[DATE]])</f>
        <v>7</v>
      </c>
      <c r="O248" t="str">
        <f>TEXT(InputData[[#This Row],[DATE]],"mmm")</f>
        <v>Dec</v>
      </c>
      <c r="P248">
        <f>YEAR(InputData[[#This Row],[DATE]])</f>
        <v>2021</v>
      </c>
    </row>
    <row r="249" spans="1:16" x14ac:dyDescent="0.2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ID]],MasterData[],6,0)</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2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ID]],MasterData[],6,0)</f>
        <v>162</v>
      </c>
      <c r="L250" s="7">
        <f>InputData[[#This Row],[BUYING PRIZE]]*InputData[[#This Row],[QUANTITY]]</f>
        <v>480</v>
      </c>
      <c r="M250" s="7">
        <f>InputData[[#This Row],[SELLING PRICE]]*InputData[[#This Row],[QUANTITY]]*(1-InputData[[#This Row],[DISCOUNT %]])</f>
        <v>648</v>
      </c>
      <c r="N250">
        <f>DAY(InputData[[#This Row],[DATE]])</f>
        <v>14</v>
      </c>
      <c r="O250" t="str">
        <f>TEXT(InputData[[#This Row],[DATE]],"mmm")</f>
        <v>Dec</v>
      </c>
      <c r="P250">
        <f>YEAR(InputData[[#This Row],[DATE]])</f>
        <v>2021</v>
      </c>
    </row>
    <row r="251" spans="1:16" x14ac:dyDescent="0.2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ID]],MasterData[],6,0)</f>
        <v>80.94</v>
      </c>
      <c r="L251" s="7">
        <f>InputData[[#This Row],[BUYING PRIZE]]*InputData[[#This Row],[QUANTITY]]</f>
        <v>142</v>
      </c>
      <c r="M251" s="7">
        <f>InputData[[#This Row],[SELLING PRICE]]*InputData[[#This Row],[QUANTITY]]*(1-InputData[[#This Row],[DISCOUNT %]])</f>
        <v>161.88</v>
      </c>
      <c r="N251">
        <f>DAY(InputData[[#This Row],[DATE]])</f>
        <v>18</v>
      </c>
      <c r="O251" t="str">
        <f>TEXT(InputData[[#This Row],[DATE]],"mmm")</f>
        <v>Dec</v>
      </c>
      <c r="P251">
        <f>YEAR(InputData[[#This Row],[DATE]])</f>
        <v>2021</v>
      </c>
    </row>
    <row r="252" spans="1:16" x14ac:dyDescent="0.2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ID]],MasterData[],6,0)</f>
        <v>141.57</v>
      </c>
      <c r="L252" s="7">
        <f>InputData[[#This Row],[BUYING PRIZE]]*InputData[[#This Row],[QUANTITY]]</f>
        <v>968</v>
      </c>
      <c r="M252" s="7">
        <f>InputData[[#This Row],[SELLING PRICE]]*InputData[[#This Row],[QUANTITY]]*(1-InputData[[#This Row],[DISCOUNT %]])</f>
        <v>1132.56</v>
      </c>
      <c r="N252">
        <f>DAY(InputData[[#This Row],[DATE]])</f>
        <v>18</v>
      </c>
      <c r="O252" t="str">
        <f>TEXT(InputData[[#This Row],[DATE]],"mmm")</f>
        <v>Dec</v>
      </c>
      <c r="P252">
        <f>YEAR(InputData[[#This Row],[DATE]])</f>
        <v>2021</v>
      </c>
    </row>
    <row r="253" spans="1:16" x14ac:dyDescent="0.2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ID]],MasterData[],6,0)</f>
        <v>149.46</v>
      </c>
      <c r="L253" s="7">
        <f>InputData[[#This Row],[BUYING PRIZE]]*InputData[[#This Row],[QUANTITY]]</f>
        <v>1692</v>
      </c>
      <c r="M253" s="7">
        <f>InputData[[#This Row],[SELLING PRICE]]*InputData[[#This Row],[QUANTITY]]*(1-InputData[[#This Row],[DISCOUNT %]])</f>
        <v>1793.52</v>
      </c>
      <c r="N253">
        <f>DAY(InputData[[#This Row],[DATE]])</f>
        <v>19</v>
      </c>
      <c r="O253" t="str">
        <f>TEXT(InputData[[#This Row],[DATE]],"mmm")</f>
        <v>Dec</v>
      </c>
      <c r="P253">
        <f>YEAR(InputData[[#This Row],[DATE]])</f>
        <v>2021</v>
      </c>
    </row>
    <row r="254" spans="1:16" x14ac:dyDescent="0.2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ID]],MasterData[],6,0)</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2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ID]],MasterData[],6,0)</f>
        <v>48.4</v>
      </c>
      <c r="L255" s="7">
        <f>InputData[[#This Row],[BUYING PRIZE]]*InputData[[#This Row],[QUANTITY]]</f>
        <v>440</v>
      </c>
      <c r="M255" s="7">
        <f>InputData[[#This Row],[SELLING PRICE]]*InputData[[#This Row],[QUANTITY]]*(1-InputData[[#This Row],[DISCOUNT %]])</f>
        <v>484</v>
      </c>
      <c r="N255">
        <f>DAY(InputData[[#This Row],[DATE]])</f>
        <v>19</v>
      </c>
      <c r="O255" t="str">
        <f>TEXT(InputData[[#This Row],[DATE]],"mmm")</f>
        <v>Dec</v>
      </c>
      <c r="P255">
        <f>YEAR(InputData[[#This Row],[DATE]])</f>
        <v>2021</v>
      </c>
    </row>
    <row r="256" spans="1:16" x14ac:dyDescent="0.2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ID]],MasterData[],6,0)</f>
        <v>94.17</v>
      </c>
      <c r="L256" s="7">
        <f>InputData[[#This Row],[BUYING PRIZE]]*InputData[[#This Row],[QUANTITY]]</f>
        <v>1022</v>
      </c>
      <c r="M256" s="7">
        <f>InputData[[#This Row],[SELLING PRICE]]*InputData[[#This Row],[QUANTITY]]*(1-InputData[[#This Row],[DISCOUNT %]])</f>
        <v>1318.38</v>
      </c>
      <c r="N256">
        <f>DAY(InputData[[#This Row],[DATE]])</f>
        <v>20</v>
      </c>
      <c r="O256" t="str">
        <f>TEXT(InputData[[#This Row],[DATE]],"mmm")</f>
        <v>Dec</v>
      </c>
      <c r="P256">
        <f>YEAR(InputData[[#This Row],[DATE]])</f>
        <v>2021</v>
      </c>
    </row>
    <row r="257" spans="1:16" x14ac:dyDescent="0.2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ID]],MasterData[],6,0)</f>
        <v>24.66</v>
      </c>
      <c r="L257" s="7">
        <f>InputData[[#This Row],[BUYING PRIZE]]*InputData[[#This Row],[QUANTITY]]</f>
        <v>180</v>
      </c>
      <c r="M257" s="7">
        <f>InputData[[#This Row],[SELLING PRICE]]*InputData[[#This Row],[QUANTITY]]*(1-InputData[[#This Row],[DISCOUNT %]])</f>
        <v>246.6</v>
      </c>
      <c r="N257">
        <f>DAY(InputData[[#This Row],[DATE]])</f>
        <v>21</v>
      </c>
      <c r="O257" t="str">
        <f>TEXT(InputData[[#This Row],[DATE]],"mmm")</f>
        <v>Dec</v>
      </c>
      <c r="P257">
        <f>YEAR(InputData[[#This Row],[DATE]])</f>
        <v>2021</v>
      </c>
    </row>
    <row r="258" spans="1:16" x14ac:dyDescent="0.2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ID]],MasterData[],6,0)</f>
        <v>162</v>
      </c>
      <c r="L258" s="7">
        <f>InputData[[#This Row],[BUYING PRIZE]]*InputData[[#This Row],[QUANTITY]]</f>
        <v>960</v>
      </c>
      <c r="M258" s="7">
        <f>InputData[[#This Row],[SELLING PRICE]]*InputData[[#This Row],[QUANTITY]]*(1-InputData[[#This Row],[DISCOUNT %]])</f>
        <v>1296</v>
      </c>
      <c r="N258">
        <f>DAY(InputData[[#This Row],[DATE]])</f>
        <v>24</v>
      </c>
      <c r="O258" t="str">
        <f>TEXT(InputData[[#This Row],[DATE]],"mmm")</f>
        <v>Dec</v>
      </c>
      <c r="P258">
        <f>YEAR(InputData[[#This Row],[DATE]])</f>
        <v>2021</v>
      </c>
    </row>
    <row r="259" spans="1:16" x14ac:dyDescent="0.2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ID]],MasterData[],6,0)</f>
        <v>96.3</v>
      </c>
      <c r="L259" s="7">
        <f>InputData[[#This Row],[BUYING PRIZE]]*InputData[[#This Row],[QUANTITY]]</f>
        <v>720</v>
      </c>
      <c r="M259" s="7">
        <f>InputData[[#This Row],[SELLING PRICE]]*InputData[[#This Row],[QUANTITY]]*(1-InputData[[#This Row],[DISCOUNT %]])</f>
        <v>770.4</v>
      </c>
      <c r="N259">
        <f>DAY(InputData[[#This Row],[DATE]])</f>
        <v>24</v>
      </c>
      <c r="O259" t="str">
        <f>TEXT(InputData[[#This Row],[DATE]],"mmm")</f>
        <v>Dec</v>
      </c>
      <c r="P259">
        <f>YEAR(InputData[[#This Row],[DATE]])</f>
        <v>2021</v>
      </c>
    </row>
    <row r="260" spans="1:16" x14ac:dyDescent="0.2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ID]],MasterData[],6,0)</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2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ID]],MasterData[],6,0)</f>
        <v>53.11</v>
      </c>
      <c r="L261" s="7">
        <f>InputData[[#This Row],[BUYING PRIZE]]*InputData[[#This Row],[QUANTITY]]</f>
        <v>658</v>
      </c>
      <c r="M261" s="7">
        <f>InputData[[#This Row],[SELLING PRICE]]*InputData[[#This Row],[QUANTITY]]*(1-InputData[[#This Row],[DISCOUNT %]])</f>
        <v>743.54</v>
      </c>
      <c r="N261">
        <f>DAY(InputData[[#This Row],[DATE]])</f>
        <v>27</v>
      </c>
      <c r="O261" t="str">
        <f>TEXT(InputData[[#This Row],[DATE]],"mmm")</f>
        <v>Dec</v>
      </c>
      <c r="P261">
        <f>YEAR(InputData[[#This Row],[DATE]])</f>
        <v>2021</v>
      </c>
    </row>
    <row r="262" spans="1:16" x14ac:dyDescent="0.2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ID]],MasterData[],6,0)</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2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ID]],MasterData[],6,0)</f>
        <v>164.28</v>
      </c>
      <c r="L263" s="7">
        <f>InputData[[#This Row],[BUYING PRIZE]]*InputData[[#This Row],[QUANTITY]]</f>
        <v>1924</v>
      </c>
      <c r="M263" s="7">
        <f>InputData[[#This Row],[SELLING PRICE]]*InputData[[#This Row],[QUANTITY]]*(1-InputData[[#This Row],[DISCOUNT %]])</f>
        <v>2135.64</v>
      </c>
      <c r="N263">
        <f>DAY(InputData[[#This Row],[DATE]])</f>
        <v>30</v>
      </c>
      <c r="O263" t="str">
        <f>TEXT(InputData[[#This Row],[DATE]],"mmm")</f>
        <v>Dec</v>
      </c>
      <c r="P263">
        <f>YEAR(InputData[[#This Row],[DATE]])</f>
        <v>2021</v>
      </c>
    </row>
    <row r="264" spans="1:16" x14ac:dyDescent="0.2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ID]],MasterData[],6,0)</f>
        <v>141.57</v>
      </c>
      <c r="L264" s="7">
        <f>InputData[[#This Row],[BUYING PRIZE]]*InputData[[#This Row],[QUANTITY]]</f>
        <v>121</v>
      </c>
      <c r="M264" s="7">
        <f>InputData[[#This Row],[SELLING PRICE]]*InputData[[#This Row],[QUANTITY]]*(1-InputData[[#This Row],[DISCOUNT %]])</f>
        <v>141.57</v>
      </c>
      <c r="N264">
        <f>DAY(InputData[[#This Row],[DATE]])</f>
        <v>1</v>
      </c>
      <c r="O264" t="str">
        <f>TEXT(InputData[[#This Row],[DATE]],"mmm")</f>
        <v>Jan</v>
      </c>
      <c r="P264">
        <f>YEAR(InputData[[#This Row],[DATE]])</f>
        <v>2022</v>
      </c>
    </row>
    <row r="265" spans="1:16" x14ac:dyDescent="0.2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ID]],MasterData[],6,0)</f>
        <v>164.28</v>
      </c>
      <c r="L265" s="7">
        <f>InputData[[#This Row],[BUYING PRIZE]]*InputData[[#This Row],[QUANTITY]]</f>
        <v>1036</v>
      </c>
      <c r="M265" s="7">
        <f>InputData[[#This Row],[SELLING PRICE]]*InputData[[#This Row],[QUANTITY]]*(1-InputData[[#This Row],[DISCOUNT %]])</f>
        <v>1149.96</v>
      </c>
      <c r="N265">
        <f>DAY(InputData[[#This Row],[DATE]])</f>
        <v>2</v>
      </c>
      <c r="O265" t="str">
        <f>TEXT(InputData[[#This Row],[DATE]],"mmm")</f>
        <v>Jan</v>
      </c>
      <c r="P265">
        <f>YEAR(InputData[[#This Row],[DATE]])</f>
        <v>2022</v>
      </c>
    </row>
    <row r="266" spans="1:16" x14ac:dyDescent="0.2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ID]],MasterData[],6,0)</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2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ID]],MasterData[],6,0)</f>
        <v>119.7</v>
      </c>
      <c r="L267" s="7">
        <f>InputData[[#This Row],[BUYING PRIZE]]*InputData[[#This Row],[QUANTITY]]</f>
        <v>95</v>
      </c>
      <c r="M267" s="7">
        <f>InputData[[#This Row],[SELLING PRICE]]*InputData[[#This Row],[QUANTITY]]*(1-InputData[[#This Row],[DISCOUNT %]])</f>
        <v>119.7</v>
      </c>
      <c r="N267">
        <f>DAY(InputData[[#This Row],[DATE]])</f>
        <v>2</v>
      </c>
      <c r="O267" t="str">
        <f>TEXT(InputData[[#This Row],[DATE]],"mmm")</f>
        <v>Jan</v>
      </c>
      <c r="P267">
        <f>YEAR(InputData[[#This Row],[DATE]])</f>
        <v>2022</v>
      </c>
    </row>
    <row r="268" spans="1:16" x14ac:dyDescent="0.2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ID]],MasterData[],6,0)</f>
        <v>83.08</v>
      </c>
      <c r="L268" s="7">
        <f>InputData[[#This Row],[BUYING PRIZE]]*InputData[[#This Row],[QUANTITY]]</f>
        <v>603</v>
      </c>
      <c r="M268" s="7">
        <f>InputData[[#This Row],[SELLING PRICE]]*InputData[[#This Row],[QUANTITY]]*(1-InputData[[#This Row],[DISCOUNT %]])</f>
        <v>747.72</v>
      </c>
      <c r="N268">
        <f>DAY(InputData[[#This Row],[DATE]])</f>
        <v>3</v>
      </c>
      <c r="O268" t="str">
        <f>TEXT(InputData[[#This Row],[DATE]],"mmm")</f>
        <v>Jan</v>
      </c>
      <c r="P268">
        <f>YEAR(InputData[[#This Row],[DATE]])</f>
        <v>2022</v>
      </c>
    </row>
    <row r="269" spans="1:16" x14ac:dyDescent="0.2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ID]],MasterData[],6,0)</f>
        <v>94.17</v>
      </c>
      <c r="L269" s="7">
        <f>InputData[[#This Row],[BUYING PRIZE]]*InputData[[#This Row],[QUANTITY]]</f>
        <v>584</v>
      </c>
      <c r="M269" s="7">
        <f>InputData[[#This Row],[SELLING PRICE]]*InputData[[#This Row],[QUANTITY]]*(1-InputData[[#This Row],[DISCOUNT %]])</f>
        <v>753.36</v>
      </c>
      <c r="N269">
        <f>DAY(InputData[[#This Row],[DATE]])</f>
        <v>4</v>
      </c>
      <c r="O269" t="str">
        <f>TEXT(InputData[[#This Row],[DATE]],"mmm")</f>
        <v>Jan</v>
      </c>
      <c r="P269">
        <f>YEAR(InputData[[#This Row],[DATE]])</f>
        <v>2022</v>
      </c>
    </row>
    <row r="270" spans="1:16" x14ac:dyDescent="0.2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ID]],MasterData[],6,0)</f>
        <v>53.11</v>
      </c>
      <c r="L270" s="7">
        <f>InputData[[#This Row],[BUYING PRIZE]]*InputData[[#This Row],[QUANTITY]]</f>
        <v>47</v>
      </c>
      <c r="M270" s="7">
        <f>InputData[[#This Row],[SELLING PRICE]]*InputData[[#This Row],[QUANTITY]]*(1-InputData[[#This Row],[DISCOUNT %]])</f>
        <v>53.11</v>
      </c>
      <c r="N270">
        <f>DAY(InputData[[#This Row],[DATE]])</f>
        <v>4</v>
      </c>
      <c r="O270" t="str">
        <f>TEXT(InputData[[#This Row],[DATE]],"mmm")</f>
        <v>Jan</v>
      </c>
      <c r="P270">
        <f>YEAR(InputData[[#This Row],[DATE]])</f>
        <v>2022</v>
      </c>
    </row>
    <row r="271" spans="1:16" x14ac:dyDescent="0.2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ID]],MasterData[],6,0)</f>
        <v>117.48</v>
      </c>
      <c r="L271" s="7">
        <f>InputData[[#This Row],[BUYING PRIZE]]*InputData[[#This Row],[QUANTITY]]</f>
        <v>1068</v>
      </c>
      <c r="M271" s="7">
        <f>InputData[[#This Row],[SELLING PRICE]]*InputData[[#This Row],[QUANTITY]]*(1-InputData[[#This Row],[DISCOUNT %]])</f>
        <v>1409.76</v>
      </c>
      <c r="N271">
        <f>DAY(InputData[[#This Row],[DATE]])</f>
        <v>9</v>
      </c>
      <c r="O271" t="str">
        <f>TEXT(InputData[[#This Row],[DATE]],"mmm")</f>
        <v>Jan</v>
      </c>
      <c r="P271">
        <f>YEAR(InputData[[#This Row],[DATE]])</f>
        <v>2022</v>
      </c>
    </row>
    <row r="272" spans="1:16" x14ac:dyDescent="0.2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ID]],MasterData[],6,0)</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2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ID]],MasterData[],6,0)</f>
        <v>117.48</v>
      </c>
      <c r="L273" s="7">
        <f>InputData[[#This Row],[BUYING PRIZE]]*InputData[[#This Row],[QUANTITY]]</f>
        <v>178</v>
      </c>
      <c r="M273" s="7">
        <f>InputData[[#This Row],[SELLING PRICE]]*InputData[[#This Row],[QUANTITY]]*(1-InputData[[#This Row],[DISCOUNT %]])</f>
        <v>234.96</v>
      </c>
      <c r="N273">
        <f>DAY(InputData[[#This Row],[DATE]])</f>
        <v>11</v>
      </c>
      <c r="O273" t="str">
        <f>TEXT(InputData[[#This Row],[DATE]],"mmm")</f>
        <v>Jan</v>
      </c>
      <c r="P273">
        <f>YEAR(InputData[[#This Row],[DATE]])</f>
        <v>2022</v>
      </c>
    </row>
    <row r="274" spans="1:16" x14ac:dyDescent="0.2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ID]],MasterData[],6,0)</f>
        <v>210</v>
      </c>
      <c r="L274" s="7">
        <f>InputData[[#This Row],[BUYING PRIZE]]*InputData[[#This Row],[QUANTITY]]</f>
        <v>900</v>
      </c>
      <c r="M274" s="7">
        <f>InputData[[#This Row],[SELLING PRICE]]*InputData[[#This Row],[QUANTITY]]*(1-InputData[[#This Row],[DISCOUNT %]])</f>
        <v>1260</v>
      </c>
      <c r="N274">
        <f>DAY(InputData[[#This Row],[DATE]])</f>
        <v>13</v>
      </c>
      <c r="O274" t="str">
        <f>TEXT(InputData[[#This Row],[DATE]],"mmm")</f>
        <v>Jan</v>
      </c>
      <c r="P274">
        <f>YEAR(InputData[[#This Row],[DATE]])</f>
        <v>2022</v>
      </c>
    </row>
    <row r="275" spans="1:16" x14ac:dyDescent="0.2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ID]],MasterData[],6,0)</f>
        <v>48.4</v>
      </c>
      <c r="L275" s="7">
        <f>InputData[[#This Row],[BUYING PRIZE]]*InputData[[#This Row],[QUANTITY]]</f>
        <v>616</v>
      </c>
      <c r="M275" s="7">
        <f>InputData[[#This Row],[SELLING PRICE]]*InputData[[#This Row],[QUANTITY]]*(1-InputData[[#This Row],[DISCOUNT %]])</f>
        <v>677.6</v>
      </c>
      <c r="N275">
        <f>DAY(InputData[[#This Row],[DATE]])</f>
        <v>14</v>
      </c>
      <c r="O275" t="str">
        <f>TEXT(InputData[[#This Row],[DATE]],"mmm")</f>
        <v>Jan</v>
      </c>
      <c r="P275">
        <f>YEAR(InputData[[#This Row],[DATE]])</f>
        <v>2022</v>
      </c>
    </row>
    <row r="276" spans="1:16" x14ac:dyDescent="0.2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ID]],MasterData[],6,0)</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2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ID]],MasterData[],6,0)</f>
        <v>146.72</v>
      </c>
      <c r="L277" s="7">
        <f>InputData[[#This Row],[BUYING PRIZE]]*InputData[[#This Row],[QUANTITY]]</f>
        <v>1232</v>
      </c>
      <c r="M277" s="7">
        <f>InputData[[#This Row],[SELLING PRICE]]*InputData[[#This Row],[QUANTITY]]*(1-InputData[[#This Row],[DISCOUNT %]])</f>
        <v>1613.92</v>
      </c>
      <c r="N277">
        <f>DAY(InputData[[#This Row],[DATE]])</f>
        <v>16</v>
      </c>
      <c r="O277" t="str">
        <f>TEXT(InputData[[#This Row],[DATE]],"mmm")</f>
        <v>Jan</v>
      </c>
      <c r="P277">
        <f>YEAR(InputData[[#This Row],[DATE]])</f>
        <v>2022</v>
      </c>
    </row>
    <row r="278" spans="1:16" x14ac:dyDescent="0.2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ID]],MasterData[],6,0)</f>
        <v>115.2</v>
      </c>
      <c r="L278" s="7">
        <f>InputData[[#This Row],[BUYING PRIZE]]*InputData[[#This Row],[QUANTITY]]</f>
        <v>360</v>
      </c>
      <c r="M278" s="7">
        <f>InputData[[#This Row],[SELLING PRICE]]*InputData[[#This Row],[QUANTITY]]*(1-InputData[[#This Row],[DISCOUNT %]])</f>
        <v>460.8</v>
      </c>
      <c r="N278">
        <f>DAY(InputData[[#This Row],[DATE]])</f>
        <v>17</v>
      </c>
      <c r="O278" t="str">
        <f>TEXT(InputData[[#This Row],[DATE]],"mmm")</f>
        <v>Jan</v>
      </c>
      <c r="P278">
        <f>YEAR(InputData[[#This Row],[DATE]])</f>
        <v>2022</v>
      </c>
    </row>
    <row r="279" spans="1:16" x14ac:dyDescent="0.2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ID]],MasterData[],6,0)</f>
        <v>94.62</v>
      </c>
      <c r="L279" s="7">
        <f>InputData[[#This Row],[BUYING PRIZE]]*InputData[[#This Row],[QUANTITY]]</f>
        <v>747</v>
      </c>
      <c r="M279" s="7">
        <f>InputData[[#This Row],[SELLING PRICE]]*InputData[[#This Row],[QUANTITY]]*(1-InputData[[#This Row],[DISCOUNT %]])</f>
        <v>851.58</v>
      </c>
      <c r="N279">
        <f>DAY(InputData[[#This Row],[DATE]])</f>
        <v>18</v>
      </c>
      <c r="O279" t="str">
        <f>TEXT(InputData[[#This Row],[DATE]],"mmm")</f>
        <v>Jan</v>
      </c>
      <c r="P279">
        <f>YEAR(InputData[[#This Row],[DATE]])</f>
        <v>2022</v>
      </c>
    </row>
    <row r="280" spans="1:16" x14ac:dyDescent="0.2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ID]],MasterData[],6,0)</f>
        <v>162.54</v>
      </c>
      <c r="L280" s="7">
        <f>InputData[[#This Row],[BUYING PRIZE]]*InputData[[#This Row],[QUANTITY]]</f>
        <v>252</v>
      </c>
      <c r="M280" s="7">
        <f>InputData[[#This Row],[SELLING PRICE]]*InputData[[#This Row],[QUANTITY]]*(1-InputData[[#This Row],[DISCOUNT %]])</f>
        <v>325.08</v>
      </c>
      <c r="N280">
        <f>DAY(InputData[[#This Row],[DATE]])</f>
        <v>20</v>
      </c>
      <c r="O280" t="str">
        <f>TEXT(InputData[[#This Row],[DATE]],"mmm")</f>
        <v>Jan</v>
      </c>
      <c r="P280">
        <f>YEAR(InputData[[#This Row],[DATE]])</f>
        <v>2022</v>
      </c>
    </row>
    <row r="281" spans="1:16" x14ac:dyDescent="0.2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ID]],MasterData[],6,0)</f>
        <v>146.72</v>
      </c>
      <c r="L281" s="7">
        <f>InputData[[#This Row],[BUYING PRIZE]]*InputData[[#This Row],[QUANTITY]]</f>
        <v>784</v>
      </c>
      <c r="M281" s="7">
        <f>InputData[[#This Row],[SELLING PRICE]]*InputData[[#This Row],[QUANTITY]]*(1-InputData[[#This Row],[DISCOUNT %]])</f>
        <v>1027.04</v>
      </c>
      <c r="N281">
        <f>DAY(InputData[[#This Row],[DATE]])</f>
        <v>20</v>
      </c>
      <c r="O281" t="str">
        <f>TEXT(InputData[[#This Row],[DATE]],"mmm")</f>
        <v>Jan</v>
      </c>
      <c r="P281">
        <f>YEAR(InputData[[#This Row],[DATE]])</f>
        <v>2022</v>
      </c>
    </row>
    <row r="282" spans="1:16" x14ac:dyDescent="0.2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ID]],MasterData[],6,0)</f>
        <v>103.88</v>
      </c>
      <c r="L282" s="7">
        <f>InputData[[#This Row],[BUYING PRIZE]]*InputData[[#This Row],[QUANTITY]]</f>
        <v>588</v>
      </c>
      <c r="M282" s="7">
        <f>InputData[[#This Row],[SELLING PRICE]]*InputData[[#This Row],[QUANTITY]]*(1-InputData[[#This Row],[DISCOUNT %]])</f>
        <v>623.28</v>
      </c>
      <c r="N282">
        <f>DAY(InputData[[#This Row],[DATE]])</f>
        <v>22</v>
      </c>
      <c r="O282" t="str">
        <f>TEXT(InputData[[#This Row],[DATE]],"mmm")</f>
        <v>Jan</v>
      </c>
      <c r="P282">
        <f>YEAR(InputData[[#This Row],[DATE]])</f>
        <v>2022</v>
      </c>
    </row>
    <row r="283" spans="1:16" x14ac:dyDescent="0.2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ID]],MasterData[],6,0)</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Row],[DATE]],"mmm")</f>
        <v>Jan</v>
      </c>
      <c r="P283">
        <f>YEAR(InputData[[#This Row],[DATE]])</f>
        <v>2022</v>
      </c>
    </row>
    <row r="284" spans="1:16" x14ac:dyDescent="0.2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ID]],MasterData[],6,0)</f>
        <v>162</v>
      </c>
      <c r="L284" s="7">
        <f>InputData[[#This Row],[BUYING PRIZE]]*InputData[[#This Row],[QUANTITY]]</f>
        <v>960</v>
      </c>
      <c r="M284" s="7">
        <f>InputData[[#This Row],[SELLING PRICE]]*InputData[[#This Row],[QUANTITY]]*(1-InputData[[#This Row],[DISCOUNT %]])</f>
        <v>1296</v>
      </c>
      <c r="N284">
        <f>DAY(InputData[[#This Row],[DATE]])</f>
        <v>23</v>
      </c>
      <c r="O284" t="str">
        <f>TEXT(InputData[[#This Row],[DATE]],"mmm")</f>
        <v>Jan</v>
      </c>
      <c r="P284">
        <f>YEAR(InputData[[#This Row],[DATE]])</f>
        <v>2022</v>
      </c>
    </row>
    <row r="285" spans="1:16" x14ac:dyDescent="0.2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ID]],MasterData[],6,0)</f>
        <v>201.28</v>
      </c>
      <c r="L285" s="7">
        <f>InputData[[#This Row],[BUYING PRIZE]]*InputData[[#This Row],[QUANTITY]]</f>
        <v>2220</v>
      </c>
      <c r="M285" s="7">
        <f>InputData[[#This Row],[SELLING PRICE]]*InputData[[#This Row],[QUANTITY]]*(1-InputData[[#This Row],[DISCOUNT %]])</f>
        <v>3019.2</v>
      </c>
      <c r="N285">
        <f>DAY(InputData[[#This Row],[DATE]])</f>
        <v>24</v>
      </c>
      <c r="O285" t="str">
        <f>TEXT(InputData[[#This Row],[DATE]],"mmm")</f>
        <v>Jan</v>
      </c>
      <c r="P285">
        <f>YEAR(InputData[[#This Row],[DATE]])</f>
        <v>2022</v>
      </c>
    </row>
    <row r="286" spans="1:16" x14ac:dyDescent="0.2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ID]],MasterData[],6,0)</f>
        <v>156.78</v>
      </c>
      <c r="L286" s="7">
        <f>InputData[[#This Row],[BUYING PRIZE]]*InputData[[#This Row],[QUANTITY]]</f>
        <v>1876</v>
      </c>
      <c r="M286" s="7">
        <f>InputData[[#This Row],[SELLING PRICE]]*InputData[[#This Row],[QUANTITY]]*(1-InputData[[#This Row],[DISCOUNT %]])</f>
        <v>2194.92</v>
      </c>
      <c r="N286">
        <f>DAY(InputData[[#This Row],[DATE]])</f>
        <v>25</v>
      </c>
      <c r="O286" t="str">
        <f>TEXT(InputData[[#This Row],[DATE]],"mmm")</f>
        <v>Jan</v>
      </c>
      <c r="P286">
        <f>YEAR(InputData[[#This Row],[DATE]])</f>
        <v>2022</v>
      </c>
    </row>
    <row r="287" spans="1:16" x14ac:dyDescent="0.2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ID]],MasterData[],6,0)</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2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ID]],MasterData[],6,0)</f>
        <v>149.46</v>
      </c>
      <c r="L288" s="7">
        <f>InputData[[#This Row],[BUYING PRIZE]]*InputData[[#This Row],[QUANTITY]]</f>
        <v>846</v>
      </c>
      <c r="M288" s="7">
        <f>InputData[[#This Row],[SELLING PRICE]]*InputData[[#This Row],[QUANTITY]]*(1-InputData[[#This Row],[DISCOUNT %]])</f>
        <v>896.76</v>
      </c>
      <c r="N288">
        <f>DAY(InputData[[#This Row],[DATE]])</f>
        <v>31</v>
      </c>
      <c r="O288" t="str">
        <f>TEXT(InputData[[#This Row],[DATE]],"mmm")</f>
        <v>Jan</v>
      </c>
      <c r="P288">
        <f>YEAR(InputData[[#This Row],[DATE]])</f>
        <v>2022</v>
      </c>
    </row>
    <row r="289" spans="1:16" x14ac:dyDescent="0.2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ID]],MasterData[],6,0)</f>
        <v>173.88</v>
      </c>
      <c r="L289" s="7">
        <f>InputData[[#This Row],[BUYING PRIZE]]*InputData[[#This Row],[QUANTITY]]</f>
        <v>1242</v>
      </c>
      <c r="M289" s="7">
        <f>InputData[[#This Row],[SELLING PRICE]]*InputData[[#This Row],[QUANTITY]]*(1-InputData[[#This Row],[DISCOUNT %]])</f>
        <v>1564.92</v>
      </c>
      <c r="N289">
        <f>DAY(InputData[[#This Row],[DATE]])</f>
        <v>31</v>
      </c>
      <c r="O289" t="str">
        <f>TEXT(InputData[[#This Row],[DATE]],"mmm")</f>
        <v>Jan</v>
      </c>
      <c r="P289">
        <f>YEAR(InputData[[#This Row],[DATE]])</f>
        <v>2022</v>
      </c>
    </row>
    <row r="290" spans="1:16" x14ac:dyDescent="0.2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ID]],MasterData[],6,0)</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2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ID]],MasterData[],6,0)</f>
        <v>146.72</v>
      </c>
      <c r="L291" s="7">
        <f>InputData[[#This Row],[BUYING PRIZE]]*InputData[[#This Row],[QUANTITY]]</f>
        <v>896</v>
      </c>
      <c r="M291" s="7">
        <f>InputData[[#This Row],[SELLING PRICE]]*InputData[[#This Row],[QUANTITY]]*(1-InputData[[#This Row],[DISCOUNT %]])</f>
        <v>1173.76</v>
      </c>
      <c r="N291">
        <f>DAY(InputData[[#This Row],[DATE]])</f>
        <v>3</v>
      </c>
      <c r="O291" t="str">
        <f>TEXT(InputData[[#This Row],[DATE]],"mmm")</f>
        <v>Feb</v>
      </c>
      <c r="P291">
        <f>YEAR(InputData[[#This Row],[DATE]])</f>
        <v>2022</v>
      </c>
    </row>
    <row r="292" spans="1:16" x14ac:dyDescent="0.2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ID]],MasterData[],6,0)</f>
        <v>49.21</v>
      </c>
      <c r="L292" s="7">
        <f>InputData[[#This Row],[BUYING PRIZE]]*InputData[[#This Row],[QUANTITY]]</f>
        <v>222</v>
      </c>
      <c r="M292" s="7">
        <f>InputData[[#This Row],[SELLING PRICE]]*InputData[[#This Row],[QUANTITY]]*(1-InputData[[#This Row],[DISCOUNT %]])</f>
        <v>295.26</v>
      </c>
      <c r="N292">
        <f>DAY(InputData[[#This Row],[DATE]])</f>
        <v>5</v>
      </c>
      <c r="O292" t="str">
        <f>TEXT(InputData[[#This Row],[DATE]],"mmm")</f>
        <v>Feb</v>
      </c>
      <c r="P292">
        <f>YEAR(InputData[[#This Row],[DATE]])</f>
        <v>2022</v>
      </c>
    </row>
    <row r="293" spans="1:16" x14ac:dyDescent="0.2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ID]],MasterData[],6,0)</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2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ID]],MasterData[],6,0)</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Row],[DATE]],"mmm")</f>
        <v>Feb</v>
      </c>
      <c r="P294">
        <f>YEAR(InputData[[#This Row],[DATE]])</f>
        <v>2022</v>
      </c>
    </row>
    <row r="295" spans="1:16" x14ac:dyDescent="0.2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ID]],MasterData[],6,0)</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2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ID]],MasterData[],6,0)</f>
        <v>117.48</v>
      </c>
      <c r="L296" s="7">
        <f>InputData[[#This Row],[BUYING PRIZE]]*InputData[[#This Row],[QUANTITY]]</f>
        <v>1246</v>
      </c>
      <c r="M296" s="7">
        <f>InputData[[#This Row],[SELLING PRICE]]*InputData[[#This Row],[QUANTITY]]*(1-InputData[[#This Row],[DISCOUNT %]])</f>
        <v>1644.72</v>
      </c>
      <c r="N296">
        <f>DAY(InputData[[#This Row],[DATE]])</f>
        <v>9</v>
      </c>
      <c r="O296" t="str">
        <f>TEXT(InputData[[#This Row],[DATE]],"mmm")</f>
        <v>Feb</v>
      </c>
      <c r="P296">
        <f>YEAR(InputData[[#This Row],[DATE]])</f>
        <v>2022</v>
      </c>
    </row>
    <row r="297" spans="1:16" x14ac:dyDescent="0.2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ID]],MasterData[],6,0)</f>
        <v>164.28</v>
      </c>
      <c r="L297" s="7">
        <f>InputData[[#This Row],[BUYING PRIZE]]*InputData[[#This Row],[QUANTITY]]</f>
        <v>1924</v>
      </c>
      <c r="M297" s="7">
        <f>InputData[[#This Row],[SELLING PRICE]]*InputData[[#This Row],[QUANTITY]]*(1-InputData[[#This Row],[DISCOUNT %]])</f>
        <v>2135.64</v>
      </c>
      <c r="N297">
        <f>DAY(InputData[[#This Row],[DATE]])</f>
        <v>12</v>
      </c>
      <c r="O297" t="str">
        <f>TEXT(InputData[[#This Row],[DATE]],"mmm")</f>
        <v>Feb</v>
      </c>
      <c r="P297">
        <f>YEAR(InputData[[#This Row],[DATE]])</f>
        <v>2022</v>
      </c>
    </row>
    <row r="298" spans="1:16" x14ac:dyDescent="0.2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ID]],MasterData[],6,0)</f>
        <v>24.66</v>
      </c>
      <c r="L298" s="7">
        <f>InputData[[#This Row],[BUYING PRIZE]]*InputData[[#This Row],[QUANTITY]]</f>
        <v>144</v>
      </c>
      <c r="M298" s="7">
        <f>InputData[[#This Row],[SELLING PRICE]]*InputData[[#This Row],[QUANTITY]]*(1-InputData[[#This Row],[DISCOUNT %]])</f>
        <v>197.28</v>
      </c>
      <c r="N298">
        <f>DAY(InputData[[#This Row],[DATE]])</f>
        <v>14</v>
      </c>
      <c r="O298" t="str">
        <f>TEXT(InputData[[#This Row],[DATE]],"mmm")</f>
        <v>Feb</v>
      </c>
      <c r="P298">
        <f>YEAR(InputData[[#This Row],[DATE]])</f>
        <v>2022</v>
      </c>
    </row>
    <row r="299" spans="1:16" x14ac:dyDescent="0.2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ID]],MasterData[],6,0)</f>
        <v>41.81</v>
      </c>
      <c r="L299" s="7">
        <f>InputData[[#This Row],[BUYING PRIZE]]*InputData[[#This Row],[QUANTITY]]</f>
        <v>111</v>
      </c>
      <c r="M299" s="7">
        <f>InputData[[#This Row],[SELLING PRICE]]*InputData[[#This Row],[QUANTITY]]*(1-InputData[[#This Row],[DISCOUNT %]])</f>
        <v>125.43</v>
      </c>
      <c r="N299">
        <f>DAY(InputData[[#This Row],[DATE]])</f>
        <v>14</v>
      </c>
      <c r="O299" t="str">
        <f>TEXT(InputData[[#This Row],[DATE]],"mmm")</f>
        <v>Feb</v>
      </c>
      <c r="P299">
        <f>YEAR(InputData[[#This Row],[DATE]])</f>
        <v>2022</v>
      </c>
    </row>
    <row r="300" spans="1:16" x14ac:dyDescent="0.2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ID]],MasterData[],6,0)</f>
        <v>117.48</v>
      </c>
      <c r="L300" s="7">
        <f>InputData[[#This Row],[BUYING PRIZE]]*InputData[[#This Row],[QUANTITY]]</f>
        <v>89</v>
      </c>
      <c r="M300" s="7">
        <f>InputData[[#This Row],[SELLING PRICE]]*InputData[[#This Row],[QUANTITY]]*(1-InputData[[#This Row],[DISCOUNT %]])</f>
        <v>117.48</v>
      </c>
      <c r="N300">
        <f>DAY(InputData[[#This Row],[DATE]])</f>
        <v>16</v>
      </c>
      <c r="O300" t="str">
        <f>TEXT(InputData[[#This Row],[DATE]],"mmm")</f>
        <v>Feb</v>
      </c>
      <c r="P300">
        <f>YEAR(InputData[[#This Row],[DATE]])</f>
        <v>2022</v>
      </c>
    </row>
    <row r="301" spans="1:16" x14ac:dyDescent="0.2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ID]],MasterData[],6,0)</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Row],[DATE]],"mmm")</f>
        <v>Feb</v>
      </c>
      <c r="P301">
        <f>YEAR(InputData[[#This Row],[DATE]])</f>
        <v>2022</v>
      </c>
    </row>
    <row r="302" spans="1:16" x14ac:dyDescent="0.2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ID]],MasterData[],6,0)</f>
        <v>94.17</v>
      </c>
      <c r="L302" s="7">
        <f>InputData[[#This Row],[BUYING PRIZE]]*InputData[[#This Row],[QUANTITY]]</f>
        <v>438</v>
      </c>
      <c r="M302" s="7">
        <f>InputData[[#This Row],[SELLING PRICE]]*InputData[[#This Row],[QUANTITY]]*(1-InputData[[#This Row],[DISCOUNT %]])</f>
        <v>565.02</v>
      </c>
      <c r="N302">
        <f>DAY(InputData[[#This Row],[DATE]])</f>
        <v>20</v>
      </c>
      <c r="O302" t="str">
        <f>TEXT(InputData[[#This Row],[DATE]],"mmm")</f>
        <v>Feb</v>
      </c>
      <c r="P302">
        <f>YEAR(InputData[[#This Row],[DATE]])</f>
        <v>2022</v>
      </c>
    </row>
    <row r="303" spans="1:16" x14ac:dyDescent="0.2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ID]],MasterData[],6,0)</f>
        <v>122.08</v>
      </c>
      <c r="L303" s="7">
        <f>InputData[[#This Row],[BUYING PRIZE]]*InputData[[#This Row],[QUANTITY]]</f>
        <v>672</v>
      </c>
      <c r="M303" s="7">
        <f>InputData[[#This Row],[SELLING PRICE]]*InputData[[#This Row],[QUANTITY]]*(1-InputData[[#This Row],[DISCOUNT %]])</f>
        <v>732.48</v>
      </c>
      <c r="N303">
        <f>DAY(InputData[[#This Row],[DATE]])</f>
        <v>23</v>
      </c>
      <c r="O303" t="str">
        <f>TEXT(InputData[[#This Row],[DATE]],"mmm")</f>
        <v>Feb</v>
      </c>
      <c r="P303">
        <f>YEAR(InputData[[#This Row],[DATE]])</f>
        <v>2022</v>
      </c>
    </row>
    <row r="304" spans="1:16" x14ac:dyDescent="0.2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ID]],MasterData[],6,0)</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2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ID]],MasterData[],6,0)</f>
        <v>96.3</v>
      </c>
      <c r="L305" s="7">
        <f>InputData[[#This Row],[BUYING PRIZE]]*InputData[[#This Row],[QUANTITY]]</f>
        <v>720</v>
      </c>
      <c r="M305" s="7">
        <f>InputData[[#This Row],[SELLING PRICE]]*InputData[[#This Row],[QUANTITY]]*(1-InputData[[#This Row],[DISCOUNT %]])</f>
        <v>770.4</v>
      </c>
      <c r="N305">
        <f>DAY(InputData[[#This Row],[DATE]])</f>
        <v>23</v>
      </c>
      <c r="O305" t="str">
        <f>TEXT(InputData[[#This Row],[DATE]],"mmm")</f>
        <v>Feb</v>
      </c>
      <c r="P305">
        <f>YEAR(InputData[[#This Row],[DATE]])</f>
        <v>2022</v>
      </c>
    </row>
    <row r="306" spans="1:16" x14ac:dyDescent="0.2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ID]],MasterData[],6,0)</f>
        <v>94.17</v>
      </c>
      <c r="L306" s="7">
        <f>InputData[[#This Row],[BUYING PRIZE]]*InputData[[#This Row],[QUANTITY]]</f>
        <v>511</v>
      </c>
      <c r="M306" s="7">
        <f>InputData[[#This Row],[SELLING PRICE]]*InputData[[#This Row],[QUANTITY]]*(1-InputData[[#This Row],[DISCOUNT %]])</f>
        <v>659.19</v>
      </c>
      <c r="N306">
        <f>DAY(InputData[[#This Row],[DATE]])</f>
        <v>27</v>
      </c>
      <c r="O306" t="str">
        <f>TEXT(InputData[[#This Row],[DATE]],"mmm")</f>
        <v>Feb</v>
      </c>
      <c r="P306">
        <f>YEAR(InputData[[#This Row],[DATE]])</f>
        <v>2022</v>
      </c>
    </row>
    <row r="307" spans="1:16" x14ac:dyDescent="0.2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ID]],MasterData[],6,0)</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Row],[DATE]],"mmm")</f>
        <v>Feb</v>
      </c>
      <c r="P307">
        <f>YEAR(InputData[[#This Row],[DATE]])</f>
        <v>2022</v>
      </c>
    </row>
    <row r="308" spans="1:16" x14ac:dyDescent="0.2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ID]],MasterData[],6,0)</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2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ID]],MasterData[],6,0)</f>
        <v>24.66</v>
      </c>
      <c r="L309" s="7">
        <f>InputData[[#This Row],[BUYING PRIZE]]*InputData[[#This Row],[QUANTITY]]</f>
        <v>234</v>
      </c>
      <c r="M309" s="7">
        <f>InputData[[#This Row],[SELLING PRICE]]*InputData[[#This Row],[QUANTITY]]*(1-InputData[[#This Row],[DISCOUNT %]])</f>
        <v>320.58</v>
      </c>
      <c r="N309">
        <f>DAY(InputData[[#This Row],[DATE]])</f>
        <v>4</v>
      </c>
      <c r="O309" t="str">
        <f>TEXT(InputData[[#This Row],[DATE]],"mmm")</f>
        <v>Mar</v>
      </c>
      <c r="P309">
        <f>YEAR(InputData[[#This Row],[DATE]])</f>
        <v>2022</v>
      </c>
    </row>
    <row r="310" spans="1:16" x14ac:dyDescent="0.2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ID]],MasterData[],6,0)</f>
        <v>48.84</v>
      </c>
      <c r="L310" s="7">
        <f>InputData[[#This Row],[BUYING PRIZE]]*InputData[[#This Row],[QUANTITY]]</f>
        <v>88</v>
      </c>
      <c r="M310" s="7">
        <f>InputData[[#This Row],[SELLING PRICE]]*InputData[[#This Row],[QUANTITY]]*(1-InputData[[#This Row],[DISCOUNT %]])</f>
        <v>97.68</v>
      </c>
      <c r="N310">
        <f>DAY(InputData[[#This Row],[DATE]])</f>
        <v>6</v>
      </c>
      <c r="O310" t="str">
        <f>TEXT(InputData[[#This Row],[DATE]],"mmm")</f>
        <v>Mar</v>
      </c>
      <c r="P310">
        <f>YEAR(InputData[[#This Row],[DATE]])</f>
        <v>2022</v>
      </c>
    </row>
    <row r="311" spans="1:16" x14ac:dyDescent="0.2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ID]],MasterData[],6,0)</f>
        <v>80.94</v>
      </c>
      <c r="L311" s="7">
        <f>InputData[[#This Row],[BUYING PRIZE]]*InputData[[#This Row],[QUANTITY]]</f>
        <v>71</v>
      </c>
      <c r="M311" s="7">
        <f>InputData[[#This Row],[SELLING PRICE]]*InputData[[#This Row],[QUANTITY]]*(1-InputData[[#This Row],[DISCOUNT %]])</f>
        <v>80.94</v>
      </c>
      <c r="N311">
        <f>DAY(InputData[[#This Row],[DATE]])</f>
        <v>7</v>
      </c>
      <c r="O311" t="str">
        <f>TEXT(InputData[[#This Row],[DATE]],"mmm")</f>
        <v>Mar</v>
      </c>
      <c r="P311">
        <f>YEAR(InputData[[#This Row],[DATE]])</f>
        <v>2022</v>
      </c>
    </row>
    <row r="312" spans="1:16" x14ac:dyDescent="0.2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ID]],MasterData[],6,0)</f>
        <v>82.08</v>
      </c>
      <c r="L312" s="7">
        <f>InputData[[#This Row],[BUYING PRIZE]]*InputData[[#This Row],[QUANTITY]]</f>
        <v>456</v>
      </c>
      <c r="M312" s="7">
        <f>InputData[[#This Row],[SELLING PRICE]]*InputData[[#This Row],[QUANTITY]]*(1-InputData[[#This Row],[DISCOUNT %]])</f>
        <v>492.48</v>
      </c>
      <c r="N312">
        <f>DAY(InputData[[#This Row],[DATE]])</f>
        <v>8</v>
      </c>
      <c r="O312" t="str">
        <f>TEXT(InputData[[#This Row],[DATE]],"mmm")</f>
        <v>Mar</v>
      </c>
      <c r="P312">
        <f>YEAR(InputData[[#This Row],[DATE]])</f>
        <v>2022</v>
      </c>
    </row>
    <row r="313" spans="1:16" x14ac:dyDescent="0.2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ID]],MasterData[],6,0)</f>
        <v>201.28</v>
      </c>
      <c r="L313" s="7">
        <f>InputData[[#This Row],[BUYING PRIZE]]*InputData[[#This Row],[QUANTITY]]</f>
        <v>444</v>
      </c>
      <c r="M313" s="7">
        <f>InputData[[#This Row],[SELLING PRICE]]*InputData[[#This Row],[QUANTITY]]*(1-InputData[[#This Row],[DISCOUNT %]])</f>
        <v>603.84</v>
      </c>
      <c r="N313">
        <f>DAY(InputData[[#This Row],[DATE]])</f>
        <v>9</v>
      </c>
      <c r="O313" t="str">
        <f>TEXT(InputData[[#This Row],[DATE]],"mmm")</f>
        <v>Mar</v>
      </c>
      <c r="P313">
        <f>YEAR(InputData[[#This Row],[DATE]])</f>
        <v>2022</v>
      </c>
    </row>
    <row r="314" spans="1:16" x14ac:dyDescent="0.2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ID]],MasterData[],6,0)</f>
        <v>48.84</v>
      </c>
      <c r="L314" s="7">
        <f>InputData[[#This Row],[BUYING PRIZE]]*InputData[[#This Row],[QUANTITY]]</f>
        <v>484</v>
      </c>
      <c r="M314" s="7">
        <f>InputData[[#This Row],[SELLING PRICE]]*InputData[[#This Row],[QUANTITY]]*(1-InputData[[#This Row],[DISCOUNT %]])</f>
        <v>537.24</v>
      </c>
      <c r="N314">
        <f>DAY(InputData[[#This Row],[DATE]])</f>
        <v>9</v>
      </c>
      <c r="O314" t="str">
        <f>TEXT(InputData[[#This Row],[DATE]],"mmm")</f>
        <v>Mar</v>
      </c>
      <c r="P314">
        <f>YEAR(InputData[[#This Row],[DATE]])</f>
        <v>2022</v>
      </c>
    </row>
    <row r="315" spans="1:16" x14ac:dyDescent="0.2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ID]],MasterData[],6,0)</f>
        <v>119.7</v>
      </c>
      <c r="L315" s="7">
        <f>InputData[[#This Row],[BUYING PRIZE]]*InputData[[#This Row],[QUANTITY]]</f>
        <v>1140</v>
      </c>
      <c r="M315" s="7">
        <f>InputData[[#This Row],[SELLING PRICE]]*InputData[[#This Row],[QUANTITY]]*(1-InputData[[#This Row],[DISCOUNT %]])</f>
        <v>1436.4</v>
      </c>
      <c r="N315">
        <f>DAY(InputData[[#This Row],[DATE]])</f>
        <v>10</v>
      </c>
      <c r="O315" t="str">
        <f>TEXT(InputData[[#This Row],[DATE]],"mmm")</f>
        <v>Mar</v>
      </c>
      <c r="P315">
        <f>YEAR(InputData[[#This Row],[DATE]])</f>
        <v>2022</v>
      </c>
    </row>
    <row r="316" spans="1:16" x14ac:dyDescent="0.2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ID]],MasterData[],6,0)</f>
        <v>16.64</v>
      </c>
      <c r="L316" s="7">
        <f>InputData[[#This Row],[BUYING PRIZE]]*InputData[[#This Row],[QUANTITY]]</f>
        <v>26</v>
      </c>
      <c r="M316" s="7">
        <f>InputData[[#This Row],[SELLING PRICE]]*InputData[[#This Row],[QUANTITY]]*(1-InputData[[#This Row],[DISCOUNT %]])</f>
        <v>33.28</v>
      </c>
      <c r="N316">
        <f>DAY(InputData[[#This Row],[DATE]])</f>
        <v>14</v>
      </c>
      <c r="O316" t="str">
        <f>TEXT(InputData[[#This Row],[DATE]],"mmm")</f>
        <v>Mar</v>
      </c>
      <c r="P316">
        <f>YEAR(InputData[[#This Row],[DATE]])</f>
        <v>2022</v>
      </c>
    </row>
    <row r="317" spans="1:16" x14ac:dyDescent="0.2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ID]],MasterData[],6,0)</f>
        <v>24.66</v>
      </c>
      <c r="L317" s="7">
        <f>InputData[[#This Row],[BUYING PRIZE]]*InputData[[#This Row],[QUANTITY]]</f>
        <v>234</v>
      </c>
      <c r="M317" s="7">
        <f>InputData[[#This Row],[SELLING PRICE]]*InputData[[#This Row],[QUANTITY]]*(1-InputData[[#This Row],[DISCOUNT %]])</f>
        <v>320.58</v>
      </c>
      <c r="N317">
        <f>DAY(InputData[[#This Row],[DATE]])</f>
        <v>14</v>
      </c>
      <c r="O317" t="str">
        <f>TEXT(InputData[[#This Row],[DATE]],"mmm")</f>
        <v>Mar</v>
      </c>
      <c r="P317">
        <f>YEAR(InputData[[#This Row],[DATE]])</f>
        <v>2022</v>
      </c>
    </row>
    <row r="318" spans="1:16" x14ac:dyDescent="0.2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ID]],MasterData[],6,0)</f>
        <v>210</v>
      </c>
      <c r="L318" s="7">
        <f>InputData[[#This Row],[BUYING PRIZE]]*InputData[[#This Row],[QUANTITY]]</f>
        <v>300</v>
      </c>
      <c r="M318" s="7">
        <f>InputData[[#This Row],[SELLING PRICE]]*InputData[[#This Row],[QUANTITY]]*(1-InputData[[#This Row],[DISCOUNT %]])</f>
        <v>420</v>
      </c>
      <c r="N318">
        <f>DAY(InputData[[#This Row],[DATE]])</f>
        <v>18</v>
      </c>
      <c r="O318" t="str">
        <f>TEXT(InputData[[#This Row],[DATE]],"mmm")</f>
        <v>Mar</v>
      </c>
      <c r="P318">
        <f>YEAR(InputData[[#This Row],[DATE]])</f>
        <v>2022</v>
      </c>
    </row>
    <row r="319" spans="1:16" x14ac:dyDescent="0.2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ID]],MasterData[],6,0)</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2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ID]],MasterData[],6,0)</f>
        <v>173.88</v>
      </c>
      <c r="L320" s="7">
        <f>InputData[[#This Row],[BUYING PRIZE]]*InputData[[#This Row],[QUANTITY]]</f>
        <v>828</v>
      </c>
      <c r="M320" s="7">
        <f>InputData[[#This Row],[SELLING PRICE]]*InputData[[#This Row],[QUANTITY]]*(1-InputData[[#This Row],[DISCOUNT %]])</f>
        <v>1043.28</v>
      </c>
      <c r="N320">
        <f>DAY(InputData[[#This Row],[DATE]])</f>
        <v>19</v>
      </c>
      <c r="O320" t="str">
        <f>TEXT(InputData[[#This Row],[DATE]],"mmm")</f>
        <v>Mar</v>
      </c>
      <c r="P320">
        <f>YEAR(InputData[[#This Row],[DATE]])</f>
        <v>2022</v>
      </c>
    </row>
    <row r="321" spans="1:16" x14ac:dyDescent="0.2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ID]],MasterData[],6,0)</f>
        <v>117.48</v>
      </c>
      <c r="L321" s="7">
        <f>InputData[[#This Row],[BUYING PRIZE]]*InputData[[#This Row],[QUANTITY]]</f>
        <v>801</v>
      </c>
      <c r="M321" s="7">
        <f>InputData[[#This Row],[SELLING PRICE]]*InputData[[#This Row],[QUANTITY]]*(1-InputData[[#This Row],[DISCOUNT %]])</f>
        <v>1057.32</v>
      </c>
      <c r="N321">
        <f>DAY(InputData[[#This Row],[DATE]])</f>
        <v>23</v>
      </c>
      <c r="O321" t="str">
        <f>TEXT(InputData[[#This Row],[DATE]],"mmm")</f>
        <v>Mar</v>
      </c>
      <c r="P321">
        <f>YEAR(InputData[[#This Row],[DATE]])</f>
        <v>2022</v>
      </c>
    </row>
    <row r="322" spans="1:16" x14ac:dyDescent="0.2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ID]],MasterData[],6,0)</f>
        <v>103.88</v>
      </c>
      <c r="L322" s="7">
        <f>InputData[[#This Row],[BUYING PRIZE]]*InputData[[#This Row],[QUANTITY]]</f>
        <v>196</v>
      </c>
      <c r="M322" s="7">
        <f>InputData[[#This Row],[SELLING PRICE]]*InputData[[#This Row],[QUANTITY]]*(1-InputData[[#This Row],[DISCOUNT %]])</f>
        <v>207.76</v>
      </c>
      <c r="N322">
        <f>DAY(InputData[[#This Row],[DATE]])</f>
        <v>25</v>
      </c>
      <c r="O322" t="str">
        <f>TEXT(InputData[[#This Row],[DATE]],"mmm")</f>
        <v>Mar</v>
      </c>
      <c r="P322">
        <f>YEAR(InputData[[#This Row],[DATE]])</f>
        <v>2022</v>
      </c>
    </row>
    <row r="323" spans="1:16" x14ac:dyDescent="0.2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ID]],MasterData[],6,0)</f>
        <v>201.28</v>
      </c>
      <c r="L323" s="7">
        <f>InputData[[#This Row],[BUYING PRIZE]]*InputData[[#This Row],[QUANTITY]]</f>
        <v>1628</v>
      </c>
      <c r="M323" s="7">
        <f>InputData[[#This Row],[SELLING PRICE]]*InputData[[#This Row],[QUANTITY]]*(1-InputData[[#This Row],[DISCOUNT %]])</f>
        <v>2214.08</v>
      </c>
      <c r="N323">
        <f>DAY(InputData[[#This Row],[DATE]])</f>
        <v>25</v>
      </c>
      <c r="O323" t="str">
        <f>TEXT(InputData[[#This Row],[DATE]],"mmm")</f>
        <v>Mar</v>
      </c>
      <c r="P323">
        <f>YEAR(InputData[[#This Row],[DATE]])</f>
        <v>2022</v>
      </c>
    </row>
    <row r="324" spans="1:16" x14ac:dyDescent="0.2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ID]],MasterData[],6,0)</f>
        <v>117.48</v>
      </c>
      <c r="L324" s="7">
        <f>InputData[[#This Row],[BUYING PRIZE]]*InputData[[#This Row],[QUANTITY]]</f>
        <v>1068</v>
      </c>
      <c r="M324" s="7">
        <f>InputData[[#This Row],[SELLING PRICE]]*InputData[[#This Row],[QUANTITY]]*(1-InputData[[#This Row],[DISCOUNT %]])</f>
        <v>1409.76</v>
      </c>
      <c r="N324">
        <f>DAY(InputData[[#This Row],[DATE]])</f>
        <v>29</v>
      </c>
      <c r="O324" t="str">
        <f>TEXT(InputData[[#This Row],[DATE]],"mmm")</f>
        <v>Mar</v>
      </c>
      <c r="P324">
        <f>YEAR(InputData[[#This Row],[DATE]])</f>
        <v>2022</v>
      </c>
    </row>
    <row r="325" spans="1:16" x14ac:dyDescent="0.2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ID]],MasterData[],6,0)</f>
        <v>103.88</v>
      </c>
      <c r="L325" s="7">
        <f>InputData[[#This Row],[BUYING PRIZE]]*InputData[[#This Row],[QUANTITY]]</f>
        <v>1274</v>
      </c>
      <c r="M325" s="7">
        <f>InputData[[#This Row],[SELLING PRICE]]*InputData[[#This Row],[QUANTITY]]*(1-InputData[[#This Row],[DISCOUNT %]])</f>
        <v>1350.44</v>
      </c>
      <c r="N325">
        <f>DAY(InputData[[#This Row],[DATE]])</f>
        <v>30</v>
      </c>
      <c r="O325" t="str">
        <f>TEXT(InputData[[#This Row],[DATE]],"mmm")</f>
        <v>Mar</v>
      </c>
      <c r="P325">
        <f>YEAR(InputData[[#This Row],[DATE]])</f>
        <v>2022</v>
      </c>
    </row>
    <row r="326" spans="1:16" x14ac:dyDescent="0.2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ID]],MasterData[],6,0)</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2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ID]],MasterData[],6,0)</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2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ID]],MasterData[],6,0)</f>
        <v>115.2</v>
      </c>
      <c r="L328" s="7">
        <f>InputData[[#This Row],[BUYING PRIZE]]*InputData[[#This Row],[QUANTITY]]</f>
        <v>180</v>
      </c>
      <c r="M328" s="7">
        <f>InputData[[#This Row],[SELLING PRICE]]*InputData[[#This Row],[QUANTITY]]*(1-InputData[[#This Row],[DISCOUNT %]])</f>
        <v>230.4</v>
      </c>
      <c r="N328">
        <f>DAY(InputData[[#This Row],[DATE]])</f>
        <v>6</v>
      </c>
      <c r="O328" t="str">
        <f>TEXT(InputData[[#This Row],[DATE]],"mmm")</f>
        <v>Apr</v>
      </c>
      <c r="P328">
        <f>YEAR(InputData[[#This Row],[DATE]])</f>
        <v>2022</v>
      </c>
    </row>
    <row r="329" spans="1:16" x14ac:dyDescent="0.2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ID]],MasterData[],6,0)</f>
        <v>24.66</v>
      </c>
      <c r="L329" s="7">
        <f>InputData[[#This Row],[BUYING PRIZE]]*InputData[[#This Row],[QUANTITY]]</f>
        <v>126</v>
      </c>
      <c r="M329" s="7">
        <f>InputData[[#This Row],[SELLING PRICE]]*InputData[[#This Row],[QUANTITY]]*(1-InputData[[#This Row],[DISCOUNT %]])</f>
        <v>172.62</v>
      </c>
      <c r="N329">
        <f>DAY(InputData[[#This Row],[DATE]])</f>
        <v>7</v>
      </c>
      <c r="O329" t="str">
        <f>TEXT(InputData[[#This Row],[DATE]],"mmm")</f>
        <v>Apr</v>
      </c>
      <c r="P329">
        <f>YEAR(InputData[[#This Row],[DATE]])</f>
        <v>2022</v>
      </c>
    </row>
    <row r="330" spans="1:16" x14ac:dyDescent="0.2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ID]],MasterData[],6,0)</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2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ID]],MasterData[],6,0)</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Row],[DATE]],"mmm")</f>
        <v>Apr</v>
      </c>
      <c r="P331">
        <f>YEAR(InputData[[#This Row],[DATE]])</f>
        <v>2022</v>
      </c>
    </row>
    <row r="332" spans="1:16" x14ac:dyDescent="0.2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ID]],MasterData[],6,0)</f>
        <v>16.64</v>
      </c>
      <c r="L332" s="7">
        <f>InputData[[#This Row],[BUYING PRIZE]]*InputData[[#This Row],[QUANTITY]]</f>
        <v>182</v>
      </c>
      <c r="M332" s="7">
        <f>InputData[[#This Row],[SELLING PRICE]]*InputData[[#This Row],[QUANTITY]]*(1-InputData[[#This Row],[DISCOUNT %]])</f>
        <v>232.96</v>
      </c>
      <c r="N332">
        <f>DAY(InputData[[#This Row],[DATE]])</f>
        <v>13</v>
      </c>
      <c r="O332" t="str">
        <f>TEXT(InputData[[#This Row],[DATE]],"mmm")</f>
        <v>Apr</v>
      </c>
      <c r="P332">
        <f>YEAR(InputData[[#This Row],[DATE]])</f>
        <v>2022</v>
      </c>
    </row>
    <row r="333" spans="1:16" x14ac:dyDescent="0.2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ID]],MasterData[],6,0)</f>
        <v>173.88</v>
      </c>
      <c r="L333" s="7">
        <f>InputData[[#This Row],[BUYING PRIZE]]*InputData[[#This Row],[QUANTITY]]</f>
        <v>1242</v>
      </c>
      <c r="M333" s="7">
        <f>InputData[[#This Row],[SELLING PRICE]]*InputData[[#This Row],[QUANTITY]]*(1-InputData[[#This Row],[DISCOUNT %]])</f>
        <v>1564.92</v>
      </c>
      <c r="N333">
        <f>DAY(InputData[[#This Row],[DATE]])</f>
        <v>18</v>
      </c>
      <c r="O333" t="str">
        <f>TEXT(InputData[[#This Row],[DATE]],"mmm")</f>
        <v>Apr</v>
      </c>
      <c r="P333">
        <f>YEAR(InputData[[#This Row],[DATE]])</f>
        <v>2022</v>
      </c>
    </row>
    <row r="334" spans="1:16" x14ac:dyDescent="0.2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ID]],MasterData[],6,0)</f>
        <v>49.21</v>
      </c>
      <c r="L334" s="7">
        <f>InputData[[#This Row],[BUYING PRIZE]]*InputData[[#This Row],[QUANTITY]]</f>
        <v>74</v>
      </c>
      <c r="M334" s="7">
        <f>InputData[[#This Row],[SELLING PRICE]]*InputData[[#This Row],[QUANTITY]]*(1-InputData[[#This Row],[DISCOUNT %]])</f>
        <v>98.42</v>
      </c>
      <c r="N334">
        <f>DAY(InputData[[#This Row],[DATE]])</f>
        <v>20</v>
      </c>
      <c r="O334" t="str">
        <f>TEXT(InputData[[#This Row],[DATE]],"mmm")</f>
        <v>Apr</v>
      </c>
      <c r="P334">
        <f>YEAR(InputData[[#This Row],[DATE]])</f>
        <v>2022</v>
      </c>
    </row>
    <row r="335" spans="1:16" x14ac:dyDescent="0.2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ID]],MasterData[],6,0)</f>
        <v>94.17</v>
      </c>
      <c r="L335" s="7">
        <f>InputData[[#This Row],[BUYING PRIZE]]*InputData[[#This Row],[QUANTITY]]</f>
        <v>292</v>
      </c>
      <c r="M335" s="7">
        <f>InputData[[#This Row],[SELLING PRICE]]*InputData[[#This Row],[QUANTITY]]*(1-InputData[[#This Row],[DISCOUNT %]])</f>
        <v>376.68</v>
      </c>
      <c r="N335">
        <f>DAY(InputData[[#This Row],[DATE]])</f>
        <v>20</v>
      </c>
      <c r="O335" t="str">
        <f>TEXT(InputData[[#This Row],[DATE]],"mmm")</f>
        <v>Apr</v>
      </c>
      <c r="P335">
        <f>YEAR(InputData[[#This Row],[DATE]])</f>
        <v>2022</v>
      </c>
    </row>
    <row r="336" spans="1:16" x14ac:dyDescent="0.2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ID]],MasterData[],6,0)</f>
        <v>201.28</v>
      </c>
      <c r="L336" s="7">
        <f>InputData[[#This Row],[BUYING PRIZE]]*InputData[[#This Row],[QUANTITY]]</f>
        <v>296</v>
      </c>
      <c r="M336" s="7">
        <f>InputData[[#This Row],[SELLING PRICE]]*InputData[[#This Row],[QUANTITY]]*(1-InputData[[#This Row],[DISCOUNT %]])</f>
        <v>402.56</v>
      </c>
      <c r="N336">
        <f>DAY(InputData[[#This Row],[DATE]])</f>
        <v>21</v>
      </c>
      <c r="O336" t="str">
        <f>TEXT(InputData[[#This Row],[DATE]],"mmm")</f>
        <v>Apr</v>
      </c>
      <c r="P336">
        <f>YEAR(InputData[[#This Row],[DATE]])</f>
        <v>2022</v>
      </c>
    </row>
    <row r="337" spans="1:16" x14ac:dyDescent="0.2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ID]],MasterData[],6,0)</f>
        <v>24.66</v>
      </c>
      <c r="L337" s="7">
        <f>InputData[[#This Row],[BUYING PRIZE]]*InputData[[#This Row],[QUANTITY]]</f>
        <v>252</v>
      </c>
      <c r="M337" s="7">
        <f>InputData[[#This Row],[SELLING PRICE]]*InputData[[#This Row],[QUANTITY]]*(1-InputData[[#This Row],[DISCOUNT %]])</f>
        <v>345.24</v>
      </c>
      <c r="N337">
        <f>DAY(InputData[[#This Row],[DATE]])</f>
        <v>21</v>
      </c>
      <c r="O337" t="str">
        <f>TEXT(InputData[[#This Row],[DATE]],"mmm")</f>
        <v>Apr</v>
      </c>
      <c r="P337">
        <f>YEAR(InputData[[#This Row],[DATE]])</f>
        <v>2022</v>
      </c>
    </row>
    <row r="338" spans="1:16" x14ac:dyDescent="0.2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ID]],MasterData[],6,0)</f>
        <v>82.08</v>
      </c>
      <c r="L338" s="7">
        <f>InputData[[#This Row],[BUYING PRIZE]]*InputData[[#This Row],[QUANTITY]]</f>
        <v>1140</v>
      </c>
      <c r="M338" s="7">
        <f>InputData[[#This Row],[SELLING PRICE]]*InputData[[#This Row],[QUANTITY]]*(1-InputData[[#This Row],[DISCOUNT %]])</f>
        <v>1231.2</v>
      </c>
      <c r="N338">
        <f>DAY(InputData[[#This Row],[DATE]])</f>
        <v>23</v>
      </c>
      <c r="O338" t="str">
        <f>TEXT(InputData[[#This Row],[DATE]],"mmm")</f>
        <v>Apr</v>
      </c>
      <c r="P338">
        <f>YEAR(InputData[[#This Row],[DATE]])</f>
        <v>2022</v>
      </c>
    </row>
    <row r="339" spans="1:16" x14ac:dyDescent="0.2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ID]],MasterData[],6,0)</f>
        <v>58.3</v>
      </c>
      <c r="L339" s="7">
        <f>InputData[[#This Row],[BUYING PRIZE]]*InputData[[#This Row],[QUANTITY]]</f>
        <v>220</v>
      </c>
      <c r="M339" s="7">
        <f>InputData[[#This Row],[SELLING PRICE]]*InputData[[#This Row],[QUANTITY]]*(1-InputData[[#This Row],[DISCOUNT %]])</f>
        <v>233.2</v>
      </c>
      <c r="N339">
        <f>DAY(InputData[[#This Row],[DATE]])</f>
        <v>24</v>
      </c>
      <c r="O339" t="str">
        <f>TEXT(InputData[[#This Row],[DATE]],"mmm")</f>
        <v>Apr</v>
      </c>
      <c r="P339">
        <f>YEAR(InputData[[#This Row],[DATE]])</f>
        <v>2022</v>
      </c>
    </row>
    <row r="340" spans="1:16" x14ac:dyDescent="0.2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ID]],MasterData[],6,0)</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2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ID]],MasterData[],6,0)</f>
        <v>80.94</v>
      </c>
      <c r="L341" s="7">
        <f>InputData[[#This Row],[BUYING PRIZE]]*InputData[[#This Row],[QUANTITY]]</f>
        <v>568</v>
      </c>
      <c r="M341" s="7">
        <f>InputData[[#This Row],[SELLING PRICE]]*InputData[[#This Row],[QUANTITY]]*(1-InputData[[#This Row],[DISCOUNT %]])</f>
        <v>647.52</v>
      </c>
      <c r="N341">
        <f>DAY(InputData[[#This Row],[DATE]])</f>
        <v>25</v>
      </c>
      <c r="O341" t="str">
        <f>TEXT(InputData[[#This Row],[DATE]],"mmm")</f>
        <v>Apr</v>
      </c>
      <c r="P341">
        <f>YEAR(InputData[[#This Row],[DATE]])</f>
        <v>2022</v>
      </c>
    </row>
    <row r="342" spans="1:16" x14ac:dyDescent="0.2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ID]],MasterData[],6,0)</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2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ID]],MasterData[],6,0)</f>
        <v>146.72</v>
      </c>
      <c r="L343" s="7">
        <f>InputData[[#This Row],[BUYING PRIZE]]*InputData[[#This Row],[QUANTITY]]</f>
        <v>1568</v>
      </c>
      <c r="M343" s="7">
        <f>InputData[[#This Row],[SELLING PRICE]]*InputData[[#This Row],[QUANTITY]]*(1-InputData[[#This Row],[DISCOUNT %]])</f>
        <v>2054.08</v>
      </c>
      <c r="N343">
        <f>DAY(InputData[[#This Row],[DATE]])</f>
        <v>28</v>
      </c>
      <c r="O343" t="str">
        <f>TEXT(InputData[[#This Row],[DATE]],"mmm")</f>
        <v>Apr</v>
      </c>
      <c r="P343">
        <f>YEAR(InputData[[#This Row],[DATE]])</f>
        <v>2022</v>
      </c>
    </row>
    <row r="344" spans="1:16" x14ac:dyDescent="0.2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ID]],MasterData[],6,0)</f>
        <v>16.64</v>
      </c>
      <c r="L344" s="7">
        <f>InputData[[#This Row],[BUYING PRIZE]]*InputData[[#This Row],[QUANTITY]]</f>
        <v>169</v>
      </c>
      <c r="M344" s="7">
        <f>InputData[[#This Row],[SELLING PRICE]]*InputData[[#This Row],[QUANTITY]]*(1-InputData[[#This Row],[DISCOUNT %]])</f>
        <v>216.32</v>
      </c>
      <c r="N344">
        <f>DAY(InputData[[#This Row],[DATE]])</f>
        <v>30</v>
      </c>
      <c r="O344" t="str">
        <f>TEXT(InputData[[#This Row],[DATE]],"mmm")</f>
        <v>Apr</v>
      </c>
      <c r="P344">
        <f>YEAR(InputData[[#This Row],[DATE]])</f>
        <v>2022</v>
      </c>
    </row>
    <row r="345" spans="1:16" x14ac:dyDescent="0.2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ID]],MasterData[],6,0)</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2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ID]],MasterData[],6,0)</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2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ID]],MasterData[],6,0)</f>
        <v>119.7</v>
      </c>
      <c r="L347" s="7">
        <f>InputData[[#This Row],[BUYING PRIZE]]*InputData[[#This Row],[QUANTITY]]</f>
        <v>570</v>
      </c>
      <c r="M347" s="7">
        <f>InputData[[#This Row],[SELLING PRICE]]*InputData[[#This Row],[QUANTITY]]*(1-InputData[[#This Row],[DISCOUNT %]])</f>
        <v>718.2</v>
      </c>
      <c r="N347">
        <f>DAY(InputData[[#This Row],[DATE]])</f>
        <v>1</v>
      </c>
      <c r="O347" t="str">
        <f>TEXT(InputData[[#This Row],[DATE]],"mmm")</f>
        <v>May</v>
      </c>
      <c r="P347">
        <f>YEAR(InputData[[#This Row],[DATE]])</f>
        <v>2022</v>
      </c>
    </row>
    <row r="348" spans="1:16" x14ac:dyDescent="0.2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ID]],MasterData[],6,0)</f>
        <v>122.08</v>
      </c>
      <c r="L348" s="7">
        <f>InputData[[#This Row],[BUYING PRIZE]]*InputData[[#This Row],[QUANTITY]]</f>
        <v>448</v>
      </c>
      <c r="M348" s="7">
        <f>InputData[[#This Row],[SELLING PRICE]]*InputData[[#This Row],[QUANTITY]]*(1-InputData[[#This Row],[DISCOUNT %]])</f>
        <v>488.32</v>
      </c>
      <c r="N348">
        <f>DAY(InputData[[#This Row],[DATE]])</f>
        <v>2</v>
      </c>
      <c r="O348" t="str">
        <f>TEXT(InputData[[#This Row],[DATE]],"mmm")</f>
        <v>May</v>
      </c>
      <c r="P348">
        <f>YEAR(InputData[[#This Row],[DATE]])</f>
        <v>2022</v>
      </c>
    </row>
    <row r="349" spans="1:16" x14ac:dyDescent="0.2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ID]],MasterData[],6,0)</f>
        <v>76.25</v>
      </c>
      <c r="L349" s="7">
        <f>InputData[[#This Row],[BUYING PRIZE]]*InputData[[#This Row],[QUANTITY]]</f>
        <v>610</v>
      </c>
      <c r="M349" s="7">
        <f>InputData[[#This Row],[SELLING PRICE]]*InputData[[#This Row],[QUANTITY]]*(1-InputData[[#This Row],[DISCOUNT %]])</f>
        <v>762.5</v>
      </c>
      <c r="N349">
        <f>DAY(InputData[[#This Row],[DATE]])</f>
        <v>4</v>
      </c>
      <c r="O349" t="str">
        <f>TEXT(InputData[[#This Row],[DATE]],"mmm")</f>
        <v>May</v>
      </c>
      <c r="P349">
        <f>YEAR(InputData[[#This Row],[DATE]])</f>
        <v>2022</v>
      </c>
    </row>
    <row r="350" spans="1:16" x14ac:dyDescent="0.2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ID]],MasterData[],6,0)</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2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ID]],MasterData[],6,0)</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2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ID]],MasterData[],6,0)</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2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ID]],MasterData[],6,0)</f>
        <v>141.57</v>
      </c>
      <c r="L353" s="7">
        <f>InputData[[#This Row],[BUYING PRIZE]]*InputData[[#This Row],[QUANTITY]]</f>
        <v>847</v>
      </c>
      <c r="M353" s="7">
        <f>InputData[[#This Row],[SELLING PRICE]]*InputData[[#This Row],[QUANTITY]]*(1-InputData[[#This Row],[DISCOUNT %]])</f>
        <v>990.99</v>
      </c>
      <c r="N353">
        <f>DAY(InputData[[#This Row],[DATE]])</f>
        <v>8</v>
      </c>
      <c r="O353" t="str">
        <f>TEXT(InputData[[#This Row],[DATE]],"mmm")</f>
        <v>May</v>
      </c>
      <c r="P353">
        <f>YEAR(InputData[[#This Row],[DATE]])</f>
        <v>2022</v>
      </c>
    </row>
    <row r="354" spans="1:16" x14ac:dyDescent="0.2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ID]],MasterData[],6,0)</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2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ID]],MasterData[],6,0)</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Row],[DATE]],"mmm")</f>
        <v>May</v>
      </c>
      <c r="P355">
        <f>YEAR(InputData[[#This Row],[DATE]])</f>
        <v>2022</v>
      </c>
    </row>
    <row r="356" spans="1:16" x14ac:dyDescent="0.2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ID]],MasterData[],6,0)</f>
        <v>48.4</v>
      </c>
      <c r="L356" s="7">
        <f>InputData[[#This Row],[BUYING PRIZE]]*InputData[[#This Row],[QUANTITY]]</f>
        <v>308</v>
      </c>
      <c r="M356" s="7">
        <f>InputData[[#This Row],[SELLING PRICE]]*InputData[[#This Row],[QUANTITY]]*(1-InputData[[#This Row],[DISCOUNT %]])</f>
        <v>338.8</v>
      </c>
      <c r="N356">
        <f>DAY(InputData[[#This Row],[DATE]])</f>
        <v>12</v>
      </c>
      <c r="O356" t="str">
        <f>TEXT(InputData[[#This Row],[DATE]],"mmm")</f>
        <v>May</v>
      </c>
      <c r="P356">
        <f>YEAR(InputData[[#This Row],[DATE]])</f>
        <v>2022</v>
      </c>
    </row>
    <row r="357" spans="1:16" x14ac:dyDescent="0.2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ID]],MasterData[],6,0)</f>
        <v>94.17</v>
      </c>
      <c r="L357" s="7">
        <f>InputData[[#This Row],[BUYING PRIZE]]*InputData[[#This Row],[QUANTITY]]</f>
        <v>365</v>
      </c>
      <c r="M357" s="7">
        <f>InputData[[#This Row],[SELLING PRICE]]*InputData[[#This Row],[QUANTITY]]*(1-InputData[[#This Row],[DISCOUNT %]])</f>
        <v>470.85</v>
      </c>
      <c r="N357">
        <f>DAY(InputData[[#This Row],[DATE]])</f>
        <v>13</v>
      </c>
      <c r="O357" t="str">
        <f>TEXT(InputData[[#This Row],[DATE]],"mmm")</f>
        <v>May</v>
      </c>
      <c r="P357">
        <f>YEAR(InputData[[#This Row],[DATE]])</f>
        <v>2022</v>
      </c>
    </row>
    <row r="358" spans="1:16" x14ac:dyDescent="0.2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ID]],MasterData[],6,0)</f>
        <v>94.62</v>
      </c>
      <c r="L358" s="7">
        <f>InputData[[#This Row],[BUYING PRIZE]]*InputData[[#This Row],[QUANTITY]]</f>
        <v>1162</v>
      </c>
      <c r="M358" s="7">
        <f>InputData[[#This Row],[SELLING PRICE]]*InputData[[#This Row],[QUANTITY]]*(1-InputData[[#This Row],[DISCOUNT %]])</f>
        <v>1324.68</v>
      </c>
      <c r="N358">
        <f>DAY(InputData[[#This Row],[DATE]])</f>
        <v>14</v>
      </c>
      <c r="O358" t="str">
        <f>TEXT(InputData[[#This Row],[DATE]],"mmm")</f>
        <v>May</v>
      </c>
      <c r="P358">
        <f>YEAR(InputData[[#This Row],[DATE]])</f>
        <v>2022</v>
      </c>
    </row>
    <row r="359" spans="1:16" x14ac:dyDescent="0.2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ID]],MasterData[],6,0)</f>
        <v>76.25</v>
      </c>
      <c r="L359" s="7">
        <f>InputData[[#This Row],[BUYING PRIZE]]*InputData[[#This Row],[QUANTITY]]</f>
        <v>305</v>
      </c>
      <c r="M359" s="7">
        <f>InputData[[#This Row],[SELLING PRICE]]*InputData[[#This Row],[QUANTITY]]*(1-InputData[[#This Row],[DISCOUNT %]])</f>
        <v>381.25</v>
      </c>
      <c r="N359">
        <f>DAY(InputData[[#This Row],[DATE]])</f>
        <v>15</v>
      </c>
      <c r="O359" t="str">
        <f>TEXT(InputData[[#This Row],[DATE]],"mmm")</f>
        <v>May</v>
      </c>
      <c r="P359">
        <f>YEAR(InputData[[#This Row],[DATE]])</f>
        <v>2022</v>
      </c>
    </row>
    <row r="360" spans="1:16" x14ac:dyDescent="0.2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ID]],MasterData[],6,0)</f>
        <v>164.28</v>
      </c>
      <c r="L360" s="7">
        <f>InputData[[#This Row],[BUYING PRIZE]]*InputData[[#This Row],[QUANTITY]]</f>
        <v>1924</v>
      </c>
      <c r="M360" s="7">
        <f>InputData[[#This Row],[SELLING PRICE]]*InputData[[#This Row],[QUANTITY]]*(1-InputData[[#This Row],[DISCOUNT %]])</f>
        <v>2135.64</v>
      </c>
      <c r="N360">
        <f>DAY(InputData[[#This Row],[DATE]])</f>
        <v>16</v>
      </c>
      <c r="O360" t="str">
        <f>TEXT(InputData[[#This Row],[DATE]],"mmm")</f>
        <v>May</v>
      </c>
      <c r="P360">
        <f>YEAR(InputData[[#This Row],[DATE]])</f>
        <v>2022</v>
      </c>
    </row>
    <row r="361" spans="1:16" x14ac:dyDescent="0.2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ID]],MasterData[],6,0)</f>
        <v>104.16</v>
      </c>
      <c r="L361" s="7">
        <f>InputData[[#This Row],[BUYING PRIZE]]*InputData[[#This Row],[QUANTITY]]</f>
        <v>1209</v>
      </c>
      <c r="M361" s="7">
        <f>InputData[[#This Row],[SELLING PRICE]]*InputData[[#This Row],[QUANTITY]]*(1-InputData[[#This Row],[DISCOUNT %]])</f>
        <v>1354.08</v>
      </c>
      <c r="N361">
        <f>DAY(InputData[[#This Row],[DATE]])</f>
        <v>16</v>
      </c>
      <c r="O361" t="str">
        <f>TEXT(InputData[[#This Row],[DATE]],"mmm")</f>
        <v>May</v>
      </c>
      <c r="P361">
        <f>YEAR(InputData[[#This Row],[DATE]])</f>
        <v>2022</v>
      </c>
    </row>
    <row r="362" spans="1:16" x14ac:dyDescent="0.2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ID]],MasterData[],6,0)</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2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ID]],MasterData[],6,0)</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2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ID]],MasterData[],6,0)</f>
        <v>79.92</v>
      </c>
      <c r="L364" s="7">
        <f>InputData[[#This Row],[BUYING PRIZE]]*InputData[[#This Row],[QUANTITY]]</f>
        <v>576</v>
      </c>
      <c r="M364" s="7">
        <f>InputData[[#This Row],[SELLING PRICE]]*InputData[[#This Row],[QUANTITY]]*(1-InputData[[#This Row],[DISCOUNT %]])</f>
        <v>639.36</v>
      </c>
      <c r="N364">
        <f>DAY(InputData[[#This Row],[DATE]])</f>
        <v>18</v>
      </c>
      <c r="O364" t="str">
        <f>TEXT(InputData[[#This Row],[DATE]],"mmm")</f>
        <v>May</v>
      </c>
      <c r="P364">
        <f>YEAR(InputData[[#This Row],[DATE]])</f>
        <v>2022</v>
      </c>
    </row>
    <row r="365" spans="1:16" x14ac:dyDescent="0.2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ID]],MasterData[],6,0)</f>
        <v>82.08</v>
      </c>
      <c r="L365" s="7">
        <f>InputData[[#This Row],[BUYING PRIZE]]*InputData[[#This Row],[QUANTITY]]</f>
        <v>1140</v>
      </c>
      <c r="M365" s="7">
        <f>InputData[[#This Row],[SELLING PRICE]]*InputData[[#This Row],[QUANTITY]]*(1-InputData[[#This Row],[DISCOUNT %]])</f>
        <v>1231.2</v>
      </c>
      <c r="N365">
        <f>DAY(InputData[[#This Row],[DATE]])</f>
        <v>20</v>
      </c>
      <c r="O365" t="str">
        <f>TEXT(InputData[[#This Row],[DATE]],"mmm")</f>
        <v>May</v>
      </c>
      <c r="P365">
        <f>YEAR(InputData[[#This Row],[DATE]])</f>
        <v>2022</v>
      </c>
    </row>
    <row r="366" spans="1:16" x14ac:dyDescent="0.2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ID]],MasterData[],6,0)</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Row],[DATE]],"mmm")</f>
        <v>May</v>
      </c>
      <c r="P366">
        <f>YEAR(InputData[[#This Row],[DATE]])</f>
        <v>2022</v>
      </c>
    </row>
    <row r="367" spans="1:16" x14ac:dyDescent="0.2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ID]],MasterData[],6,0)</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2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ID]],MasterData[],6,0)</f>
        <v>41.81</v>
      </c>
      <c r="L368" s="7">
        <f>InputData[[#This Row],[BUYING PRIZE]]*InputData[[#This Row],[QUANTITY]]</f>
        <v>74</v>
      </c>
      <c r="M368" s="7">
        <f>InputData[[#This Row],[SELLING PRICE]]*InputData[[#This Row],[QUANTITY]]*(1-InputData[[#This Row],[DISCOUNT %]])</f>
        <v>83.62</v>
      </c>
      <c r="N368">
        <f>DAY(InputData[[#This Row],[DATE]])</f>
        <v>26</v>
      </c>
      <c r="O368" t="str">
        <f>TEXT(InputData[[#This Row],[DATE]],"mmm")</f>
        <v>May</v>
      </c>
      <c r="P368">
        <f>YEAR(InputData[[#This Row],[DATE]])</f>
        <v>2022</v>
      </c>
    </row>
    <row r="369" spans="1:16" x14ac:dyDescent="0.2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ID]],MasterData[],6,0)</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2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ID]],MasterData[],6,0)</f>
        <v>173.88</v>
      </c>
      <c r="L370" s="7">
        <f>InputData[[#This Row],[BUYING PRIZE]]*InputData[[#This Row],[QUANTITY]]</f>
        <v>1380</v>
      </c>
      <c r="M370" s="7">
        <f>InputData[[#This Row],[SELLING PRICE]]*InputData[[#This Row],[QUANTITY]]*(1-InputData[[#This Row],[DISCOUNT %]])</f>
        <v>1738.8</v>
      </c>
      <c r="N370">
        <f>DAY(InputData[[#This Row],[DATE]])</f>
        <v>28</v>
      </c>
      <c r="O370" t="str">
        <f>TEXT(InputData[[#This Row],[DATE]],"mmm")</f>
        <v>May</v>
      </c>
      <c r="P370">
        <f>YEAR(InputData[[#This Row],[DATE]])</f>
        <v>2022</v>
      </c>
    </row>
    <row r="371" spans="1:16" x14ac:dyDescent="0.2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ID]],MasterData[],6,0)</f>
        <v>94.62</v>
      </c>
      <c r="L371" s="7">
        <f>InputData[[#This Row],[BUYING PRIZE]]*InputData[[#This Row],[QUANTITY]]</f>
        <v>415</v>
      </c>
      <c r="M371" s="7">
        <f>InputData[[#This Row],[SELLING PRICE]]*InputData[[#This Row],[QUANTITY]]*(1-InputData[[#This Row],[DISCOUNT %]])</f>
        <v>473.1</v>
      </c>
      <c r="N371">
        <f>DAY(InputData[[#This Row],[DATE]])</f>
        <v>28</v>
      </c>
      <c r="O371" t="str">
        <f>TEXT(InputData[[#This Row],[DATE]],"mmm")</f>
        <v>May</v>
      </c>
      <c r="P371">
        <f>YEAR(InputData[[#This Row],[DATE]])</f>
        <v>2022</v>
      </c>
    </row>
    <row r="372" spans="1:16" x14ac:dyDescent="0.2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ID]],MasterData[],6,0)</f>
        <v>164.28</v>
      </c>
      <c r="L372" s="7">
        <f>InputData[[#This Row],[BUYING PRIZE]]*InputData[[#This Row],[QUANTITY]]</f>
        <v>1332</v>
      </c>
      <c r="M372" s="7">
        <f>InputData[[#This Row],[SELLING PRICE]]*InputData[[#This Row],[QUANTITY]]*(1-InputData[[#This Row],[DISCOUNT %]])</f>
        <v>1478.52</v>
      </c>
      <c r="N372">
        <f>DAY(InputData[[#This Row],[DATE]])</f>
        <v>28</v>
      </c>
      <c r="O372" t="str">
        <f>TEXT(InputData[[#This Row],[DATE]],"mmm")</f>
        <v>May</v>
      </c>
      <c r="P372">
        <f>YEAR(InputData[[#This Row],[DATE]])</f>
        <v>2022</v>
      </c>
    </row>
    <row r="373" spans="1:16" x14ac:dyDescent="0.2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ID]],MasterData[],6,0)</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2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ID]],MasterData[],6,0)</f>
        <v>76.25</v>
      </c>
      <c r="L374" s="7">
        <f>InputData[[#This Row],[BUYING PRIZE]]*InputData[[#This Row],[QUANTITY]]</f>
        <v>854</v>
      </c>
      <c r="M374" s="7">
        <f>InputData[[#This Row],[SELLING PRICE]]*InputData[[#This Row],[QUANTITY]]*(1-InputData[[#This Row],[DISCOUNT %]])</f>
        <v>1067.5</v>
      </c>
      <c r="N374">
        <f>DAY(InputData[[#This Row],[DATE]])</f>
        <v>28</v>
      </c>
      <c r="O374" t="str">
        <f>TEXT(InputData[[#This Row],[DATE]],"mmm")</f>
        <v>May</v>
      </c>
      <c r="P374">
        <f>YEAR(InputData[[#This Row],[DATE]])</f>
        <v>2022</v>
      </c>
    </row>
    <row r="375" spans="1:16" x14ac:dyDescent="0.2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ID]],MasterData[],6,0)</f>
        <v>82.08</v>
      </c>
      <c r="L375" s="7">
        <f>InputData[[#This Row],[BUYING PRIZE]]*InputData[[#This Row],[QUANTITY]]</f>
        <v>684</v>
      </c>
      <c r="M375" s="7">
        <f>InputData[[#This Row],[SELLING PRICE]]*InputData[[#This Row],[QUANTITY]]*(1-InputData[[#This Row],[DISCOUNT %]])</f>
        <v>738.72</v>
      </c>
      <c r="N375">
        <f>DAY(InputData[[#This Row],[DATE]])</f>
        <v>30</v>
      </c>
      <c r="O375" t="str">
        <f>TEXT(InputData[[#This Row],[DATE]],"mmm")</f>
        <v>May</v>
      </c>
      <c r="P375">
        <f>YEAR(InputData[[#This Row],[DATE]])</f>
        <v>2022</v>
      </c>
    </row>
    <row r="376" spans="1:16" x14ac:dyDescent="0.2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ID]],MasterData[],6,0)</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2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ID]],MasterData[],6,0)</f>
        <v>119.7</v>
      </c>
      <c r="L377" s="7">
        <f>InputData[[#This Row],[BUYING PRIZE]]*InputData[[#This Row],[QUANTITY]]</f>
        <v>285</v>
      </c>
      <c r="M377" s="7">
        <f>InputData[[#This Row],[SELLING PRICE]]*InputData[[#This Row],[QUANTITY]]*(1-InputData[[#This Row],[DISCOUNT %]])</f>
        <v>359.1</v>
      </c>
      <c r="N377">
        <f>DAY(InputData[[#This Row],[DATE]])</f>
        <v>30</v>
      </c>
      <c r="O377" t="str">
        <f>TEXT(InputData[[#This Row],[DATE]],"mmm")</f>
        <v>May</v>
      </c>
      <c r="P377">
        <f>YEAR(InputData[[#This Row],[DATE]])</f>
        <v>2022</v>
      </c>
    </row>
    <row r="378" spans="1:16" x14ac:dyDescent="0.2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ID]],MasterData[],6,0)</f>
        <v>94.62</v>
      </c>
      <c r="L378" s="7">
        <f>InputData[[#This Row],[BUYING PRIZE]]*InputData[[#This Row],[QUANTITY]]</f>
        <v>1162</v>
      </c>
      <c r="M378" s="7">
        <f>InputData[[#This Row],[SELLING PRICE]]*InputData[[#This Row],[QUANTITY]]*(1-InputData[[#This Row],[DISCOUNT %]])</f>
        <v>1324.68</v>
      </c>
      <c r="N378">
        <f>DAY(InputData[[#This Row],[DATE]])</f>
        <v>3</v>
      </c>
      <c r="O378" t="str">
        <f>TEXT(InputData[[#This Row],[DATE]],"mmm")</f>
        <v>Jun</v>
      </c>
      <c r="P378">
        <f>YEAR(InputData[[#This Row],[DATE]])</f>
        <v>2022</v>
      </c>
    </row>
    <row r="379" spans="1:16" x14ac:dyDescent="0.2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ID]],MasterData[],6,0)</f>
        <v>41.81</v>
      </c>
      <c r="L379" s="7">
        <f>InputData[[#This Row],[BUYING PRIZE]]*InputData[[#This Row],[QUANTITY]]</f>
        <v>296</v>
      </c>
      <c r="M379" s="7">
        <f>InputData[[#This Row],[SELLING PRICE]]*InputData[[#This Row],[QUANTITY]]*(1-InputData[[#This Row],[DISCOUNT %]])</f>
        <v>334.48</v>
      </c>
      <c r="N379">
        <f>DAY(InputData[[#This Row],[DATE]])</f>
        <v>10</v>
      </c>
      <c r="O379" t="str">
        <f>TEXT(InputData[[#This Row],[DATE]],"mmm")</f>
        <v>Jun</v>
      </c>
      <c r="P379">
        <f>YEAR(InputData[[#This Row],[DATE]])</f>
        <v>2022</v>
      </c>
    </row>
    <row r="380" spans="1:16" x14ac:dyDescent="0.2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ID]],MasterData[],6,0)</f>
        <v>42.55</v>
      </c>
      <c r="L380" s="7">
        <f>InputData[[#This Row],[BUYING PRIZE]]*InputData[[#This Row],[QUANTITY]]</f>
        <v>481</v>
      </c>
      <c r="M380" s="7">
        <f>InputData[[#This Row],[SELLING PRICE]]*InputData[[#This Row],[QUANTITY]]*(1-InputData[[#This Row],[DISCOUNT %]])</f>
        <v>553.15</v>
      </c>
      <c r="N380">
        <f>DAY(InputData[[#This Row],[DATE]])</f>
        <v>11</v>
      </c>
      <c r="O380" t="str">
        <f>TEXT(InputData[[#This Row],[DATE]],"mmm")</f>
        <v>Jun</v>
      </c>
      <c r="P380">
        <f>YEAR(InputData[[#This Row],[DATE]])</f>
        <v>2022</v>
      </c>
    </row>
    <row r="381" spans="1:16" x14ac:dyDescent="0.2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ID]],MasterData[],6,0)</f>
        <v>162.54</v>
      </c>
      <c r="L381" s="7">
        <f>InputData[[#This Row],[BUYING PRIZE]]*InputData[[#This Row],[QUANTITY]]</f>
        <v>756</v>
      </c>
      <c r="M381" s="7">
        <f>InputData[[#This Row],[SELLING PRICE]]*InputData[[#This Row],[QUANTITY]]*(1-InputData[[#This Row],[DISCOUNT %]])</f>
        <v>975.24</v>
      </c>
      <c r="N381">
        <f>DAY(InputData[[#This Row],[DATE]])</f>
        <v>11</v>
      </c>
      <c r="O381" t="str">
        <f>TEXT(InputData[[#This Row],[DATE]],"mmm")</f>
        <v>Jun</v>
      </c>
      <c r="P381">
        <f>YEAR(InputData[[#This Row],[DATE]])</f>
        <v>2022</v>
      </c>
    </row>
    <row r="382" spans="1:16" x14ac:dyDescent="0.2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ID]],MasterData[],6,0)</f>
        <v>24.66</v>
      </c>
      <c r="L382" s="7">
        <f>InputData[[#This Row],[BUYING PRIZE]]*InputData[[#This Row],[QUANTITY]]</f>
        <v>108</v>
      </c>
      <c r="M382" s="7">
        <f>InputData[[#This Row],[SELLING PRICE]]*InputData[[#This Row],[QUANTITY]]*(1-InputData[[#This Row],[DISCOUNT %]])</f>
        <v>147.96</v>
      </c>
      <c r="N382">
        <f>DAY(InputData[[#This Row],[DATE]])</f>
        <v>13</v>
      </c>
      <c r="O382" t="str">
        <f>TEXT(InputData[[#This Row],[DATE]],"mmm")</f>
        <v>Jun</v>
      </c>
      <c r="P382">
        <f>YEAR(InputData[[#This Row],[DATE]])</f>
        <v>2022</v>
      </c>
    </row>
    <row r="383" spans="1:16" x14ac:dyDescent="0.2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ID]],MasterData[],6,0)</f>
        <v>162</v>
      </c>
      <c r="L383" s="7">
        <f>InputData[[#This Row],[BUYING PRIZE]]*InputData[[#This Row],[QUANTITY]]</f>
        <v>1800</v>
      </c>
      <c r="M383" s="7">
        <f>InputData[[#This Row],[SELLING PRICE]]*InputData[[#This Row],[QUANTITY]]*(1-InputData[[#This Row],[DISCOUNT %]])</f>
        <v>2430</v>
      </c>
      <c r="N383">
        <f>DAY(InputData[[#This Row],[DATE]])</f>
        <v>15</v>
      </c>
      <c r="O383" t="str">
        <f>TEXT(InputData[[#This Row],[DATE]],"mmm")</f>
        <v>Jun</v>
      </c>
      <c r="P383">
        <f>YEAR(InputData[[#This Row],[DATE]])</f>
        <v>2022</v>
      </c>
    </row>
    <row r="384" spans="1:16" x14ac:dyDescent="0.2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ID]],MasterData[],6,0)</f>
        <v>53.11</v>
      </c>
      <c r="L384" s="7">
        <f>InputData[[#This Row],[BUYING PRIZE]]*InputData[[#This Row],[QUANTITY]]</f>
        <v>705</v>
      </c>
      <c r="M384" s="7">
        <f>InputData[[#This Row],[SELLING PRICE]]*InputData[[#This Row],[QUANTITY]]*(1-InputData[[#This Row],[DISCOUNT %]])</f>
        <v>796.65</v>
      </c>
      <c r="N384">
        <f>DAY(InputData[[#This Row],[DATE]])</f>
        <v>16</v>
      </c>
      <c r="O384" t="str">
        <f>TEXT(InputData[[#This Row],[DATE]],"mmm")</f>
        <v>Jun</v>
      </c>
      <c r="P384">
        <f>YEAR(InputData[[#This Row],[DATE]])</f>
        <v>2022</v>
      </c>
    </row>
    <row r="385" spans="1:16" x14ac:dyDescent="0.2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ID]],MasterData[],6,0)</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2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ID]],MasterData[],6,0)</f>
        <v>156.78</v>
      </c>
      <c r="L386" s="7">
        <f>InputData[[#This Row],[BUYING PRIZE]]*InputData[[#This Row],[QUANTITY]]</f>
        <v>1876</v>
      </c>
      <c r="M386" s="7">
        <f>InputData[[#This Row],[SELLING PRICE]]*InputData[[#This Row],[QUANTITY]]*(1-InputData[[#This Row],[DISCOUNT %]])</f>
        <v>2194.92</v>
      </c>
      <c r="N386">
        <f>DAY(InputData[[#This Row],[DATE]])</f>
        <v>21</v>
      </c>
      <c r="O386" t="str">
        <f>TEXT(InputData[[#This Row],[DATE]],"mmm")</f>
        <v>Jun</v>
      </c>
      <c r="P386">
        <f>YEAR(InputData[[#This Row],[DATE]])</f>
        <v>2022</v>
      </c>
    </row>
    <row r="387" spans="1:16" x14ac:dyDescent="0.2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ID]],MasterData[],6,0)</f>
        <v>115.2</v>
      </c>
      <c r="L387" s="7">
        <f>InputData[[#This Row],[BUYING PRIZE]]*InputData[[#This Row],[QUANTITY]]</f>
        <v>900</v>
      </c>
      <c r="M387" s="7">
        <f>InputData[[#This Row],[SELLING PRICE]]*InputData[[#This Row],[QUANTITY]]*(1-InputData[[#This Row],[DISCOUNT %]])</f>
        <v>1152</v>
      </c>
      <c r="N387">
        <f>DAY(InputData[[#This Row],[DATE]])</f>
        <v>22</v>
      </c>
      <c r="O387" t="str">
        <f>TEXT(InputData[[#This Row],[DATE]],"mmm")</f>
        <v>Jun</v>
      </c>
      <c r="P387">
        <f>YEAR(InputData[[#This Row],[DATE]])</f>
        <v>2022</v>
      </c>
    </row>
    <row r="388" spans="1:16" x14ac:dyDescent="0.2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ID]],MasterData[],6,0)</f>
        <v>103.88</v>
      </c>
      <c r="L388" s="7">
        <f>InputData[[#This Row],[BUYING PRIZE]]*InputData[[#This Row],[QUANTITY]]</f>
        <v>392</v>
      </c>
      <c r="M388" s="7">
        <f>InputData[[#This Row],[SELLING PRICE]]*InputData[[#This Row],[QUANTITY]]*(1-InputData[[#This Row],[DISCOUNT %]])</f>
        <v>415.52</v>
      </c>
      <c r="N388">
        <f>DAY(InputData[[#This Row],[DATE]])</f>
        <v>22</v>
      </c>
      <c r="O388" t="str">
        <f>TEXT(InputData[[#This Row],[DATE]],"mmm")</f>
        <v>Jun</v>
      </c>
      <c r="P388">
        <f>YEAR(InputData[[#This Row],[DATE]])</f>
        <v>2022</v>
      </c>
    </row>
    <row r="389" spans="1:16" x14ac:dyDescent="0.2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ID]],MasterData[],6,0)</f>
        <v>48.84</v>
      </c>
      <c r="L389" s="7">
        <f>InputData[[#This Row],[BUYING PRIZE]]*InputData[[#This Row],[QUANTITY]]</f>
        <v>352</v>
      </c>
      <c r="M389" s="7">
        <f>InputData[[#This Row],[SELLING PRICE]]*InputData[[#This Row],[QUANTITY]]*(1-InputData[[#This Row],[DISCOUNT %]])</f>
        <v>390.72</v>
      </c>
      <c r="N389">
        <f>DAY(InputData[[#This Row],[DATE]])</f>
        <v>23</v>
      </c>
      <c r="O389" t="str">
        <f>TEXT(InputData[[#This Row],[DATE]],"mmm")</f>
        <v>Jun</v>
      </c>
      <c r="P389">
        <f>YEAR(InputData[[#This Row],[DATE]])</f>
        <v>2022</v>
      </c>
    </row>
    <row r="390" spans="1:16" x14ac:dyDescent="0.2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ID]],MasterData[],6,0)</f>
        <v>49.21</v>
      </c>
      <c r="L390" s="7">
        <f>InputData[[#This Row],[BUYING PRIZE]]*InputData[[#This Row],[QUANTITY]]</f>
        <v>259</v>
      </c>
      <c r="M390" s="7">
        <f>InputData[[#This Row],[SELLING PRICE]]*InputData[[#This Row],[QUANTITY]]*(1-InputData[[#This Row],[DISCOUNT %]])</f>
        <v>344.47</v>
      </c>
      <c r="N390">
        <f>DAY(InputData[[#This Row],[DATE]])</f>
        <v>24</v>
      </c>
      <c r="O390" t="str">
        <f>TEXT(InputData[[#This Row],[DATE]],"mmm")</f>
        <v>Jun</v>
      </c>
      <c r="P390">
        <f>YEAR(InputData[[#This Row],[DATE]])</f>
        <v>2022</v>
      </c>
    </row>
    <row r="391" spans="1:16" x14ac:dyDescent="0.2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ID]],MasterData[],6,0)</f>
        <v>94.17</v>
      </c>
      <c r="L391" s="7">
        <f>InputData[[#This Row],[BUYING PRIZE]]*InputData[[#This Row],[QUANTITY]]</f>
        <v>511</v>
      </c>
      <c r="M391" s="7">
        <f>InputData[[#This Row],[SELLING PRICE]]*InputData[[#This Row],[QUANTITY]]*(1-InputData[[#This Row],[DISCOUNT %]])</f>
        <v>659.19</v>
      </c>
      <c r="N391">
        <f>DAY(InputData[[#This Row],[DATE]])</f>
        <v>25</v>
      </c>
      <c r="O391" t="str">
        <f>TEXT(InputData[[#This Row],[DATE]],"mmm")</f>
        <v>Jun</v>
      </c>
      <c r="P391">
        <f>YEAR(InputData[[#This Row],[DATE]])</f>
        <v>2022</v>
      </c>
    </row>
    <row r="392" spans="1:16" x14ac:dyDescent="0.2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ID]],MasterData[],6,0)</f>
        <v>58.3</v>
      </c>
      <c r="L392" s="7">
        <f>InputData[[#This Row],[BUYING PRIZE]]*InputData[[#This Row],[QUANTITY]]</f>
        <v>220</v>
      </c>
      <c r="M392" s="7">
        <f>InputData[[#This Row],[SELLING PRICE]]*InputData[[#This Row],[QUANTITY]]*(1-InputData[[#This Row],[DISCOUNT %]])</f>
        <v>233.2</v>
      </c>
      <c r="N392">
        <f>DAY(InputData[[#This Row],[DATE]])</f>
        <v>26</v>
      </c>
      <c r="O392" t="str">
        <f>TEXT(InputData[[#This Row],[DATE]],"mmm")</f>
        <v>Jun</v>
      </c>
      <c r="P392">
        <f>YEAR(InputData[[#This Row],[DATE]])</f>
        <v>2022</v>
      </c>
    </row>
    <row r="393" spans="1:16" x14ac:dyDescent="0.2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ID]],MasterData[],6,0)</f>
        <v>83.08</v>
      </c>
      <c r="L393" s="7">
        <f>InputData[[#This Row],[BUYING PRIZE]]*InputData[[#This Row],[QUANTITY]]</f>
        <v>804</v>
      </c>
      <c r="M393" s="7">
        <f>InputData[[#This Row],[SELLING PRICE]]*InputData[[#This Row],[QUANTITY]]*(1-InputData[[#This Row],[DISCOUNT %]])</f>
        <v>996.96</v>
      </c>
      <c r="N393">
        <f>DAY(InputData[[#This Row],[DATE]])</f>
        <v>26</v>
      </c>
      <c r="O393" t="str">
        <f>TEXT(InputData[[#This Row],[DATE]],"mmm")</f>
        <v>Jun</v>
      </c>
      <c r="P393">
        <f>YEAR(InputData[[#This Row],[DATE]])</f>
        <v>2022</v>
      </c>
    </row>
    <row r="394" spans="1:16" x14ac:dyDescent="0.2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ID]],MasterData[],6,0)</f>
        <v>119.7</v>
      </c>
      <c r="L394" s="7">
        <f>InputData[[#This Row],[BUYING PRIZE]]*InputData[[#This Row],[QUANTITY]]</f>
        <v>1425</v>
      </c>
      <c r="M394" s="7">
        <f>InputData[[#This Row],[SELLING PRICE]]*InputData[[#This Row],[QUANTITY]]*(1-InputData[[#This Row],[DISCOUNT %]])</f>
        <v>1795.5</v>
      </c>
      <c r="N394">
        <f>DAY(InputData[[#This Row],[DATE]])</f>
        <v>3</v>
      </c>
      <c r="O394" t="str">
        <f>TEXT(InputData[[#This Row],[DATE]],"mmm")</f>
        <v>Jul</v>
      </c>
      <c r="P394">
        <f>YEAR(InputData[[#This Row],[DATE]])</f>
        <v>2022</v>
      </c>
    </row>
    <row r="395" spans="1:16" x14ac:dyDescent="0.2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ID]],MasterData[],6,0)</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Row],[DATE]],"mmm")</f>
        <v>Jul</v>
      </c>
      <c r="P395">
        <f>YEAR(InputData[[#This Row],[DATE]])</f>
        <v>2022</v>
      </c>
    </row>
    <row r="396" spans="1:16" x14ac:dyDescent="0.2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ID]],MasterData[],6,0)</f>
        <v>8.33</v>
      </c>
      <c r="L396" s="7">
        <f>InputData[[#This Row],[BUYING PRIZE]]*InputData[[#This Row],[QUANTITY]]</f>
        <v>49</v>
      </c>
      <c r="M396" s="7">
        <f>InputData[[#This Row],[SELLING PRICE]]*InputData[[#This Row],[QUANTITY]]*(1-InputData[[#This Row],[DISCOUNT %]])</f>
        <v>58.31</v>
      </c>
      <c r="N396">
        <f>DAY(InputData[[#This Row],[DATE]])</f>
        <v>5</v>
      </c>
      <c r="O396" t="str">
        <f>TEXT(InputData[[#This Row],[DATE]],"mmm")</f>
        <v>Jul</v>
      </c>
      <c r="P396">
        <f>YEAR(InputData[[#This Row],[DATE]])</f>
        <v>2022</v>
      </c>
    </row>
    <row r="397" spans="1:16" x14ac:dyDescent="0.2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ID]],MasterData[],6,0)</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2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ID]],MasterData[],6,0)</f>
        <v>173.88</v>
      </c>
      <c r="L398" s="7">
        <f>InputData[[#This Row],[BUYING PRIZE]]*InputData[[#This Row],[QUANTITY]]</f>
        <v>276</v>
      </c>
      <c r="M398" s="7">
        <f>InputData[[#This Row],[SELLING PRICE]]*InputData[[#This Row],[QUANTITY]]*(1-InputData[[#This Row],[DISCOUNT %]])</f>
        <v>347.76</v>
      </c>
      <c r="N398">
        <f>DAY(InputData[[#This Row],[DATE]])</f>
        <v>6</v>
      </c>
      <c r="O398" t="str">
        <f>TEXT(InputData[[#This Row],[DATE]],"mmm")</f>
        <v>Jul</v>
      </c>
      <c r="P398">
        <f>YEAR(InputData[[#This Row],[DATE]])</f>
        <v>2022</v>
      </c>
    </row>
    <row r="399" spans="1:16" x14ac:dyDescent="0.2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ID]],MasterData[],6,0)</f>
        <v>49.21</v>
      </c>
      <c r="L399" s="7">
        <f>InputData[[#This Row],[BUYING PRIZE]]*InputData[[#This Row],[QUANTITY]]</f>
        <v>74</v>
      </c>
      <c r="M399" s="7">
        <f>InputData[[#This Row],[SELLING PRICE]]*InputData[[#This Row],[QUANTITY]]*(1-InputData[[#This Row],[DISCOUNT %]])</f>
        <v>98.42</v>
      </c>
      <c r="N399">
        <f>DAY(InputData[[#This Row],[DATE]])</f>
        <v>8</v>
      </c>
      <c r="O399" t="str">
        <f>TEXT(InputData[[#This Row],[DATE]],"mmm")</f>
        <v>Jul</v>
      </c>
      <c r="P399">
        <f>YEAR(InputData[[#This Row],[DATE]])</f>
        <v>2022</v>
      </c>
    </row>
    <row r="400" spans="1:16" x14ac:dyDescent="0.2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ID]],MasterData[],6,0)</f>
        <v>117.48</v>
      </c>
      <c r="L400" s="7">
        <f>InputData[[#This Row],[BUYING PRIZE]]*InputData[[#This Row],[QUANTITY]]</f>
        <v>1068</v>
      </c>
      <c r="M400" s="7">
        <f>InputData[[#This Row],[SELLING PRICE]]*InputData[[#This Row],[QUANTITY]]*(1-InputData[[#This Row],[DISCOUNT %]])</f>
        <v>1409.76</v>
      </c>
      <c r="N400">
        <f>DAY(InputData[[#This Row],[DATE]])</f>
        <v>10</v>
      </c>
      <c r="O400" t="str">
        <f>TEXT(InputData[[#This Row],[DATE]],"mmm")</f>
        <v>Jul</v>
      </c>
      <c r="P400">
        <f>YEAR(InputData[[#This Row],[DATE]])</f>
        <v>2022</v>
      </c>
    </row>
    <row r="401" spans="1:16" x14ac:dyDescent="0.2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ID]],MasterData[],6,0)</f>
        <v>41.81</v>
      </c>
      <c r="L401" s="7">
        <f>InputData[[#This Row],[BUYING PRIZE]]*InputData[[#This Row],[QUANTITY]]</f>
        <v>444</v>
      </c>
      <c r="M401" s="7">
        <f>InputData[[#This Row],[SELLING PRICE]]*InputData[[#This Row],[QUANTITY]]*(1-InputData[[#This Row],[DISCOUNT %]])</f>
        <v>501.72</v>
      </c>
      <c r="N401">
        <f>DAY(InputData[[#This Row],[DATE]])</f>
        <v>12</v>
      </c>
      <c r="O401" t="str">
        <f>TEXT(InputData[[#This Row],[DATE]],"mmm")</f>
        <v>Jul</v>
      </c>
      <c r="P401">
        <f>YEAR(InputData[[#This Row],[DATE]])</f>
        <v>2022</v>
      </c>
    </row>
    <row r="402" spans="1:16" x14ac:dyDescent="0.2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ID]],MasterData[],6,0)</f>
        <v>8.33</v>
      </c>
      <c r="L402" s="7">
        <f>InputData[[#This Row],[BUYING PRIZE]]*InputData[[#This Row],[QUANTITY]]</f>
        <v>49</v>
      </c>
      <c r="M402" s="7">
        <f>InputData[[#This Row],[SELLING PRICE]]*InputData[[#This Row],[QUANTITY]]*(1-InputData[[#This Row],[DISCOUNT %]])</f>
        <v>58.31</v>
      </c>
      <c r="N402">
        <f>DAY(InputData[[#This Row],[DATE]])</f>
        <v>13</v>
      </c>
      <c r="O402" t="str">
        <f>TEXT(InputData[[#This Row],[DATE]],"mmm")</f>
        <v>Jul</v>
      </c>
      <c r="P402">
        <f>YEAR(InputData[[#This Row],[DATE]])</f>
        <v>2022</v>
      </c>
    </row>
    <row r="403" spans="1:16" x14ac:dyDescent="0.2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ID]],MasterData[],6,0)</f>
        <v>119.7</v>
      </c>
      <c r="L403" s="7">
        <f>InputData[[#This Row],[BUYING PRIZE]]*InputData[[#This Row],[QUANTITY]]</f>
        <v>855</v>
      </c>
      <c r="M403" s="7">
        <f>InputData[[#This Row],[SELLING PRICE]]*InputData[[#This Row],[QUANTITY]]*(1-InputData[[#This Row],[DISCOUNT %]])</f>
        <v>1077.3</v>
      </c>
      <c r="N403">
        <f>DAY(InputData[[#This Row],[DATE]])</f>
        <v>14</v>
      </c>
      <c r="O403" t="str">
        <f>TEXT(InputData[[#This Row],[DATE]],"mmm")</f>
        <v>Jul</v>
      </c>
      <c r="P403">
        <f>YEAR(InputData[[#This Row],[DATE]])</f>
        <v>2022</v>
      </c>
    </row>
    <row r="404" spans="1:16" x14ac:dyDescent="0.2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ID]],MasterData[],6,0)</f>
        <v>48.84</v>
      </c>
      <c r="L404" s="7">
        <f>InputData[[#This Row],[BUYING PRIZE]]*InputData[[#This Row],[QUANTITY]]</f>
        <v>88</v>
      </c>
      <c r="M404" s="7">
        <f>InputData[[#This Row],[SELLING PRICE]]*InputData[[#This Row],[QUANTITY]]*(1-InputData[[#This Row],[DISCOUNT %]])</f>
        <v>97.68</v>
      </c>
      <c r="N404">
        <f>DAY(InputData[[#This Row],[DATE]])</f>
        <v>15</v>
      </c>
      <c r="O404" t="str">
        <f>TEXT(InputData[[#This Row],[DATE]],"mmm")</f>
        <v>Jul</v>
      </c>
      <c r="P404">
        <f>YEAR(InputData[[#This Row],[DATE]])</f>
        <v>2022</v>
      </c>
    </row>
    <row r="405" spans="1:16" x14ac:dyDescent="0.2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ID]],MasterData[],6,0)</f>
        <v>173.88</v>
      </c>
      <c r="L405" s="7">
        <f>InputData[[#This Row],[BUYING PRIZE]]*InputData[[#This Row],[QUANTITY]]</f>
        <v>1104</v>
      </c>
      <c r="M405" s="7">
        <f>InputData[[#This Row],[SELLING PRICE]]*InputData[[#This Row],[QUANTITY]]*(1-InputData[[#This Row],[DISCOUNT %]])</f>
        <v>1391.04</v>
      </c>
      <c r="N405">
        <f>DAY(InputData[[#This Row],[DATE]])</f>
        <v>17</v>
      </c>
      <c r="O405" t="str">
        <f>TEXT(InputData[[#This Row],[DATE]],"mmm")</f>
        <v>Jul</v>
      </c>
      <c r="P405">
        <f>YEAR(InputData[[#This Row],[DATE]])</f>
        <v>2022</v>
      </c>
    </row>
    <row r="406" spans="1:16" x14ac:dyDescent="0.2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ID]],MasterData[],6,0)</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2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ID]],MasterData[],6,0)</f>
        <v>162</v>
      </c>
      <c r="L407" s="7">
        <f>InputData[[#This Row],[BUYING PRIZE]]*InputData[[#This Row],[QUANTITY]]</f>
        <v>960</v>
      </c>
      <c r="M407" s="7">
        <f>InputData[[#This Row],[SELLING PRICE]]*InputData[[#This Row],[QUANTITY]]*(1-InputData[[#This Row],[DISCOUNT %]])</f>
        <v>1296</v>
      </c>
      <c r="N407">
        <f>DAY(InputData[[#This Row],[DATE]])</f>
        <v>20</v>
      </c>
      <c r="O407" t="str">
        <f>TEXT(InputData[[#This Row],[DATE]],"mmm")</f>
        <v>Jul</v>
      </c>
      <c r="P407">
        <f>YEAR(InputData[[#This Row],[DATE]])</f>
        <v>2022</v>
      </c>
    </row>
    <row r="408" spans="1:16" x14ac:dyDescent="0.2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ID]],MasterData[],6,0)</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2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ID]],MasterData[],6,0)</f>
        <v>49.21</v>
      </c>
      <c r="L409" s="7">
        <f>InputData[[#This Row],[BUYING PRIZE]]*InputData[[#This Row],[QUANTITY]]</f>
        <v>74</v>
      </c>
      <c r="M409" s="7">
        <f>InputData[[#This Row],[SELLING PRICE]]*InputData[[#This Row],[QUANTITY]]*(1-InputData[[#This Row],[DISCOUNT %]])</f>
        <v>98.42</v>
      </c>
      <c r="N409">
        <f>DAY(InputData[[#This Row],[DATE]])</f>
        <v>23</v>
      </c>
      <c r="O409" t="str">
        <f>TEXT(InputData[[#This Row],[DATE]],"mmm")</f>
        <v>Jul</v>
      </c>
      <c r="P409">
        <f>YEAR(InputData[[#This Row],[DATE]])</f>
        <v>2022</v>
      </c>
    </row>
    <row r="410" spans="1:16" x14ac:dyDescent="0.2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ID]],MasterData[],6,0)</f>
        <v>85.5</v>
      </c>
      <c r="L410" s="7">
        <f>InputData[[#This Row],[BUYING PRIZE]]*InputData[[#This Row],[QUANTITY]]</f>
        <v>1050</v>
      </c>
      <c r="M410" s="7">
        <f>InputData[[#This Row],[SELLING PRICE]]*InputData[[#This Row],[QUANTITY]]*(1-InputData[[#This Row],[DISCOUNT %]])</f>
        <v>1197</v>
      </c>
      <c r="N410">
        <f>DAY(InputData[[#This Row],[DATE]])</f>
        <v>24</v>
      </c>
      <c r="O410" t="str">
        <f>TEXT(InputData[[#This Row],[DATE]],"mmm")</f>
        <v>Jul</v>
      </c>
      <c r="P410">
        <f>YEAR(InputData[[#This Row],[DATE]])</f>
        <v>2022</v>
      </c>
    </row>
    <row r="411" spans="1:16" x14ac:dyDescent="0.2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ID]],MasterData[],6,0)</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2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ID]],MasterData[],6,0)</f>
        <v>82.08</v>
      </c>
      <c r="L412" s="7">
        <f>InputData[[#This Row],[BUYING PRIZE]]*InputData[[#This Row],[QUANTITY]]</f>
        <v>152</v>
      </c>
      <c r="M412" s="7">
        <f>InputData[[#This Row],[SELLING PRICE]]*InputData[[#This Row],[QUANTITY]]*(1-InputData[[#This Row],[DISCOUNT %]])</f>
        <v>164.16</v>
      </c>
      <c r="N412">
        <f>DAY(InputData[[#This Row],[DATE]])</f>
        <v>25</v>
      </c>
      <c r="O412" t="str">
        <f>TEXT(InputData[[#This Row],[DATE]],"mmm")</f>
        <v>Jul</v>
      </c>
      <c r="P412">
        <f>YEAR(InputData[[#This Row],[DATE]])</f>
        <v>2022</v>
      </c>
    </row>
    <row r="413" spans="1:16" x14ac:dyDescent="0.2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ID]],MasterData[],6,0)</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2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ID]],MasterData[],6,0)</f>
        <v>80.94</v>
      </c>
      <c r="L414" s="7">
        <f>InputData[[#This Row],[BUYING PRIZE]]*InputData[[#This Row],[QUANTITY]]</f>
        <v>923</v>
      </c>
      <c r="M414" s="7">
        <f>InputData[[#This Row],[SELLING PRICE]]*InputData[[#This Row],[QUANTITY]]*(1-InputData[[#This Row],[DISCOUNT %]])</f>
        <v>1052.22</v>
      </c>
      <c r="N414">
        <f>DAY(InputData[[#This Row],[DATE]])</f>
        <v>25</v>
      </c>
      <c r="O414" t="str">
        <f>TEXT(InputData[[#This Row],[DATE]],"mmm")</f>
        <v>Jul</v>
      </c>
      <c r="P414">
        <f>YEAR(InputData[[#This Row],[DATE]])</f>
        <v>2022</v>
      </c>
    </row>
    <row r="415" spans="1:16" x14ac:dyDescent="0.2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ID]],MasterData[],6,0)</f>
        <v>80.94</v>
      </c>
      <c r="L415" s="7">
        <f>InputData[[#This Row],[BUYING PRIZE]]*InputData[[#This Row],[QUANTITY]]</f>
        <v>710</v>
      </c>
      <c r="M415" s="7">
        <f>InputData[[#This Row],[SELLING PRICE]]*InputData[[#This Row],[QUANTITY]]*(1-InputData[[#This Row],[DISCOUNT %]])</f>
        <v>809.4</v>
      </c>
      <c r="N415">
        <f>DAY(InputData[[#This Row],[DATE]])</f>
        <v>26</v>
      </c>
      <c r="O415" t="str">
        <f>TEXT(InputData[[#This Row],[DATE]],"mmm")</f>
        <v>Jul</v>
      </c>
      <c r="P415">
        <f>YEAR(InputData[[#This Row],[DATE]])</f>
        <v>2022</v>
      </c>
    </row>
    <row r="416" spans="1:16" x14ac:dyDescent="0.2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ID]],MasterData[],6,0)</f>
        <v>24.66</v>
      </c>
      <c r="L416" s="7">
        <f>InputData[[#This Row],[BUYING PRIZE]]*InputData[[#This Row],[QUANTITY]]</f>
        <v>18</v>
      </c>
      <c r="M416" s="7">
        <f>InputData[[#This Row],[SELLING PRICE]]*InputData[[#This Row],[QUANTITY]]*(1-InputData[[#This Row],[DISCOUNT %]])</f>
        <v>24.66</v>
      </c>
      <c r="N416">
        <f>DAY(InputData[[#This Row],[DATE]])</f>
        <v>26</v>
      </c>
      <c r="O416" t="str">
        <f>TEXT(InputData[[#This Row],[DATE]],"mmm")</f>
        <v>Jul</v>
      </c>
      <c r="P416">
        <f>YEAR(InputData[[#This Row],[DATE]])</f>
        <v>2022</v>
      </c>
    </row>
    <row r="417" spans="1:16" x14ac:dyDescent="0.2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ID]],MasterData[],6,0)</f>
        <v>94.17</v>
      </c>
      <c r="L417" s="7">
        <f>InputData[[#This Row],[BUYING PRIZE]]*InputData[[#This Row],[QUANTITY]]</f>
        <v>365</v>
      </c>
      <c r="M417" s="7">
        <f>InputData[[#This Row],[SELLING PRICE]]*InputData[[#This Row],[QUANTITY]]*(1-InputData[[#This Row],[DISCOUNT %]])</f>
        <v>470.85</v>
      </c>
      <c r="N417">
        <f>DAY(InputData[[#This Row],[DATE]])</f>
        <v>3</v>
      </c>
      <c r="O417" t="str">
        <f>TEXT(InputData[[#This Row],[DATE]],"mmm")</f>
        <v>Aug</v>
      </c>
      <c r="P417">
        <f>YEAR(InputData[[#This Row],[DATE]])</f>
        <v>2022</v>
      </c>
    </row>
    <row r="418" spans="1:16" x14ac:dyDescent="0.2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ID]],MasterData[],6,0)</f>
        <v>16.64</v>
      </c>
      <c r="L418" s="7">
        <f>InputData[[#This Row],[BUYING PRIZE]]*InputData[[#This Row],[QUANTITY]]</f>
        <v>117</v>
      </c>
      <c r="M418" s="7">
        <f>InputData[[#This Row],[SELLING PRICE]]*InputData[[#This Row],[QUANTITY]]*(1-InputData[[#This Row],[DISCOUNT %]])</f>
        <v>149.76</v>
      </c>
      <c r="N418">
        <f>DAY(InputData[[#This Row],[DATE]])</f>
        <v>6</v>
      </c>
      <c r="O418" t="str">
        <f>TEXT(InputData[[#This Row],[DATE]],"mmm")</f>
        <v>Aug</v>
      </c>
      <c r="P418">
        <f>YEAR(InputData[[#This Row],[DATE]])</f>
        <v>2022</v>
      </c>
    </row>
    <row r="419" spans="1:16" x14ac:dyDescent="0.2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ID]],MasterData[],6,0)</f>
        <v>16.64</v>
      </c>
      <c r="L419" s="7">
        <f>InputData[[#This Row],[BUYING PRIZE]]*InputData[[#This Row],[QUANTITY]]</f>
        <v>26</v>
      </c>
      <c r="M419" s="7">
        <f>InputData[[#This Row],[SELLING PRICE]]*InputData[[#This Row],[QUANTITY]]*(1-InputData[[#This Row],[DISCOUNT %]])</f>
        <v>33.28</v>
      </c>
      <c r="N419">
        <f>DAY(InputData[[#This Row],[DATE]])</f>
        <v>8</v>
      </c>
      <c r="O419" t="str">
        <f>TEXT(InputData[[#This Row],[DATE]],"mmm")</f>
        <v>Aug</v>
      </c>
      <c r="P419">
        <f>YEAR(InputData[[#This Row],[DATE]])</f>
        <v>2022</v>
      </c>
    </row>
    <row r="420" spans="1:16" x14ac:dyDescent="0.2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ID]],MasterData[],6,0)</f>
        <v>117.48</v>
      </c>
      <c r="L420" s="7">
        <f>InputData[[#This Row],[BUYING PRIZE]]*InputData[[#This Row],[QUANTITY]]</f>
        <v>1068</v>
      </c>
      <c r="M420" s="7">
        <f>InputData[[#This Row],[SELLING PRICE]]*InputData[[#This Row],[QUANTITY]]*(1-InputData[[#This Row],[DISCOUNT %]])</f>
        <v>1409.76</v>
      </c>
      <c r="N420">
        <f>DAY(InputData[[#This Row],[DATE]])</f>
        <v>8</v>
      </c>
      <c r="O420" t="str">
        <f>TEXT(InputData[[#This Row],[DATE]],"mmm")</f>
        <v>Aug</v>
      </c>
      <c r="P420">
        <f>YEAR(InputData[[#This Row],[DATE]])</f>
        <v>2022</v>
      </c>
    </row>
    <row r="421" spans="1:16" x14ac:dyDescent="0.2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ID]],MasterData[],6,0)</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2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ID]],MasterData[],6,0)</f>
        <v>201.28</v>
      </c>
      <c r="L422" s="7">
        <f>InputData[[#This Row],[BUYING PRIZE]]*InputData[[#This Row],[QUANTITY]]</f>
        <v>2072</v>
      </c>
      <c r="M422" s="7">
        <f>InputData[[#This Row],[SELLING PRICE]]*InputData[[#This Row],[QUANTITY]]*(1-InputData[[#This Row],[DISCOUNT %]])</f>
        <v>2817.92</v>
      </c>
      <c r="N422">
        <f>DAY(InputData[[#This Row],[DATE]])</f>
        <v>14</v>
      </c>
      <c r="O422" t="str">
        <f>TEXT(InputData[[#This Row],[DATE]],"mmm")</f>
        <v>Aug</v>
      </c>
      <c r="P422">
        <f>YEAR(InputData[[#This Row],[DATE]])</f>
        <v>2022</v>
      </c>
    </row>
    <row r="423" spans="1:16" x14ac:dyDescent="0.2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ID]],MasterData[],6,0)</f>
        <v>48.4</v>
      </c>
      <c r="L423" s="7">
        <f>InputData[[#This Row],[BUYING PRIZE]]*InputData[[#This Row],[QUANTITY]]</f>
        <v>440</v>
      </c>
      <c r="M423" s="7">
        <f>InputData[[#This Row],[SELLING PRICE]]*InputData[[#This Row],[QUANTITY]]*(1-InputData[[#This Row],[DISCOUNT %]])</f>
        <v>484</v>
      </c>
      <c r="N423">
        <f>DAY(InputData[[#This Row],[DATE]])</f>
        <v>15</v>
      </c>
      <c r="O423" t="str">
        <f>TEXT(InputData[[#This Row],[DATE]],"mmm")</f>
        <v>Aug</v>
      </c>
      <c r="P423">
        <f>YEAR(InputData[[#This Row],[DATE]])</f>
        <v>2022</v>
      </c>
    </row>
    <row r="424" spans="1:16" x14ac:dyDescent="0.2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ID]],MasterData[],6,0)</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2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ID]],MasterData[],6,0)</f>
        <v>53.11</v>
      </c>
      <c r="L425" s="7">
        <f>InputData[[#This Row],[BUYING PRIZE]]*InputData[[#This Row],[QUANTITY]]</f>
        <v>376</v>
      </c>
      <c r="M425" s="7">
        <f>InputData[[#This Row],[SELLING PRICE]]*InputData[[#This Row],[QUANTITY]]*(1-InputData[[#This Row],[DISCOUNT %]])</f>
        <v>424.88</v>
      </c>
      <c r="N425">
        <f>DAY(InputData[[#This Row],[DATE]])</f>
        <v>18</v>
      </c>
      <c r="O425" t="str">
        <f>TEXT(InputData[[#This Row],[DATE]],"mmm")</f>
        <v>Aug</v>
      </c>
      <c r="P425">
        <f>YEAR(InputData[[#This Row],[DATE]])</f>
        <v>2022</v>
      </c>
    </row>
    <row r="426" spans="1:16" x14ac:dyDescent="0.2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ID]],MasterData[],6,0)</f>
        <v>164.28</v>
      </c>
      <c r="L426" s="7">
        <f>InputData[[#This Row],[BUYING PRIZE]]*InputData[[#This Row],[QUANTITY]]</f>
        <v>296</v>
      </c>
      <c r="M426" s="7">
        <f>InputData[[#This Row],[SELLING PRICE]]*InputData[[#This Row],[QUANTITY]]*(1-InputData[[#This Row],[DISCOUNT %]])</f>
        <v>328.56</v>
      </c>
      <c r="N426">
        <f>DAY(InputData[[#This Row],[DATE]])</f>
        <v>18</v>
      </c>
      <c r="O426" t="str">
        <f>TEXT(InputData[[#This Row],[DATE]],"mmm")</f>
        <v>Aug</v>
      </c>
      <c r="P426">
        <f>YEAR(InputData[[#This Row],[DATE]])</f>
        <v>2022</v>
      </c>
    </row>
    <row r="427" spans="1:16" x14ac:dyDescent="0.2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ID]],MasterData[],6,0)</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Row],[DATE]],"mmm")</f>
        <v>Aug</v>
      </c>
      <c r="P427">
        <f>YEAR(InputData[[#This Row],[DATE]])</f>
        <v>2022</v>
      </c>
    </row>
    <row r="428" spans="1:16" x14ac:dyDescent="0.2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ID]],MasterData[],6,0)</f>
        <v>149.46</v>
      </c>
      <c r="L428" s="7">
        <f>InputData[[#This Row],[BUYING PRIZE]]*InputData[[#This Row],[QUANTITY]]</f>
        <v>1833</v>
      </c>
      <c r="M428" s="7">
        <f>InputData[[#This Row],[SELLING PRICE]]*InputData[[#This Row],[QUANTITY]]*(1-InputData[[#This Row],[DISCOUNT %]])</f>
        <v>1942.98</v>
      </c>
      <c r="N428">
        <f>DAY(InputData[[#This Row],[DATE]])</f>
        <v>20</v>
      </c>
      <c r="O428" t="str">
        <f>TEXT(InputData[[#This Row],[DATE]],"mmm")</f>
        <v>Aug</v>
      </c>
      <c r="P428">
        <f>YEAR(InputData[[#This Row],[DATE]])</f>
        <v>2022</v>
      </c>
    </row>
    <row r="429" spans="1:16" x14ac:dyDescent="0.2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ID]],MasterData[],6,0)</f>
        <v>119.7</v>
      </c>
      <c r="L429" s="7">
        <f>InputData[[#This Row],[BUYING PRIZE]]*InputData[[#This Row],[QUANTITY]]</f>
        <v>1330</v>
      </c>
      <c r="M429" s="7">
        <f>InputData[[#This Row],[SELLING PRICE]]*InputData[[#This Row],[QUANTITY]]*(1-InputData[[#This Row],[DISCOUNT %]])</f>
        <v>1675.8</v>
      </c>
      <c r="N429">
        <f>DAY(InputData[[#This Row],[DATE]])</f>
        <v>20</v>
      </c>
      <c r="O429" t="str">
        <f>TEXT(InputData[[#This Row],[DATE]],"mmm")</f>
        <v>Aug</v>
      </c>
      <c r="P429">
        <f>YEAR(InputData[[#This Row],[DATE]])</f>
        <v>2022</v>
      </c>
    </row>
    <row r="430" spans="1:16" x14ac:dyDescent="0.2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ID]],MasterData[],6,0)</f>
        <v>16.64</v>
      </c>
      <c r="L430" s="7">
        <f>InputData[[#This Row],[BUYING PRIZE]]*InputData[[#This Row],[QUANTITY]]</f>
        <v>52</v>
      </c>
      <c r="M430" s="7">
        <f>InputData[[#This Row],[SELLING PRICE]]*InputData[[#This Row],[QUANTITY]]*(1-InputData[[#This Row],[DISCOUNT %]])</f>
        <v>66.56</v>
      </c>
      <c r="N430">
        <f>DAY(InputData[[#This Row],[DATE]])</f>
        <v>21</v>
      </c>
      <c r="O430" t="str">
        <f>TEXT(InputData[[#This Row],[DATE]],"mmm")</f>
        <v>Aug</v>
      </c>
      <c r="P430">
        <f>YEAR(InputData[[#This Row],[DATE]])</f>
        <v>2022</v>
      </c>
    </row>
    <row r="431" spans="1:16" x14ac:dyDescent="0.2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ID]],MasterData[],6,0)</f>
        <v>82.08</v>
      </c>
      <c r="L431" s="7">
        <f>InputData[[#This Row],[BUYING PRIZE]]*InputData[[#This Row],[QUANTITY]]</f>
        <v>836</v>
      </c>
      <c r="M431" s="7">
        <f>InputData[[#This Row],[SELLING PRICE]]*InputData[[#This Row],[QUANTITY]]*(1-InputData[[#This Row],[DISCOUNT %]])</f>
        <v>902.88</v>
      </c>
      <c r="N431">
        <f>DAY(InputData[[#This Row],[DATE]])</f>
        <v>23</v>
      </c>
      <c r="O431" t="str">
        <f>TEXT(InputData[[#This Row],[DATE]],"mmm")</f>
        <v>Aug</v>
      </c>
      <c r="P431">
        <f>YEAR(InputData[[#This Row],[DATE]])</f>
        <v>2022</v>
      </c>
    </row>
    <row r="432" spans="1:16" x14ac:dyDescent="0.2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ID]],MasterData[],6,0)</f>
        <v>53.11</v>
      </c>
      <c r="L432" s="7">
        <f>InputData[[#This Row],[BUYING PRIZE]]*InputData[[#This Row],[QUANTITY]]</f>
        <v>658</v>
      </c>
      <c r="M432" s="7">
        <f>InputData[[#This Row],[SELLING PRICE]]*InputData[[#This Row],[QUANTITY]]*(1-InputData[[#This Row],[DISCOUNT %]])</f>
        <v>743.54</v>
      </c>
      <c r="N432">
        <f>DAY(InputData[[#This Row],[DATE]])</f>
        <v>23</v>
      </c>
      <c r="O432" t="str">
        <f>TEXT(InputData[[#This Row],[DATE]],"mmm")</f>
        <v>Aug</v>
      </c>
      <c r="P432">
        <f>YEAR(InputData[[#This Row],[DATE]])</f>
        <v>2022</v>
      </c>
    </row>
    <row r="433" spans="1:16" x14ac:dyDescent="0.2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ID]],MasterData[],6,0)</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2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ID]],MasterData[],6,0)</f>
        <v>210</v>
      </c>
      <c r="L434" s="7">
        <f>InputData[[#This Row],[BUYING PRIZE]]*InputData[[#This Row],[QUANTITY]]</f>
        <v>1950</v>
      </c>
      <c r="M434" s="7">
        <f>InputData[[#This Row],[SELLING PRICE]]*InputData[[#This Row],[QUANTITY]]*(1-InputData[[#This Row],[DISCOUNT %]])</f>
        <v>2730</v>
      </c>
      <c r="N434">
        <f>DAY(InputData[[#This Row],[DATE]])</f>
        <v>26</v>
      </c>
      <c r="O434" t="str">
        <f>TEXT(InputData[[#This Row],[DATE]],"mmm")</f>
        <v>Aug</v>
      </c>
      <c r="P434">
        <f>YEAR(InputData[[#This Row],[DATE]])</f>
        <v>2022</v>
      </c>
    </row>
    <row r="435" spans="1:16" x14ac:dyDescent="0.2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ID]],MasterData[],6,0)</f>
        <v>85.76</v>
      </c>
      <c r="L435" s="7">
        <f>InputData[[#This Row],[BUYING PRIZE]]*InputData[[#This Row],[QUANTITY]]</f>
        <v>536</v>
      </c>
      <c r="M435" s="7">
        <f>InputData[[#This Row],[SELLING PRICE]]*InputData[[#This Row],[QUANTITY]]*(1-InputData[[#This Row],[DISCOUNT %]])</f>
        <v>686.08</v>
      </c>
      <c r="N435">
        <f>DAY(InputData[[#This Row],[DATE]])</f>
        <v>26</v>
      </c>
      <c r="O435" t="str">
        <f>TEXT(InputData[[#This Row],[DATE]],"mmm")</f>
        <v>Aug</v>
      </c>
      <c r="P435">
        <f>YEAR(InputData[[#This Row],[DATE]])</f>
        <v>2022</v>
      </c>
    </row>
    <row r="436" spans="1:16" x14ac:dyDescent="0.2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ID]],MasterData[],6,0)</f>
        <v>42.55</v>
      </c>
      <c r="L436" s="7">
        <f>InputData[[#This Row],[BUYING PRIZE]]*InputData[[#This Row],[QUANTITY]]</f>
        <v>555</v>
      </c>
      <c r="M436" s="7">
        <f>InputData[[#This Row],[SELLING PRICE]]*InputData[[#This Row],[QUANTITY]]*(1-InputData[[#This Row],[DISCOUNT %]])</f>
        <v>638.25</v>
      </c>
      <c r="N436">
        <f>DAY(InputData[[#This Row],[DATE]])</f>
        <v>27</v>
      </c>
      <c r="O436" t="str">
        <f>TEXT(InputData[[#This Row],[DATE]],"mmm")</f>
        <v>Aug</v>
      </c>
      <c r="P436">
        <f>YEAR(InputData[[#This Row],[DATE]])</f>
        <v>2022</v>
      </c>
    </row>
    <row r="437" spans="1:16" x14ac:dyDescent="0.2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ID]],MasterData[],6,0)</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2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ID]],MasterData[],6,0)</f>
        <v>42.55</v>
      </c>
      <c r="L438" s="7">
        <f>InputData[[#This Row],[BUYING PRIZE]]*InputData[[#This Row],[QUANTITY]]</f>
        <v>185</v>
      </c>
      <c r="M438" s="7">
        <f>InputData[[#This Row],[SELLING PRICE]]*InputData[[#This Row],[QUANTITY]]*(1-InputData[[#This Row],[DISCOUNT %]])</f>
        <v>212.75</v>
      </c>
      <c r="N438">
        <f>DAY(InputData[[#This Row],[DATE]])</f>
        <v>28</v>
      </c>
      <c r="O438" t="str">
        <f>TEXT(InputData[[#This Row],[DATE]],"mmm")</f>
        <v>Aug</v>
      </c>
      <c r="P438">
        <f>YEAR(InputData[[#This Row],[DATE]])</f>
        <v>2022</v>
      </c>
    </row>
    <row r="439" spans="1:16" x14ac:dyDescent="0.2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ID]],MasterData[],6,0)</f>
        <v>85.5</v>
      </c>
      <c r="L439" s="7">
        <f>InputData[[#This Row],[BUYING PRIZE]]*InputData[[#This Row],[QUANTITY]]</f>
        <v>450</v>
      </c>
      <c r="M439" s="7">
        <f>InputData[[#This Row],[SELLING PRICE]]*InputData[[#This Row],[QUANTITY]]*(1-InputData[[#This Row],[DISCOUNT %]])</f>
        <v>513</v>
      </c>
      <c r="N439">
        <f>DAY(InputData[[#This Row],[DATE]])</f>
        <v>30</v>
      </c>
      <c r="O439" t="str">
        <f>TEXT(InputData[[#This Row],[DATE]],"mmm")</f>
        <v>Aug</v>
      </c>
      <c r="P439">
        <f>YEAR(InputData[[#This Row],[DATE]])</f>
        <v>2022</v>
      </c>
    </row>
    <row r="440" spans="1:16" x14ac:dyDescent="0.2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ID]],MasterData[],6,0)</f>
        <v>83.08</v>
      </c>
      <c r="L440" s="7">
        <f>InputData[[#This Row],[BUYING PRIZE]]*InputData[[#This Row],[QUANTITY]]</f>
        <v>402</v>
      </c>
      <c r="M440" s="7">
        <f>InputData[[#This Row],[SELLING PRICE]]*InputData[[#This Row],[QUANTITY]]*(1-InputData[[#This Row],[DISCOUNT %]])</f>
        <v>498.48</v>
      </c>
      <c r="N440">
        <f>DAY(InputData[[#This Row],[DATE]])</f>
        <v>30</v>
      </c>
      <c r="O440" t="str">
        <f>TEXT(InputData[[#This Row],[DATE]],"mmm")</f>
        <v>Aug</v>
      </c>
      <c r="P440">
        <f>YEAR(InputData[[#This Row],[DATE]])</f>
        <v>2022</v>
      </c>
    </row>
    <row r="441" spans="1:16" x14ac:dyDescent="0.2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ID]],MasterData[],6,0)</f>
        <v>8.33</v>
      </c>
      <c r="L441" s="7">
        <f>InputData[[#This Row],[BUYING PRIZE]]*InputData[[#This Row],[QUANTITY]]</f>
        <v>35</v>
      </c>
      <c r="M441" s="7">
        <f>InputData[[#This Row],[SELLING PRICE]]*InputData[[#This Row],[QUANTITY]]*(1-InputData[[#This Row],[DISCOUNT %]])</f>
        <v>41.65</v>
      </c>
      <c r="N441">
        <f>DAY(InputData[[#This Row],[DATE]])</f>
        <v>30</v>
      </c>
      <c r="O441" t="str">
        <f>TEXT(InputData[[#This Row],[DATE]],"mmm")</f>
        <v>Aug</v>
      </c>
      <c r="P441">
        <f>YEAR(InputData[[#This Row],[DATE]])</f>
        <v>2022</v>
      </c>
    </row>
    <row r="442" spans="1:16" x14ac:dyDescent="0.2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ID]],MasterData[],6,0)</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2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ID]],MasterData[],6,0)</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2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ID]],MasterData[],6,0)</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2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ID]],MasterData[],6,0)</f>
        <v>173.88</v>
      </c>
      <c r="L445" s="7">
        <f>InputData[[#This Row],[BUYING PRIZE]]*InputData[[#This Row],[QUANTITY]]</f>
        <v>1242</v>
      </c>
      <c r="M445" s="7">
        <f>InputData[[#This Row],[SELLING PRICE]]*InputData[[#This Row],[QUANTITY]]*(1-InputData[[#This Row],[DISCOUNT %]])</f>
        <v>1564.92</v>
      </c>
      <c r="N445">
        <f>DAY(InputData[[#This Row],[DATE]])</f>
        <v>9</v>
      </c>
      <c r="O445" t="str">
        <f>TEXT(InputData[[#This Row],[DATE]],"mmm")</f>
        <v>Sep</v>
      </c>
      <c r="P445">
        <f>YEAR(InputData[[#This Row],[DATE]])</f>
        <v>2022</v>
      </c>
    </row>
    <row r="446" spans="1:16" x14ac:dyDescent="0.2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ID]],MasterData[],6,0)</f>
        <v>80.94</v>
      </c>
      <c r="L446" s="7">
        <f>InputData[[#This Row],[BUYING PRIZE]]*InputData[[#This Row],[QUANTITY]]</f>
        <v>213</v>
      </c>
      <c r="M446" s="7">
        <f>InputData[[#This Row],[SELLING PRICE]]*InputData[[#This Row],[QUANTITY]]*(1-InputData[[#This Row],[DISCOUNT %]])</f>
        <v>242.82</v>
      </c>
      <c r="N446">
        <f>DAY(InputData[[#This Row],[DATE]])</f>
        <v>9</v>
      </c>
      <c r="O446" t="str">
        <f>TEXT(InputData[[#This Row],[DATE]],"mmm")</f>
        <v>Sep</v>
      </c>
      <c r="P446">
        <f>YEAR(InputData[[#This Row],[DATE]])</f>
        <v>2022</v>
      </c>
    </row>
    <row r="447" spans="1:16" x14ac:dyDescent="0.2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ID]],MasterData[],6,0)</f>
        <v>6.7</v>
      </c>
      <c r="L447" s="7">
        <f>InputData[[#This Row],[BUYING PRIZE]]*InputData[[#This Row],[QUANTITY]]</f>
        <v>75</v>
      </c>
      <c r="M447" s="7">
        <f>InputData[[#This Row],[SELLING PRICE]]*InputData[[#This Row],[QUANTITY]]*(1-InputData[[#This Row],[DISCOUNT %]])</f>
        <v>100.5</v>
      </c>
      <c r="N447">
        <f>DAY(InputData[[#This Row],[DATE]])</f>
        <v>10</v>
      </c>
      <c r="O447" t="str">
        <f>TEXT(InputData[[#This Row],[DATE]],"mmm")</f>
        <v>Sep</v>
      </c>
      <c r="P447">
        <f>YEAR(InputData[[#This Row],[DATE]])</f>
        <v>2022</v>
      </c>
    </row>
    <row r="448" spans="1:16" x14ac:dyDescent="0.2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ID]],MasterData[],6,0)</f>
        <v>79.92</v>
      </c>
      <c r="L448" s="7">
        <f>InputData[[#This Row],[BUYING PRIZE]]*InputData[[#This Row],[QUANTITY]]</f>
        <v>288</v>
      </c>
      <c r="M448" s="7">
        <f>InputData[[#This Row],[SELLING PRICE]]*InputData[[#This Row],[QUANTITY]]*(1-InputData[[#This Row],[DISCOUNT %]])</f>
        <v>319.68</v>
      </c>
      <c r="N448">
        <f>DAY(InputData[[#This Row],[DATE]])</f>
        <v>10</v>
      </c>
      <c r="O448" t="str">
        <f>TEXT(InputData[[#This Row],[DATE]],"mmm")</f>
        <v>Sep</v>
      </c>
      <c r="P448">
        <f>YEAR(InputData[[#This Row],[DATE]])</f>
        <v>2022</v>
      </c>
    </row>
    <row r="449" spans="1:16" x14ac:dyDescent="0.2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ID]],MasterData[],6,0)</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2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ID]],MasterData[],6,0)</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2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ID]],MasterData[],6,0)</f>
        <v>24.66</v>
      </c>
      <c r="L451" s="7">
        <f>InputData[[#This Row],[BUYING PRIZE]]*InputData[[#This Row],[QUANTITY]]</f>
        <v>252</v>
      </c>
      <c r="M451" s="7">
        <f>InputData[[#This Row],[SELLING PRICE]]*InputData[[#This Row],[QUANTITY]]*(1-InputData[[#This Row],[DISCOUNT %]])</f>
        <v>345.24</v>
      </c>
      <c r="N451">
        <f>DAY(InputData[[#This Row],[DATE]])</f>
        <v>18</v>
      </c>
      <c r="O451" t="str">
        <f>TEXT(InputData[[#This Row],[DATE]],"mmm")</f>
        <v>Sep</v>
      </c>
      <c r="P451">
        <f>YEAR(InputData[[#This Row],[DATE]])</f>
        <v>2022</v>
      </c>
    </row>
    <row r="452" spans="1:16" x14ac:dyDescent="0.2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ID]],MasterData[],6,0)</f>
        <v>119.7</v>
      </c>
      <c r="L452" s="7">
        <f>InputData[[#This Row],[BUYING PRIZE]]*InputData[[#This Row],[QUANTITY]]</f>
        <v>760</v>
      </c>
      <c r="M452" s="7">
        <f>InputData[[#This Row],[SELLING PRICE]]*InputData[[#This Row],[QUANTITY]]*(1-InputData[[#This Row],[DISCOUNT %]])</f>
        <v>957.6</v>
      </c>
      <c r="N452">
        <f>DAY(InputData[[#This Row],[DATE]])</f>
        <v>19</v>
      </c>
      <c r="O452" t="str">
        <f>TEXT(InputData[[#This Row],[DATE]],"mmm")</f>
        <v>Sep</v>
      </c>
      <c r="P452">
        <f>YEAR(InputData[[#This Row],[DATE]])</f>
        <v>2022</v>
      </c>
    </row>
    <row r="453" spans="1:16" x14ac:dyDescent="0.2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ID]],MasterData[],6,0)</f>
        <v>119.7</v>
      </c>
      <c r="L453" s="7">
        <f>InputData[[#This Row],[BUYING PRIZE]]*InputData[[#This Row],[QUANTITY]]</f>
        <v>570</v>
      </c>
      <c r="M453" s="7">
        <f>InputData[[#This Row],[SELLING PRICE]]*InputData[[#This Row],[QUANTITY]]*(1-InputData[[#This Row],[DISCOUNT %]])</f>
        <v>718.2</v>
      </c>
      <c r="N453">
        <f>DAY(InputData[[#This Row],[DATE]])</f>
        <v>20</v>
      </c>
      <c r="O453" t="str">
        <f>TEXT(InputData[[#This Row],[DATE]],"mmm")</f>
        <v>Sep</v>
      </c>
      <c r="P453">
        <f>YEAR(InputData[[#This Row],[DATE]])</f>
        <v>2022</v>
      </c>
    </row>
    <row r="454" spans="1:16" x14ac:dyDescent="0.2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ID]],MasterData[],6,0)</f>
        <v>103.88</v>
      </c>
      <c r="L454" s="7">
        <f>InputData[[#This Row],[BUYING PRIZE]]*InputData[[#This Row],[QUANTITY]]</f>
        <v>980</v>
      </c>
      <c r="M454" s="7">
        <f>InputData[[#This Row],[SELLING PRICE]]*InputData[[#This Row],[QUANTITY]]*(1-InputData[[#This Row],[DISCOUNT %]])</f>
        <v>1038.8</v>
      </c>
      <c r="N454">
        <f>DAY(InputData[[#This Row],[DATE]])</f>
        <v>20</v>
      </c>
      <c r="O454" t="str">
        <f>TEXT(InputData[[#This Row],[DATE]],"mmm")</f>
        <v>Sep</v>
      </c>
      <c r="P454">
        <f>YEAR(InputData[[#This Row],[DATE]])</f>
        <v>2022</v>
      </c>
    </row>
    <row r="455" spans="1:16" x14ac:dyDescent="0.2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ID]],MasterData[],6,0)</f>
        <v>49.21</v>
      </c>
      <c r="L455" s="7">
        <f>InputData[[#This Row],[BUYING PRIZE]]*InputData[[#This Row],[QUANTITY]]</f>
        <v>518</v>
      </c>
      <c r="M455" s="7">
        <f>InputData[[#This Row],[SELLING PRICE]]*InputData[[#This Row],[QUANTITY]]*(1-InputData[[#This Row],[DISCOUNT %]])</f>
        <v>688.94</v>
      </c>
      <c r="N455">
        <f>DAY(InputData[[#This Row],[DATE]])</f>
        <v>21</v>
      </c>
      <c r="O455" t="str">
        <f>TEXT(InputData[[#This Row],[DATE]],"mmm")</f>
        <v>Sep</v>
      </c>
      <c r="P455">
        <f>YEAR(InputData[[#This Row],[DATE]])</f>
        <v>2022</v>
      </c>
    </row>
    <row r="456" spans="1:16" x14ac:dyDescent="0.2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ID]],MasterData[],6,0)</f>
        <v>24.66</v>
      </c>
      <c r="L456" s="7">
        <f>InputData[[#This Row],[BUYING PRIZE]]*InputData[[#This Row],[QUANTITY]]</f>
        <v>90</v>
      </c>
      <c r="M456" s="7">
        <f>InputData[[#This Row],[SELLING PRICE]]*InputData[[#This Row],[QUANTITY]]*(1-InputData[[#This Row],[DISCOUNT %]])</f>
        <v>123.3</v>
      </c>
      <c r="N456">
        <f>DAY(InputData[[#This Row],[DATE]])</f>
        <v>21</v>
      </c>
      <c r="O456" t="str">
        <f>TEXT(InputData[[#This Row],[DATE]],"mmm")</f>
        <v>Sep</v>
      </c>
      <c r="P456">
        <f>YEAR(InputData[[#This Row],[DATE]])</f>
        <v>2022</v>
      </c>
    </row>
    <row r="457" spans="1:16" x14ac:dyDescent="0.2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ID]],MasterData[],6,0)</f>
        <v>83.08</v>
      </c>
      <c r="L457" s="7">
        <f>InputData[[#This Row],[BUYING PRIZE]]*InputData[[#This Row],[QUANTITY]]</f>
        <v>804</v>
      </c>
      <c r="M457" s="7">
        <f>InputData[[#This Row],[SELLING PRICE]]*InputData[[#This Row],[QUANTITY]]*(1-InputData[[#This Row],[DISCOUNT %]])</f>
        <v>996.96</v>
      </c>
      <c r="N457">
        <f>DAY(InputData[[#This Row],[DATE]])</f>
        <v>22</v>
      </c>
      <c r="O457" t="str">
        <f>TEXT(InputData[[#This Row],[DATE]],"mmm")</f>
        <v>Sep</v>
      </c>
      <c r="P457">
        <f>YEAR(InputData[[#This Row],[DATE]])</f>
        <v>2022</v>
      </c>
    </row>
    <row r="458" spans="1:16" x14ac:dyDescent="0.2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ID]],MasterData[],6,0)</f>
        <v>94.17</v>
      </c>
      <c r="L458" s="7">
        <f>InputData[[#This Row],[BUYING PRIZE]]*InputData[[#This Row],[QUANTITY]]</f>
        <v>876</v>
      </c>
      <c r="M458" s="7">
        <f>InputData[[#This Row],[SELLING PRICE]]*InputData[[#This Row],[QUANTITY]]*(1-InputData[[#This Row],[DISCOUNT %]])</f>
        <v>1130.04</v>
      </c>
      <c r="N458">
        <f>DAY(InputData[[#This Row],[DATE]])</f>
        <v>23</v>
      </c>
      <c r="O458" t="str">
        <f>TEXT(InputData[[#This Row],[DATE]],"mmm")</f>
        <v>Sep</v>
      </c>
      <c r="P458">
        <f>YEAR(InputData[[#This Row],[DATE]])</f>
        <v>2022</v>
      </c>
    </row>
    <row r="459" spans="1:16" x14ac:dyDescent="0.2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ID]],MasterData[],6,0)</f>
        <v>117.48</v>
      </c>
      <c r="L459" s="7">
        <f>InputData[[#This Row],[BUYING PRIZE]]*InputData[[#This Row],[QUANTITY]]</f>
        <v>1246</v>
      </c>
      <c r="M459" s="7">
        <f>InputData[[#This Row],[SELLING PRICE]]*InputData[[#This Row],[QUANTITY]]*(1-InputData[[#This Row],[DISCOUNT %]])</f>
        <v>1644.72</v>
      </c>
      <c r="N459">
        <f>DAY(InputData[[#This Row],[DATE]])</f>
        <v>24</v>
      </c>
      <c r="O459" t="str">
        <f>TEXT(InputData[[#This Row],[DATE]],"mmm")</f>
        <v>Sep</v>
      </c>
      <c r="P459">
        <f>YEAR(InputData[[#This Row],[DATE]])</f>
        <v>2022</v>
      </c>
    </row>
    <row r="460" spans="1:16" x14ac:dyDescent="0.2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ID]],MasterData[],6,0)</f>
        <v>117.48</v>
      </c>
      <c r="L460" s="7">
        <f>InputData[[#This Row],[BUYING PRIZE]]*InputData[[#This Row],[QUANTITY]]</f>
        <v>712</v>
      </c>
      <c r="M460" s="7">
        <f>InputData[[#This Row],[SELLING PRICE]]*InputData[[#This Row],[QUANTITY]]*(1-InputData[[#This Row],[DISCOUNT %]])</f>
        <v>939.84</v>
      </c>
      <c r="N460">
        <f>DAY(InputData[[#This Row],[DATE]])</f>
        <v>24</v>
      </c>
      <c r="O460" t="str">
        <f>TEXT(InputData[[#This Row],[DATE]],"mmm")</f>
        <v>Sep</v>
      </c>
      <c r="P460">
        <f>YEAR(InputData[[#This Row],[DATE]])</f>
        <v>2022</v>
      </c>
    </row>
    <row r="461" spans="1:16" x14ac:dyDescent="0.2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ID]],MasterData[],6,0)</f>
        <v>96.3</v>
      </c>
      <c r="L461" s="7">
        <f>InputData[[#This Row],[BUYING PRIZE]]*InputData[[#This Row],[QUANTITY]]</f>
        <v>360</v>
      </c>
      <c r="M461" s="7">
        <f>InputData[[#This Row],[SELLING PRICE]]*InputData[[#This Row],[QUANTITY]]*(1-InputData[[#This Row],[DISCOUNT %]])</f>
        <v>385.2</v>
      </c>
      <c r="N461">
        <f>DAY(InputData[[#This Row],[DATE]])</f>
        <v>27</v>
      </c>
      <c r="O461" t="str">
        <f>TEXT(InputData[[#This Row],[DATE]],"mmm")</f>
        <v>Sep</v>
      </c>
      <c r="P461">
        <f>YEAR(InputData[[#This Row],[DATE]])</f>
        <v>2022</v>
      </c>
    </row>
    <row r="462" spans="1:16" x14ac:dyDescent="0.2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ID]],MasterData[],6,0)</f>
        <v>82.08</v>
      </c>
      <c r="L462" s="7">
        <f>InputData[[#This Row],[BUYING PRIZE]]*InputData[[#This Row],[QUANTITY]]</f>
        <v>684</v>
      </c>
      <c r="M462" s="7">
        <f>InputData[[#This Row],[SELLING PRICE]]*InputData[[#This Row],[QUANTITY]]*(1-InputData[[#This Row],[DISCOUNT %]])</f>
        <v>738.72</v>
      </c>
      <c r="N462">
        <f>DAY(InputData[[#This Row],[DATE]])</f>
        <v>27</v>
      </c>
      <c r="O462" t="str">
        <f>TEXT(InputData[[#This Row],[DATE]],"mmm")</f>
        <v>Sep</v>
      </c>
      <c r="P462">
        <f>YEAR(InputData[[#This Row],[DATE]])</f>
        <v>2022</v>
      </c>
    </row>
    <row r="463" spans="1:16" x14ac:dyDescent="0.2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ID]],MasterData[],6,0)</f>
        <v>79.92</v>
      </c>
      <c r="L463" s="7">
        <f>InputData[[#This Row],[BUYING PRIZE]]*InputData[[#This Row],[QUANTITY]]</f>
        <v>216</v>
      </c>
      <c r="M463" s="7">
        <f>InputData[[#This Row],[SELLING PRICE]]*InputData[[#This Row],[QUANTITY]]*(1-InputData[[#This Row],[DISCOUNT %]])</f>
        <v>239.76</v>
      </c>
      <c r="N463">
        <f>DAY(InputData[[#This Row],[DATE]])</f>
        <v>27</v>
      </c>
      <c r="O463" t="str">
        <f>TEXT(InputData[[#This Row],[DATE]],"mmm")</f>
        <v>Sep</v>
      </c>
      <c r="P463">
        <f>YEAR(InputData[[#This Row],[DATE]])</f>
        <v>2022</v>
      </c>
    </row>
    <row r="464" spans="1:16" x14ac:dyDescent="0.2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ID]],MasterData[],6,0)</f>
        <v>58.3</v>
      </c>
      <c r="L464" s="7">
        <f>InputData[[#This Row],[BUYING PRIZE]]*InputData[[#This Row],[QUANTITY]]</f>
        <v>715</v>
      </c>
      <c r="M464" s="7">
        <f>InputData[[#This Row],[SELLING PRICE]]*InputData[[#This Row],[QUANTITY]]*(1-InputData[[#This Row],[DISCOUNT %]])</f>
        <v>757.9</v>
      </c>
      <c r="N464">
        <f>DAY(InputData[[#This Row],[DATE]])</f>
        <v>29</v>
      </c>
      <c r="O464" t="str">
        <f>TEXT(InputData[[#This Row],[DATE]],"mmm")</f>
        <v>Sep</v>
      </c>
      <c r="P464">
        <f>YEAR(InputData[[#This Row],[DATE]])</f>
        <v>2022</v>
      </c>
    </row>
    <row r="465" spans="1:16" x14ac:dyDescent="0.2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ID]],MasterData[],6,0)</f>
        <v>48.4</v>
      </c>
      <c r="L465" s="7">
        <f>InputData[[#This Row],[BUYING PRIZE]]*InputData[[#This Row],[QUANTITY]]</f>
        <v>220</v>
      </c>
      <c r="M465" s="7">
        <f>InputData[[#This Row],[SELLING PRICE]]*InputData[[#This Row],[QUANTITY]]*(1-InputData[[#This Row],[DISCOUNT %]])</f>
        <v>242</v>
      </c>
      <c r="N465">
        <f>DAY(InputData[[#This Row],[DATE]])</f>
        <v>3</v>
      </c>
      <c r="O465" t="str">
        <f>TEXT(InputData[[#This Row],[DATE]],"mmm")</f>
        <v>Oct</v>
      </c>
      <c r="P465">
        <f>YEAR(InputData[[#This Row],[DATE]])</f>
        <v>2022</v>
      </c>
    </row>
    <row r="466" spans="1:16" x14ac:dyDescent="0.2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ID]],MasterData[],6,0)</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Row],[DATE]],"mmm")</f>
        <v>Oct</v>
      </c>
      <c r="P466">
        <f>YEAR(InputData[[#This Row],[DATE]])</f>
        <v>2022</v>
      </c>
    </row>
    <row r="467" spans="1:16" x14ac:dyDescent="0.2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ID]],MasterData[],6,0)</f>
        <v>6.7</v>
      </c>
      <c r="L467" s="7">
        <f>InputData[[#This Row],[BUYING PRIZE]]*InputData[[#This Row],[QUANTITY]]</f>
        <v>5</v>
      </c>
      <c r="M467" s="7">
        <f>InputData[[#This Row],[SELLING PRICE]]*InputData[[#This Row],[QUANTITY]]*(1-InputData[[#This Row],[DISCOUNT %]])</f>
        <v>6.7</v>
      </c>
      <c r="N467">
        <f>DAY(InputData[[#This Row],[DATE]])</f>
        <v>6</v>
      </c>
      <c r="O467" t="str">
        <f>TEXT(InputData[[#This Row],[DATE]],"mmm")</f>
        <v>Oct</v>
      </c>
      <c r="P467">
        <f>YEAR(InputData[[#This Row],[DATE]])</f>
        <v>2022</v>
      </c>
    </row>
    <row r="468" spans="1:16" x14ac:dyDescent="0.2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ID]],MasterData[],6,0)</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2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ID]],MasterData[],6,0)</f>
        <v>210</v>
      </c>
      <c r="L469" s="7">
        <f>InputData[[#This Row],[BUYING PRIZE]]*InputData[[#This Row],[QUANTITY]]</f>
        <v>1350</v>
      </c>
      <c r="M469" s="7">
        <f>InputData[[#This Row],[SELLING PRICE]]*InputData[[#This Row],[QUANTITY]]*(1-InputData[[#This Row],[DISCOUNT %]])</f>
        <v>1890</v>
      </c>
      <c r="N469">
        <f>DAY(InputData[[#This Row],[DATE]])</f>
        <v>10</v>
      </c>
      <c r="O469" t="str">
        <f>TEXT(InputData[[#This Row],[DATE]],"mmm")</f>
        <v>Oct</v>
      </c>
      <c r="P469">
        <f>YEAR(InputData[[#This Row],[DATE]])</f>
        <v>2022</v>
      </c>
    </row>
    <row r="470" spans="1:16" x14ac:dyDescent="0.2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ID]],MasterData[],6,0)</f>
        <v>82.08</v>
      </c>
      <c r="L470" s="7">
        <f>InputData[[#This Row],[BUYING PRIZE]]*InputData[[#This Row],[QUANTITY]]</f>
        <v>912</v>
      </c>
      <c r="M470" s="7">
        <f>InputData[[#This Row],[SELLING PRICE]]*InputData[[#This Row],[QUANTITY]]*(1-InputData[[#This Row],[DISCOUNT %]])</f>
        <v>984.96</v>
      </c>
      <c r="N470">
        <f>DAY(InputData[[#This Row],[DATE]])</f>
        <v>10</v>
      </c>
      <c r="O470" t="str">
        <f>TEXT(InputData[[#This Row],[DATE]],"mmm")</f>
        <v>Oct</v>
      </c>
      <c r="P470">
        <f>YEAR(InputData[[#This Row],[DATE]])</f>
        <v>2022</v>
      </c>
    </row>
    <row r="471" spans="1:16" x14ac:dyDescent="0.2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ID]],MasterData[],6,0)</f>
        <v>94.62</v>
      </c>
      <c r="L471" s="7">
        <f>InputData[[#This Row],[BUYING PRIZE]]*InputData[[#This Row],[QUANTITY]]</f>
        <v>830</v>
      </c>
      <c r="M471" s="7">
        <f>InputData[[#This Row],[SELLING PRICE]]*InputData[[#This Row],[QUANTITY]]*(1-InputData[[#This Row],[DISCOUNT %]])</f>
        <v>946.2</v>
      </c>
      <c r="N471">
        <f>DAY(InputData[[#This Row],[DATE]])</f>
        <v>11</v>
      </c>
      <c r="O471" t="str">
        <f>TEXT(InputData[[#This Row],[DATE]],"mmm")</f>
        <v>Oct</v>
      </c>
      <c r="P471">
        <f>YEAR(InputData[[#This Row],[DATE]])</f>
        <v>2022</v>
      </c>
    </row>
    <row r="472" spans="1:16" x14ac:dyDescent="0.2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ID]],MasterData[],6,0)</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Row],[DATE]],"mmm")</f>
        <v>Oct</v>
      </c>
      <c r="P472">
        <f>YEAR(InputData[[#This Row],[DATE]])</f>
        <v>2022</v>
      </c>
    </row>
    <row r="473" spans="1:16" x14ac:dyDescent="0.2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ID]],MasterData[],6,0)</f>
        <v>82.08</v>
      </c>
      <c r="L473" s="7">
        <f>InputData[[#This Row],[BUYING PRIZE]]*InputData[[#This Row],[QUANTITY]]</f>
        <v>1140</v>
      </c>
      <c r="M473" s="7">
        <f>InputData[[#This Row],[SELLING PRICE]]*InputData[[#This Row],[QUANTITY]]*(1-InputData[[#This Row],[DISCOUNT %]])</f>
        <v>1231.2</v>
      </c>
      <c r="N473">
        <f>DAY(InputData[[#This Row],[DATE]])</f>
        <v>14</v>
      </c>
      <c r="O473" t="str">
        <f>TEXT(InputData[[#This Row],[DATE]],"mmm")</f>
        <v>Oct</v>
      </c>
      <c r="P473">
        <f>YEAR(InputData[[#This Row],[DATE]])</f>
        <v>2022</v>
      </c>
    </row>
    <row r="474" spans="1:16" x14ac:dyDescent="0.2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ID]],MasterData[],6,0)</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2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ID]],MasterData[],6,0)</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2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ID]],MasterData[],6,0)</f>
        <v>156.96</v>
      </c>
      <c r="L476" s="7">
        <f>InputData[[#This Row],[BUYING PRIZE]]*InputData[[#This Row],[QUANTITY]]</f>
        <v>2016</v>
      </c>
      <c r="M476" s="7">
        <f>InputData[[#This Row],[SELLING PRICE]]*InputData[[#This Row],[QUANTITY]]*(1-InputData[[#This Row],[DISCOUNT %]])</f>
        <v>2197.44</v>
      </c>
      <c r="N476">
        <f>DAY(InputData[[#This Row],[DATE]])</f>
        <v>23</v>
      </c>
      <c r="O476" t="str">
        <f>TEXT(InputData[[#This Row],[DATE]],"mmm")</f>
        <v>Oct</v>
      </c>
      <c r="P476">
        <f>YEAR(InputData[[#This Row],[DATE]])</f>
        <v>2022</v>
      </c>
    </row>
    <row r="477" spans="1:16" x14ac:dyDescent="0.2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ID]],MasterData[],6,0)</f>
        <v>162</v>
      </c>
      <c r="L477" s="7">
        <f>InputData[[#This Row],[BUYING PRIZE]]*InputData[[#This Row],[QUANTITY]]</f>
        <v>360</v>
      </c>
      <c r="M477" s="7">
        <f>InputData[[#This Row],[SELLING PRICE]]*InputData[[#This Row],[QUANTITY]]*(1-InputData[[#This Row],[DISCOUNT %]])</f>
        <v>486</v>
      </c>
      <c r="N477">
        <f>DAY(InputData[[#This Row],[DATE]])</f>
        <v>30</v>
      </c>
      <c r="O477" t="str">
        <f>TEXT(InputData[[#This Row],[DATE]],"mmm")</f>
        <v>Oct</v>
      </c>
      <c r="P477">
        <f>YEAR(InputData[[#This Row],[DATE]])</f>
        <v>2022</v>
      </c>
    </row>
    <row r="478" spans="1:16" x14ac:dyDescent="0.2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ID]],MasterData[],6,0)</f>
        <v>79.92</v>
      </c>
      <c r="L478" s="7">
        <f>InputData[[#This Row],[BUYING PRIZE]]*InputData[[#This Row],[QUANTITY]]</f>
        <v>576</v>
      </c>
      <c r="M478" s="7">
        <f>InputData[[#This Row],[SELLING PRICE]]*InputData[[#This Row],[QUANTITY]]*(1-InputData[[#This Row],[DISCOUNT %]])</f>
        <v>639.36</v>
      </c>
      <c r="N478">
        <f>DAY(InputData[[#This Row],[DATE]])</f>
        <v>31</v>
      </c>
      <c r="O478" t="str">
        <f>TEXT(InputData[[#This Row],[DATE]],"mmm")</f>
        <v>Oct</v>
      </c>
      <c r="P478">
        <f>YEAR(InputData[[#This Row],[DATE]])</f>
        <v>2022</v>
      </c>
    </row>
    <row r="479" spans="1:16" x14ac:dyDescent="0.2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ID]],MasterData[],6,0)</f>
        <v>94.17</v>
      </c>
      <c r="L479" s="7">
        <f>InputData[[#This Row],[BUYING PRIZE]]*InputData[[#This Row],[QUANTITY]]</f>
        <v>1095</v>
      </c>
      <c r="M479" s="7">
        <f>InputData[[#This Row],[SELLING PRICE]]*InputData[[#This Row],[QUANTITY]]*(1-InputData[[#This Row],[DISCOUNT %]])</f>
        <v>1412.55</v>
      </c>
      <c r="N479">
        <f>DAY(InputData[[#This Row],[DATE]])</f>
        <v>1</v>
      </c>
      <c r="O479" t="str">
        <f>TEXT(InputData[[#This Row],[DATE]],"mmm")</f>
        <v>Nov</v>
      </c>
      <c r="P479">
        <f>YEAR(InputData[[#This Row],[DATE]])</f>
        <v>2022</v>
      </c>
    </row>
    <row r="480" spans="1:16" x14ac:dyDescent="0.2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ID]],MasterData[],6,0)</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2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ID]],MasterData[],6,0)</f>
        <v>201.28</v>
      </c>
      <c r="L481" s="7">
        <f>InputData[[#This Row],[BUYING PRIZE]]*InputData[[#This Row],[QUANTITY]]</f>
        <v>2220</v>
      </c>
      <c r="M481" s="7">
        <f>InputData[[#This Row],[SELLING PRICE]]*InputData[[#This Row],[QUANTITY]]*(1-InputData[[#This Row],[DISCOUNT %]])</f>
        <v>3019.2</v>
      </c>
      <c r="N481">
        <f>DAY(InputData[[#This Row],[DATE]])</f>
        <v>2</v>
      </c>
      <c r="O481" t="str">
        <f>TEXT(InputData[[#This Row],[DATE]],"mmm")</f>
        <v>Nov</v>
      </c>
      <c r="P481">
        <f>YEAR(InputData[[#This Row],[DATE]])</f>
        <v>2022</v>
      </c>
    </row>
    <row r="482" spans="1:16" x14ac:dyDescent="0.2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ID]],MasterData[],6,0)</f>
        <v>6.7</v>
      </c>
      <c r="L482" s="7">
        <f>InputData[[#This Row],[BUYING PRIZE]]*InputData[[#This Row],[QUANTITY]]</f>
        <v>25</v>
      </c>
      <c r="M482" s="7">
        <f>InputData[[#This Row],[SELLING PRICE]]*InputData[[#This Row],[QUANTITY]]*(1-InputData[[#This Row],[DISCOUNT %]])</f>
        <v>33.5</v>
      </c>
      <c r="N482">
        <f>DAY(InputData[[#This Row],[DATE]])</f>
        <v>2</v>
      </c>
      <c r="O482" t="str">
        <f>TEXT(InputData[[#This Row],[DATE]],"mmm")</f>
        <v>Nov</v>
      </c>
      <c r="P482">
        <f>YEAR(InputData[[#This Row],[DATE]])</f>
        <v>2022</v>
      </c>
    </row>
    <row r="483" spans="1:16" x14ac:dyDescent="0.2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ID]],MasterData[],6,0)</f>
        <v>76.25</v>
      </c>
      <c r="L483" s="7">
        <f>InputData[[#This Row],[BUYING PRIZE]]*InputData[[#This Row],[QUANTITY]]</f>
        <v>671</v>
      </c>
      <c r="M483" s="7">
        <f>InputData[[#This Row],[SELLING PRICE]]*InputData[[#This Row],[QUANTITY]]*(1-InputData[[#This Row],[DISCOUNT %]])</f>
        <v>838.75</v>
      </c>
      <c r="N483">
        <f>DAY(InputData[[#This Row],[DATE]])</f>
        <v>3</v>
      </c>
      <c r="O483" t="str">
        <f>TEXT(InputData[[#This Row],[DATE]],"mmm")</f>
        <v>Nov</v>
      </c>
      <c r="P483">
        <f>YEAR(InputData[[#This Row],[DATE]])</f>
        <v>2022</v>
      </c>
    </row>
    <row r="484" spans="1:16" x14ac:dyDescent="0.2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ID]],MasterData[],6,0)</f>
        <v>94.62</v>
      </c>
      <c r="L484" s="7">
        <f>InputData[[#This Row],[BUYING PRIZE]]*InputData[[#This Row],[QUANTITY]]</f>
        <v>830</v>
      </c>
      <c r="M484" s="7">
        <f>InputData[[#This Row],[SELLING PRICE]]*InputData[[#This Row],[QUANTITY]]*(1-InputData[[#This Row],[DISCOUNT %]])</f>
        <v>946.2</v>
      </c>
      <c r="N484">
        <f>DAY(InputData[[#This Row],[DATE]])</f>
        <v>4</v>
      </c>
      <c r="O484" t="str">
        <f>TEXT(InputData[[#This Row],[DATE]],"mmm")</f>
        <v>Nov</v>
      </c>
      <c r="P484">
        <f>YEAR(InputData[[#This Row],[DATE]])</f>
        <v>2022</v>
      </c>
    </row>
    <row r="485" spans="1:16" x14ac:dyDescent="0.2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ID]],MasterData[],6,0)</f>
        <v>210</v>
      </c>
      <c r="L485" s="7">
        <f>InputData[[#This Row],[BUYING PRIZE]]*InputData[[#This Row],[QUANTITY]]</f>
        <v>2250</v>
      </c>
      <c r="M485" s="7">
        <f>InputData[[#This Row],[SELLING PRICE]]*InputData[[#This Row],[QUANTITY]]*(1-InputData[[#This Row],[DISCOUNT %]])</f>
        <v>3150</v>
      </c>
      <c r="N485">
        <f>DAY(InputData[[#This Row],[DATE]])</f>
        <v>5</v>
      </c>
      <c r="O485" t="str">
        <f>TEXT(InputData[[#This Row],[DATE]],"mmm")</f>
        <v>Nov</v>
      </c>
      <c r="P485">
        <f>YEAR(InputData[[#This Row],[DATE]])</f>
        <v>2022</v>
      </c>
    </row>
    <row r="486" spans="1:16" x14ac:dyDescent="0.2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ID]],MasterData[],6,0)</f>
        <v>83.08</v>
      </c>
      <c r="L486" s="7">
        <f>InputData[[#This Row],[BUYING PRIZE]]*InputData[[#This Row],[QUANTITY]]</f>
        <v>871</v>
      </c>
      <c r="M486" s="7">
        <f>InputData[[#This Row],[SELLING PRICE]]*InputData[[#This Row],[QUANTITY]]*(1-InputData[[#This Row],[DISCOUNT %]])</f>
        <v>1080.04</v>
      </c>
      <c r="N486">
        <f>DAY(InputData[[#This Row],[DATE]])</f>
        <v>6</v>
      </c>
      <c r="O486" t="str">
        <f>TEXT(InputData[[#This Row],[DATE]],"mmm")</f>
        <v>Nov</v>
      </c>
      <c r="P486">
        <f>YEAR(InputData[[#This Row],[DATE]])</f>
        <v>2022</v>
      </c>
    </row>
    <row r="487" spans="1:16" x14ac:dyDescent="0.2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ID]],MasterData[],6,0)</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2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ID]],MasterData[],6,0)</f>
        <v>162</v>
      </c>
      <c r="L488" s="7">
        <f>InputData[[#This Row],[BUYING PRIZE]]*InputData[[#This Row],[QUANTITY]]</f>
        <v>1560</v>
      </c>
      <c r="M488" s="7">
        <f>InputData[[#This Row],[SELLING PRICE]]*InputData[[#This Row],[QUANTITY]]*(1-InputData[[#This Row],[DISCOUNT %]])</f>
        <v>2106</v>
      </c>
      <c r="N488">
        <f>DAY(InputData[[#This Row],[DATE]])</f>
        <v>6</v>
      </c>
      <c r="O488" t="str">
        <f>TEXT(InputData[[#This Row],[DATE]],"mmm")</f>
        <v>Nov</v>
      </c>
      <c r="P488">
        <f>YEAR(InputData[[#This Row],[DATE]])</f>
        <v>2022</v>
      </c>
    </row>
    <row r="489" spans="1:16" x14ac:dyDescent="0.2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ID]],MasterData[],6,0)</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2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ID]],MasterData[],6,0)</f>
        <v>96.3</v>
      </c>
      <c r="L490" s="7">
        <f>InputData[[#This Row],[BUYING PRIZE]]*InputData[[#This Row],[QUANTITY]]</f>
        <v>990</v>
      </c>
      <c r="M490" s="7">
        <f>InputData[[#This Row],[SELLING PRICE]]*InputData[[#This Row],[QUANTITY]]*(1-InputData[[#This Row],[DISCOUNT %]])</f>
        <v>1059.3</v>
      </c>
      <c r="N490">
        <f>DAY(InputData[[#This Row],[DATE]])</f>
        <v>8</v>
      </c>
      <c r="O490" t="str">
        <f>TEXT(InputData[[#This Row],[DATE]],"mmm")</f>
        <v>Nov</v>
      </c>
      <c r="P490">
        <f>YEAR(InputData[[#This Row],[DATE]])</f>
        <v>2022</v>
      </c>
    </row>
    <row r="491" spans="1:16" x14ac:dyDescent="0.2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ID]],MasterData[],6,0)</f>
        <v>210</v>
      </c>
      <c r="L491" s="7">
        <f>InputData[[#This Row],[BUYING PRIZE]]*InputData[[#This Row],[QUANTITY]]</f>
        <v>1500</v>
      </c>
      <c r="M491" s="7">
        <f>InputData[[#This Row],[SELLING PRICE]]*InputData[[#This Row],[QUANTITY]]*(1-InputData[[#This Row],[DISCOUNT %]])</f>
        <v>2100</v>
      </c>
      <c r="N491">
        <f>DAY(InputData[[#This Row],[DATE]])</f>
        <v>8</v>
      </c>
      <c r="O491" t="str">
        <f>TEXT(InputData[[#This Row],[DATE]],"mmm")</f>
        <v>Nov</v>
      </c>
      <c r="P491">
        <f>YEAR(InputData[[#This Row],[DATE]])</f>
        <v>2022</v>
      </c>
    </row>
    <row r="492" spans="1:16" x14ac:dyDescent="0.2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ID]],MasterData[],6,0)</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2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ID]],MasterData[],6,0)</f>
        <v>49.21</v>
      </c>
      <c r="L493" s="7">
        <f>InputData[[#This Row],[BUYING PRIZE]]*InputData[[#This Row],[QUANTITY]]</f>
        <v>259</v>
      </c>
      <c r="M493" s="7">
        <f>InputData[[#This Row],[SELLING PRICE]]*InputData[[#This Row],[QUANTITY]]*(1-InputData[[#This Row],[DISCOUNT %]])</f>
        <v>344.47</v>
      </c>
      <c r="N493">
        <f>DAY(InputData[[#This Row],[DATE]])</f>
        <v>10</v>
      </c>
      <c r="O493" t="str">
        <f>TEXT(InputData[[#This Row],[DATE]],"mmm")</f>
        <v>Nov</v>
      </c>
      <c r="P493">
        <f>YEAR(InputData[[#This Row],[DATE]])</f>
        <v>2022</v>
      </c>
    </row>
    <row r="494" spans="1:16" x14ac:dyDescent="0.2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ID]],MasterData[],6,0)</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2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ID]],MasterData[],6,0)</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2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ID]],MasterData[],6,0)</f>
        <v>94.17</v>
      </c>
      <c r="L496" s="7">
        <f>InputData[[#This Row],[BUYING PRIZE]]*InputData[[#This Row],[QUANTITY]]</f>
        <v>1022</v>
      </c>
      <c r="M496" s="7">
        <f>InputData[[#This Row],[SELLING PRICE]]*InputData[[#This Row],[QUANTITY]]*(1-InputData[[#This Row],[DISCOUNT %]])</f>
        <v>1318.38</v>
      </c>
      <c r="N496">
        <f>DAY(InputData[[#This Row],[DATE]])</f>
        <v>15</v>
      </c>
      <c r="O496" t="str">
        <f>TEXT(InputData[[#This Row],[DATE]],"mmm")</f>
        <v>Nov</v>
      </c>
      <c r="P496">
        <f>YEAR(InputData[[#This Row],[DATE]])</f>
        <v>2022</v>
      </c>
    </row>
    <row r="497" spans="1:16" x14ac:dyDescent="0.2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ID]],MasterData[],6,0)</f>
        <v>156.78</v>
      </c>
      <c r="L497" s="7">
        <f>InputData[[#This Row],[BUYING PRIZE]]*InputData[[#This Row],[QUANTITY]]</f>
        <v>1072</v>
      </c>
      <c r="M497" s="7">
        <f>InputData[[#This Row],[SELLING PRICE]]*InputData[[#This Row],[QUANTITY]]*(1-InputData[[#This Row],[DISCOUNT %]])</f>
        <v>1254.24</v>
      </c>
      <c r="N497">
        <f>DAY(InputData[[#This Row],[DATE]])</f>
        <v>16</v>
      </c>
      <c r="O497" t="str">
        <f>TEXT(InputData[[#This Row],[DATE]],"mmm")</f>
        <v>Nov</v>
      </c>
      <c r="P497">
        <f>YEAR(InputData[[#This Row],[DATE]])</f>
        <v>2022</v>
      </c>
    </row>
    <row r="498" spans="1:16" x14ac:dyDescent="0.2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ID]],MasterData[],6,0)</f>
        <v>58.3</v>
      </c>
      <c r="L498" s="7">
        <f>InputData[[#This Row],[BUYING PRIZE]]*InputData[[#This Row],[QUANTITY]]</f>
        <v>440</v>
      </c>
      <c r="M498" s="7">
        <f>InputData[[#This Row],[SELLING PRICE]]*InputData[[#This Row],[QUANTITY]]*(1-InputData[[#This Row],[DISCOUNT %]])</f>
        <v>466.4</v>
      </c>
      <c r="N498">
        <f>DAY(InputData[[#This Row],[DATE]])</f>
        <v>18</v>
      </c>
      <c r="O498" t="str">
        <f>TEXT(InputData[[#This Row],[DATE]],"mmm")</f>
        <v>Nov</v>
      </c>
      <c r="P498">
        <f>YEAR(InputData[[#This Row],[DATE]])</f>
        <v>2022</v>
      </c>
    </row>
    <row r="499" spans="1:16" x14ac:dyDescent="0.2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ID]],MasterData[],6,0)</f>
        <v>76.25</v>
      </c>
      <c r="L499" s="7">
        <f>InputData[[#This Row],[BUYING PRIZE]]*InputData[[#This Row],[QUANTITY]]</f>
        <v>366</v>
      </c>
      <c r="M499" s="7">
        <f>InputData[[#This Row],[SELLING PRICE]]*InputData[[#This Row],[QUANTITY]]*(1-InputData[[#This Row],[DISCOUNT %]])</f>
        <v>457.5</v>
      </c>
      <c r="N499">
        <f>DAY(InputData[[#This Row],[DATE]])</f>
        <v>21</v>
      </c>
      <c r="O499" t="str">
        <f>TEXT(InputData[[#This Row],[DATE]],"mmm")</f>
        <v>Nov</v>
      </c>
      <c r="P499">
        <f>YEAR(InputData[[#This Row],[DATE]])</f>
        <v>2022</v>
      </c>
    </row>
    <row r="500" spans="1:16" x14ac:dyDescent="0.2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ID]],MasterData[],6,0)</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2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ID]],MasterData[],6,0)</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2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ID]],MasterData[],6,0)</f>
        <v>117.48</v>
      </c>
      <c r="L502" s="7">
        <f>InputData[[#This Row],[BUYING PRIZE]]*InputData[[#This Row],[QUANTITY]]</f>
        <v>445</v>
      </c>
      <c r="M502" s="7">
        <f>InputData[[#This Row],[SELLING PRICE]]*InputData[[#This Row],[QUANTITY]]*(1-InputData[[#This Row],[DISCOUNT %]])</f>
        <v>587.4</v>
      </c>
      <c r="N502">
        <f>DAY(InputData[[#This Row],[DATE]])</f>
        <v>26</v>
      </c>
      <c r="O502" t="str">
        <f>TEXT(InputData[[#This Row],[DATE]],"mmm")</f>
        <v>Nov</v>
      </c>
      <c r="P502">
        <f>YEAR(InputData[[#This Row],[DATE]])</f>
        <v>2022</v>
      </c>
    </row>
    <row r="503" spans="1:16" x14ac:dyDescent="0.2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ID]],MasterData[],6,0)</f>
        <v>58.3</v>
      </c>
      <c r="L503" s="7">
        <f>InputData[[#This Row],[BUYING PRIZE]]*InputData[[#This Row],[QUANTITY]]</f>
        <v>825</v>
      </c>
      <c r="M503" s="7">
        <f>InputData[[#This Row],[SELLING PRICE]]*InputData[[#This Row],[QUANTITY]]*(1-InputData[[#This Row],[DISCOUNT %]])</f>
        <v>874.5</v>
      </c>
      <c r="N503">
        <f>DAY(InputData[[#This Row],[DATE]])</f>
        <v>27</v>
      </c>
      <c r="O503" t="str">
        <f>TEXT(InputData[[#This Row],[DATE]],"mmm")</f>
        <v>Nov</v>
      </c>
      <c r="P503">
        <f>YEAR(InputData[[#This Row],[DATE]])</f>
        <v>2022</v>
      </c>
    </row>
    <row r="504" spans="1:16" x14ac:dyDescent="0.2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ID]],MasterData[],6,0)</f>
        <v>104.16</v>
      </c>
      <c r="L504" s="7">
        <f>InputData[[#This Row],[BUYING PRIZE]]*InputData[[#This Row],[QUANTITY]]</f>
        <v>744</v>
      </c>
      <c r="M504" s="7">
        <f>InputData[[#This Row],[SELLING PRICE]]*InputData[[#This Row],[QUANTITY]]*(1-InputData[[#This Row],[DISCOUNT %]])</f>
        <v>833.28</v>
      </c>
      <c r="N504">
        <f>DAY(InputData[[#This Row],[DATE]])</f>
        <v>28</v>
      </c>
      <c r="O504" t="str">
        <f>TEXT(InputData[[#This Row],[DATE]],"mmm")</f>
        <v>Nov</v>
      </c>
      <c r="P504">
        <f>YEAR(InputData[[#This Row],[DATE]])</f>
        <v>2022</v>
      </c>
    </row>
    <row r="505" spans="1:16" x14ac:dyDescent="0.2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ID]],MasterData[],6,0)</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2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ID]],MasterData[],6,0)</f>
        <v>41.81</v>
      </c>
      <c r="L506" s="7">
        <f>InputData[[#This Row],[BUYING PRIZE]]*InputData[[#This Row],[QUANTITY]]</f>
        <v>185</v>
      </c>
      <c r="M506" s="7">
        <f>InputData[[#This Row],[SELLING PRICE]]*InputData[[#This Row],[QUANTITY]]*(1-InputData[[#This Row],[DISCOUNT %]])</f>
        <v>209.05</v>
      </c>
      <c r="N506">
        <f>DAY(InputData[[#This Row],[DATE]])</f>
        <v>3</v>
      </c>
      <c r="O506" t="str">
        <f>TEXT(InputData[[#This Row],[DATE]],"mmm")</f>
        <v>Dec</v>
      </c>
      <c r="P506">
        <f>YEAR(InputData[[#This Row],[DATE]])</f>
        <v>2022</v>
      </c>
    </row>
    <row r="507" spans="1:16" x14ac:dyDescent="0.2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ID]],MasterData[],6,0)</f>
        <v>24.66</v>
      </c>
      <c r="L507" s="7">
        <f>InputData[[#This Row],[BUYING PRIZE]]*InputData[[#This Row],[QUANTITY]]</f>
        <v>180</v>
      </c>
      <c r="M507" s="7">
        <f>InputData[[#This Row],[SELLING PRICE]]*InputData[[#This Row],[QUANTITY]]*(1-InputData[[#This Row],[DISCOUNT %]])</f>
        <v>246.6</v>
      </c>
      <c r="N507">
        <f>DAY(InputData[[#This Row],[DATE]])</f>
        <v>4</v>
      </c>
      <c r="O507" t="str">
        <f>TEXT(InputData[[#This Row],[DATE]],"mmm")</f>
        <v>Dec</v>
      </c>
      <c r="P507">
        <f>YEAR(InputData[[#This Row],[DATE]])</f>
        <v>2022</v>
      </c>
    </row>
    <row r="508" spans="1:16" x14ac:dyDescent="0.2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ID]],MasterData[],6,0)</f>
        <v>82.08</v>
      </c>
      <c r="L508" s="7">
        <f>InputData[[#This Row],[BUYING PRIZE]]*InputData[[#This Row],[QUANTITY]]</f>
        <v>1140</v>
      </c>
      <c r="M508" s="7">
        <f>InputData[[#This Row],[SELLING PRICE]]*InputData[[#This Row],[QUANTITY]]*(1-InputData[[#This Row],[DISCOUNT %]])</f>
        <v>1231.2</v>
      </c>
      <c r="N508">
        <f>DAY(InputData[[#This Row],[DATE]])</f>
        <v>4</v>
      </c>
      <c r="O508" t="str">
        <f>TEXT(InputData[[#This Row],[DATE]],"mmm")</f>
        <v>Dec</v>
      </c>
      <c r="P508">
        <f>YEAR(InputData[[#This Row],[DATE]])</f>
        <v>2022</v>
      </c>
    </row>
    <row r="509" spans="1:16" x14ac:dyDescent="0.2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ID]],MasterData[],6,0)</f>
        <v>79.92</v>
      </c>
      <c r="L509" s="7">
        <f>InputData[[#This Row],[BUYING PRIZE]]*InputData[[#This Row],[QUANTITY]]</f>
        <v>864</v>
      </c>
      <c r="M509" s="7">
        <f>InputData[[#This Row],[SELLING PRICE]]*InputData[[#This Row],[QUANTITY]]*(1-InputData[[#This Row],[DISCOUNT %]])</f>
        <v>959.04</v>
      </c>
      <c r="N509">
        <f>DAY(InputData[[#This Row],[DATE]])</f>
        <v>7</v>
      </c>
      <c r="O509" t="str">
        <f>TEXT(InputData[[#This Row],[DATE]],"mmm")</f>
        <v>Dec</v>
      </c>
      <c r="P509">
        <f>YEAR(InputData[[#This Row],[DATE]])</f>
        <v>2022</v>
      </c>
    </row>
    <row r="510" spans="1:16" x14ac:dyDescent="0.2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ID]],MasterData[],6,0)</f>
        <v>16.64</v>
      </c>
      <c r="L510" s="7">
        <f>InputData[[#This Row],[BUYING PRIZE]]*InputData[[#This Row],[QUANTITY]]</f>
        <v>169</v>
      </c>
      <c r="M510" s="7">
        <f>InputData[[#This Row],[SELLING PRICE]]*InputData[[#This Row],[QUANTITY]]*(1-InputData[[#This Row],[DISCOUNT %]])</f>
        <v>216.32</v>
      </c>
      <c r="N510">
        <f>DAY(InputData[[#This Row],[DATE]])</f>
        <v>7</v>
      </c>
      <c r="O510" t="str">
        <f>TEXT(InputData[[#This Row],[DATE]],"mmm")</f>
        <v>Dec</v>
      </c>
      <c r="P510">
        <f>YEAR(InputData[[#This Row],[DATE]])</f>
        <v>2022</v>
      </c>
    </row>
    <row r="511" spans="1:16" x14ac:dyDescent="0.2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ID]],MasterData[],6,0)</f>
        <v>79.92</v>
      </c>
      <c r="L511" s="7">
        <f>InputData[[#This Row],[BUYING PRIZE]]*InputData[[#This Row],[QUANTITY]]</f>
        <v>360</v>
      </c>
      <c r="M511" s="7">
        <f>InputData[[#This Row],[SELLING PRICE]]*InputData[[#This Row],[QUANTITY]]*(1-InputData[[#This Row],[DISCOUNT %]])</f>
        <v>399.6</v>
      </c>
      <c r="N511">
        <f>DAY(InputData[[#This Row],[DATE]])</f>
        <v>7</v>
      </c>
      <c r="O511" t="str">
        <f>TEXT(InputData[[#This Row],[DATE]],"mmm")</f>
        <v>Dec</v>
      </c>
      <c r="P511">
        <f>YEAR(InputData[[#This Row],[DATE]])</f>
        <v>2022</v>
      </c>
    </row>
    <row r="512" spans="1:16" x14ac:dyDescent="0.2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ID]],MasterData[],6,0)</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2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ID]],MasterData[],6,0)</f>
        <v>122.08</v>
      </c>
      <c r="L513" s="7">
        <f>InputData[[#This Row],[BUYING PRIZE]]*InputData[[#This Row],[QUANTITY]]</f>
        <v>1008</v>
      </c>
      <c r="M513" s="7">
        <f>InputData[[#This Row],[SELLING PRICE]]*InputData[[#This Row],[QUANTITY]]*(1-InputData[[#This Row],[DISCOUNT %]])</f>
        <v>1098.72</v>
      </c>
      <c r="N513">
        <f>DAY(InputData[[#This Row],[DATE]])</f>
        <v>11</v>
      </c>
      <c r="O513" t="str">
        <f>TEXT(InputData[[#This Row],[DATE]],"mmm")</f>
        <v>Dec</v>
      </c>
      <c r="P513">
        <f>YEAR(InputData[[#This Row],[DATE]])</f>
        <v>2022</v>
      </c>
    </row>
    <row r="514" spans="1:16" x14ac:dyDescent="0.2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ID]],MasterData[],6,0)</f>
        <v>146.72</v>
      </c>
      <c r="L514" s="7">
        <f>InputData[[#This Row],[BUYING PRIZE]]*InputData[[#This Row],[QUANTITY]]</f>
        <v>1120</v>
      </c>
      <c r="M514" s="7">
        <f>InputData[[#This Row],[SELLING PRICE]]*InputData[[#This Row],[QUANTITY]]*(1-InputData[[#This Row],[DISCOUNT %]])</f>
        <v>1467.2</v>
      </c>
      <c r="N514">
        <f>DAY(InputData[[#This Row],[DATE]])</f>
        <v>11</v>
      </c>
      <c r="O514" t="str">
        <f>TEXT(InputData[[#This Row],[DATE]],"mmm")</f>
        <v>Dec</v>
      </c>
      <c r="P514">
        <f>YEAR(InputData[[#This Row],[DATE]])</f>
        <v>2022</v>
      </c>
    </row>
    <row r="515" spans="1:16" x14ac:dyDescent="0.2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ID]],MasterData[],6,0)</f>
        <v>201.28</v>
      </c>
      <c r="L515" s="7">
        <f>InputData[[#This Row],[BUYING PRIZE]]*InputData[[#This Row],[QUANTITY]]</f>
        <v>1332</v>
      </c>
      <c r="M515" s="7">
        <f>InputData[[#This Row],[SELLING PRICE]]*InputData[[#This Row],[QUANTITY]]*(1-InputData[[#This Row],[DISCOUNT %]])</f>
        <v>1811.52</v>
      </c>
      <c r="N515">
        <f>DAY(InputData[[#This Row],[DATE]])</f>
        <v>12</v>
      </c>
      <c r="O515" t="str">
        <f>TEXT(InputData[[#This Row],[DATE]],"mmm")</f>
        <v>Dec</v>
      </c>
      <c r="P515">
        <f>YEAR(InputData[[#This Row],[DATE]])</f>
        <v>2022</v>
      </c>
    </row>
    <row r="516" spans="1:16" x14ac:dyDescent="0.2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ID]],MasterData[],6,0)</f>
        <v>173.88</v>
      </c>
      <c r="L516" s="7">
        <f>InputData[[#This Row],[BUYING PRIZE]]*InputData[[#This Row],[QUANTITY]]</f>
        <v>1380</v>
      </c>
      <c r="M516" s="7">
        <f>InputData[[#This Row],[SELLING PRICE]]*InputData[[#This Row],[QUANTITY]]*(1-InputData[[#This Row],[DISCOUNT %]])</f>
        <v>1738.8</v>
      </c>
      <c r="N516">
        <f>DAY(InputData[[#This Row],[DATE]])</f>
        <v>12</v>
      </c>
      <c r="O516" t="str">
        <f>TEXT(InputData[[#This Row],[DATE]],"mmm")</f>
        <v>Dec</v>
      </c>
      <c r="P516">
        <f>YEAR(InputData[[#This Row],[DATE]])</f>
        <v>2022</v>
      </c>
    </row>
    <row r="517" spans="1:16" x14ac:dyDescent="0.2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ID]],MasterData[],6,0)</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2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ID]],MasterData[],6,0)</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2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ID]],MasterData[],6,0)</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2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ID]],MasterData[],6,0)</f>
        <v>48.4</v>
      </c>
      <c r="L520" s="7">
        <f>InputData[[#This Row],[BUYING PRIZE]]*InputData[[#This Row],[QUANTITY]]</f>
        <v>616</v>
      </c>
      <c r="M520" s="7">
        <f>InputData[[#This Row],[SELLING PRICE]]*InputData[[#This Row],[QUANTITY]]*(1-InputData[[#This Row],[DISCOUNT %]])</f>
        <v>677.6</v>
      </c>
      <c r="N520">
        <f>DAY(InputData[[#This Row],[DATE]])</f>
        <v>19</v>
      </c>
      <c r="O520" t="str">
        <f>TEXT(InputData[[#This Row],[DATE]],"mmm")</f>
        <v>Dec</v>
      </c>
      <c r="P520">
        <f>YEAR(InputData[[#This Row],[DATE]])</f>
        <v>2022</v>
      </c>
    </row>
    <row r="521" spans="1:16" x14ac:dyDescent="0.2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ID]],MasterData[],6,0)</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Row],[DATE]],"mmm")</f>
        <v>Dec</v>
      </c>
      <c r="P521">
        <f>YEAR(InputData[[#This Row],[DATE]])</f>
        <v>2022</v>
      </c>
    </row>
    <row r="522" spans="1:16" x14ac:dyDescent="0.2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ID]],MasterData[],6,0)</f>
        <v>85.5</v>
      </c>
      <c r="L522" s="7">
        <f>InputData[[#This Row],[BUYING PRIZE]]*InputData[[#This Row],[QUANTITY]]</f>
        <v>750</v>
      </c>
      <c r="M522" s="7">
        <f>InputData[[#This Row],[SELLING PRICE]]*InputData[[#This Row],[QUANTITY]]*(1-InputData[[#This Row],[DISCOUNT %]])</f>
        <v>855</v>
      </c>
      <c r="N522">
        <f>DAY(InputData[[#This Row],[DATE]])</f>
        <v>21</v>
      </c>
      <c r="O522" t="str">
        <f>TEXT(InputData[[#This Row],[DATE]],"mmm")</f>
        <v>Dec</v>
      </c>
      <c r="P522">
        <f>YEAR(InputData[[#This Row],[DATE]])</f>
        <v>2022</v>
      </c>
    </row>
    <row r="523" spans="1:16" x14ac:dyDescent="0.2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ID]],MasterData[],6,0)</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2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ID]],MasterData[],6,0)</f>
        <v>162</v>
      </c>
      <c r="L524" s="7">
        <f>InputData[[#This Row],[BUYING PRIZE]]*InputData[[#This Row],[QUANTITY]]</f>
        <v>120</v>
      </c>
      <c r="M524" s="7">
        <f>InputData[[#This Row],[SELLING PRICE]]*InputData[[#This Row],[QUANTITY]]*(1-InputData[[#This Row],[DISCOUNT %]])</f>
        <v>162</v>
      </c>
      <c r="N524">
        <f>DAY(InputData[[#This Row],[DATE]])</f>
        <v>29</v>
      </c>
      <c r="O524" t="str">
        <f>TEXT(InputData[[#This Row],[DATE]],"mmm")</f>
        <v>Dec</v>
      </c>
      <c r="P524">
        <f>YEAR(InputData[[#This Row],[DATE]])</f>
        <v>2022</v>
      </c>
    </row>
    <row r="525" spans="1:16" x14ac:dyDescent="0.2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ID]],MasterData[],6,0)</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2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ID]],MasterData[],6,0)</f>
        <v>119.7</v>
      </c>
      <c r="L526" s="7">
        <f>InputData[[#This Row],[BUYING PRIZE]]*InputData[[#This Row],[QUANTITY]]</f>
        <v>1140</v>
      </c>
      <c r="M526" s="7">
        <f>InputData[[#This Row],[SELLING PRICE]]*InputData[[#This Row],[QUANTITY]]*(1-InputData[[#This Row],[DISCOUNT %]])</f>
        <v>1436.4</v>
      </c>
      <c r="N526">
        <f>DAY(InputData[[#This Row],[DATE]])</f>
        <v>31</v>
      </c>
      <c r="O526" t="str">
        <f>TEXT(InputData[[#This Row],[DATE]],"mmm")</f>
        <v>Dec</v>
      </c>
      <c r="P526">
        <f>YEAR(InputData[[#This Row],[DATE]])</f>
        <v>2022</v>
      </c>
    </row>
    <row r="527" spans="1:16" x14ac:dyDescent="0.2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ID]],MasterData[],6,0)</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2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ID]],MasterData[],6,0)</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A4" sqref="A4"/>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analysis</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2021-11-03T11:40:02Z</dcterms:created>
  <dcterms:modified xsi:type="dcterms:W3CDTF">2024-09-18T08:20:36Z</dcterms:modified>
</cp:coreProperties>
</file>