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B-User\Desktop\"/>
    </mc:Choice>
  </mc:AlternateContent>
  <bookViews>
    <workbookView xWindow="0" yWindow="0" windowWidth="28800" windowHeight="14100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E54" i="2" l="1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B85" i="2" l="1"/>
  <c r="D85" i="2" s="1"/>
  <c r="F85" i="2" s="1"/>
  <c r="F53" i="2"/>
  <c r="E49" i="2"/>
  <c r="F49" i="2" s="1"/>
  <c r="E53" i="2"/>
  <c r="F45" i="2"/>
  <c r="E45" i="2"/>
  <c r="E41" i="2"/>
  <c r="D41" i="2"/>
  <c r="E32" i="2"/>
  <c r="E33" i="2"/>
  <c r="E31" i="2"/>
  <c r="D32" i="2"/>
  <c r="D33" i="2"/>
  <c r="D31" i="2"/>
  <c r="C24" i="2"/>
  <c r="C25" i="2"/>
  <c r="C26" i="2"/>
  <c r="D24" i="2"/>
  <c r="E24" i="2" s="1"/>
  <c r="C5" i="2"/>
  <c r="C12" i="2"/>
  <c r="C13" i="2"/>
  <c r="C11" i="2"/>
  <c r="C6" i="2"/>
  <c r="D6" i="2" s="1"/>
  <c r="E6" i="2" s="1"/>
  <c r="G6" i="2" s="1"/>
  <c r="C7" i="2"/>
  <c r="D7" i="2" l="1"/>
  <c r="E7" i="2" s="1"/>
  <c r="D11" i="2"/>
  <c r="E11" i="2" s="1"/>
  <c r="D13" i="2"/>
  <c r="E13" i="2" s="1"/>
  <c r="D12" i="2"/>
  <c r="E12" i="2" s="1"/>
  <c r="G24" i="2"/>
  <c r="F24" i="2"/>
  <c r="D26" i="2"/>
  <c r="E26" i="2" s="1"/>
  <c r="D25" i="2"/>
  <c r="E25" i="2" s="1"/>
  <c r="F31" i="2"/>
  <c r="G31" i="2" s="1"/>
  <c r="F33" i="2"/>
  <c r="G33" i="2" s="1"/>
  <c r="F32" i="2"/>
  <c r="G32" i="2" s="1"/>
  <c r="F41" i="2"/>
  <c r="G41" i="2" s="1"/>
  <c r="I45" i="2"/>
  <c r="H45" i="2"/>
  <c r="G45" i="2"/>
  <c r="J45" i="2" s="1"/>
  <c r="K45" i="2"/>
  <c r="F6" i="2"/>
  <c r="D5" i="2"/>
  <c r="E5" i="2" s="1"/>
  <c r="G5" i="2" s="1"/>
  <c r="I41" i="2" l="1"/>
  <c r="H41" i="2"/>
  <c r="K41" i="2"/>
  <c r="J41" i="2"/>
  <c r="I32" i="2"/>
  <c r="H32" i="2"/>
  <c r="K32" i="2"/>
  <c r="J32" i="2"/>
  <c r="I33" i="2"/>
  <c r="H33" i="2"/>
  <c r="K33" i="2"/>
  <c r="J33" i="2"/>
  <c r="I31" i="2"/>
  <c r="C37" i="2" s="1"/>
  <c r="H31" i="2"/>
  <c r="K31" i="2"/>
  <c r="D37" i="2" s="1"/>
  <c r="J31" i="2"/>
  <c r="G25" i="2"/>
  <c r="F25" i="2"/>
  <c r="G26" i="2"/>
  <c r="F26" i="2"/>
  <c r="B36" i="2"/>
  <c r="B38" i="2" s="1"/>
  <c r="B37" i="2"/>
  <c r="G12" i="2"/>
  <c r="F12" i="2"/>
  <c r="G13" i="2"/>
  <c r="F13" i="2"/>
  <c r="G11" i="2"/>
  <c r="C17" i="2" s="1"/>
  <c r="F11" i="2"/>
  <c r="G7" i="2"/>
  <c r="F7" i="2"/>
  <c r="F5" i="2"/>
  <c r="B17" i="2"/>
  <c r="B16" i="2" l="1"/>
  <c r="B18" i="2"/>
  <c r="C16" i="2"/>
  <c r="C18" i="2" s="1"/>
  <c r="D36" i="2"/>
  <c r="D38" i="2" s="1"/>
  <c r="C36" i="2"/>
  <c r="C38" i="2" s="1"/>
  <c r="B53" i="2"/>
</calcChain>
</file>

<file path=xl/sharedStrings.xml><?xml version="1.0" encoding="utf-8"?>
<sst xmlns="http://schemas.openxmlformats.org/spreadsheetml/2006/main" count="96" uniqueCount="57">
  <si>
    <t xml:space="preserve">a. Wheatstonsche Brücke </t>
  </si>
  <si>
    <t>(grün: 1000 Ohm in 1004 Skalenanteilen, schwarz: 1000 Ohm in 1003 Skalenanteilen)</t>
  </si>
  <si>
    <r>
      <t>Tablelle 1: Messdaten nach Variation von R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</si>
  <si>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</si>
  <si>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[Skalenanteil]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</si>
  <si>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</si>
  <si>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</si>
  <si>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4</t>
    </r>
  </si>
  <si>
    <r>
      <t>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[Ω]</t>
    </r>
  </si>
  <si>
    <t>Gaußfehler</t>
  </si>
  <si>
    <r>
      <t>Tablelle 2: Messdaten nach Variation von R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</si>
  <si>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</si>
  <si>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[Ω]</t>
    </r>
  </si>
  <si>
    <t>Mittelwert</t>
  </si>
  <si>
    <t>Fehler</t>
  </si>
  <si>
    <t>Standardabweichung</t>
  </si>
  <si>
    <t xml:space="preserve">b.Kapazitätsmessbrücke </t>
  </si>
  <si>
    <r>
      <t>für Wert 3: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=0</t>
    </r>
  </si>
  <si>
    <r>
      <t>Tablelle 3: Messdaten nach Variation von 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</si>
  <si>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[nF]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</si>
  <si>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[nF]</t>
    </r>
  </si>
  <si>
    <r>
      <t>Tablelle 4: Messdaten nach Variation von 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</si>
  <si>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[nF]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</si>
  <si>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[Skalenanteil]</t>
    </r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</si>
  <si>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[nF]</t>
    </r>
  </si>
  <si>
    <r>
      <t>Gaußfehler von C</t>
    </r>
    <r>
      <rPr>
        <vertAlign val="subscript"/>
        <sz val="11"/>
        <color theme="1"/>
        <rFont val="Calibri"/>
        <family val="2"/>
        <scheme val="minor"/>
      </rPr>
      <t>9</t>
    </r>
  </si>
  <si>
    <r>
      <t>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[Ω]</t>
    </r>
  </si>
  <si>
    <r>
      <t>Gaußfehler von R</t>
    </r>
    <r>
      <rPr>
        <vertAlign val="subscript"/>
        <sz val="11"/>
        <color theme="1"/>
        <rFont val="Calibri"/>
        <family val="2"/>
        <scheme val="minor"/>
      </rPr>
      <t>9</t>
    </r>
  </si>
  <si>
    <t>Standardanweichung</t>
  </si>
  <si>
    <t xml:space="preserve">c. Induktivitätsmessbrücke </t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</si>
  <si>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[mH]</t>
    </r>
  </si>
  <si>
    <r>
      <t>L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 [mH]</t>
    </r>
  </si>
  <si>
    <r>
      <t>Gaußfehler von L</t>
    </r>
    <r>
      <rPr>
        <vertAlign val="subscript"/>
        <sz val="11"/>
        <color theme="1"/>
        <rFont val="Calibri"/>
        <family val="2"/>
        <scheme val="minor"/>
      </rPr>
      <t>17</t>
    </r>
  </si>
  <si>
    <r>
      <t>R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 [Ω]</t>
    </r>
  </si>
  <si>
    <r>
      <t>Gaußfehler von R</t>
    </r>
    <r>
      <rPr>
        <vertAlign val="subscript"/>
        <sz val="11"/>
        <color theme="1"/>
        <rFont val="Calibri"/>
        <family val="2"/>
        <scheme val="minor"/>
      </rPr>
      <t>17</t>
    </r>
  </si>
  <si>
    <t>d. Induktivitätsmessung mittels Maxwell-Brücke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</si>
  <si>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[nF]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</si>
  <si>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[Skalenanteil]</t>
    </r>
  </si>
  <si>
    <t>e. Wien-Robinson-Brücke</t>
  </si>
  <si>
    <t>R´ [Ω]</t>
  </si>
  <si>
    <t>R [Ω]</t>
  </si>
  <si>
    <t>ν0 [Hz] experiment</t>
  </si>
  <si>
    <r>
      <t>ꙍ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theorie</t>
    </r>
  </si>
  <si>
    <r>
      <t>ν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[Hz] theorie</t>
    </r>
  </si>
  <si>
    <r>
      <t>Abweichung zwischen ν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experiment und theorie</t>
    </r>
  </si>
  <si>
    <t xml:space="preserve">ν [Hz] </t>
  </si>
  <si>
    <r>
      <t>ν/</t>
    </r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0</t>
    </r>
  </si>
  <si>
    <r>
      <t>U</t>
    </r>
    <r>
      <rPr>
        <vertAlign val="subscript"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 [mV]</t>
    </r>
  </si>
  <si>
    <r>
      <t>U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[V]</t>
    </r>
  </si>
  <si>
    <r>
      <t>U</t>
    </r>
    <r>
      <rPr>
        <vertAlign val="subscript"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>/U</t>
    </r>
    <r>
      <rPr>
        <vertAlign val="subscript"/>
        <sz val="11"/>
        <color theme="1"/>
        <rFont val="Calibri"/>
        <family val="2"/>
        <scheme val="minor"/>
      </rPr>
      <t>s</t>
    </r>
  </si>
  <si>
    <r>
      <t>U</t>
    </r>
    <r>
      <rPr>
        <vertAlign val="subscript"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>/U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theorie</t>
    </r>
  </si>
  <si>
    <t>f. Klifffaktor-Messung</t>
  </si>
  <si>
    <r>
      <t>ν</t>
    </r>
    <r>
      <rPr>
        <vertAlign val="subscript"/>
        <sz val="11"/>
        <color theme="1"/>
        <rFont val="Calibri"/>
        <family val="2"/>
        <scheme val="minor"/>
      </rPr>
      <t>0</t>
    </r>
  </si>
  <si>
    <t>f(2)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</si>
  <si>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[V]</t>
    </r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</si>
  <si>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=U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[V]</t>
    </r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</si>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</sst>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58329272760459E-2"/>
          <c:y val="2.3852116875372691E-2"/>
          <c:w val="0.86849121953163844"/>
          <c:h val="0.81328938533846062"/>
        </c:manualLayout>
      </c:layout>
      <c:scatterChart>
        <c:scatterStyle val="lineMarker"/>
        <c:varyColors val="0"/>
        <c:ser>
          <c:idx val="2"/>
          <c:order val="1"/>
          <c:tx>
            <c:strRef>
              <c:f>Sheet2!$E$52</c:f>
              <c:strCache>
                <c:ptCount val="1"/>
                <c:pt idx="0">
                  <c:v>UBr/Us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Sheet2!$B$53:$B$79</c:f>
              <c:numCache>
                <c:formatCode>General</c:formatCode>
                <c:ptCount val="27"/>
                <c:pt idx="0" formatCode="0.0000">
                  <c:v>8.9285714285714288E-2</c:v>
                </c:pt>
                <c:pt idx="1">
                  <c:v>0.23214285714285715</c:v>
                </c:pt>
                <c:pt idx="2">
                  <c:v>0.35714285714285715</c:v>
                </c:pt>
                <c:pt idx="3">
                  <c:v>0.4642857142857143</c:v>
                </c:pt>
                <c:pt idx="4">
                  <c:v>0.5535714285714286</c:v>
                </c:pt>
                <c:pt idx="5">
                  <c:v>0.625</c:v>
                </c:pt>
                <c:pt idx="6">
                  <c:v>0.6964285714285714</c:v>
                </c:pt>
                <c:pt idx="7">
                  <c:v>0.7678571428571429</c:v>
                </c:pt>
                <c:pt idx="8">
                  <c:v>0.8392857142857143</c:v>
                </c:pt>
                <c:pt idx="9">
                  <c:v>0.8928571428571429</c:v>
                </c:pt>
                <c:pt idx="10">
                  <c:v>0.9285714285714286</c:v>
                </c:pt>
                <c:pt idx="11">
                  <c:v>0.9464285714285714</c:v>
                </c:pt>
                <c:pt idx="12">
                  <c:v>0.9642857142857143</c:v>
                </c:pt>
                <c:pt idx="13">
                  <c:v>0.9821428571428571</c:v>
                </c:pt>
                <c:pt idx="14">
                  <c:v>1</c:v>
                </c:pt>
                <c:pt idx="15">
                  <c:v>1.0178571428571428</c:v>
                </c:pt>
                <c:pt idx="16">
                  <c:v>1.0357142857142858</c:v>
                </c:pt>
                <c:pt idx="17">
                  <c:v>1.0535714285714286</c:v>
                </c:pt>
                <c:pt idx="18">
                  <c:v>1.0714285714285714</c:v>
                </c:pt>
                <c:pt idx="19">
                  <c:v>1.125</c:v>
                </c:pt>
                <c:pt idx="20">
                  <c:v>1.2321428571428572</c:v>
                </c:pt>
                <c:pt idx="21">
                  <c:v>1.3392857142857142</c:v>
                </c:pt>
                <c:pt idx="22">
                  <c:v>1.6071428571428572</c:v>
                </c:pt>
                <c:pt idx="23">
                  <c:v>2.1428571428571428</c:v>
                </c:pt>
                <c:pt idx="24">
                  <c:v>2.6785714285714284</c:v>
                </c:pt>
                <c:pt idx="25">
                  <c:v>3.5714285714285716</c:v>
                </c:pt>
                <c:pt idx="26">
                  <c:v>4.8214285714285712</c:v>
                </c:pt>
              </c:numCache>
            </c:numRef>
          </c:xVal>
          <c:yVal>
            <c:numRef>
              <c:f>Sheet2!$E$53:$E$79</c:f>
              <c:numCache>
                <c:formatCode>General</c:formatCode>
                <c:ptCount val="27"/>
                <c:pt idx="0">
                  <c:v>0.33333333333333331</c:v>
                </c:pt>
                <c:pt idx="1">
                  <c:v>0.27238805970149255</c:v>
                </c:pt>
                <c:pt idx="2">
                  <c:v>0.21343283582089553</c:v>
                </c:pt>
                <c:pt idx="3">
                  <c:v>0.16603773584905659</c:v>
                </c:pt>
                <c:pt idx="4">
                  <c:v>0.13584905660377358</c:v>
                </c:pt>
                <c:pt idx="5">
                  <c:v>0.10674157303370786</c:v>
                </c:pt>
                <c:pt idx="6">
                  <c:v>8.2397003745318345E-2</c:v>
                </c:pt>
                <c:pt idx="7">
                  <c:v>6.1567164179104475E-2</c:v>
                </c:pt>
                <c:pt idx="8">
                  <c:v>4.2592592592592592E-2</c:v>
                </c:pt>
                <c:pt idx="9">
                  <c:v>2.8053435114503818E-2</c:v>
                </c:pt>
                <c:pt idx="10">
                  <c:v>2.3443223443223443E-2</c:v>
                </c:pt>
                <c:pt idx="11">
                  <c:v>1.7407407407407406E-2</c:v>
                </c:pt>
                <c:pt idx="12">
                  <c:v>1.6296296296296295E-2</c:v>
                </c:pt>
                <c:pt idx="13">
                  <c:v>6.909090909090909E-3</c:v>
                </c:pt>
                <c:pt idx="14">
                  <c:v>3.0188679245283017E-3</c:v>
                </c:pt>
                <c:pt idx="15">
                  <c:v>2.9962546816479402E-3</c:v>
                </c:pt>
                <c:pt idx="16">
                  <c:v>5.5555555555555558E-3</c:v>
                </c:pt>
                <c:pt idx="17">
                  <c:v>8.5501858736059481E-3</c:v>
                </c:pt>
                <c:pt idx="18">
                  <c:v>0.01</c:v>
                </c:pt>
                <c:pt idx="19">
                  <c:v>0.02</c:v>
                </c:pt>
                <c:pt idx="20">
                  <c:v>4.1851851851851848E-2</c:v>
                </c:pt>
                <c:pt idx="21">
                  <c:v>5.8909090909090911E-2</c:v>
                </c:pt>
                <c:pt idx="22">
                  <c:v>9.1071428571428567E-2</c:v>
                </c:pt>
                <c:pt idx="23">
                  <c:v>0.16923076923076924</c:v>
                </c:pt>
                <c:pt idx="24">
                  <c:v>0.20930232558139536</c:v>
                </c:pt>
                <c:pt idx="25">
                  <c:v>0.25098039215686274</c:v>
                </c:pt>
                <c:pt idx="26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C-4D6F-BE87-F9B9AD85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5503"/>
        <c:axId val="4274760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Sheet2!$D$52</c15:sqref>
                        </c15:formulaRef>
                      </c:ext>
                    </c:extLst>
                    <c:strCache>
                      <c:ptCount val="1"/>
                      <c:pt idx="0">
                        <c:v>Us [V]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Sheet2!$B$53:$B$79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 formatCode="0.0000">
                        <c:v>8.9285714285714288E-2</c:v>
                      </c:pt>
                      <c:pt idx="1">
                        <c:v>0.23214285714285715</c:v>
                      </c:pt>
                      <c:pt idx="2">
                        <c:v>0.35714285714285715</c:v>
                      </c:pt>
                      <c:pt idx="3">
                        <c:v>0.4642857142857143</c:v>
                      </c:pt>
                      <c:pt idx="4">
                        <c:v>0.5535714285714286</c:v>
                      </c:pt>
                      <c:pt idx="5">
                        <c:v>0.625</c:v>
                      </c:pt>
                      <c:pt idx="6">
                        <c:v>0.6964285714285714</c:v>
                      </c:pt>
                      <c:pt idx="7">
                        <c:v>0.7678571428571429</c:v>
                      </c:pt>
                      <c:pt idx="8">
                        <c:v>0.8392857142857143</c:v>
                      </c:pt>
                      <c:pt idx="9">
                        <c:v>0.8928571428571429</c:v>
                      </c:pt>
                      <c:pt idx="10">
                        <c:v>0.9285714285714286</c:v>
                      </c:pt>
                      <c:pt idx="11">
                        <c:v>0.9464285714285714</c:v>
                      </c:pt>
                      <c:pt idx="12">
                        <c:v>0.9642857142857143</c:v>
                      </c:pt>
                      <c:pt idx="13">
                        <c:v>0.9821428571428571</c:v>
                      </c:pt>
                      <c:pt idx="14">
                        <c:v>1</c:v>
                      </c:pt>
                      <c:pt idx="15">
                        <c:v>1.0178571428571428</c:v>
                      </c:pt>
                      <c:pt idx="16">
                        <c:v>1.0357142857142858</c:v>
                      </c:pt>
                      <c:pt idx="17">
                        <c:v>1.0535714285714286</c:v>
                      </c:pt>
                      <c:pt idx="18">
                        <c:v>1.0714285714285714</c:v>
                      </c:pt>
                      <c:pt idx="19">
                        <c:v>1.125</c:v>
                      </c:pt>
                      <c:pt idx="20">
                        <c:v>1.2321428571428572</c:v>
                      </c:pt>
                      <c:pt idx="21">
                        <c:v>1.3392857142857142</c:v>
                      </c:pt>
                      <c:pt idx="22">
                        <c:v>1.6071428571428572</c:v>
                      </c:pt>
                      <c:pt idx="23">
                        <c:v>2.1428571428571428</c:v>
                      </c:pt>
                      <c:pt idx="24">
                        <c:v>2.6785714285714284</c:v>
                      </c:pt>
                      <c:pt idx="25">
                        <c:v>3.5714285714285716</c:v>
                      </c:pt>
                      <c:pt idx="26">
                        <c:v>4.8214285714285712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Sheet2!$D$53:$D$79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2.7</c:v>
                      </c:pt>
                      <c:pt idx="1">
                        <c:v>2.68</c:v>
                      </c:pt>
                      <c:pt idx="2">
                        <c:v>2.68</c:v>
                      </c:pt>
                      <c:pt idx="3">
                        <c:v>2.65</c:v>
                      </c:pt>
                      <c:pt idx="4">
                        <c:v>2.65</c:v>
                      </c:pt>
                      <c:pt idx="5">
                        <c:v>2.67</c:v>
                      </c:pt>
                      <c:pt idx="6">
                        <c:v>2.67</c:v>
                      </c:pt>
                      <c:pt idx="7">
                        <c:v>2.68</c:v>
                      </c:pt>
                      <c:pt idx="8">
                        <c:v>2.7</c:v>
                      </c:pt>
                      <c:pt idx="9">
                        <c:v>2.62</c:v>
                      </c:pt>
                      <c:pt idx="10">
                        <c:v>2.73</c:v>
                      </c:pt>
                      <c:pt idx="11">
                        <c:v>2.7</c:v>
                      </c:pt>
                      <c:pt idx="12">
                        <c:v>2.7</c:v>
                      </c:pt>
                      <c:pt idx="13">
                        <c:v>2.75</c:v>
                      </c:pt>
                      <c:pt idx="14">
                        <c:v>2.65</c:v>
                      </c:pt>
                      <c:pt idx="15">
                        <c:v>2.67</c:v>
                      </c:pt>
                      <c:pt idx="16">
                        <c:v>2.7</c:v>
                      </c:pt>
                      <c:pt idx="17">
                        <c:v>2.69</c:v>
                      </c:pt>
                      <c:pt idx="18">
                        <c:v>2.7</c:v>
                      </c:pt>
                      <c:pt idx="19">
                        <c:v>2.7</c:v>
                      </c:pt>
                      <c:pt idx="20">
                        <c:v>2.7</c:v>
                      </c:pt>
                      <c:pt idx="21">
                        <c:v>2.75</c:v>
                      </c:pt>
                      <c:pt idx="22">
                        <c:v>2.8</c:v>
                      </c:pt>
                      <c:pt idx="23">
                        <c:v>2.6</c:v>
                      </c:pt>
                      <c:pt idx="24">
                        <c:v>2.58</c:v>
                      </c:pt>
                      <c:pt idx="25">
                        <c:v>2.5499999999999998</c:v>
                      </c:pt>
                      <c:pt idx="26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AC-4D6F-BE87-F9B9AD85E058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2"/>
          <c:tx>
            <c:strRef>
              <c:f>Sheet2!$F$52</c:f>
              <c:strCache>
                <c:ptCount val="1"/>
                <c:pt idx="0">
                  <c:v>UBr/Us theorie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Sheet2!$B$53:$B$79</c:f>
              <c:numCache>
                <c:formatCode>General</c:formatCode>
                <c:ptCount val="27"/>
                <c:pt idx="0" formatCode="0.0000">
                  <c:v>8.9285714285714288E-2</c:v>
                </c:pt>
                <c:pt idx="1">
                  <c:v>0.23214285714285715</c:v>
                </c:pt>
                <c:pt idx="2">
                  <c:v>0.35714285714285715</c:v>
                </c:pt>
                <c:pt idx="3">
                  <c:v>0.4642857142857143</c:v>
                </c:pt>
                <c:pt idx="4">
                  <c:v>0.5535714285714286</c:v>
                </c:pt>
                <c:pt idx="5">
                  <c:v>0.625</c:v>
                </c:pt>
                <c:pt idx="6">
                  <c:v>0.6964285714285714</c:v>
                </c:pt>
                <c:pt idx="7">
                  <c:v>0.7678571428571429</c:v>
                </c:pt>
                <c:pt idx="8">
                  <c:v>0.8392857142857143</c:v>
                </c:pt>
                <c:pt idx="9">
                  <c:v>0.8928571428571429</c:v>
                </c:pt>
                <c:pt idx="10">
                  <c:v>0.9285714285714286</c:v>
                </c:pt>
                <c:pt idx="11">
                  <c:v>0.9464285714285714</c:v>
                </c:pt>
                <c:pt idx="12">
                  <c:v>0.9642857142857143</c:v>
                </c:pt>
                <c:pt idx="13">
                  <c:v>0.9821428571428571</c:v>
                </c:pt>
                <c:pt idx="14">
                  <c:v>1</c:v>
                </c:pt>
                <c:pt idx="15">
                  <c:v>1.0178571428571428</c:v>
                </c:pt>
                <c:pt idx="16">
                  <c:v>1.0357142857142858</c:v>
                </c:pt>
                <c:pt idx="17">
                  <c:v>1.0535714285714286</c:v>
                </c:pt>
                <c:pt idx="18">
                  <c:v>1.0714285714285714</c:v>
                </c:pt>
                <c:pt idx="19">
                  <c:v>1.125</c:v>
                </c:pt>
                <c:pt idx="20">
                  <c:v>1.2321428571428572</c:v>
                </c:pt>
                <c:pt idx="21">
                  <c:v>1.3392857142857142</c:v>
                </c:pt>
                <c:pt idx="22">
                  <c:v>1.6071428571428572</c:v>
                </c:pt>
                <c:pt idx="23">
                  <c:v>2.1428571428571428</c:v>
                </c:pt>
                <c:pt idx="24">
                  <c:v>2.6785714285714284</c:v>
                </c:pt>
                <c:pt idx="25">
                  <c:v>3.5714285714285716</c:v>
                </c:pt>
                <c:pt idx="26">
                  <c:v>4.8214285714285712</c:v>
                </c:pt>
              </c:numCache>
            </c:numRef>
          </c:xVal>
          <c:yVal>
            <c:numRef>
              <c:f>Sheet2!$F$53:$F$79</c:f>
              <c:numCache>
                <c:formatCode>General</c:formatCode>
                <c:ptCount val="27"/>
                <c:pt idx="0">
                  <c:v>0.32222188221707926</c:v>
                </c:pt>
                <c:pt idx="1">
                  <c:v>0.27041134220191099</c:v>
                </c:pt>
                <c:pt idx="2">
                  <c:v>0.21354659246651636</c:v>
                </c:pt>
                <c:pt idx="3">
                  <c:v>0.16719533797126646</c:v>
                </c:pt>
                <c:pt idx="4">
                  <c:v>0.13234236105934483</c:v>
                </c:pt>
                <c:pt idx="5">
                  <c:v>0.10704272287437996</c:v>
                </c:pt>
                <c:pt idx="6">
                  <c:v>8.3871581907435849E-2</c:v>
                </c:pt>
                <c:pt idx="7">
                  <c:v>6.2612439279924603E-2</c:v>
                </c:pt>
                <c:pt idx="8">
                  <c:v>4.3045562322291904E-2</c:v>
                </c:pt>
                <c:pt idx="9">
                  <c:v>2.9358704992831636E-2</c:v>
                </c:pt>
                <c:pt idx="10">
                  <c:v>2.0661817584654504E-2</c:v>
                </c:pt>
                <c:pt idx="11">
                  <c:v>1.6433855614822423E-2</c:v>
                </c:pt>
                <c:pt idx="12">
                  <c:v>1.2282970911855637E-2</c:v>
                </c:pt>
                <c:pt idx="13">
                  <c:v>8.2068512626310465E-3</c:v>
                </c:pt>
                <c:pt idx="14">
                  <c:v>4.2032777887168688E-3</c:v>
                </c:pt>
                <c:pt idx="15">
                  <c:v>2.7012197584182028E-4</c:v>
                </c:pt>
                <c:pt idx="16">
                  <c:v>3.5946574517263553E-3</c:v>
                </c:pt>
                <c:pt idx="17">
                  <c:v>7.3930177528191985E-3</c:v>
                </c:pt>
                <c:pt idx="18">
                  <c:v>1.1126835439131486E-2</c:v>
                </c:pt>
                <c:pt idx="19">
                  <c:v>2.1958655412457385E-2</c:v>
                </c:pt>
                <c:pt idx="20">
                  <c:v>4.2100580201765048E-2</c:v>
                </c:pt>
                <c:pt idx="21">
                  <c:v>6.0454592027281082E-2</c:v>
                </c:pt>
                <c:pt idx="22">
                  <c:v>9.994880269017406E-2</c:v>
                </c:pt>
                <c:pt idx="23">
                  <c:v>0.15892171390385135</c:v>
                </c:pt>
                <c:pt idx="24">
                  <c:v>0.19988160565664817</c:v>
                </c:pt>
                <c:pt idx="25">
                  <c:v>0.24385701884760283</c:v>
                </c:pt>
                <c:pt idx="26">
                  <c:v>0.27772237189418492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C-4D6F-BE87-F9B9AD85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5503"/>
        <c:axId val="427476063"/>
      </c:scatterChart>
      <c:valAx>
        <c:axId val="43333550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ν/ν</a:t>
                </a:r>
                <a:r>
                  <a:rPr lang="de-DE" baseline="-25000"/>
                  <a:t>0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0.89555952278558282"/>
              <c:y val="0.88249677198221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476063"/>
        <c:crosses val="autoZero"/>
        <c:crossBetween val="midCat"/>
      </c:valAx>
      <c:valAx>
        <c:axId val="4274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3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256668763861175"/>
          <c:y val="5.098361810319333E-2"/>
          <c:w val="0.37740366048486956"/>
          <c:h val="4.02507289451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50</xdr:row>
      <xdr:rowOff>142875</xdr:rowOff>
    </xdr:from>
    <xdr:to>
      <xdr:col>13</xdr:col>
      <xdr:colOff>380999</xdr:colOff>
      <xdr:row>78</xdr:row>
      <xdr:rowOff>95250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7783033-4118-42FF-B2C5-048F3143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538162</xdr:colOff>
      <xdr:row>24</xdr:row>
      <xdr:rowOff>14287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419A3D-6B31-4D78-9690-77283CAC9A12}"/>
            </a:ext>
          </a:extLst>
        </xdr:cNvPr>
        <xdr:cNvSpPr txBox="1"/>
      </xdr:nvSpPr>
      <xdr:spPr>
        <a:xfrm>
          <a:off x="4462462" y="4662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73" workbookViewId="0">
      <selection activeCell="Q62" sqref="Q62"/>
    </sheetView>
  </sheetViews>
  <sheetFormatPr baseColWidth="10" defaultColWidth="9.140625" defaultRowHeight="15" x14ac:dyDescent="0.25"/>
  <cols>
    <col min="1" max="1" width="11.5703125" customWidth="1"/>
    <col min="2" max="2" width="16.28515625" customWidth="1"/>
    <col min="3" max="3" width="15.28515625" customWidth="1"/>
    <col min="4" max="4" width="15.7109375" customWidth="1"/>
    <col min="6" max="6" width="12" bestFit="1" customWidth="1"/>
    <col min="7" max="7" width="11.5703125" customWidth="1"/>
    <col min="9" max="9" width="17.7109375" customWidth="1"/>
    <col min="11" max="11" width="12.7109375" customWidth="1"/>
  </cols>
  <sheetData>
    <row r="1" spans="1:7" x14ac:dyDescent="0.25">
      <c r="A1" t="s">
        <v>0</v>
      </c>
      <c r="D1" t="s">
        <v>1</v>
      </c>
    </row>
    <row r="3" spans="1:7" ht="18" x14ac:dyDescent="0.35">
      <c r="A3" t="s">
        <v>2</v>
      </c>
    </row>
    <row r="4" spans="1:7" ht="18" x14ac:dyDescent="0.3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 x14ac:dyDescent="0.25">
      <c r="A5">
        <v>332</v>
      </c>
      <c r="B5">
        <v>734</v>
      </c>
      <c r="C5">
        <f>B5*1000/1004</f>
        <v>731.07569721115533</v>
      </c>
      <c r="D5">
        <f>1000-C5</f>
        <v>268.92430278884467</v>
      </c>
      <c r="E5">
        <f>C5/D5</f>
        <v>2.7185185185185179</v>
      </c>
      <c r="F5">
        <f>A5*E5</f>
        <v>902.5481481481479</v>
      </c>
      <c r="G5">
        <f>((A5*0.005*E5)^2+(E5*0.002*A5)^2)^(1/2)</f>
        <v>4.8603705241518247</v>
      </c>
    </row>
    <row r="6" spans="1:7" x14ac:dyDescent="0.25">
      <c r="A6">
        <v>664</v>
      </c>
      <c r="B6">
        <v>579</v>
      </c>
      <c r="C6">
        <f t="shared" ref="C6:C7" si="0">B6*1000/1004</f>
        <v>576.6932270916335</v>
      </c>
      <c r="D6">
        <f>1000-C6</f>
        <v>423.3067729083665</v>
      </c>
      <c r="E6">
        <f t="shared" ref="E6:E7" si="1">C6/D6</f>
        <v>1.3623529411764708</v>
      </c>
      <c r="F6">
        <f t="shared" ref="F6:F7" si="2">A6*E6</f>
        <v>904.6023529411766</v>
      </c>
      <c r="G6">
        <f t="shared" ref="G6:G7" si="3">((A6*0.005*E6)^2+(E6*0.002*A6)^2)^(1/2)</f>
        <v>4.8714327555098897</v>
      </c>
    </row>
    <row r="7" spans="1:7" x14ac:dyDescent="0.25">
      <c r="A7">
        <v>1000</v>
      </c>
      <c r="B7">
        <v>477</v>
      </c>
      <c r="C7">
        <f t="shared" si="0"/>
        <v>475.09960159362549</v>
      </c>
      <c r="D7">
        <f t="shared" ref="D7" si="4">1000-C7</f>
        <v>524.90039840637451</v>
      </c>
      <c r="E7">
        <f t="shared" si="1"/>
        <v>0.90512333965844405</v>
      </c>
      <c r="F7">
        <f t="shared" si="2"/>
        <v>905.12333965844402</v>
      </c>
      <c r="G7">
        <f t="shared" si="3"/>
        <v>4.874238354844703</v>
      </c>
    </row>
    <row r="9" spans="1:7" ht="18" x14ac:dyDescent="0.35">
      <c r="A9" t="s">
        <v>10</v>
      </c>
    </row>
    <row r="10" spans="1:7" ht="18" x14ac:dyDescent="0.35">
      <c r="A10" t="s">
        <v>11</v>
      </c>
      <c r="B10" t="s">
        <v>4</v>
      </c>
      <c r="C10" t="s">
        <v>5</v>
      </c>
      <c r="D10" t="s">
        <v>6</v>
      </c>
      <c r="E10" t="s">
        <v>7</v>
      </c>
      <c r="F10" t="s">
        <v>12</v>
      </c>
      <c r="G10" t="s">
        <v>9</v>
      </c>
    </row>
    <row r="11" spans="1:7" x14ac:dyDescent="0.25">
      <c r="A11">
        <v>1000</v>
      </c>
      <c r="B11">
        <v>283.5</v>
      </c>
      <c r="C11">
        <f>B11*1000/1004</f>
        <v>282.37051792828686</v>
      </c>
      <c r="D11">
        <f>1000-C11</f>
        <v>717.62948207171314</v>
      </c>
      <c r="E11">
        <f>C11/D11</f>
        <v>0.3934767522553782</v>
      </c>
      <c r="F11">
        <f>A11*E11</f>
        <v>393.47675225537819</v>
      </c>
      <c r="G11">
        <f>((A11*0.005*E11)^2+(E11*0.002*A11)^2)^(1/2)</f>
        <v>2.1189371586712444</v>
      </c>
    </row>
    <row r="12" spans="1:7" x14ac:dyDescent="0.25">
      <c r="A12">
        <v>664</v>
      </c>
      <c r="B12">
        <v>373</v>
      </c>
      <c r="C12">
        <f t="shared" ref="C12:C13" si="5">B12*1000/1004</f>
        <v>371.51394422310756</v>
      </c>
      <c r="D12">
        <f t="shared" ref="D12:D13" si="6">1000-C12</f>
        <v>628.4860557768925</v>
      </c>
      <c r="E12">
        <f t="shared" ref="E12:E13" si="7">C12/D12</f>
        <v>0.5911251980982567</v>
      </c>
      <c r="F12">
        <f t="shared" ref="F12:F13" si="8">A12*E12</f>
        <v>392.50713153724246</v>
      </c>
      <c r="G12">
        <f t="shared" ref="G12:G13" si="9">((A12*0.005*E12)^2+(E12*0.002*A12)^2)^(1/2)</f>
        <v>2.1137155913036718</v>
      </c>
    </row>
    <row r="13" spans="1:7" x14ac:dyDescent="0.25">
      <c r="A13">
        <v>332</v>
      </c>
      <c r="B13">
        <v>543</v>
      </c>
      <c r="C13">
        <f t="shared" si="5"/>
        <v>540.83665338645415</v>
      </c>
      <c r="D13">
        <f t="shared" si="6"/>
        <v>459.16334661354585</v>
      </c>
      <c r="E13">
        <f t="shared" si="7"/>
        <v>1.1778741865509759</v>
      </c>
      <c r="F13">
        <f t="shared" si="8"/>
        <v>391.05422993492397</v>
      </c>
      <c r="G13">
        <f t="shared" si="9"/>
        <v>2.105891476726637</v>
      </c>
    </row>
    <row r="15" spans="1:7" ht="18" x14ac:dyDescent="0.35">
      <c r="B15" t="s">
        <v>8</v>
      </c>
      <c r="C15" t="s">
        <v>12</v>
      </c>
    </row>
    <row r="16" spans="1:7" x14ac:dyDescent="0.25">
      <c r="A16" t="s">
        <v>13</v>
      </c>
      <c r="B16">
        <f>AVERAGE(F5:F7)</f>
        <v>904.09128024925622</v>
      </c>
      <c r="C16" s="1">
        <f>AVERAGE(F11:F13)</f>
        <v>392.34603790918158</v>
      </c>
    </row>
    <row r="17" spans="1:11" x14ac:dyDescent="0.25">
      <c r="A17" t="s">
        <v>14</v>
      </c>
      <c r="B17" s="1">
        <f>AVERAGE(G5:G7)</f>
        <v>4.8686805448354731</v>
      </c>
      <c r="C17" s="1">
        <f>AVERAGE(G11:G13)</f>
        <v>2.1128480755671841</v>
      </c>
    </row>
    <row r="18" spans="1:11" x14ac:dyDescent="0.25">
      <c r="A18" t="s">
        <v>15</v>
      </c>
      <c r="B18">
        <f>(((F5-B16)^2+(F6-B16)^2+(F7-B16)^2)/2)^(1/2)</f>
        <v>1.3615429853645458</v>
      </c>
      <c r="C18">
        <f>(((F11-C16)^2+(F12-C16)^2+(F13-C16)^2)/2)^(1/2)</f>
        <v>1.2192690293885504</v>
      </c>
    </row>
    <row r="19" spans="1:11" x14ac:dyDescent="0.25">
      <c r="A19" t="s">
        <v>16</v>
      </c>
    </row>
    <row r="21" spans="1:11" ht="18" x14ac:dyDescent="0.35">
      <c r="A21" t="s">
        <v>17</v>
      </c>
    </row>
    <row r="22" spans="1:11" ht="18" x14ac:dyDescent="0.35">
      <c r="A22" t="s">
        <v>18</v>
      </c>
    </row>
    <row r="23" spans="1:11" ht="18" x14ac:dyDescent="0.35">
      <c r="A23" t="s">
        <v>19</v>
      </c>
      <c r="B23" t="s">
        <v>4</v>
      </c>
      <c r="C23" t="s">
        <v>5</v>
      </c>
      <c r="D23" t="s">
        <v>6</v>
      </c>
      <c r="E23" t="s">
        <v>7</v>
      </c>
      <c r="F23" t="s">
        <v>20</v>
      </c>
      <c r="G23" t="s">
        <v>9</v>
      </c>
    </row>
    <row r="24" spans="1:11" x14ac:dyDescent="0.25">
      <c r="A24">
        <v>399</v>
      </c>
      <c r="B24">
        <v>490</v>
      </c>
      <c r="C24">
        <f>B24*1000/1004</f>
        <v>488.04780876494021</v>
      </c>
      <c r="D24">
        <f>1000-C24</f>
        <v>511.95219123505979</v>
      </c>
      <c r="E24">
        <f>C24/D24</f>
        <v>0.95330739299610889</v>
      </c>
      <c r="F24">
        <f>A24/E24</f>
        <v>418.54285714285714</v>
      </c>
      <c r="G24">
        <f>(((A24/(E24^2)*0.005/E24)^2+((1/E24)*0.002*A24)^2)^(1/2))</f>
        <v>2.4501637322062439</v>
      </c>
    </row>
    <row r="25" spans="1:11" x14ac:dyDescent="0.25">
      <c r="A25">
        <v>750</v>
      </c>
      <c r="B25">
        <v>641</v>
      </c>
      <c r="C25">
        <f t="shared" ref="C25:C26" si="10">B25*1000/1004</f>
        <v>638.44621513944219</v>
      </c>
      <c r="D25">
        <f t="shared" ref="D25:D26" si="11">1000-C25</f>
        <v>361.55378486055781</v>
      </c>
      <c r="E25">
        <f t="shared" ref="E25:E26" si="12">C25/D25</f>
        <v>1.7658402203856747</v>
      </c>
      <c r="F25">
        <f t="shared" ref="F25:F26" si="13">A25/E25</f>
        <v>424.72698907956323</v>
      </c>
      <c r="G25">
        <f t="shared" ref="G25:G26" si="14">(((A25/(E25^2)*0.005/E25)^2+((1/E25)*0.002*A25)^2)^(1/2))</f>
        <v>1.088759391822764</v>
      </c>
    </row>
    <row r="26" spans="1:11" x14ac:dyDescent="0.25">
      <c r="A26">
        <v>597</v>
      </c>
      <c r="B26">
        <v>590</v>
      </c>
      <c r="C26">
        <f t="shared" si="10"/>
        <v>587.64940239043824</v>
      </c>
      <c r="D26">
        <f t="shared" si="11"/>
        <v>412.35059760956176</v>
      </c>
      <c r="E26">
        <f t="shared" si="12"/>
        <v>1.4251207729468598</v>
      </c>
      <c r="F26">
        <f t="shared" si="13"/>
        <v>418.91186440677967</v>
      </c>
      <c r="G26">
        <f t="shared" si="14"/>
        <v>1.3287397721735681</v>
      </c>
    </row>
    <row r="29" spans="1:11" ht="18" x14ac:dyDescent="0.35">
      <c r="A29" t="s">
        <v>21</v>
      </c>
    </row>
    <row r="30" spans="1:11" ht="18" x14ac:dyDescent="0.35">
      <c r="A30" t="s">
        <v>22</v>
      </c>
      <c r="B30" t="s">
        <v>23</v>
      </c>
      <c r="C30" t="s">
        <v>4</v>
      </c>
      <c r="D30" t="s">
        <v>11</v>
      </c>
      <c r="E30" t="s">
        <v>5</v>
      </c>
      <c r="F30" t="s">
        <v>6</v>
      </c>
      <c r="G30" t="s">
        <v>7</v>
      </c>
      <c r="H30" t="s">
        <v>24</v>
      </c>
      <c r="I30" t="s">
        <v>25</v>
      </c>
      <c r="J30" t="s">
        <v>26</v>
      </c>
      <c r="K30" t="s">
        <v>27</v>
      </c>
    </row>
    <row r="31" spans="1:11" x14ac:dyDescent="0.25">
      <c r="A31">
        <v>992</v>
      </c>
      <c r="B31">
        <v>207.5</v>
      </c>
      <c r="C31">
        <v>698</v>
      </c>
      <c r="D31">
        <f>B31*1000/1003</f>
        <v>206.87936191425723</v>
      </c>
      <c r="E31">
        <f>C31*1000/1004</f>
        <v>695.21912350597609</v>
      </c>
      <c r="F31">
        <f>1000-E31</f>
        <v>304.78087649402391</v>
      </c>
      <c r="G31">
        <f>E31/F31</f>
        <v>2.2810457516339868</v>
      </c>
      <c r="H31">
        <f>A31/G31</f>
        <v>434.88825214899714</v>
      </c>
      <c r="I31">
        <f>(((A31/(G31^2)*0.005/G31)^2+((1/G31)*0.03*A31)^2)^(1/2))</f>
        <v>13.053338996831943</v>
      </c>
      <c r="J31">
        <f>D31*G31</f>
        <v>471.90128959526646</v>
      </c>
      <c r="K31">
        <f>((D31*0.005*G31)^2+(G31*0.03*D31)^2)^(1/2)</f>
        <v>14.35231741174748</v>
      </c>
    </row>
    <row r="32" spans="1:11" x14ac:dyDescent="0.25">
      <c r="A32">
        <v>399</v>
      </c>
      <c r="B32">
        <v>509</v>
      </c>
      <c r="C32">
        <v>482</v>
      </c>
      <c r="D32">
        <f t="shared" ref="D32:D33" si="15">B32*1000/1003</f>
        <v>507.47756729810567</v>
      </c>
      <c r="E32">
        <f t="shared" ref="E32:E33" si="16">C32*1000/1004</f>
        <v>480.07968127490039</v>
      </c>
      <c r="F32">
        <f t="shared" ref="F32:F33" si="17">1000-E32</f>
        <v>519.92031872509961</v>
      </c>
      <c r="G32">
        <f t="shared" ref="G32:G33" si="18">E32/F32</f>
        <v>0.92337164750957856</v>
      </c>
      <c r="H32">
        <f t="shared" ref="H32:H33" si="19">A32/G32</f>
        <v>432.11203319502073</v>
      </c>
      <c r="I32">
        <f t="shared" ref="I32:I33" si="20">(((A32/(G32^2)*0.005/G32)^2+((1/G32)*0.03*A32)^2)^(1/2))</f>
        <v>13.208712350345934</v>
      </c>
      <c r="J32">
        <f t="shared" ref="J32:J33" si="21">D32*G32</f>
        <v>468.59039739020488</v>
      </c>
      <c r="K32">
        <f t="shared" ref="K32:K33" si="22">((D32*0.005*G32)^2+(G32*0.03*D32)^2)^(1/2)</f>
        <v>14.251620556513455</v>
      </c>
    </row>
    <row r="33" spans="1:11" x14ac:dyDescent="0.25">
      <c r="A33">
        <v>994</v>
      </c>
      <c r="B33">
        <v>207</v>
      </c>
      <c r="C33">
        <v>698.5</v>
      </c>
      <c r="D33">
        <f t="shared" si="15"/>
        <v>206.38085742771685</v>
      </c>
      <c r="E33">
        <f t="shared" si="16"/>
        <v>695.71713147410355</v>
      </c>
      <c r="F33">
        <f t="shared" si="17"/>
        <v>304.28286852589645</v>
      </c>
      <c r="G33">
        <f t="shared" si="18"/>
        <v>2.2864157119476265</v>
      </c>
      <c r="H33">
        <f t="shared" si="19"/>
        <v>434.74158911954191</v>
      </c>
      <c r="I33">
        <f t="shared" si="20"/>
        <v>13.048874244472179</v>
      </c>
      <c r="J33">
        <f t="shared" si="21"/>
        <v>471.87243506795483</v>
      </c>
      <c r="K33">
        <f t="shared" si="22"/>
        <v>14.351439835559674</v>
      </c>
    </row>
    <row r="35" spans="1:11" ht="18" x14ac:dyDescent="0.35">
      <c r="B35" t="s">
        <v>20</v>
      </c>
      <c r="C35" t="s">
        <v>24</v>
      </c>
      <c r="D35" t="s">
        <v>26</v>
      </c>
    </row>
    <row r="36" spans="1:11" x14ac:dyDescent="0.25">
      <c r="A36" t="s">
        <v>13</v>
      </c>
      <c r="B36">
        <f>AVERAGE(F24:F26)</f>
        <v>420.72723687640001</v>
      </c>
      <c r="C36" s="1">
        <f>AVERAGE(H31:H33)</f>
        <v>433.91395815451989</v>
      </c>
      <c r="D36">
        <f>AVERAGE(J31:J33)</f>
        <v>470.78804068447539</v>
      </c>
    </row>
    <row r="37" spans="1:11" x14ac:dyDescent="0.25">
      <c r="A37" t="s">
        <v>14</v>
      </c>
      <c r="B37" s="1">
        <f>AVERAGE(G24:G26)</f>
        <v>1.6225542987341921</v>
      </c>
      <c r="C37" s="1">
        <f>AVERAGE(I31:I33)</f>
        <v>13.103641863883352</v>
      </c>
      <c r="D37">
        <f>AVERAGE(K31:K33)</f>
        <v>14.318459267940204</v>
      </c>
    </row>
    <row r="38" spans="1:11" x14ac:dyDescent="0.25">
      <c r="A38" t="s">
        <v>28</v>
      </c>
      <c r="B38">
        <f>(((F24-B36)^2+(F25-B36)^2+(F26-B36)^2)/2)^(1/2)</f>
        <v>3.4687973211530565</v>
      </c>
      <c r="C38">
        <f>(((H31-C36)^2+(H32-C36)^2+(H33-C36)^2)/2)^(1/2)</f>
        <v>1.5622348353566717</v>
      </c>
      <c r="D38">
        <f>(((J31-D36)^2+(J32-D36)^2+(J33-D36)^2)/2)^(1/2)</f>
        <v>1.9032696032290555</v>
      </c>
    </row>
    <row r="39" spans="1:11" x14ac:dyDescent="0.25">
      <c r="A39" t="s">
        <v>29</v>
      </c>
    </row>
    <row r="40" spans="1:11" ht="18" x14ac:dyDescent="0.35">
      <c r="A40" t="s">
        <v>30</v>
      </c>
      <c r="B40" t="s">
        <v>23</v>
      </c>
      <c r="C40" t="s">
        <v>4</v>
      </c>
      <c r="D40" t="s">
        <v>11</v>
      </c>
      <c r="E40" t="s">
        <v>5</v>
      </c>
      <c r="F40" t="s">
        <v>6</v>
      </c>
      <c r="G40" t="s">
        <v>7</v>
      </c>
      <c r="H40" t="s">
        <v>31</v>
      </c>
      <c r="I40" t="s">
        <v>32</v>
      </c>
      <c r="J40" t="s">
        <v>33</v>
      </c>
      <c r="K40" t="s">
        <v>34</v>
      </c>
    </row>
    <row r="41" spans="1:11" x14ac:dyDescent="0.25">
      <c r="A41">
        <v>14.6</v>
      </c>
      <c r="B41">
        <v>33</v>
      </c>
      <c r="C41">
        <v>745</v>
      </c>
      <c r="D41">
        <f>B41*1000/1003</f>
        <v>32.901296111665005</v>
      </c>
      <c r="E41">
        <f>C41*1000/1004</f>
        <v>742.03187250996018</v>
      </c>
      <c r="F41">
        <f>1000-E41</f>
        <v>257.96812749003982</v>
      </c>
      <c r="G41">
        <f>E41/F41</f>
        <v>2.8764478764478767</v>
      </c>
      <c r="H41">
        <f>A41*G41</f>
        <v>41.996138996138995</v>
      </c>
      <c r="I41">
        <f>((A41*0.005*G41)^2+(G41*0.03*A41)^2)^(1/2)</f>
        <v>1.277262703514551</v>
      </c>
      <c r="J41">
        <f>D41*G41</f>
        <v>94.638863332781582</v>
      </c>
      <c r="K41">
        <f>((D41*0.005*G41)^2+(G41*0.03*D41)^2)^(1/2)</f>
        <v>2.8783286589532899</v>
      </c>
    </row>
    <row r="43" spans="1:11" x14ac:dyDescent="0.25">
      <c r="A43" t="s">
        <v>35</v>
      </c>
    </row>
    <row r="44" spans="1:11" ht="18" x14ac:dyDescent="0.35">
      <c r="A44" t="s">
        <v>36</v>
      </c>
      <c r="B44" t="s">
        <v>11</v>
      </c>
      <c r="C44" t="s">
        <v>4</v>
      </c>
      <c r="D44" t="s">
        <v>37</v>
      </c>
      <c r="E44" t="s">
        <v>5</v>
      </c>
      <c r="F44" t="s">
        <v>6</v>
      </c>
      <c r="G44" t="s">
        <v>7</v>
      </c>
      <c r="H44" t="s">
        <v>31</v>
      </c>
      <c r="I44" t="s">
        <v>32</v>
      </c>
      <c r="J44" t="s">
        <v>33</v>
      </c>
      <c r="K44" t="s">
        <v>34</v>
      </c>
    </row>
    <row r="45" spans="1:11" x14ac:dyDescent="0.25">
      <c r="A45">
        <v>750</v>
      </c>
      <c r="B45">
        <v>332</v>
      </c>
      <c r="C45">
        <v>176</v>
      </c>
      <c r="D45">
        <v>621</v>
      </c>
      <c r="E45">
        <f>C45*1000/1004</f>
        <v>175.29880478087648</v>
      </c>
      <c r="F45">
        <f>D45*1000/1003</f>
        <v>619.14257228315057</v>
      </c>
      <c r="G45">
        <f>E45/F45</f>
        <v>0.28313156392144784</v>
      </c>
      <c r="H45">
        <f>B45*E45*A45/(10^6)</f>
        <v>43.64940239043824</v>
      </c>
      <c r="I45">
        <f>(A45*B45*0.03*E45)/(10^6)</f>
        <v>1.3094820717131472</v>
      </c>
      <c r="J45">
        <f>B45*G45</f>
        <v>93.999679221920687</v>
      </c>
      <c r="K45">
        <f>(((B45/F45)*0.03*E45)^2+(((B45*E45)/(F45^2))*0.03*F45)^2)^(1/2)</f>
        <v>3.9880686364308189</v>
      </c>
    </row>
    <row r="47" spans="1:11" x14ac:dyDescent="0.25">
      <c r="A47" t="s">
        <v>38</v>
      </c>
    </row>
    <row r="48" spans="1:11" ht="18" x14ac:dyDescent="0.35">
      <c r="A48" t="s">
        <v>20</v>
      </c>
      <c r="B48" t="s">
        <v>39</v>
      </c>
      <c r="C48" t="s">
        <v>40</v>
      </c>
      <c r="D48" t="s">
        <v>41</v>
      </c>
      <c r="E48" s="2" t="s">
        <v>42</v>
      </c>
      <c r="F48" s="2" t="s">
        <v>43</v>
      </c>
      <c r="G48" t="s">
        <v>44</v>
      </c>
    </row>
    <row r="49" spans="1:7" x14ac:dyDescent="0.25">
      <c r="A49">
        <v>420</v>
      </c>
      <c r="B49">
        <v>332</v>
      </c>
      <c r="C49">
        <v>664</v>
      </c>
      <c r="D49">
        <v>560</v>
      </c>
      <c r="E49">
        <f>1/(C49*A49*10^(-9))</f>
        <v>3585.7716580608144</v>
      </c>
      <c r="F49">
        <f>E49/(2*3.14159265358979)</f>
        <v>570.69328417920065</v>
      </c>
      <c r="G49" s="3">
        <v>1.9095150000000002E-2</v>
      </c>
    </row>
    <row r="52" spans="1:7" ht="18" x14ac:dyDescent="0.35">
      <c r="A52" s="2" t="s">
        <v>45</v>
      </c>
      <c r="B52" t="s">
        <v>46</v>
      </c>
      <c r="C52" t="s">
        <v>47</v>
      </c>
      <c r="D52" t="s">
        <v>48</v>
      </c>
      <c r="E52" t="s">
        <v>49</v>
      </c>
      <c r="F52" t="s">
        <v>50</v>
      </c>
    </row>
    <row r="53" spans="1:7" x14ac:dyDescent="0.25">
      <c r="A53">
        <v>50</v>
      </c>
      <c r="B53" s="4">
        <f t="shared" ref="B53:B79" si="23">A53/560</f>
        <v>8.9285714285714288E-2</v>
      </c>
      <c r="C53">
        <v>900</v>
      </c>
      <c r="D53">
        <v>2.7</v>
      </c>
      <c r="E53">
        <f t="shared" ref="E53:E79" si="24">C53/(10^3*D53)</f>
        <v>0.33333333333333331</v>
      </c>
      <c r="F53">
        <f t="shared" ref="F53:F79" si="25">(1/3)*((((A53/570.6932842)^2-1)^2/((1-(A53/570.6932842)^2)^2+9*(A53/570.6932842)^2))^(1/2))</f>
        <v>0.32222188221707926</v>
      </c>
    </row>
    <row r="54" spans="1:7" x14ac:dyDescent="0.25">
      <c r="A54">
        <v>130</v>
      </c>
      <c r="B54">
        <f t="shared" si="23"/>
        <v>0.23214285714285715</v>
      </c>
      <c r="C54">
        <v>730</v>
      </c>
      <c r="D54">
        <v>2.68</v>
      </c>
      <c r="E54">
        <f t="shared" si="24"/>
        <v>0.27238805970149255</v>
      </c>
      <c r="F54">
        <f t="shared" si="25"/>
        <v>0.27041134220191099</v>
      </c>
    </row>
    <row r="55" spans="1:7" x14ac:dyDescent="0.25">
      <c r="A55">
        <v>200</v>
      </c>
      <c r="B55">
        <f t="shared" si="23"/>
        <v>0.35714285714285715</v>
      </c>
      <c r="C55">
        <v>572</v>
      </c>
      <c r="D55">
        <v>2.68</v>
      </c>
      <c r="E55">
        <f t="shared" si="24"/>
        <v>0.21343283582089553</v>
      </c>
      <c r="F55">
        <f t="shared" si="25"/>
        <v>0.21354659246651636</v>
      </c>
    </row>
    <row r="56" spans="1:7" x14ac:dyDescent="0.25">
      <c r="A56">
        <v>260</v>
      </c>
      <c r="B56">
        <f t="shared" si="23"/>
        <v>0.4642857142857143</v>
      </c>
      <c r="C56">
        <v>440</v>
      </c>
      <c r="D56">
        <v>2.65</v>
      </c>
      <c r="E56">
        <f t="shared" si="24"/>
        <v>0.16603773584905659</v>
      </c>
      <c r="F56">
        <f t="shared" si="25"/>
        <v>0.16719533797126646</v>
      </c>
    </row>
    <row r="57" spans="1:7" x14ac:dyDescent="0.25">
      <c r="A57">
        <v>310</v>
      </c>
      <c r="B57">
        <f t="shared" si="23"/>
        <v>0.5535714285714286</v>
      </c>
      <c r="C57">
        <v>360</v>
      </c>
      <c r="D57">
        <v>2.65</v>
      </c>
      <c r="E57">
        <f t="shared" si="24"/>
        <v>0.13584905660377358</v>
      </c>
      <c r="F57">
        <f t="shared" si="25"/>
        <v>0.13234236105934483</v>
      </c>
    </row>
    <row r="58" spans="1:7" x14ac:dyDescent="0.25">
      <c r="A58">
        <v>350</v>
      </c>
      <c r="B58">
        <f t="shared" si="23"/>
        <v>0.625</v>
      </c>
      <c r="C58">
        <v>285</v>
      </c>
      <c r="D58">
        <v>2.67</v>
      </c>
      <c r="E58">
        <f t="shared" si="24"/>
        <v>0.10674157303370786</v>
      </c>
      <c r="F58">
        <f t="shared" si="25"/>
        <v>0.10704272287437996</v>
      </c>
    </row>
    <row r="59" spans="1:7" x14ac:dyDescent="0.25">
      <c r="A59">
        <v>390</v>
      </c>
      <c r="B59">
        <f t="shared" si="23"/>
        <v>0.6964285714285714</v>
      </c>
      <c r="C59">
        <v>220</v>
      </c>
      <c r="D59">
        <v>2.67</v>
      </c>
      <c r="E59">
        <f t="shared" si="24"/>
        <v>8.2397003745318345E-2</v>
      </c>
      <c r="F59">
        <f t="shared" si="25"/>
        <v>8.3871581907435849E-2</v>
      </c>
    </row>
    <row r="60" spans="1:7" x14ac:dyDescent="0.25">
      <c r="A60">
        <v>430</v>
      </c>
      <c r="B60">
        <f t="shared" si="23"/>
        <v>0.7678571428571429</v>
      </c>
      <c r="C60">
        <v>165</v>
      </c>
      <c r="D60">
        <v>2.68</v>
      </c>
      <c r="E60">
        <f t="shared" si="24"/>
        <v>6.1567164179104475E-2</v>
      </c>
      <c r="F60">
        <f t="shared" si="25"/>
        <v>6.2612439279924603E-2</v>
      </c>
    </row>
    <row r="61" spans="1:7" x14ac:dyDescent="0.25">
      <c r="A61">
        <v>470</v>
      </c>
      <c r="B61">
        <f t="shared" si="23"/>
        <v>0.8392857142857143</v>
      </c>
      <c r="C61">
        <v>115</v>
      </c>
      <c r="D61">
        <v>2.7</v>
      </c>
      <c r="E61">
        <f t="shared" si="24"/>
        <v>4.2592592592592592E-2</v>
      </c>
      <c r="F61">
        <f t="shared" si="25"/>
        <v>4.3045562322291904E-2</v>
      </c>
    </row>
    <row r="62" spans="1:7" x14ac:dyDescent="0.25">
      <c r="A62">
        <v>500</v>
      </c>
      <c r="B62">
        <f t="shared" si="23"/>
        <v>0.8928571428571429</v>
      </c>
      <c r="C62">
        <v>73.5</v>
      </c>
      <c r="D62">
        <v>2.62</v>
      </c>
      <c r="E62">
        <f t="shared" si="24"/>
        <v>2.8053435114503818E-2</v>
      </c>
      <c r="F62">
        <f t="shared" si="25"/>
        <v>2.9358704992831636E-2</v>
      </c>
    </row>
    <row r="63" spans="1:7" x14ac:dyDescent="0.25">
      <c r="A63">
        <v>520</v>
      </c>
      <c r="B63">
        <f t="shared" si="23"/>
        <v>0.9285714285714286</v>
      </c>
      <c r="C63">
        <v>64</v>
      </c>
      <c r="D63">
        <v>2.73</v>
      </c>
      <c r="E63">
        <f t="shared" si="24"/>
        <v>2.3443223443223443E-2</v>
      </c>
      <c r="F63">
        <f t="shared" si="25"/>
        <v>2.0661817584654504E-2</v>
      </c>
    </row>
    <row r="64" spans="1:7" x14ac:dyDescent="0.25">
      <c r="A64">
        <v>530</v>
      </c>
      <c r="B64">
        <f t="shared" si="23"/>
        <v>0.9464285714285714</v>
      </c>
      <c r="C64">
        <v>47</v>
      </c>
      <c r="D64">
        <v>2.7</v>
      </c>
      <c r="E64">
        <f t="shared" si="24"/>
        <v>1.7407407407407406E-2</v>
      </c>
      <c r="F64">
        <f t="shared" si="25"/>
        <v>1.6433855614822423E-2</v>
      </c>
    </row>
    <row r="65" spans="1:6" x14ac:dyDescent="0.25">
      <c r="A65">
        <v>540</v>
      </c>
      <c r="B65">
        <f t="shared" si="23"/>
        <v>0.9642857142857143</v>
      </c>
      <c r="C65">
        <v>44</v>
      </c>
      <c r="D65">
        <v>2.7</v>
      </c>
      <c r="E65">
        <f t="shared" si="24"/>
        <v>1.6296296296296295E-2</v>
      </c>
      <c r="F65">
        <f t="shared" si="25"/>
        <v>1.2282970911855637E-2</v>
      </c>
    </row>
    <row r="66" spans="1:6" x14ac:dyDescent="0.25">
      <c r="A66">
        <v>550</v>
      </c>
      <c r="B66">
        <f t="shared" si="23"/>
        <v>0.9821428571428571</v>
      </c>
      <c r="C66">
        <v>19</v>
      </c>
      <c r="D66">
        <v>2.75</v>
      </c>
      <c r="E66">
        <f t="shared" si="24"/>
        <v>6.909090909090909E-3</v>
      </c>
      <c r="F66">
        <f t="shared" si="25"/>
        <v>8.2068512626310465E-3</v>
      </c>
    </row>
    <row r="67" spans="1:6" x14ac:dyDescent="0.25">
      <c r="A67">
        <v>560</v>
      </c>
      <c r="B67">
        <f t="shared" si="23"/>
        <v>1</v>
      </c>
      <c r="C67">
        <v>8</v>
      </c>
      <c r="D67">
        <v>2.65</v>
      </c>
      <c r="E67">
        <f t="shared" si="24"/>
        <v>3.0188679245283017E-3</v>
      </c>
      <c r="F67">
        <f t="shared" si="25"/>
        <v>4.2032777887168688E-3</v>
      </c>
    </row>
    <row r="68" spans="1:6" x14ac:dyDescent="0.25">
      <c r="A68">
        <v>570</v>
      </c>
      <c r="B68">
        <f t="shared" si="23"/>
        <v>1.0178571428571428</v>
      </c>
      <c r="C68">
        <v>8</v>
      </c>
      <c r="D68">
        <v>2.67</v>
      </c>
      <c r="E68">
        <f t="shared" si="24"/>
        <v>2.9962546816479402E-3</v>
      </c>
      <c r="F68">
        <f t="shared" si="25"/>
        <v>2.7012197584182028E-4</v>
      </c>
    </row>
    <row r="69" spans="1:6" x14ac:dyDescent="0.25">
      <c r="A69">
        <v>580</v>
      </c>
      <c r="B69">
        <f t="shared" si="23"/>
        <v>1.0357142857142858</v>
      </c>
      <c r="C69">
        <v>15</v>
      </c>
      <c r="D69">
        <v>2.7</v>
      </c>
      <c r="E69">
        <f t="shared" si="24"/>
        <v>5.5555555555555558E-3</v>
      </c>
      <c r="F69">
        <f t="shared" si="25"/>
        <v>3.5946574517263553E-3</v>
      </c>
    </row>
    <row r="70" spans="1:6" x14ac:dyDescent="0.25">
      <c r="A70">
        <v>590</v>
      </c>
      <c r="B70">
        <f t="shared" si="23"/>
        <v>1.0535714285714286</v>
      </c>
      <c r="C70">
        <v>23</v>
      </c>
      <c r="D70">
        <v>2.69</v>
      </c>
      <c r="E70">
        <f t="shared" si="24"/>
        <v>8.5501858736059481E-3</v>
      </c>
      <c r="F70">
        <f t="shared" si="25"/>
        <v>7.3930177528191985E-3</v>
      </c>
    </row>
    <row r="71" spans="1:6" x14ac:dyDescent="0.25">
      <c r="A71">
        <v>600</v>
      </c>
      <c r="B71">
        <f t="shared" si="23"/>
        <v>1.0714285714285714</v>
      </c>
      <c r="C71">
        <v>27</v>
      </c>
      <c r="D71">
        <v>2.7</v>
      </c>
      <c r="E71">
        <f t="shared" si="24"/>
        <v>0.01</v>
      </c>
      <c r="F71">
        <f t="shared" si="25"/>
        <v>1.1126835439131486E-2</v>
      </c>
    </row>
    <row r="72" spans="1:6" x14ac:dyDescent="0.25">
      <c r="A72">
        <v>630</v>
      </c>
      <c r="B72">
        <f t="shared" si="23"/>
        <v>1.125</v>
      </c>
      <c r="C72">
        <v>54</v>
      </c>
      <c r="D72">
        <v>2.7</v>
      </c>
      <c r="E72">
        <f t="shared" si="24"/>
        <v>0.02</v>
      </c>
      <c r="F72">
        <f t="shared" si="25"/>
        <v>2.1958655412457385E-2</v>
      </c>
    </row>
    <row r="73" spans="1:6" x14ac:dyDescent="0.25">
      <c r="A73">
        <v>690</v>
      </c>
      <c r="B73">
        <f t="shared" si="23"/>
        <v>1.2321428571428572</v>
      </c>
      <c r="C73">
        <v>113</v>
      </c>
      <c r="D73">
        <v>2.7</v>
      </c>
      <c r="E73">
        <f t="shared" si="24"/>
        <v>4.1851851851851848E-2</v>
      </c>
      <c r="F73">
        <f t="shared" si="25"/>
        <v>4.2100580201765048E-2</v>
      </c>
    </row>
    <row r="74" spans="1:6" x14ac:dyDescent="0.25">
      <c r="A74">
        <v>750</v>
      </c>
      <c r="B74">
        <f t="shared" si="23"/>
        <v>1.3392857142857142</v>
      </c>
      <c r="C74">
        <v>162</v>
      </c>
      <c r="D74">
        <v>2.75</v>
      </c>
      <c r="E74">
        <f t="shared" si="24"/>
        <v>5.8909090909090911E-2</v>
      </c>
      <c r="F74">
        <f t="shared" si="25"/>
        <v>6.0454592027281082E-2</v>
      </c>
    </row>
    <row r="75" spans="1:6" x14ac:dyDescent="0.25">
      <c r="A75">
        <v>900</v>
      </c>
      <c r="B75">
        <f t="shared" si="23"/>
        <v>1.6071428571428572</v>
      </c>
      <c r="C75">
        <v>255</v>
      </c>
      <c r="D75">
        <v>2.8</v>
      </c>
      <c r="E75">
        <f t="shared" si="24"/>
        <v>9.1071428571428567E-2</v>
      </c>
      <c r="F75">
        <f t="shared" si="25"/>
        <v>9.994880269017406E-2</v>
      </c>
    </row>
    <row r="76" spans="1:6" x14ac:dyDescent="0.25">
      <c r="A76">
        <v>1200</v>
      </c>
      <c r="B76">
        <f t="shared" si="23"/>
        <v>2.1428571428571428</v>
      </c>
      <c r="C76">
        <v>440</v>
      </c>
      <c r="D76">
        <v>2.6</v>
      </c>
      <c r="E76">
        <f t="shared" si="24"/>
        <v>0.16923076923076924</v>
      </c>
      <c r="F76">
        <f t="shared" si="25"/>
        <v>0.15892171390385135</v>
      </c>
    </row>
    <row r="77" spans="1:6" x14ac:dyDescent="0.25">
      <c r="A77">
        <v>1500</v>
      </c>
      <c r="B77">
        <f t="shared" si="23"/>
        <v>2.6785714285714284</v>
      </c>
      <c r="C77">
        <v>540</v>
      </c>
      <c r="D77">
        <v>2.58</v>
      </c>
      <c r="E77">
        <f t="shared" si="24"/>
        <v>0.20930232558139536</v>
      </c>
      <c r="F77">
        <f t="shared" si="25"/>
        <v>0.19988160565664817</v>
      </c>
    </row>
    <row r="78" spans="1:6" x14ac:dyDescent="0.25">
      <c r="A78">
        <v>2000</v>
      </c>
      <c r="B78">
        <f t="shared" si="23"/>
        <v>3.5714285714285716</v>
      </c>
      <c r="C78">
        <v>640</v>
      </c>
      <c r="D78">
        <v>2.5499999999999998</v>
      </c>
      <c r="E78">
        <f t="shared" si="24"/>
        <v>0.25098039215686274</v>
      </c>
      <c r="F78">
        <f t="shared" si="25"/>
        <v>0.24385701884760283</v>
      </c>
    </row>
    <row r="79" spans="1:6" x14ac:dyDescent="0.25">
      <c r="A79">
        <v>2700</v>
      </c>
      <c r="B79">
        <f t="shared" si="23"/>
        <v>4.8214285714285712</v>
      </c>
      <c r="C79">
        <v>710</v>
      </c>
      <c r="D79">
        <v>2.5</v>
      </c>
      <c r="E79">
        <f t="shared" si="24"/>
        <v>0.28399999999999997</v>
      </c>
      <c r="F79">
        <f t="shared" si="25"/>
        <v>0.27772237189418492</v>
      </c>
    </row>
    <row r="82" spans="1:6" x14ac:dyDescent="0.25">
      <c r="A82" t="s">
        <v>51</v>
      </c>
    </row>
    <row r="84" spans="1:6" ht="18" x14ac:dyDescent="0.35">
      <c r="A84" t="s">
        <v>52</v>
      </c>
      <c r="B84" t="s">
        <v>53</v>
      </c>
      <c r="C84" t="s">
        <v>47</v>
      </c>
      <c r="D84" t="s">
        <v>54</v>
      </c>
      <c r="E84" t="s">
        <v>55</v>
      </c>
      <c r="F84" t="s">
        <v>56</v>
      </c>
    </row>
    <row r="85" spans="1:6" x14ac:dyDescent="0.25">
      <c r="B85">
        <f>(1/45)^(1/2)</f>
        <v>0.14907119849998599</v>
      </c>
      <c r="C85">
        <v>8</v>
      </c>
      <c r="D85">
        <f>(C85*10^(-3))/B85</f>
        <v>5.366563145999495E-2</v>
      </c>
      <c r="E85">
        <v>2.65</v>
      </c>
      <c r="F85">
        <f>D85/E85</f>
        <v>2.0251181683016962E-2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 Phuong Quynh</dc:creator>
  <cp:keywords/>
  <dc:description/>
  <cp:lastModifiedBy>UB-User</cp:lastModifiedBy>
  <cp:revision/>
  <dcterms:created xsi:type="dcterms:W3CDTF">2020-01-10T12:55:46Z</dcterms:created>
  <dcterms:modified xsi:type="dcterms:W3CDTF">2020-01-16T13:05:33Z</dcterms:modified>
  <cp:category/>
  <cp:contentStatus/>
</cp:coreProperties>
</file>