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ocuments\R project\KLTN-TriTon_data\data\AnGiangData(other)\"/>
    </mc:Choice>
  </mc:AlternateContent>
  <xr:revisionPtr revIDLastSave="0" documentId="13_ncr:1_{C1D16643-9E45-4EC7-BEB2-CB81CE438BFB}" xr6:coauthVersionLast="47" xr6:coauthVersionMax="47" xr10:uidLastSave="{00000000-0000-0000-0000-000000000000}"/>
  <bookViews>
    <workbookView xWindow="3000" yWindow="3000" windowWidth="14976" windowHeight="88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Sheet1!$A$1:$GM$91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84" i="1" l="1"/>
  <c r="CK84" i="1"/>
  <c r="H84" i="1"/>
  <c r="CK83" i="1"/>
  <c r="CM83" i="1" s="1"/>
  <c r="H83" i="1"/>
  <c r="ES82" i="1"/>
  <c r="EW82" i="1" s="1"/>
  <c r="CL82" i="1"/>
  <c r="CK82" i="1"/>
  <c r="H82" i="1"/>
  <c r="ES81" i="1"/>
  <c r="EW81" i="1" s="1"/>
  <c r="CL81" i="1"/>
  <c r="CK81" i="1"/>
  <c r="CM81" i="1" s="1"/>
  <c r="H81" i="1"/>
  <c r="FI80" i="1"/>
  <c r="EZ80" i="1"/>
  <c r="CL80" i="1"/>
  <c r="CK80" i="1"/>
  <c r="H80" i="1"/>
  <c r="FE79" i="1"/>
  <c r="EZ79" i="1"/>
  <c r="ES79" i="1"/>
  <c r="EW79" i="1" s="1"/>
  <c r="CL79" i="1"/>
  <c r="CK79" i="1"/>
  <c r="CM79" i="1" s="1"/>
  <c r="H79" i="1"/>
  <c r="FF78" i="1"/>
  <c r="ET78" i="1"/>
  <c r="ES78" i="1"/>
  <c r="CL78" i="1"/>
  <c r="CK78" i="1"/>
  <c r="CM78" i="1" s="1"/>
  <c r="H78" i="1"/>
  <c r="FF36" i="1"/>
  <c r="CK36" i="1"/>
  <c r="CM36" i="1" s="1"/>
  <c r="H36" i="1"/>
  <c r="FL35" i="1"/>
  <c r="EV35" i="1"/>
  <c r="EU35" i="1"/>
  <c r="ES35" i="1"/>
  <c r="CL35" i="1"/>
  <c r="CK35" i="1"/>
  <c r="CM35" i="1" s="1"/>
  <c r="H35" i="1"/>
  <c r="FF34" i="1"/>
  <c r="ET34" i="1"/>
  <c r="ES34" i="1"/>
  <c r="CL34" i="1"/>
  <c r="CK34" i="1"/>
  <c r="CM34" i="1" s="1"/>
  <c r="H34" i="1"/>
  <c r="CL33" i="1"/>
  <c r="CK33" i="1"/>
  <c r="CM33" i="1" s="1"/>
  <c r="H33" i="1"/>
  <c r="H32" i="1"/>
  <c r="CL31" i="1"/>
  <c r="CK31" i="1"/>
  <c r="H31" i="1"/>
  <c r="H30" i="1"/>
  <c r="CL29" i="1"/>
  <c r="CK29" i="1"/>
  <c r="H29" i="1"/>
  <c r="EV28" i="1"/>
  <c r="EW28" i="1" s="1"/>
  <c r="CL28" i="1"/>
  <c r="CK28" i="1"/>
  <c r="CM28" i="1" s="1"/>
  <c r="H28" i="1"/>
  <c r="FF27" i="1"/>
  <c r="FA27" i="1"/>
  <c r="EZ27" i="1"/>
  <c r="EV27" i="1"/>
  <c r="ET27" i="1"/>
  <c r="ES27" i="1"/>
  <c r="CL27" i="1"/>
  <c r="CK27" i="1"/>
  <c r="H27" i="1"/>
  <c r="FF9" i="1"/>
  <c r="EZ9" i="1"/>
  <c r="EU9" i="1"/>
  <c r="ES9" i="1"/>
  <c r="EW9" i="1" s="1"/>
  <c r="H9" i="1"/>
  <c r="FE8" i="1"/>
  <c r="CL8" i="1"/>
  <c r="CK8" i="1"/>
  <c r="CM8" i="1" s="1"/>
  <c r="H8" i="1"/>
  <c r="ES7" i="1"/>
  <c r="EW7" i="1" s="1"/>
  <c r="CL7" i="1"/>
  <c r="CK7" i="1"/>
  <c r="H7" i="1"/>
  <c r="FG6" i="1"/>
  <c r="FF6" i="1"/>
  <c r="ET6" i="1"/>
  <c r="ES6" i="1"/>
  <c r="EW6" i="1" s="1"/>
  <c r="CL6" i="1"/>
  <c r="CK6" i="1"/>
  <c r="H6" i="1"/>
  <c r="H5" i="1"/>
  <c r="CL4" i="1"/>
  <c r="CK4" i="1"/>
  <c r="H4" i="1"/>
  <c r="EV3" i="1"/>
  <c r="EU3" i="1"/>
  <c r="ET3" i="1"/>
  <c r="ES3" i="1"/>
  <c r="CL3" i="1"/>
  <c r="CK3" i="1"/>
  <c r="H3" i="1"/>
  <c r="H2" i="1"/>
  <c r="ES11" i="1"/>
  <c r="EW11" i="1" s="1"/>
  <c r="CL11" i="1"/>
  <c r="CK11" i="1"/>
  <c r="H11" i="1"/>
  <c r="EW10" i="1"/>
  <c r="K10" i="1"/>
  <c r="H10" i="1"/>
  <c r="EW44" i="1"/>
  <c r="CL44" i="1"/>
  <c r="CK44" i="1"/>
  <c r="H44" i="1"/>
  <c r="CL43" i="1"/>
  <c r="CK43" i="1"/>
  <c r="H43" i="1"/>
  <c r="CL42" i="1"/>
  <c r="CK42" i="1"/>
  <c r="H42" i="1"/>
  <c r="CL41" i="1"/>
  <c r="CK41" i="1"/>
  <c r="H41" i="1"/>
  <c r="CL40" i="1"/>
  <c r="CK40" i="1"/>
  <c r="H40" i="1"/>
  <c r="EW39" i="1"/>
  <c r="CL39" i="1"/>
  <c r="CK39" i="1"/>
  <c r="H39" i="1"/>
  <c r="CL38" i="1"/>
  <c r="CK38" i="1"/>
  <c r="H38" i="1"/>
  <c r="CL37" i="1"/>
  <c r="CK37" i="1"/>
  <c r="H37" i="1"/>
  <c r="CL13" i="1"/>
  <c r="CK13" i="1"/>
  <c r="H13" i="1"/>
  <c r="EW12" i="1"/>
  <c r="CL12" i="1"/>
  <c r="CK12" i="1"/>
  <c r="H12" i="1"/>
  <c r="EW77" i="1"/>
  <c r="H77" i="1"/>
  <c r="CL76" i="1"/>
  <c r="CK76" i="1"/>
  <c r="H76" i="1"/>
  <c r="EW75" i="1"/>
  <c r="H75" i="1"/>
  <c r="H74" i="1"/>
  <c r="H73" i="1"/>
  <c r="EW72" i="1"/>
  <c r="CL72" i="1"/>
  <c r="CK72" i="1"/>
  <c r="H72" i="1"/>
  <c r="CL71" i="1"/>
  <c r="CK71" i="1"/>
  <c r="H71" i="1"/>
  <c r="EW70" i="1"/>
  <c r="CL70" i="1"/>
  <c r="CK70" i="1"/>
  <c r="H70" i="1"/>
  <c r="EW69" i="1"/>
  <c r="CL69" i="1"/>
  <c r="CK69" i="1"/>
  <c r="H69" i="1"/>
  <c r="EW68" i="1"/>
  <c r="H68" i="1"/>
  <c r="EW67" i="1"/>
  <c r="CL67" i="1"/>
  <c r="CK67" i="1"/>
  <c r="H67" i="1"/>
  <c r="H91" i="1"/>
  <c r="CL90" i="1"/>
  <c r="CK90" i="1"/>
  <c r="H90" i="1"/>
  <c r="CL89" i="1"/>
  <c r="CK89" i="1"/>
  <c r="H89" i="1"/>
  <c r="CL88" i="1"/>
  <c r="CK88" i="1"/>
  <c r="H88" i="1"/>
  <c r="CL87" i="1"/>
  <c r="CK87" i="1"/>
  <c r="H87" i="1"/>
  <c r="H86" i="1"/>
  <c r="EW85" i="1"/>
  <c r="H85" i="1"/>
  <c r="EW66" i="1"/>
  <c r="CL66" i="1"/>
  <c r="CK66" i="1"/>
  <c r="H66" i="1"/>
  <c r="EW65" i="1"/>
  <c r="CL65" i="1"/>
  <c r="CK65" i="1"/>
  <c r="H65" i="1"/>
  <c r="EW64" i="1"/>
  <c r="H64" i="1"/>
  <c r="EW63" i="1"/>
  <c r="CL63" i="1"/>
  <c r="CK63" i="1"/>
  <c r="H63" i="1"/>
  <c r="EW62" i="1"/>
  <c r="CL62" i="1"/>
  <c r="CK62" i="1"/>
  <c r="H62" i="1"/>
  <c r="EW61" i="1"/>
  <c r="CL61" i="1"/>
  <c r="CK61" i="1"/>
  <c r="H61" i="1"/>
  <c r="EW60" i="1"/>
  <c r="CL60" i="1"/>
  <c r="CK60" i="1"/>
  <c r="H60" i="1"/>
  <c r="EW59" i="1"/>
  <c r="CL59" i="1"/>
  <c r="CK59" i="1"/>
  <c r="H59" i="1"/>
  <c r="EW58" i="1"/>
  <c r="CL58" i="1"/>
  <c r="CM58" i="1" s="1"/>
  <c r="H58" i="1"/>
  <c r="EW57" i="1"/>
  <c r="CL57" i="1"/>
  <c r="CK57" i="1"/>
  <c r="CM57" i="1" s="1"/>
  <c r="H57" i="1"/>
  <c r="CL56" i="1"/>
  <c r="CK56" i="1"/>
  <c r="H56" i="1"/>
  <c r="EW55" i="1"/>
  <c r="CL55" i="1"/>
  <c r="CK55" i="1"/>
  <c r="CM55" i="1" s="1"/>
  <c r="H55" i="1"/>
  <c r="EW54" i="1"/>
  <c r="H54" i="1"/>
  <c r="EW53" i="1"/>
  <c r="CL53" i="1"/>
  <c r="CK53" i="1"/>
  <c r="CM53" i="1" s="1"/>
  <c r="H53" i="1"/>
  <c r="EW52" i="1"/>
  <c r="CL52" i="1"/>
  <c r="CK52" i="1"/>
  <c r="H52" i="1"/>
  <c r="EW51" i="1"/>
  <c r="CL51" i="1"/>
  <c r="CK51" i="1"/>
  <c r="H51" i="1"/>
  <c r="EW50" i="1"/>
  <c r="H50" i="1"/>
  <c r="H49" i="1"/>
  <c r="EW48" i="1"/>
  <c r="CL48" i="1"/>
  <c r="CK48" i="1"/>
  <c r="H48" i="1"/>
  <c r="EW47" i="1"/>
  <c r="CL47" i="1"/>
  <c r="CK47" i="1"/>
  <c r="CM47" i="1" s="1"/>
  <c r="H47" i="1"/>
  <c r="EW46" i="1"/>
  <c r="CL46" i="1"/>
  <c r="CK46" i="1"/>
  <c r="H46" i="1"/>
  <c r="EW45" i="1"/>
  <c r="CL45" i="1"/>
  <c r="CK45" i="1"/>
  <c r="H45" i="1"/>
  <c r="EW26" i="1"/>
  <c r="H26" i="1"/>
  <c r="CL25" i="1"/>
  <c r="CK25" i="1"/>
  <c r="CM25" i="1" s="1"/>
  <c r="H25" i="1"/>
  <c r="EW24" i="1"/>
  <c r="CL24" i="1"/>
  <c r="CK24" i="1"/>
  <c r="H24" i="1"/>
  <c r="EW23" i="1"/>
  <c r="CL23" i="1"/>
  <c r="CK23" i="1"/>
  <c r="H23" i="1"/>
  <c r="EW22" i="1"/>
  <c r="CL22" i="1"/>
  <c r="CK22" i="1"/>
  <c r="H22" i="1"/>
  <c r="EW21" i="1"/>
  <c r="CL21" i="1"/>
  <c r="CK21" i="1"/>
  <c r="CM21" i="1" s="1"/>
  <c r="H21" i="1"/>
  <c r="EW20" i="1"/>
  <c r="CL20" i="1"/>
  <c r="CK20" i="1"/>
  <c r="H20" i="1"/>
  <c r="EW19" i="1"/>
  <c r="CL19" i="1"/>
  <c r="CK19" i="1"/>
  <c r="H19" i="1"/>
  <c r="EW18" i="1"/>
  <c r="CL18" i="1"/>
  <c r="CK18" i="1"/>
  <c r="H18" i="1"/>
  <c r="EW17" i="1"/>
  <c r="CL17" i="1"/>
  <c r="CK17" i="1"/>
  <c r="CM17" i="1" s="1"/>
  <c r="H17" i="1"/>
  <c r="EW16" i="1"/>
  <c r="CL16" i="1"/>
  <c r="CK16" i="1"/>
  <c r="H16" i="1"/>
  <c r="EW15" i="1"/>
  <c r="CL15" i="1"/>
  <c r="CK15" i="1"/>
  <c r="H15" i="1"/>
  <c r="EW14" i="1"/>
  <c r="CL14" i="1"/>
  <c r="CK14" i="1"/>
  <c r="H14" i="1"/>
  <c r="CM39" i="1" l="1"/>
  <c r="CM40" i="1"/>
  <c r="CM45" i="1"/>
  <c r="CM87" i="1"/>
  <c r="CM29" i="1"/>
  <c r="CM82" i="1"/>
  <c r="CM89" i="1"/>
  <c r="CM76" i="1"/>
  <c r="CM84" i="1"/>
  <c r="EW34" i="1"/>
  <c r="EW78" i="1"/>
  <c r="CM59" i="1"/>
  <c r="CM13" i="1"/>
  <c r="CM41" i="1"/>
  <c r="CM11" i="1"/>
  <c r="CM6" i="1"/>
  <c r="CM56" i="1"/>
  <c r="CM65" i="1"/>
  <c r="CM38" i="1"/>
  <c r="EW3" i="1"/>
  <c r="CM7" i="1"/>
  <c r="CM16" i="1"/>
  <c r="CM20" i="1"/>
  <c r="CM24" i="1"/>
  <c r="CM52" i="1"/>
  <c r="CM61" i="1"/>
  <c r="CM70" i="1"/>
  <c r="CM80" i="1"/>
  <c r="CM42" i="1"/>
  <c r="CM44" i="1"/>
  <c r="CM90" i="1"/>
  <c r="CM15" i="1"/>
  <c r="CM19" i="1"/>
  <c r="CM23" i="1"/>
  <c r="CM51" i="1"/>
  <c r="CM60" i="1"/>
  <c r="CM88" i="1"/>
  <c r="CM69" i="1"/>
  <c r="CM27" i="1"/>
  <c r="CM46" i="1"/>
  <c r="CM3" i="1"/>
  <c r="CM31" i="1"/>
  <c r="CM43" i="1"/>
  <c r="EW27" i="1"/>
  <c r="CM63" i="1"/>
  <c r="CM37" i="1"/>
  <c r="CM66" i="1"/>
  <c r="EW35" i="1"/>
  <c r="CM48" i="1"/>
  <c r="CM62" i="1"/>
  <c r="CM71" i="1"/>
  <c r="CM12" i="1"/>
  <c r="CM14" i="1"/>
  <c r="CM67" i="1"/>
  <c r="CM4" i="1"/>
  <c r="CM18" i="1"/>
  <c r="CM22" i="1"/>
  <c r="CM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A27" authorId="0" shapeId="0" xr:uid="{BB44770B-1374-4DCD-8892-398C2234A406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33" authorId="0" shapeId="0" xr:uid="{BB859736-7452-42C5-BA11-78BE7AE63E43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  <comment ref="A56" authorId="1" shapeId="0" xr:uid="{294B1A20-65C7-44DC-8C20-4E936B2B6287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57" authorId="1" shapeId="0" xr:uid="{4967B183-A724-451C-B64D-AFA5A0E62FAA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58" authorId="1" shapeId="0" xr:uid="{FB92F8DD-A072-4140-B3B5-95C1BEA3778A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60" authorId="1" shapeId="0" xr:uid="{5676E33E-A72C-4CDA-A2F1-2BAB2F00EC79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</commentList>
</comments>
</file>

<file path=xl/sharedStrings.xml><?xml version="1.0" encoding="utf-8"?>
<sst xmlns="http://schemas.openxmlformats.org/spreadsheetml/2006/main" count="2232" uniqueCount="625">
  <si>
    <t>Trần Văn Lộc</t>
  </si>
  <si>
    <t>Chủ Hộ</t>
  </si>
  <si>
    <t>Tri Ton</t>
  </si>
  <si>
    <t>Le Tri</t>
  </si>
  <si>
    <t>An Thạnh</t>
  </si>
  <si>
    <t>Sao den</t>
  </si>
  <si>
    <t>LN</t>
  </si>
  <si>
    <t>Cây</t>
  </si>
  <si>
    <t>Xoai</t>
  </si>
  <si>
    <t>AQ</t>
  </si>
  <si>
    <t>LN+AQ</t>
  </si>
  <si>
    <t>Thieu nuoc</t>
  </si>
  <si>
    <t>Tao thu nhap cao</t>
  </si>
  <si>
    <t>De bi rung trai</t>
  </si>
  <si>
    <t>công nhà</t>
  </si>
  <si>
    <t xml:space="preserve">Tư vấn thuốc, cách thức xịt </t>
  </si>
  <si>
    <t>Trần Văn Hết</t>
  </si>
  <si>
    <t xml:space="preserve">Xoai </t>
  </si>
  <si>
    <t>tấn</t>
  </si>
  <si>
    <t>Nghe</t>
  </si>
  <si>
    <t>RMTP</t>
  </si>
  <si>
    <t>Bụi</t>
  </si>
  <si>
    <t>AQ+RMTP</t>
  </si>
  <si>
    <t>Dat cat pha</t>
  </si>
  <si>
    <t>Giao thong thuan tien</t>
  </si>
  <si>
    <t>Thieu nuoc tuoi, mua kho</t>
  </si>
  <si>
    <t>Hướng dẫn kĩ thuật</t>
  </si>
  <si>
    <t xml:space="preserve">Phạm Văn Ngọc Ẩn </t>
  </si>
  <si>
    <t>Buoi</t>
  </si>
  <si>
    <t>Co nuoc</t>
  </si>
  <si>
    <t>Tan dung nguon phan bon</t>
  </si>
  <si>
    <t>Phu thuoc vao thoi tiet</t>
  </si>
  <si>
    <t>Lê Văn Đâu</t>
  </si>
  <si>
    <t>Trung An</t>
  </si>
  <si>
    <t>Dat xam den</t>
  </si>
  <si>
    <t>Doc cao</t>
  </si>
  <si>
    <t>khoai mì</t>
  </si>
  <si>
    <t xml:space="preserve">do quy hoạch nên chuyển đổi </t>
  </si>
  <si>
    <t>Cây lâm nghiệp</t>
  </si>
  <si>
    <t xml:space="preserve">Do nguồn thu không có </t>
  </si>
  <si>
    <t>Nguon thu on dinh</t>
  </si>
  <si>
    <t xml:space="preserve">Hướng dẫn thuốc cho cây </t>
  </si>
  <si>
    <t>Trần Văn Hải</t>
  </si>
  <si>
    <t>Chuoi</t>
  </si>
  <si>
    <t>tràm</t>
  </si>
  <si>
    <t>tầm vong</t>
  </si>
  <si>
    <t xml:space="preserve">tràm - tầm vong </t>
  </si>
  <si>
    <t>chăm sóc ít</t>
  </si>
  <si>
    <t>nhẹ chi phí</t>
  </si>
  <si>
    <t xml:space="preserve">có nguồn mua ổn định </t>
  </si>
  <si>
    <t xml:space="preserve">tràm </t>
  </si>
  <si>
    <t xml:space="preserve">Lê Minh Tiến </t>
  </si>
  <si>
    <t>Doc vua</t>
  </si>
  <si>
    <t xml:space="preserve">xoài đài loan </t>
  </si>
  <si>
    <t xml:space="preserve">gió bầu </t>
  </si>
  <si>
    <t xml:space="preserve">bắp </t>
  </si>
  <si>
    <t xml:space="preserve">năng suất thấp </t>
  </si>
  <si>
    <t xml:space="preserve">cây lâm nghiệp </t>
  </si>
  <si>
    <t>xoài bưởi</t>
  </si>
  <si>
    <t xml:space="preserve">xoài đài loan - gió bầu </t>
  </si>
  <si>
    <t xml:space="preserve">cây dễ đậu trái </t>
  </si>
  <si>
    <t xml:space="preserve">có giá </t>
  </si>
  <si>
    <t xml:space="preserve">Phạm Thị Nga </t>
  </si>
  <si>
    <t xml:space="preserve">An Định B </t>
  </si>
  <si>
    <t xml:space="preserve">Trương Văn Trị </t>
  </si>
  <si>
    <t>Tam vong</t>
  </si>
  <si>
    <t>NVL</t>
  </si>
  <si>
    <t>cây</t>
  </si>
  <si>
    <t>AQ+VL+DL</t>
  </si>
  <si>
    <t xml:space="preserve">Trình Thị Trinh </t>
  </si>
  <si>
    <t>Dieu</t>
  </si>
  <si>
    <t xml:space="preserve">Nguyễn Văn Long </t>
  </si>
  <si>
    <t>Nguyễn Văn Long</t>
  </si>
  <si>
    <t xml:space="preserve">xoài thanh ca </t>
  </si>
  <si>
    <t>xoài cát hoài lộc</t>
  </si>
  <si>
    <t>thu nhập chính của gia đình</t>
  </si>
  <si>
    <t>làm củi</t>
  </si>
  <si>
    <t>lấy gỗ</t>
  </si>
  <si>
    <t>xoài thanh ca</t>
  </si>
  <si>
    <t xml:space="preserve">làm củi </t>
  </si>
  <si>
    <t>Co gia tri kinh te</t>
  </si>
  <si>
    <t>De bi sau benh hai</t>
  </si>
  <si>
    <t xml:space="preserve">công nhà </t>
  </si>
  <si>
    <t>Hướng dẫn bón phân, cách trồng</t>
  </si>
  <si>
    <t>Nguyễn Văn Xoài</t>
  </si>
  <si>
    <t>hướng dẫn bón phân, khoảng cách trồng</t>
  </si>
  <si>
    <t xml:space="preserve">Trần Văn Dũng </t>
  </si>
  <si>
    <t>xoài đài loan</t>
  </si>
  <si>
    <t>dạy cách trồng, bón phân, tỉa cành</t>
  </si>
  <si>
    <t xml:space="preserve">Nguyễn Văn Thứ </t>
  </si>
  <si>
    <t xml:space="preserve">Nguyễn Văn Hồng </t>
  </si>
  <si>
    <t xml:space="preserve">Con Chủ Hộ </t>
  </si>
  <si>
    <t>sao</t>
  </si>
  <si>
    <t>chuối xiêm</t>
  </si>
  <si>
    <t>sao - chuối xiêm</t>
  </si>
  <si>
    <t xml:space="preserve">dễ chăm sóc </t>
  </si>
  <si>
    <t>dễ bán</t>
  </si>
  <si>
    <t xml:space="preserve">ít tốn chi phí </t>
  </si>
  <si>
    <t>dễ trồng</t>
  </si>
  <si>
    <t xml:space="preserve">dễ bán </t>
  </si>
  <si>
    <t xml:space="preserve">Đào Văn Quận </t>
  </si>
  <si>
    <t>Ba Chuc</t>
  </si>
  <si>
    <t xml:space="preserve">An Hòa A </t>
  </si>
  <si>
    <t xml:space="preserve">tầm vong </t>
  </si>
  <si>
    <t xml:space="preserve">Gía cao </t>
  </si>
  <si>
    <t>dễ chăm sóc</t>
  </si>
  <si>
    <t xml:space="preserve">Nguyễn Văn Thông </t>
  </si>
  <si>
    <t>Mit</t>
  </si>
  <si>
    <t xml:space="preserve">vú sữa </t>
  </si>
  <si>
    <t xml:space="preserve">ngãi bún </t>
  </si>
  <si>
    <t xml:space="preserve">vú sữa - ngãi bún </t>
  </si>
  <si>
    <t xml:space="preserve">tận dụng được đất trống </t>
  </si>
  <si>
    <t xml:space="preserve">thu nhập ổn định </t>
  </si>
  <si>
    <t>có giá</t>
  </si>
  <si>
    <t xml:space="preserve">thu hoạch quanh năm </t>
  </si>
  <si>
    <t>Ho tro nhau phat trien</t>
  </si>
  <si>
    <t>Gia ca bap benh</t>
  </si>
  <si>
    <t xml:space="preserve">Huỳnh Thị Dung </t>
  </si>
  <si>
    <t xml:space="preserve">Nguyễn Chí Nhân </t>
  </si>
  <si>
    <t xml:space="preserve">Nguyễn Văn Thế </t>
  </si>
  <si>
    <t>Lê Thị Xê</t>
  </si>
  <si>
    <t xml:space="preserve">Vợ Chủ Hộ </t>
  </si>
  <si>
    <t>NVL+khac</t>
  </si>
  <si>
    <t>Cách thức trồng, chăm sóc</t>
  </si>
  <si>
    <t>Trần Kim Tự</t>
  </si>
  <si>
    <t xml:space="preserve">Trần Kim Tự </t>
  </si>
  <si>
    <t>An Bình</t>
  </si>
  <si>
    <t xml:space="preserve">Trần Văn Thiện </t>
  </si>
  <si>
    <t xml:space="preserve">Nguyễn Thị Thu Thủy </t>
  </si>
  <si>
    <t xml:space="preserve">Thanh Lương </t>
  </si>
  <si>
    <t>AQcm</t>
  </si>
  <si>
    <t>Xoài Thanh Ca</t>
  </si>
  <si>
    <t xml:space="preserve"> Khó chăm sóc</t>
  </si>
  <si>
    <t xml:space="preserve">Mít </t>
  </si>
  <si>
    <t>Không có giá</t>
  </si>
  <si>
    <t>1,2</t>
  </si>
  <si>
    <t xml:space="preserve">Huỳnh Thị Tiến </t>
  </si>
  <si>
    <t>nghệ</t>
  </si>
  <si>
    <t>tự chết</t>
  </si>
  <si>
    <t>tầm vong - chuối</t>
  </si>
  <si>
    <t>De trong va cham soc,</t>
  </si>
  <si>
    <t xml:space="preserve">Nguyễn Văn Thành </t>
  </si>
  <si>
    <t>Võ Thị Nhễm</t>
  </si>
  <si>
    <t>An Hòa B</t>
  </si>
  <si>
    <t>Sau rieng</t>
  </si>
  <si>
    <t>Bo</t>
  </si>
  <si>
    <t xml:space="preserve">Lê Văn Ngoan </t>
  </si>
  <si>
    <t>Go do</t>
  </si>
  <si>
    <t xml:space="preserve">Trương Văn Phương </t>
  </si>
  <si>
    <t>chuối</t>
  </si>
  <si>
    <t xml:space="preserve">tầm vong - chuối </t>
  </si>
  <si>
    <t xml:space="preserve">tận dụng phân </t>
  </si>
  <si>
    <t xml:space="preserve">ít sâu bệnh </t>
  </si>
  <si>
    <t xml:space="preserve">chi phí it </t>
  </si>
  <si>
    <t>không tốn tiền giống</t>
  </si>
  <si>
    <t xml:space="preserve">ít tốn công </t>
  </si>
  <si>
    <t>Lê Văn Thường</t>
  </si>
  <si>
    <t xml:space="preserve">Nguyễn Thị Diệu </t>
  </si>
  <si>
    <t xml:space="preserve">Trần Thị Lắm </t>
  </si>
  <si>
    <t xml:space="preserve">Trần Gô Ta </t>
  </si>
  <si>
    <t>Mang cau</t>
  </si>
  <si>
    <t>Xoài cát hoài lộc</t>
  </si>
  <si>
    <t>Mang lại giá trị kinh tế cho gia đình</t>
  </si>
  <si>
    <t>Cay che bong cay khac</t>
  </si>
  <si>
    <t xml:space="preserve">Dạy cách trồng, bón phân, cắt cành </t>
  </si>
  <si>
    <t>6,11</t>
  </si>
  <si>
    <t xml:space="preserve">Trần Văn Hưng </t>
  </si>
  <si>
    <t>Doc it</t>
  </si>
  <si>
    <t>Thieu von dau tu</t>
  </si>
  <si>
    <t>Nguyễn Văn Lộc</t>
  </si>
  <si>
    <t>Gio bau</t>
  </si>
  <si>
    <t xml:space="preserve">bưởi </t>
  </si>
  <si>
    <t xml:space="preserve">phù hợp với đất </t>
  </si>
  <si>
    <t xml:space="preserve">Dương Văn Liêm </t>
  </si>
  <si>
    <t>Cam quyt</t>
  </si>
  <si>
    <t>Cam, quyt</t>
  </si>
  <si>
    <t>bơ sáp</t>
  </si>
  <si>
    <t>cam</t>
  </si>
  <si>
    <t>quýt đường</t>
  </si>
  <si>
    <t>Cách chăm sóc vườn, tỉa cành, bón phân</t>
  </si>
  <si>
    <t>Trần Văn Thổn</t>
  </si>
  <si>
    <t xml:space="preserve">Trần Thị Cương </t>
  </si>
  <si>
    <t xml:space="preserve">Trương Thị Ôỉ </t>
  </si>
  <si>
    <t>Dua</t>
  </si>
  <si>
    <t>bưởi da xanh</t>
  </si>
  <si>
    <t xml:space="preserve">Phan Văn Khéo </t>
  </si>
  <si>
    <t xml:space="preserve">Phan Văn Hơn </t>
  </si>
  <si>
    <t>Huỳnh Liễu Trang</t>
  </si>
  <si>
    <t>cách chăm sóc, tỉa cây</t>
  </si>
  <si>
    <t xml:space="preserve">Lý Thị Thi </t>
  </si>
  <si>
    <t xml:space="preserve">Ngô Văn Hiền </t>
  </si>
  <si>
    <t>Võ Văn Giỏi</t>
  </si>
  <si>
    <t>quýt</t>
  </si>
  <si>
    <t>cách chăm sóc vườn, tỉa cành</t>
  </si>
  <si>
    <t xml:space="preserve">Phan Văn Hiếu </t>
  </si>
  <si>
    <t>Chau Tứp</t>
  </si>
  <si>
    <t>O Lam</t>
  </si>
  <si>
    <t xml:space="preserve">Phước An </t>
  </si>
  <si>
    <t xml:space="preserve">Hướng dẫn trồng cây ăn trái </t>
  </si>
  <si>
    <t>chau Ône</t>
  </si>
  <si>
    <t>Chau Tơi</t>
  </si>
  <si>
    <t>Giang huong</t>
  </si>
  <si>
    <t xml:space="preserve">giáng hương </t>
  </si>
  <si>
    <t>giá trị cao</t>
  </si>
  <si>
    <t>không đầu tư vốn</t>
  </si>
  <si>
    <t>Chau Thiết</t>
  </si>
  <si>
    <t>Keo la tram</t>
  </si>
  <si>
    <t xml:space="preserve">xoài </t>
  </si>
  <si>
    <t>thị trường ổn định</t>
  </si>
  <si>
    <t>Chau Sol</t>
  </si>
  <si>
    <t>Khoai lang</t>
  </si>
  <si>
    <t>xoài keo</t>
  </si>
  <si>
    <t xml:space="preserve">thị trường tiêu thụ tại chỗ </t>
  </si>
  <si>
    <t>giá ổn định</t>
  </si>
  <si>
    <t>Chau Mul</t>
  </si>
  <si>
    <t>nhà nước hỗ trợ giống</t>
  </si>
  <si>
    <t xml:space="preserve">ít công chăm sóc </t>
  </si>
  <si>
    <t>ít đầu tư vốn</t>
  </si>
  <si>
    <t>Phước Thọ</t>
  </si>
  <si>
    <t xml:space="preserve">Trần Văn Dũng Anh </t>
  </si>
  <si>
    <t>An Định A</t>
  </si>
  <si>
    <t xml:space="preserve">Nguyễn Văn Sang </t>
  </si>
  <si>
    <t xml:space="preserve">Lương Thị Sáu </t>
  </si>
  <si>
    <t xml:space="preserve">Nguyễn Văn Hôn </t>
  </si>
  <si>
    <t xml:space="preserve">Lưu Văn Hùng </t>
  </si>
  <si>
    <t xml:space="preserve">Lê Hoàng Anh </t>
  </si>
  <si>
    <t xml:space="preserve">Huỳnh Văn Hải </t>
  </si>
  <si>
    <t>Ngai bun</t>
  </si>
  <si>
    <t>DL</t>
  </si>
  <si>
    <t>Nguyễn Văn Đạt</t>
  </si>
  <si>
    <t xml:space="preserve">Bùi Văn Nhu </t>
  </si>
  <si>
    <t>b</t>
  </si>
  <si>
    <t>Ngô Văn Giỏi</t>
  </si>
  <si>
    <t>Tấn</t>
  </si>
  <si>
    <t xml:space="preserve">Nguyễn Văn Oanh </t>
  </si>
  <si>
    <t>Lê Thị Vương</t>
  </si>
  <si>
    <t>An Định B</t>
  </si>
  <si>
    <t>Lý Văn Trị</t>
  </si>
  <si>
    <t>Nguyễn Thị Lập</t>
  </si>
  <si>
    <t>bưởi</t>
  </si>
  <si>
    <t>xoài + nghệ</t>
  </si>
  <si>
    <t xml:space="preserve">dễ trồng </t>
  </si>
  <si>
    <t xml:space="preserve">Lê Văn Thành Phước </t>
  </si>
  <si>
    <t xml:space="preserve">An Trung </t>
  </si>
  <si>
    <t>xoài</t>
  </si>
  <si>
    <t>Trương Tấn Tài</t>
  </si>
  <si>
    <t>vú sữa</t>
  </si>
  <si>
    <t xml:space="preserve">Nguyễn Hoàng Lân </t>
  </si>
  <si>
    <t xml:space="preserve">Trương Văn Hưng </t>
  </si>
  <si>
    <t>Nguyễn Văn Em</t>
  </si>
  <si>
    <t>Nguyễn Thị Ngợi</t>
  </si>
  <si>
    <t>Dat lan da</t>
  </si>
  <si>
    <t>Lê Văn Cường</t>
  </si>
  <si>
    <t>Lê Thị Oanh</t>
  </si>
  <si>
    <t>rau</t>
  </si>
  <si>
    <t>Bùi Văn Mách</t>
  </si>
  <si>
    <t>Định An</t>
  </si>
  <si>
    <t>Nguyễn Hùng Dũng</t>
  </si>
  <si>
    <t>Lê Văn Bảo</t>
  </si>
  <si>
    <t>Trần Thị Kim Yến</t>
  </si>
  <si>
    <t>Vợ</t>
  </si>
  <si>
    <t>Xoài Cát</t>
  </si>
  <si>
    <t>Xoài</t>
  </si>
  <si>
    <t>Giá cao, năng suất cao</t>
  </si>
  <si>
    <t>Xoài Thanh ca- Xoài Cát</t>
  </si>
  <si>
    <t>Năng suất xoài Thanh ca ổn định</t>
  </si>
  <si>
    <t>Năng suất xoài Thanh Ca cao</t>
  </si>
  <si>
    <t>Xoài cát giá cao</t>
  </si>
  <si>
    <t>Dễ trồng</t>
  </si>
  <si>
    <t>Dễ bán</t>
  </si>
  <si>
    <t>Phù hợp với đất</t>
  </si>
  <si>
    <t>Kỹ thuật xịt thuốc</t>
  </si>
  <si>
    <t>Nguyễn Thị Út</t>
  </si>
  <si>
    <t>Chủ hộ</t>
  </si>
  <si>
    <t>Du du</t>
  </si>
  <si>
    <t>Xoài Thanh ca</t>
  </si>
  <si>
    <t>Có năng suất</t>
  </si>
  <si>
    <t>Phù hợp đất đai</t>
  </si>
  <si>
    <t>Châu Chanh</t>
  </si>
  <si>
    <t>Neang Dat</t>
  </si>
  <si>
    <t>Sao</t>
  </si>
  <si>
    <t>Tầm vông</t>
  </si>
  <si>
    <t>Không cần vốn đầu tư</t>
  </si>
  <si>
    <t>Bùi Văn Quý</t>
  </si>
  <si>
    <t>Nguyễn Thị Thùy Trang</t>
  </si>
  <si>
    <t>An Định</t>
  </si>
  <si>
    <t>Chuối</t>
  </si>
  <si>
    <t>Bưởi</t>
  </si>
  <si>
    <t>Bớt xịt cỏ, phù hợp với đất</t>
  </si>
  <si>
    <t>Xoài - Chuối - Bưởi</t>
  </si>
  <si>
    <t>Ồn định</t>
  </si>
  <si>
    <t>Thích hợp</t>
  </si>
  <si>
    <t>Giảm đầu tư cho xoài</t>
  </si>
  <si>
    <t>Nguyễn Văn Bạc</t>
  </si>
  <si>
    <t>Sua</t>
  </si>
  <si>
    <t>Dó bầu</t>
  </si>
  <si>
    <t>Tràm</t>
  </si>
  <si>
    <t>Cho thu nhập</t>
  </si>
  <si>
    <t>Trong ket hop voi nhieu loai</t>
  </si>
  <si>
    <t>Mat nhieu cong cham soc</t>
  </si>
  <si>
    <t>Lê Văn Lẹ</t>
  </si>
  <si>
    <t>Nguyễn Thị Thu</t>
  </si>
  <si>
    <t>Xòai</t>
  </si>
  <si>
    <t>Dưa leo</t>
  </si>
  <si>
    <t>Dưa leo - Khổ qua</t>
  </si>
  <si>
    <t>Mau thu hoạch</t>
  </si>
  <si>
    <t>Nhẹ vốn</t>
  </si>
  <si>
    <t>Luân canh, giá ổn định</t>
  </si>
  <si>
    <t>Giao thong kho khan</t>
  </si>
  <si>
    <t>Trần Văn Xì</t>
  </si>
  <si>
    <t>Trà Thị Muội</t>
  </si>
  <si>
    <t>Sapoche</t>
  </si>
  <si>
    <t>Sầu riêng</t>
  </si>
  <si>
    <t>Thử nghiệm</t>
  </si>
  <si>
    <t>Thấy ở cần thơ có trái cho nhiều tiền</t>
  </si>
  <si>
    <t>Sapoche - Bưởi</t>
  </si>
  <si>
    <t>Cho trái đều</t>
  </si>
  <si>
    <t>Dat doc, thieu nuoc</t>
  </si>
  <si>
    <t>Trần Văn Châu</t>
  </si>
  <si>
    <t>Cách trồng, chăm sóc</t>
  </si>
  <si>
    <t>Thiếu nước</t>
  </si>
  <si>
    <t>Trần Hà Khê</t>
  </si>
  <si>
    <t>Xoài đài loan</t>
  </si>
  <si>
    <t>Dễ trồng,</t>
  </si>
  <si>
    <t>Sản lượng cao</t>
  </si>
  <si>
    <t>Giá ổn định</t>
  </si>
  <si>
    <t>Xoài cát</t>
  </si>
  <si>
    <t>Có giá cao</t>
  </si>
  <si>
    <t>Đất dốc</t>
  </si>
  <si>
    <t>Sâu bệnh</t>
  </si>
  <si>
    <t>Lê Văn Dũng</t>
  </si>
  <si>
    <t>ha</t>
  </si>
  <si>
    <t>Xoài cát - Ngải bún</t>
  </si>
  <si>
    <t>Giảm cỏ</t>
  </si>
  <si>
    <t>Ngải bút giá cao</t>
  </si>
  <si>
    <t>Thu nhập hàng ngày</t>
  </si>
  <si>
    <t>Ngải bún</t>
  </si>
  <si>
    <t>Khi nào cần thì bán</t>
  </si>
  <si>
    <t>Vay nhiều vốn</t>
  </si>
  <si>
    <t>Nguyễn Văn Mao</t>
  </si>
  <si>
    <t>Quýt</t>
  </si>
  <si>
    <t>bụi</t>
  </si>
  <si>
    <t>Không hiệu quả</t>
  </si>
  <si>
    <t>Chết</t>
  </si>
  <si>
    <t>Cách bón phân</t>
  </si>
  <si>
    <t>Đặng Văn Hùng</t>
  </si>
  <si>
    <t>Ít chi phí</t>
  </si>
  <si>
    <t>Võ Thị Phượng</t>
  </si>
  <si>
    <t>Nhanh cho sản phẩm</t>
  </si>
  <si>
    <t>Đặng Văn Liệt</t>
  </si>
  <si>
    <t>Huỳnh Thị Vẽ</t>
  </si>
  <si>
    <t>Mít</t>
  </si>
  <si>
    <t>Chanh</t>
  </si>
  <si>
    <t>Thời tiết, nước tưới</t>
  </si>
  <si>
    <t>Lê Văn Hồng</t>
  </si>
  <si>
    <t>An Hòa</t>
  </si>
  <si>
    <t>Riềng</t>
  </si>
  <si>
    <t>bán đất</t>
  </si>
  <si>
    <t>Nghệ - Ngãi bún</t>
  </si>
  <si>
    <t>Ít đầu tư</t>
  </si>
  <si>
    <t>Ngãi bún</t>
  </si>
  <si>
    <t>Thị trường ổn định</t>
  </si>
  <si>
    <t>Thiếu đất</t>
  </si>
  <si>
    <t>Chao Tích</t>
  </si>
  <si>
    <t>Tầm vong</t>
  </si>
  <si>
    <t>Bi mat trom</t>
  </si>
  <si>
    <t>a</t>
  </si>
  <si>
    <t>Lê Văn Thanh</t>
  </si>
  <si>
    <t>Nghệ</t>
  </si>
  <si>
    <t>Không kén đất</t>
  </si>
  <si>
    <t>Không lo mất mùa</t>
  </si>
  <si>
    <t>Huỳnh Ngọc Sang</t>
  </si>
  <si>
    <t>Bơ</t>
  </si>
  <si>
    <t>Bơ - Bười - Nghệ</t>
  </si>
  <si>
    <t>Sinh trưởng tốt</t>
  </si>
  <si>
    <t>Lấy ngắn nuôi dài</t>
  </si>
  <si>
    <t>Ít chăm</t>
  </si>
  <si>
    <t>Võ Văn Thêm</t>
  </si>
  <si>
    <t>Vú sữa</t>
  </si>
  <si>
    <t>Không có thu</t>
  </si>
  <si>
    <t>Cho thu hoạch đều</t>
  </si>
  <si>
    <t>Đầu tư lâu</t>
  </si>
  <si>
    <t>Nguyễn Văn Cát</t>
  </si>
  <si>
    <t>Nguyễn Văn Hậu</t>
  </si>
  <si>
    <t>Dau rong</t>
  </si>
  <si>
    <t>Bơ - Xoài - Bưởi</t>
  </si>
  <si>
    <t>Dễ chăm sóc</t>
  </si>
  <si>
    <t>Năng suất ổn định</t>
  </si>
  <si>
    <t>Dat trong phu hop</t>
  </si>
  <si>
    <t>Cách sử dụng phân, thuốc</t>
  </si>
  <si>
    <t>Chau Chunh</t>
  </si>
  <si>
    <t>Phước Bình</t>
  </si>
  <si>
    <t>Khoai từ</t>
  </si>
  <si>
    <t>Năng suất cao</t>
  </si>
  <si>
    <t>Giá cao</t>
  </si>
  <si>
    <t>Có thị trường</t>
  </si>
  <si>
    <t>Cách chăm sóc cây ăn trái</t>
  </si>
  <si>
    <t>Chau sa Runh</t>
  </si>
  <si>
    <t>Chau Sa Runh</t>
  </si>
  <si>
    <t>Phước Lợi</t>
  </si>
  <si>
    <t>Xoài keo</t>
  </si>
  <si>
    <t>Dễ chăm</t>
  </si>
  <si>
    <t>Nhiều trái</t>
  </si>
  <si>
    <t>Ít ảnh hưởng thời tiết</t>
  </si>
  <si>
    <t>Có thị trường dễ bán</t>
  </si>
  <si>
    <t>Cách chăm sóc</t>
  </si>
  <si>
    <t>Chau Sambo</t>
  </si>
  <si>
    <t>Mít ta</t>
  </si>
  <si>
    <t>Nơi khác làm tốt</t>
  </si>
  <si>
    <t>ít bệnh</t>
  </si>
  <si>
    <t>Mít thái</t>
  </si>
  <si>
    <t>Thu nhập quanh năm</t>
  </si>
  <si>
    <t>Ít chăm sóc</t>
  </si>
  <si>
    <t>Cách trồng, cách xịt thuốc</t>
  </si>
  <si>
    <t>Đường sá khó</t>
  </si>
  <si>
    <t>Đường đi lên núi</t>
  </si>
  <si>
    <t>Chau Kôp</t>
  </si>
  <si>
    <t>Xoài thanh ca</t>
  </si>
  <si>
    <t>Cây già cỗi</t>
  </si>
  <si>
    <t>Ít ảnh hưởng do thời tiết</t>
  </si>
  <si>
    <t>Chau Priene</t>
  </si>
  <si>
    <t>Quýt đường</t>
  </si>
  <si>
    <t>Xoài Keo</t>
  </si>
  <si>
    <t>Trái đều</t>
  </si>
  <si>
    <t>Cách trồng cây</t>
  </si>
  <si>
    <t>Châu Chuôp</t>
  </si>
  <si>
    <t>Chịu đất xấu</t>
  </si>
  <si>
    <t>Có giá</t>
  </si>
  <si>
    <t>Không có điện để tưới</t>
  </si>
  <si>
    <t>Châu Chênh</t>
  </si>
  <si>
    <t>Cay giong de mua</t>
  </si>
  <si>
    <t>No</t>
  </si>
  <si>
    <t>land.owner</t>
  </si>
  <si>
    <t>interviewee</t>
  </si>
  <si>
    <t>relationship</t>
  </si>
  <si>
    <t>district</t>
  </si>
  <si>
    <t>district.code</t>
  </si>
  <si>
    <t>village</t>
  </si>
  <si>
    <t>village.code</t>
  </si>
  <si>
    <t>hamlet</t>
  </si>
  <si>
    <t>sex</t>
  </si>
  <si>
    <t>age</t>
  </si>
  <si>
    <t>ethnic</t>
  </si>
  <si>
    <t>religion</t>
  </si>
  <si>
    <t>education</t>
  </si>
  <si>
    <t>family.member</t>
  </si>
  <si>
    <t>labor.total</t>
  </si>
  <si>
    <t>labor.agri</t>
  </si>
  <si>
    <t>year.working</t>
  </si>
  <si>
    <t>year.agri.working</t>
  </si>
  <si>
    <t>income.2018x</t>
  </si>
  <si>
    <t>income.2018y</t>
  </si>
  <si>
    <t>income.NLKH.percent</t>
  </si>
  <si>
    <t>area.total</t>
  </si>
  <si>
    <t>area.NLKH</t>
  </si>
  <si>
    <t>area.forestry</t>
  </si>
  <si>
    <t>land.increase</t>
  </si>
  <si>
    <t>land.increase.reason</t>
  </si>
  <si>
    <t>land.increase.area</t>
  </si>
  <si>
    <t>water.source</t>
  </si>
  <si>
    <t>water.source.specify</t>
  </si>
  <si>
    <t>model.total</t>
  </si>
  <si>
    <t>plant.total</t>
  </si>
  <si>
    <t>model1.area</t>
  </si>
  <si>
    <t>model1.main1</t>
  </si>
  <si>
    <t>model1.main.group1</t>
  </si>
  <si>
    <t>model1.main1.number</t>
  </si>
  <si>
    <t>model1.main1.number.unit</t>
  </si>
  <si>
    <t>model1.main1.year</t>
  </si>
  <si>
    <t>model1.main1.yield</t>
  </si>
  <si>
    <t>model1.main1.yield.unit</t>
  </si>
  <si>
    <t>model1.main2</t>
  </si>
  <si>
    <t>model1.main2.number</t>
  </si>
  <si>
    <t>model1.main2.year</t>
  </si>
  <si>
    <t>model1.main2.yield</t>
  </si>
  <si>
    <t>model1.main2.yield.unit</t>
  </si>
  <si>
    <t>model1.intercrop1</t>
  </si>
  <si>
    <t>model1.intercrop.group1</t>
  </si>
  <si>
    <t>model1.intercrop1.number</t>
  </si>
  <si>
    <t>model1.intercrop1.number.unit</t>
  </si>
  <si>
    <t>model1.intercrop1.year</t>
  </si>
  <si>
    <t>model1.intercrop1.yield</t>
  </si>
  <si>
    <t>model1.intercrop1.yield.unit</t>
  </si>
  <si>
    <t>model1.intercrop2</t>
  </si>
  <si>
    <t>model1.intercrop2.number</t>
  </si>
  <si>
    <t>model1.intercrop2.year</t>
  </si>
  <si>
    <t>model1.intercrop2.yield</t>
  </si>
  <si>
    <t>model1.intercrop2.yield.unit</t>
  </si>
  <si>
    <t>model1.intercrop3</t>
  </si>
  <si>
    <t>model1.intercrop3.number</t>
  </si>
  <si>
    <t>model1.intercrop3.year</t>
  </si>
  <si>
    <t>model1.intercrop3.yield</t>
  </si>
  <si>
    <t>model1.intercrop3.yield.unit</t>
  </si>
  <si>
    <t>model1.intercrop4</t>
  </si>
  <si>
    <t>model1.intercrop4.number</t>
  </si>
  <si>
    <t>model1.intercrop4.year</t>
  </si>
  <si>
    <t>model1.intercrop4.yield</t>
  </si>
  <si>
    <t>model1.intercrop4.yield.unit</t>
  </si>
  <si>
    <t>model1.intercrop5</t>
  </si>
  <si>
    <t>model1.intercrop5.number</t>
  </si>
  <si>
    <t>model1.intercrop5.year</t>
  </si>
  <si>
    <t>model1.intercrop5.yield</t>
  </si>
  <si>
    <t>model1.intercrop5.yield.unit</t>
  </si>
  <si>
    <t>model1.intercrop6</t>
  </si>
  <si>
    <t>model1.intercrop6.number</t>
  </si>
  <si>
    <t>model1.intercrop6.year</t>
  </si>
  <si>
    <t>model1.intercrop6.yield</t>
  </si>
  <si>
    <t>model1.intercrop6.yield.unit</t>
  </si>
  <si>
    <t>model1.plant.formula.x</t>
  </si>
  <si>
    <t>model1.soil.characteristic</t>
  </si>
  <si>
    <t>model1.land.slope</t>
  </si>
  <si>
    <t>model1.water</t>
  </si>
  <si>
    <t>model1.income.main.2018</t>
  </si>
  <si>
    <t>model1.income.intercrop.2018</t>
  </si>
  <si>
    <t>model1.cost.main.2018</t>
  </si>
  <si>
    <t>model1.cost.intercrop.2018</t>
  </si>
  <si>
    <t>model1.income.2018</t>
  </si>
  <si>
    <t>model1.cost.2018</t>
  </si>
  <si>
    <t>model1.profit.2018</t>
  </si>
  <si>
    <t>model1.plant.formula.y</t>
  </si>
  <si>
    <t>model2.area</t>
  </si>
  <si>
    <t>model2.main1</t>
  </si>
  <si>
    <t>model2.main1.number</t>
  </si>
  <si>
    <t>model2.main1.year</t>
  </si>
  <si>
    <t>model2.main1.yield</t>
  </si>
  <si>
    <t>model2.main1.yield.unit</t>
  </si>
  <si>
    <t>model2.intercrop1</t>
  </si>
  <si>
    <t>model2.intercrop1.number</t>
  </si>
  <si>
    <t>model2.intercrop1.year</t>
  </si>
  <si>
    <t>model2.intercrop1.yield</t>
  </si>
  <si>
    <t>model2.intercrop1.yield.unit</t>
  </si>
  <si>
    <t>model2.intercrop2</t>
  </si>
  <si>
    <t>model2.intercrop2.number</t>
  </si>
  <si>
    <t>model2.intercrop2.year</t>
  </si>
  <si>
    <t>model2.intercrop2.yield</t>
  </si>
  <si>
    <t>model2.intercrop2.yield.unit</t>
  </si>
  <si>
    <t>model2.intercrop3</t>
  </si>
  <si>
    <t>model2.intercrop3.number</t>
  </si>
  <si>
    <t>model2.intercrop3.year</t>
  </si>
  <si>
    <t>model2.intercrop3.yield</t>
  </si>
  <si>
    <t>model2.intercrop3.yield.unit</t>
  </si>
  <si>
    <t>species1</t>
  </si>
  <si>
    <t>species.reason1</t>
  </si>
  <si>
    <t>species2</t>
  </si>
  <si>
    <t>species.reason2</t>
  </si>
  <si>
    <t>species3</t>
  </si>
  <si>
    <t>species.reason3</t>
  </si>
  <si>
    <t>efficient.model1</t>
  </si>
  <si>
    <t>efficient.model1.reason1</t>
  </si>
  <si>
    <t>efficient.model1.reason2</t>
  </si>
  <si>
    <t>efficient.model1.reason3</t>
  </si>
  <si>
    <t>effiecient.model2</t>
  </si>
  <si>
    <t>efficient.model2.reason1</t>
  </si>
  <si>
    <t>efficient.model2.reason2</t>
  </si>
  <si>
    <t>efficient.model2.reason3</t>
  </si>
  <si>
    <t>efficient.plant1</t>
  </si>
  <si>
    <t>efficient.plant1.reason1</t>
  </si>
  <si>
    <t>efficient.plant1.reason2</t>
  </si>
  <si>
    <t>efficient.plant1.reason3</t>
  </si>
  <si>
    <t>efficient.plant2</t>
  </si>
  <si>
    <t>efficient.plant2.reason1</t>
  </si>
  <si>
    <t>efficient.plant2.reason2</t>
  </si>
  <si>
    <t>efficient.plant2.reason3</t>
  </si>
  <si>
    <t>efficient.plant3</t>
  </si>
  <si>
    <t>efficient.plant3.reason1</t>
  </si>
  <si>
    <t>efficient.plant3.reason2</t>
  </si>
  <si>
    <t>model1.strength</t>
  </si>
  <si>
    <t>model1.weakness</t>
  </si>
  <si>
    <t>change.plant1</t>
  </si>
  <si>
    <t>change.plant1.reason</t>
  </si>
  <si>
    <t>change.plant2</t>
  </si>
  <si>
    <t>change.plant2.reason</t>
  </si>
  <si>
    <t>model1.year</t>
  </si>
  <si>
    <t>model1.cost.establish1</t>
  </si>
  <si>
    <t>model1.cost.establish2</t>
  </si>
  <si>
    <t>model1.cost.establish3</t>
  </si>
  <si>
    <t>model1.cost.establish4</t>
  </si>
  <si>
    <t>model1.cost.establish5</t>
  </si>
  <si>
    <t>model1.cost.establish.total</t>
  </si>
  <si>
    <t>model2.year</t>
  </si>
  <si>
    <t>model2.cost.establish1</t>
  </si>
  <si>
    <t>model2.cost.establish2</t>
  </si>
  <si>
    <t>model2.cost.establish3</t>
  </si>
  <si>
    <t>model2.cost.establish4</t>
  </si>
  <si>
    <t>model2.cost.establish5</t>
  </si>
  <si>
    <t>model2.cost.establish.total</t>
  </si>
  <si>
    <t>model1.cost.labor1</t>
  </si>
  <si>
    <t>model1.cost.labor2</t>
  </si>
  <si>
    <t>model1.cost.labor3</t>
  </si>
  <si>
    <t>model2.cost.labor1</t>
  </si>
  <si>
    <t>model2.cost.labor2</t>
  </si>
  <si>
    <t>model2.cost.labor3</t>
  </si>
  <si>
    <t>model3.cost.labor1</t>
  </si>
  <si>
    <t>model3.cost.labor2</t>
  </si>
  <si>
    <t>model3.cost.labor3</t>
  </si>
  <si>
    <t>organization.form1</t>
  </si>
  <si>
    <t>organization.count1</t>
  </si>
  <si>
    <t>organization.content1</t>
  </si>
  <si>
    <t>organization.apply1</t>
  </si>
  <si>
    <t>organization.form2</t>
  </si>
  <si>
    <t>organization.count2</t>
  </si>
  <si>
    <t>organization.content2</t>
  </si>
  <si>
    <t>organization.apply2</t>
  </si>
  <si>
    <t>organization.self.learning</t>
  </si>
  <si>
    <t>organization.self.learning.specify</t>
  </si>
  <si>
    <t>loan</t>
  </si>
  <si>
    <t>loan.organization</t>
  </si>
  <si>
    <t>loan.sum</t>
  </si>
  <si>
    <t>loan.time</t>
  </si>
  <si>
    <t>loan.interest</t>
  </si>
  <si>
    <t>loan.status</t>
  </si>
  <si>
    <t>loan.no.reason</t>
  </si>
  <si>
    <t>loan.no.reason.specify</t>
  </si>
  <si>
    <t>land.paper.no.reason</t>
  </si>
  <si>
    <t>loan.no.pay</t>
  </si>
  <si>
    <t>loan.purpose</t>
  </si>
  <si>
    <t>loan.strength</t>
  </si>
  <si>
    <t>loan.weakness</t>
  </si>
  <si>
    <t>loan.desire</t>
  </si>
  <si>
    <t>production.plan</t>
  </si>
  <si>
    <t>model1.intercrop2.number.unit</t>
  </si>
  <si>
    <t>model1.intercrop3.number.unit</t>
  </si>
  <si>
    <t>model2.main1.number.uint</t>
  </si>
  <si>
    <t>nải</t>
  </si>
  <si>
    <t>model1.main2.number.unit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</si>
</sst>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4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4" fillId="2" borderId="0" xfId="0" applyFont="1" applyFill="1"/>
    <xf numFmtId="165" fontId="0" fillId="0" borderId="0" xfId="1" applyNumberFormat="1" applyFont="1" applyFill="1" applyBorder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2" fillId="3" borderId="0" xfId="0" applyFont="1" applyFill="1"/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1"/>
  <sheetViews>
    <sheetView tabSelected="1" topLeftCell="S1" workbookViewId="0">
      <pane ySplit="1" topLeftCell="A2" activePane="bottomLeft" state="frozen"/>
      <selection activeCell="AZ1" sqref="AZ1"/>
      <selection pane="bottomLeft" activeCell="X15" sqref="X15"/>
    </sheetView>
  </sheetViews>
  <sheetFormatPr defaultRowHeight="14.4" x14ac:dyDescent="0.3"/>
  <cols>
    <col min="50" max="50" width="28.109375" bestFit="1" customWidth="1"/>
    <col min="51" max="51" width="21" bestFit="1" customWidth="1"/>
    <col min="54" max="54" width="16.6640625" bestFit="1" customWidth="1"/>
    <col min="55" max="55" width="24.109375" bestFit="1" customWidth="1"/>
    <col min="56" max="56" width="24.109375" customWidth="1"/>
    <col min="57" max="57" width="21" bestFit="1" customWidth="1"/>
    <col min="58" max="58" width="21.44140625" bestFit="1" customWidth="1"/>
    <col min="59" max="59" width="25.44140625" bestFit="1" customWidth="1"/>
    <col min="60" max="60" width="16.6640625" bestFit="1" customWidth="1"/>
    <col min="61" max="61" width="24.109375" bestFit="1" customWidth="1"/>
    <col min="62" max="62" width="24.109375" customWidth="1"/>
    <col min="63" max="63" width="21" bestFit="1" customWidth="1"/>
    <col min="64" max="64" width="21.44140625" bestFit="1" customWidth="1"/>
    <col min="65" max="65" width="25.44140625" bestFit="1" customWidth="1"/>
    <col min="85" max="85" width="23.77734375" bestFit="1" customWidth="1"/>
    <col min="86" max="86" width="27.33203125" bestFit="1" customWidth="1"/>
    <col min="95" max="95" width="20.5546875" bestFit="1" customWidth="1"/>
    <col min="97" max="97" width="17.5546875" bestFit="1" customWidth="1"/>
  </cols>
  <sheetData>
    <row r="1" spans="1:195" s="23" customFormat="1" ht="54.75" customHeight="1" x14ac:dyDescent="0.3">
      <c r="A1" s="22" t="s">
        <v>431</v>
      </c>
      <c r="B1" s="22" t="s">
        <v>432</v>
      </c>
      <c r="C1" s="22" t="s">
        <v>433</v>
      </c>
      <c r="D1" s="22" t="s">
        <v>434</v>
      </c>
      <c r="E1" s="22" t="s">
        <v>435</v>
      </c>
      <c r="F1" s="22" t="s">
        <v>436</v>
      </c>
      <c r="G1" s="22" t="s">
        <v>437</v>
      </c>
      <c r="H1" s="22" t="s">
        <v>438</v>
      </c>
      <c r="I1" s="22" t="s">
        <v>439</v>
      </c>
      <c r="J1" s="22" t="s">
        <v>440</v>
      </c>
      <c r="K1" s="22" t="s">
        <v>441</v>
      </c>
      <c r="L1" s="22" t="s">
        <v>442</v>
      </c>
      <c r="M1" s="22" t="s">
        <v>443</v>
      </c>
      <c r="N1" s="22" t="s">
        <v>444</v>
      </c>
      <c r="O1" s="22" t="s">
        <v>445</v>
      </c>
      <c r="P1" s="22" t="s">
        <v>446</v>
      </c>
      <c r="Q1" s="22" t="s">
        <v>447</v>
      </c>
      <c r="R1" s="22" t="s">
        <v>448</v>
      </c>
      <c r="S1" s="22" t="s">
        <v>449</v>
      </c>
      <c r="T1" s="22" t="s">
        <v>450</v>
      </c>
      <c r="U1" s="22" t="s">
        <v>451</v>
      </c>
      <c r="V1" s="22" t="s">
        <v>452</v>
      </c>
      <c r="W1" s="22" t="s">
        <v>453</v>
      </c>
      <c r="X1" s="22" t="s">
        <v>454</v>
      </c>
      <c r="Y1" s="22" t="s">
        <v>455</v>
      </c>
      <c r="Z1" s="22" t="s">
        <v>456</v>
      </c>
      <c r="AA1" s="22" t="s">
        <v>457</v>
      </c>
      <c r="AB1" s="22" t="s">
        <v>458</v>
      </c>
      <c r="AC1" s="22" t="s">
        <v>459</v>
      </c>
      <c r="AD1" s="22" t="s">
        <v>460</v>
      </c>
      <c r="AE1" s="22" t="s">
        <v>461</v>
      </c>
      <c r="AF1" s="22" t="s">
        <v>462</v>
      </c>
      <c r="AG1" s="22" t="s">
        <v>463</v>
      </c>
      <c r="AH1" s="22" t="s">
        <v>464</v>
      </c>
      <c r="AI1" s="22" t="s">
        <v>465</v>
      </c>
      <c r="AJ1" s="22" t="s">
        <v>466</v>
      </c>
      <c r="AK1" s="22" t="s">
        <v>467</v>
      </c>
      <c r="AL1" s="22" t="s">
        <v>468</v>
      </c>
      <c r="AM1" s="22" t="s">
        <v>469</v>
      </c>
      <c r="AN1" s="22" t="s">
        <v>470</v>
      </c>
      <c r="AO1" s="22" t="s">
        <v>471</v>
      </c>
      <c r="AP1" s="22" t="s">
        <v>472</v>
      </c>
      <c r="AQ1" s="22" t="s">
        <v>624</v>
      </c>
      <c r="AR1" s="22" t="s">
        <v>473</v>
      </c>
      <c r="AS1" s="22" t="s">
        <v>474</v>
      </c>
      <c r="AT1" s="22" t="s">
        <v>475</v>
      </c>
      <c r="AU1" s="22" t="s">
        <v>476</v>
      </c>
      <c r="AV1" s="22" t="s">
        <v>477</v>
      </c>
      <c r="AW1" s="22" t="s">
        <v>478</v>
      </c>
      <c r="AX1" s="22" t="s">
        <v>479</v>
      </c>
      <c r="AY1" s="22" t="s">
        <v>480</v>
      </c>
      <c r="AZ1" s="22" t="s">
        <v>481</v>
      </c>
      <c r="BA1" s="22" t="s">
        <v>482</v>
      </c>
      <c r="BB1" s="22" t="s">
        <v>483</v>
      </c>
      <c r="BC1" s="22" t="s">
        <v>484</v>
      </c>
      <c r="BD1" s="22" t="s">
        <v>620</v>
      </c>
      <c r="BE1" s="22" t="s">
        <v>485</v>
      </c>
      <c r="BF1" s="22" t="s">
        <v>486</v>
      </c>
      <c r="BG1" s="22" t="s">
        <v>487</v>
      </c>
      <c r="BH1" s="22" t="s">
        <v>488</v>
      </c>
      <c r="BI1" s="22" t="s">
        <v>489</v>
      </c>
      <c r="BJ1" s="22" t="s">
        <v>621</v>
      </c>
      <c r="BK1" s="22" t="s">
        <v>490</v>
      </c>
      <c r="BL1" s="22" t="s">
        <v>491</v>
      </c>
      <c r="BM1" s="22" t="s">
        <v>492</v>
      </c>
      <c r="BN1" s="22" t="s">
        <v>493</v>
      </c>
      <c r="BO1" s="22" t="s">
        <v>494</v>
      </c>
      <c r="BP1" s="22" t="s">
        <v>495</v>
      </c>
      <c r="BQ1" s="22" t="s">
        <v>496</v>
      </c>
      <c r="BR1" s="22" t="s">
        <v>497</v>
      </c>
      <c r="BS1" s="22" t="s">
        <v>498</v>
      </c>
      <c r="BT1" s="22" t="s">
        <v>499</v>
      </c>
      <c r="BU1" s="22" t="s">
        <v>500</v>
      </c>
      <c r="BV1" s="22" t="s">
        <v>501</v>
      </c>
      <c r="BW1" s="22" t="s">
        <v>502</v>
      </c>
      <c r="BX1" s="22" t="s">
        <v>503</v>
      </c>
      <c r="BY1" s="22" t="s">
        <v>504</v>
      </c>
      <c r="BZ1" s="22" t="s">
        <v>505</v>
      </c>
      <c r="CA1" s="22" t="s">
        <v>506</v>
      </c>
      <c r="CB1" s="22" t="s">
        <v>507</v>
      </c>
      <c r="CC1" s="22" t="s">
        <v>508</v>
      </c>
      <c r="CD1" s="22" t="s">
        <v>509</v>
      </c>
      <c r="CE1" s="22" t="s">
        <v>510</v>
      </c>
      <c r="CF1" s="22" t="s">
        <v>511</v>
      </c>
      <c r="CG1" s="22" t="s">
        <v>512</v>
      </c>
      <c r="CH1" s="22" t="s">
        <v>513</v>
      </c>
      <c r="CI1" s="22" t="s">
        <v>514</v>
      </c>
      <c r="CJ1" s="22" t="s">
        <v>515</v>
      </c>
      <c r="CK1" s="22" t="s">
        <v>516</v>
      </c>
      <c r="CL1" s="22" t="s">
        <v>517</v>
      </c>
      <c r="CM1" s="22" t="s">
        <v>518</v>
      </c>
      <c r="CN1" s="22" t="s">
        <v>519</v>
      </c>
      <c r="CO1" s="22" t="s">
        <v>520</v>
      </c>
      <c r="CP1" s="22" t="s">
        <v>521</v>
      </c>
      <c r="CQ1" s="22" t="s">
        <v>522</v>
      </c>
      <c r="CR1" s="22" t="s">
        <v>622</v>
      </c>
      <c r="CS1" s="22" t="s">
        <v>523</v>
      </c>
      <c r="CT1" s="22" t="s">
        <v>524</v>
      </c>
      <c r="CU1" s="22" t="s">
        <v>525</v>
      </c>
      <c r="CV1" s="22" t="s">
        <v>526</v>
      </c>
      <c r="CW1" s="22" t="s">
        <v>527</v>
      </c>
      <c r="CX1" s="22"/>
      <c r="CY1" s="22" t="s">
        <v>528</v>
      </c>
      <c r="CZ1" s="22" t="s">
        <v>529</v>
      </c>
      <c r="DA1" s="22" t="s">
        <v>530</v>
      </c>
      <c r="DB1" s="22" t="s">
        <v>531</v>
      </c>
      <c r="DC1" s="22" t="s">
        <v>532</v>
      </c>
      <c r="DD1" s="22" t="s">
        <v>533</v>
      </c>
      <c r="DE1" s="22" t="s">
        <v>534</v>
      </c>
      <c r="DF1" s="22" t="s">
        <v>535</v>
      </c>
      <c r="DG1" s="22" t="s">
        <v>536</v>
      </c>
      <c r="DH1" s="22" t="s">
        <v>537</v>
      </c>
      <c r="DI1" s="22" t="s">
        <v>538</v>
      </c>
      <c r="DJ1" s="22" t="s">
        <v>539</v>
      </c>
      <c r="DK1" s="22" t="s">
        <v>540</v>
      </c>
      <c r="DL1" s="22" t="s">
        <v>541</v>
      </c>
      <c r="DM1" s="22" t="s">
        <v>542</v>
      </c>
      <c r="DN1" s="22" t="s">
        <v>543</v>
      </c>
      <c r="DO1" s="22" t="s">
        <v>544</v>
      </c>
      <c r="DP1" s="22" t="s">
        <v>545</v>
      </c>
      <c r="DQ1" s="22" t="s">
        <v>546</v>
      </c>
      <c r="DR1" s="22" t="s">
        <v>547</v>
      </c>
      <c r="DS1" s="22" t="s">
        <v>548</v>
      </c>
      <c r="DT1" s="22" t="s">
        <v>549</v>
      </c>
      <c r="DU1" s="22" t="s">
        <v>550</v>
      </c>
      <c r="DV1" s="22" t="s">
        <v>551</v>
      </c>
      <c r="DW1" s="22" t="s">
        <v>552</v>
      </c>
      <c r="DX1" s="22" t="s">
        <v>553</v>
      </c>
      <c r="DY1" s="22" t="s">
        <v>554</v>
      </c>
      <c r="DZ1" s="22" t="s">
        <v>555</v>
      </c>
      <c r="EA1" s="22" t="s">
        <v>556</v>
      </c>
      <c r="EB1" s="22" t="s">
        <v>557</v>
      </c>
      <c r="EC1" s="22" t="s">
        <v>558</v>
      </c>
      <c r="ED1" s="22" t="s">
        <v>559</v>
      </c>
      <c r="EE1" s="22" t="s">
        <v>560</v>
      </c>
      <c r="EF1" s="22" t="s">
        <v>561</v>
      </c>
      <c r="EG1" s="22" t="s">
        <v>562</v>
      </c>
      <c r="EH1" s="22" t="s">
        <v>563</v>
      </c>
      <c r="EI1" s="22" t="s">
        <v>564</v>
      </c>
      <c r="EJ1" s="22" t="s">
        <v>565</v>
      </c>
      <c r="EK1" s="22" t="s">
        <v>566</v>
      </c>
      <c r="EL1" s="22" t="s">
        <v>567</v>
      </c>
      <c r="EM1" s="22" t="s">
        <v>568</v>
      </c>
      <c r="EN1" s="22" t="s">
        <v>569</v>
      </c>
      <c r="EO1" s="22" t="s">
        <v>570</v>
      </c>
      <c r="EP1" s="22" t="s">
        <v>571</v>
      </c>
      <c r="EQ1" s="22" t="s">
        <v>572</v>
      </c>
      <c r="ER1" s="22" t="s">
        <v>573</v>
      </c>
      <c r="ES1" s="22" t="s">
        <v>574</v>
      </c>
      <c r="ET1" s="22" t="s">
        <v>575</v>
      </c>
      <c r="EU1" s="22" t="s">
        <v>576</v>
      </c>
      <c r="EV1" s="22" t="s">
        <v>577</v>
      </c>
      <c r="EW1" s="22" t="s">
        <v>578</v>
      </c>
      <c r="EX1" s="22" t="s">
        <v>579</v>
      </c>
      <c r="EY1" s="22" t="s">
        <v>580</v>
      </c>
      <c r="EZ1" s="22" t="s">
        <v>581</v>
      </c>
      <c r="FA1" s="22" t="s">
        <v>582</v>
      </c>
      <c r="FB1" s="22" t="s">
        <v>583</v>
      </c>
      <c r="FC1" s="22" t="s">
        <v>584</v>
      </c>
      <c r="FD1" s="22" t="s">
        <v>585</v>
      </c>
      <c r="FE1" s="22" t="s">
        <v>586</v>
      </c>
      <c r="FF1" s="22" t="s">
        <v>587</v>
      </c>
      <c r="FG1" s="22" t="s">
        <v>588</v>
      </c>
      <c r="FH1" s="22" t="s">
        <v>589</v>
      </c>
      <c r="FI1" s="22" t="s">
        <v>590</v>
      </c>
      <c r="FJ1" s="22" t="s">
        <v>591</v>
      </c>
      <c r="FK1" s="22" t="s">
        <v>592</v>
      </c>
      <c r="FL1" s="22" t="s">
        <v>593</v>
      </c>
      <c r="FM1" s="22" t="s">
        <v>594</v>
      </c>
      <c r="FN1" s="22" t="s">
        <v>595</v>
      </c>
      <c r="FO1" s="22" t="s">
        <v>596</v>
      </c>
      <c r="FP1" s="22" t="s">
        <v>597</v>
      </c>
      <c r="FQ1" s="22" t="s">
        <v>598</v>
      </c>
      <c r="FR1" s="22" t="s">
        <v>599</v>
      </c>
      <c r="FS1" s="22" t="s">
        <v>600</v>
      </c>
      <c r="FT1" s="22" t="s">
        <v>601</v>
      </c>
      <c r="FU1" s="22" t="s">
        <v>602</v>
      </c>
      <c r="FV1" s="22" t="s">
        <v>603</v>
      </c>
      <c r="FW1" s="22" t="s">
        <v>604</v>
      </c>
      <c r="FX1" s="22" t="s">
        <v>605</v>
      </c>
      <c r="FY1" s="22" t="s">
        <v>606</v>
      </c>
      <c r="FZ1" s="22" t="s">
        <v>607</v>
      </c>
      <c r="GA1" s="22" t="s">
        <v>608</v>
      </c>
      <c r="GB1" s="22" t="s">
        <v>609</v>
      </c>
      <c r="GC1" s="22" t="s">
        <v>610</v>
      </c>
      <c r="GD1" s="22" t="s">
        <v>611</v>
      </c>
      <c r="GE1" s="22" t="s">
        <v>612</v>
      </c>
      <c r="GF1" s="22" t="s">
        <v>613</v>
      </c>
      <c r="GG1" s="22" t="s">
        <v>614</v>
      </c>
      <c r="GH1" s="22" t="s">
        <v>615</v>
      </c>
      <c r="GI1" s="22" t="s">
        <v>616</v>
      </c>
      <c r="GJ1" s="22" t="s">
        <v>617</v>
      </c>
      <c r="GK1" s="22" t="s">
        <v>618</v>
      </c>
      <c r="GL1" s="22" t="s">
        <v>619</v>
      </c>
    </row>
    <row r="2" spans="1:195" ht="15" customHeight="1" x14ac:dyDescent="0.3">
      <c r="A2">
        <v>1100</v>
      </c>
      <c r="B2" t="s">
        <v>278</v>
      </c>
      <c r="C2" t="s">
        <v>279</v>
      </c>
      <c r="D2" t="s">
        <v>260</v>
      </c>
      <c r="E2" t="s">
        <v>2</v>
      </c>
      <c r="F2" s="1">
        <v>1</v>
      </c>
      <c r="G2" s="5" t="s">
        <v>3</v>
      </c>
      <c r="H2" s="1" t="str">
        <f t="shared" ref="H2:H33" si="0">LEFT(A2,1)</f>
        <v>1</v>
      </c>
      <c r="I2" t="s">
        <v>236</v>
      </c>
      <c r="J2">
        <v>2</v>
      </c>
      <c r="K2">
        <v>35</v>
      </c>
      <c r="L2">
        <v>2</v>
      </c>
      <c r="M2">
        <v>2</v>
      </c>
      <c r="N2">
        <v>1</v>
      </c>
      <c r="O2">
        <v>9</v>
      </c>
      <c r="P2">
        <v>6</v>
      </c>
      <c r="Q2">
        <v>2</v>
      </c>
      <c r="R2">
        <v>10</v>
      </c>
      <c r="S2">
        <v>1</v>
      </c>
      <c r="T2" s="2">
        <v>35</v>
      </c>
      <c r="U2" s="2">
        <v>35</v>
      </c>
      <c r="V2" s="2">
        <v>10</v>
      </c>
      <c r="W2" s="3">
        <v>2.2000000000000002</v>
      </c>
      <c r="X2" s="3">
        <v>0.7</v>
      </c>
      <c r="Z2" s="4">
        <v>2</v>
      </c>
      <c r="AA2" s="4">
        <v>2.1</v>
      </c>
      <c r="AB2" s="4"/>
      <c r="AC2">
        <v>3</v>
      </c>
      <c r="AE2" s="5">
        <v>2</v>
      </c>
      <c r="AF2" s="5">
        <v>4</v>
      </c>
      <c r="AG2" s="3">
        <v>0.4</v>
      </c>
      <c r="AH2" s="2" t="s">
        <v>160</v>
      </c>
      <c r="AI2" s="2" t="s">
        <v>9</v>
      </c>
      <c r="CC2" t="s">
        <v>9</v>
      </c>
      <c r="CD2" s="6" t="s">
        <v>23</v>
      </c>
      <c r="CE2" s="6" t="s">
        <v>167</v>
      </c>
      <c r="CF2" s="6"/>
      <c r="CK2" s="7"/>
      <c r="CL2" s="7"/>
      <c r="CM2" s="7"/>
      <c r="CN2" t="s">
        <v>9</v>
      </c>
      <c r="CO2">
        <v>0.3</v>
      </c>
      <c r="CP2" t="s">
        <v>280</v>
      </c>
      <c r="CQ2">
        <v>20</v>
      </c>
      <c r="CS2">
        <v>1999</v>
      </c>
      <c r="EN2" t="s">
        <v>281</v>
      </c>
      <c r="EO2" t="s">
        <v>282</v>
      </c>
      <c r="EQ2" s="6">
        <v>1999</v>
      </c>
      <c r="EW2" s="7"/>
      <c r="FX2">
        <v>1</v>
      </c>
      <c r="FY2">
        <v>1</v>
      </c>
      <c r="FZ2">
        <v>40</v>
      </c>
      <c r="GA2">
        <v>36</v>
      </c>
      <c r="GB2">
        <v>0.65</v>
      </c>
      <c r="GC2">
        <v>2</v>
      </c>
      <c r="GI2">
        <v>124</v>
      </c>
      <c r="GJ2">
        <v>3</v>
      </c>
      <c r="GL2">
        <v>6</v>
      </c>
    </row>
    <row r="3" spans="1:195" ht="15" customHeight="1" x14ac:dyDescent="0.3">
      <c r="A3">
        <v>1101</v>
      </c>
      <c r="B3" t="s">
        <v>283</v>
      </c>
      <c r="C3" t="s">
        <v>284</v>
      </c>
      <c r="D3" t="s">
        <v>260</v>
      </c>
      <c r="E3" t="s">
        <v>2</v>
      </c>
      <c r="F3" s="1">
        <v>1</v>
      </c>
      <c r="G3" s="5" t="s">
        <v>3</v>
      </c>
      <c r="H3" s="1" t="str">
        <f t="shared" si="0"/>
        <v>1</v>
      </c>
      <c r="I3" t="s">
        <v>285</v>
      </c>
      <c r="J3">
        <v>2</v>
      </c>
      <c r="K3">
        <v>47</v>
      </c>
      <c r="L3">
        <v>1</v>
      </c>
      <c r="M3">
        <v>1</v>
      </c>
      <c r="N3">
        <v>1</v>
      </c>
      <c r="O3">
        <v>6</v>
      </c>
      <c r="P3">
        <v>2</v>
      </c>
      <c r="Q3">
        <v>2</v>
      </c>
      <c r="R3">
        <v>30</v>
      </c>
      <c r="S3">
        <v>1</v>
      </c>
      <c r="T3" s="2">
        <v>100</v>
      </c>
      <c r="U3" s="2">
        <v>100</v>
      </c>
      <c r="V3" s="2">
        <v>100</v>
      </c>
      <c r="W3" s="3">
        <v>2</v>
      </c>
      <c r="X3" s="3">
        <v>2</v>
      </c>
      <c r="Z3" s="4">
        <v>1</v>
      </c>
      <c r="AA3" s="4">
        <v>1.1000000000000001</v>
      </c>
      <c r="AB3" s="4"/>
      <c r="AC3">
        <v>2</v>
      </c>
      <c r="AE3" s="5">
        <v>1</v>
      </c>
      <c r="AF3" s="5">
        <v>3</v>
      </c>
      <c r="AG3" s="3">
        <v>3</v>
      </c>
      <c r="AH3" s="2" t="s">
        <v>17</v>
      </c>
      <c r="AI3" s="2" t="s">
        <v>9</v>
      </c>
      <c r="AJ3">
        <v>1000</v>
      </c>
      <c r="AK3" t="s">
        <v>7</v>
      </c>
      <c r="AL3">
        <v>2004</v>
      </c>
      <c r="AM3">
        <v>20</v>
      </c>
      <c r="AN3" t="s">
        <v>18</v>
      </c>
      <c r="AO3" t="s">
        <v>286</v>
      </c>
      <c r="AP3">
        <v>200</v>
      </c>
      <c r="AR3">
        <v>2004</v>
      </c>
      <c r="AS3">
        <v>4</v>
      </c>
      <c r="CC3" t="s">
        <v>9</v>
      </c>
      <c r="CD3" s="6"/>
      <c r="CE3" s="6"/>
      <c r="CF3" s="6"/>
      <c r="CG3">
        <v>205</v>
      </c>
      <c r="CI3">
        <v>110</v>
      </c>
      <c r="CK3" s="7">
        <f>SUM(CG3:CH3)</f>
        <v>205</v>
      </c>
      <c r="CL3" s="7">
        <f>SUM(CI3:CJ3)</f>
        <v>110</v>
      </c>
      <c r="CM3" s="7">
        <f>CK3-CL3</f>
        <v>95</v>
      </c>
      <c r="CN3" t="s">
        <v>9</v>
      </c>
      <c r="DL3">
        <v>1</v>
      </c>
      <c r="DM3" t="s">
        <v>287</v>
      </c>
      <c r="DN3" t="s">
        <v>288</v>
      </c>
      <c r="DS3" t="s">
        <v>289</v>
      </c>
      <c r="DT3" t="s">
        <v>290</v>
      </c>
      <c r="DU3" t="s">
        <v>291</v>
      </c>
      <c r="DV3" t="s">
        <v>292</v>
      </c>
      <c r="EA3" t="s">
        <v>262</v>
      </c>
      <c r="EK3" t="s">
        <v>115</v>
      </c>
      <c r="EL3" t="s">
        <v>31</v>
      </c>
      <c r="EQ3" s="6">
        <v>2004</v>
      </c>
      <c r="ES3">
        <f>(1800*40000)/1000000</f>
        <v>72</v>
      </c>
      <c r="ET3">
        <f>1800*40000/2/1000000</f>
        <v>36</v>
      </c>
      <c r="EU3">
        <f>1800*5000/1000000</f>
        <v>9</v>
      </c>
      <c r="EV3">
        <f>1800*40000/2/1000000</f>
        <v>36</v>
      </c>
      <c r="EW3" s="7">
        <f>SUM(ER3:EV3)</f>
        <v>153</v>
      </c>
      <c r="FE3">
        <v>50</v>
      </c>
      <c r="FF3">
        <v>50</v>
      </c>
      <c r="FV3">
        <v>4</v>
      </c>
      <c r="FX3">
        <v>2</v>
      </c>
      <c r="GD3">
        <v>1</v>
      </c>
      <c r="GI3">
        <v>1234</v>
      </c>
    </row>
    <row r="4" spans="1:195" ht="15" customHeight="1" x14ac:dyDescent="0.3">
      <c r="A4">
        <v>1102</v>
      </c>
      <c r="B4" t="s">
        <v>293</v>
      </c>
      <c r="C4" t="s">
        <v>293</v>
      </c>
      <c r="D4" t="s">
        <v>1</v>
      </c>
      <c r="E4" t="s">
        <v>2</v>
      </c>
      <c r="F4" s="1">
        <v>1</v>
      </c>
      <c r="G4" s="5" t="s">
        <v>3</v>
      </c>
      <c r="H4" s="1" t="str">
        <f t="shared" si="0"/>
        <v>1</v>
      </c>
      <c r="I4" t="s">
        <v>33</v>
      </c>
      <c r="J4">
        <v>1</v>
      </c>
      <c r="K4">
        <v>53</v>
      </c>
      <c r="L4">
        <v>1</v>
      </c>
      <c r="M4">
        <v>1</v>
      </c>
      <c r="N4">
        <v>1</v>
      </c>
      <c r="O4">
        <v>4</v>
      </c>
      <c r="P4">
        <v>4</v>
      </c>
      <c r="Q4">
        <v>2</v>
      </c>
      <c r="R4">
        <v>25</v>
      </c>
      <c r="S4">
        <v>2</v>
      </c>
      <c r="T4" s="2">
        <v>150</v>
      </c>
      <c r="U4" s="2">
        <v>150</v>
      </c>
      <c r="V4" s="2">
        <v>15</v>
      </c>
      <c r="W4" s="3">
        <v>3</v>
      </c>
      <c r="X4" s="3">
        <v>0.8</v>
      </c>
      <c r="Y4">
        <v>1.2</v>
      </c>
      <c r="Z4" s="4"/>
      <c r="AA4" s="4"/>
      <c r="AB4" s="4"/>
      <c r="AE4" s="5">
        <v>2</v>
      </c>
      <c r="AF4" s="5">
        <v>2</v>
      </c>
      <c r="AG4" s="3">
        <v>0.8</v>
      </c>
      <c r="AH4" s="2" t="s">
        <v>294</v>
      </c>
      <c r="AI4" s="2" t="s">
        <v>6</v>
      </c>
      <c r="AJ4">
        <v>20</v>
      </c>
      <c r="AK4" t="s">
        <v>7</v>
      </c>
      <c r="AL4">
        <v>2009</v>
      </c>
      <c r="AO4" t="s">
        <v>295</v>
      </c>
      <c r="AP4">
        <v>2000</v>
      </c>
      <c r="AR4">
        <v>2009</v>
      </c>
      <c r="AU4" t="s">
        <v>8</v>
      </c>
      <c r="AV4" t="s">
        <v>9</v>
      </c>
      <c r="AW4">
        <v>30</v>
      </c>
      <c r="AX4" t="s">
        <v>7</v>
      </c>
      <c r="AY4">
        <v>1999</v>
      </c>
      <c r="CC4" t="s">
        <v>10</v>
      </c>
      <c r="CD4" s="6" t="s">
        <v>251</v>
      </c>
      <c r="CE4" s="6" t="s">
        <v>52</v>
      </c>
      <c r="CF4" s="6" t="s">
        <v>11</v>
      </c>
      <c r="CG4">
        <v>20</v>
      </c>
      <c r="CI4">
        <v>2</v>
      </c>
      <c r="CK4" s="7">
        <f>SUM(CG4:CH4)</f>
        <v>20</v>
      </c>
      <c r="CL4" s="7">
        <f>SUM(CI4:CJ4)</f>
        <v>2</v>
      </c>
      <c r="CM4" s="7">
        <f>CK4-CL4</f>
        <v>18</v>
      </c>
      <c r="CN4" t="s">
        <v>10</v>
      </c>
      <c r="CO4">
        <v>1.2</v>
      </c>
      <c r="CP4" t="s">
        <v>296</v>
      </c>
      <c r="CS4">
        <v>2000</v>
      </c>
      <c r="EA4" t="s">
        <v>262</v>
      </c>
      <c r="EB4" t="s">
        <v>297</v>
      </c>
      <c r="EK4" t="s">
        <v>298</v>
      </c>
      <c r="EL4" t="s">
        <v>299</v>
      </c>
      <c r="EQ4" s="6"/>
      <c r="EW4" s="7"/>
      <c r="FX4">
        <v>2</v>
      </c>
      <c r="GD4">
        <v>1</v>
      </c>
      <c r="GL4">
        <v>38</v>
      </c>
    </row>
    <row r="5" spans="1:195" ht="15" customHeight="1" x14ac:dyDescent="0.3">
      <c r="A5">
        <v>1103</v>
      </c>
      <c r="B5" t="s">
        <v>300</v>
      </c>
      <c r="C5" t="s">
        <v>301</v>
      </c>
      <c r="D5" t="s">
        <v>260</v>
      </c>
      <c r="E5" t="s">
        <v>2</v>
      </c>
      <c r="F5" s="1">
        <v>1</v>
      </c>
      <c r="G5" s="5" t="s">
        <v>3</v>
      </c>
      <c r="H5" s="1" t="str">
        <f t="shared" si="0"/>
        <v>1</v>
      </c>
      <c r="I5" t="s">
        <v>33</v>
      </c>
      <c r="J5">
        <v>2</v>
      </c>
      <c r="K5">
        <v>55</v>
      </c>
      <c r="L5">
        <v>1</v>
      </c>
      <c r="M5">
        <v>1</v>
      </c>
      <c r="N5">
        <v>1</v>
      </c>
      <c r="O5">
        <v>6</v>
      </c>
      <c r="P5">
        <v>4</v>
      </c>
      <c r="Q5">
        <v>4</v>
      </c>
      <c r="R5">
        <v>35</v>
      </c>
      <c r="S5">
        <v>1</v>
      </c>
      <c r="T5" s="2">
        <v>70</v>
      </c>
      <c r="U5" s="2"/>
      <c r="V5" s="2">
        <v>10</v>
      </c>
      <c r="W5" s="3">
        <v>2.1</v>
      </c>
      <c r="X5" s="3">
        <v>0.9</v>
      </c>
      <c r="Y5">
        <v>1.3</v>
      </c>
      <c r="Z5" s="4"/>
      <c r="AA5" s="4"/>
      <c r="AB5" s="4"/>
      <c r="AC5">
        <v>2</v>
      </c>
      <c r="AE5" s="5">
        <v>2</v>
      </c>
      <c r="AF5" s="5">
        <v>5</v>
      </c>
      <c r="AG5" s="3">
        <v>0.7</v>
      </c>
      <c r="AH5" s="2" t="s">
        <v>5</v>
      </c>
      <c r="AI5" s="2" t="s">
        <v>6</v>
      </c>
      <c r="AL5">
        <v>1999</v>
      </c>
      <c r="AO5" t="s">
        <v>302</v>
      </c>
      <c r="AR5">
        <v>1999</v>
      </c>
      <c r="CD5" s="6"/>
      <c r="CE5" s="6"/>
      <c r="CF5" s="6"/>
      <c r="CK5" s="7"/>
      <c r="CL5" s="7"/>
      <c r="CM5" s="7"/>
      <c r="CN5" t="s">
        <v>6</v>
      </c>
      <c r="CO5">
        <v>0.2</v>
      </c>
      <c r="CP5" t="s">
        <v>303</v>
      </c>
      <c r="DS5" t="s">
        <v>304</v>
      </c>
      <c r="DT5" t="s">
        <v>305</v>
      </c>
      <c r="DU5" t="s">
        <v>306</v>
      </c>
      <c r="DV5" t="s">
        <v>307</v>
      </c>
      <c r="EL5" t="s">
        <v>308</v>
      </c>
      <c r="EQ5" s="6">
        <v>1999</v>
      </c>
      <c r="EW5" s="7"/>
      <c r="FF5">
        <v>1.2</v>
      </c>
      <c r="FX5">
        <v>2</v>
      </c>
      <c r="GD5">
        <v>5</v>
      </c>
      <c r="GJ5">
        <v>3</v>
      </c>
      <c r="GL5">
        <v>4</v>
      </c>
    </row>
    <row r="6" spans="1:195" ht="15" customHeight="1" x14ac:dyDescent="0.3">
      <c r="A6">
        <v>1104</v>
      </c>
      <c r="B6" t="s">
        <v>309</v>
      </c>
      <c r="C6" t="s">
        <v>310</v>
      </c>
      <c r="D6" t="s">
        <v>260</v>
      </c>
      <c r="E6" t="s">
        <v>2</v>
      </c>
      <c r="F6" s="1">
        <v>1</v>
      </c>
      <c r="G6" s="5" t="s">
        <v>3</v>
      </c>
      <c r="H6" s="1" t="str">
        <f t="shared" si="0"/>
        <v>1</v>
      </c>
      <c r="I6" t="s">
        <v>4</v>
      </c>
      <c r="J6">
        <v>2</v>
      </c>
      <c r="K6">
        <v>50</v>
      </c>
      <c r="L6">
        <v>1</v>
      </c>
      <c r="M6">
        <v>2</v>
      </c>
      <c r="N6">
        <v>2</v>
      </c>
      <c r="O6">
        <v>6</v>
      </c>
      <c r="P6">
        <v>3</v>
      </c>
      <c r="Q6">
        <v>2</v>
      </c>
      <c r="R6">
        <v>30</v>
      </c>
      <c r="S6">
        <v>1</v>
      </c>
      <c r="T6" s="2">
        <v>70</v>
      </c>
      <c r="U6" s="2">
        <v>70</v>
      </c>
      <c r="V6" s="2">
        <v>60</v>
      </c>
      <c r="W6" s="3">
        <v>4</v>
      </c>
      <c r="X6" s="3">
        <v>4</v>
      </c>
      <c r="Z6" s="4">
        <v>1</v>
      </c>
      <c r="AA6" s="4">
        <v>1.1000000000000001</v>
      </c>
      <c r="AB6" s="4"/>
      <c r="AC6">
        <v>1</v>
      </c>
      <c r="AE6" s="5">
        <v>2</v>
      </c>
      <c r="AF6" s="5">
        <v>4</v>
      </c>
      <c r="AG6" s="3">
        <v>1</v>
      </c>
      <c r="AH6" s="2" t="s">
        <v>311</v>
      </c>
      <c r="AI6" s="2" t="s">
        <v>9</v>
      </c>
      <c r="AJ6">
        <v>200</v>
      </c>
      <c r="AK6" t="s">
        <v>7</v>
      </c>
      <c r="AL6">
        <v>1994</v>
      </c>
      <c r="AM6">
        <v>15</v>
      </c>
      <c r="AN6" t="s">
        <v>18</v>
      </c>
      <c r="AO6" t="s">
        <v>312</v>
      </c>
      <c r="AP6">
        <v>100</v>
      </c>
      <c r="AR6">
        <v>2018</v>
      </c>
      <c r="CC6" t="s">
        <v>9</v>
      </c>
      <c r="CD6" s="6"/>
      <c r="CE6" s="6"/>
      <c r="CF6" s="6" t="s">
        <v>29</v>
      </c>
      <c r="CG6">
        <v>275</v>
      </c>
      <c r="CI6">
        <v>85</v>
      </c>
      <c r="CK6" s="7">
        <f>SUM(CG6:CH6)</f>
        <v>275</v>
      </c>
      <c r="CL6" s="7">
        <f>SUM(CI6:CJ6)</f>
        <v>85</v>
      </c>
      <c r="CM6" s="7">
        <f>CK6-CL6</f>
        <v>190</v>
      </c>
      <c r="CN6" t="s">
        <v>9</v>
      </c>
      <c r="CO6">
        <v>2</v>
      </c>
      <c r="CP6" t="s">
        <v>262</v>
      </c>
      <c r="CQ6">
        <v>30</v>
      </c>
      <c r="CS6">
        <v>1994</v>
      </c>
      <c r="DL6">
        <v>3</v>
      </c>
      <c r="DM6" t="s">
        <v>287</v>
      </c>
      <c r="DN6" t="s">
        <v>313</v>
      </c>
      <c r="DO6" t="s">
        <v>311</v>
      </c>
      <c r="DP6" t="s">
        <v>314</v>
      </c>
      <c r="DQ6" t="s">
        <v>312</v>
      </c>
      <c r="DS6" t="s">
        <v>315</v>
      </c>
      <c r="DT6" t="s">
        <v>316</v>
      </c>
      <c r="DW6" t="s">
        <v>315</v>
      </c>
      <c r="EL6" t="s">
        <v>317</v>
      </c>
      <c r="EQ6" s="6">
        <v>1994</v>
      </c>
      <c r="ES6">
        <f>400*5000/1000000</f>
        <v>2</v>
      </c>
      <c r="ET6">
        <f>40*5000/1000000</f>
        <v>0.2</v>
      </c>
      <c r="EW6" s="7">
        <f>SUM(ER6:EV6)</f>
        <v>2.2000000000000002</v>
      </c>
      <c r="FE6">
        <v>5</v>
      </c>
      <c r="FF6">
        <f>30*0.15</f>
        <v>4.5</v>
      </c>
      <c r="FG6">
        <f>30*0.15</f>
        <v>4.5</v>
      </c>
      <c r="FN6">
        <v>1</v>
      </c>
      <c r="FO6">
        <v>3</v>
      </c>
      <c r="FQ6">
        <v>1</v>
      </c>
      <c r="FV6">
        <v>1</v>
      </c>
      <c r="FX6">
        <v>1</v>
      </c>
      <c r="FY6">
        <v>1</v>
      </c>
      <c r="FZ6">
        <v>400</v>
      </c>
      <c r="GA6">
        <v>36</v>
      </c>
      <c r="GB6">
        <v>0.9</v>
      </c>
      <c r="GC6">
        <v>2</v>
      </c>
      <c r="GI6">
        <v>2</v>
      </c>
      <c r="GJ6">
        <v>5</v>
      </c>
      <c r="GL6">
        <v>2</v>
      </c>
    </row>
    <row r="7" spans="1:195" ht="15" customHeight="1" x14ac:dyDescent="0.3">
      <c r="A7">
        <v>1105</v>
      </c>
      <c r="B7" t="s">
        <v>318</v>
      </c>
      <c r="C7" t="s">
        <v>318</v>
      </c>
      <c r="D7" t="s">
        <v>273</v>
      </c>
      <c r="E7" t="s">
        <v>2</v>
      </c>
      <c r="F7" s="1">
        <v>1</v>
      </c>
      <c r="G7" s="5" t="s">
        <v>3</v>
      </c>
      <c r="H7" s="1" t="str">
        <f t="shared" si="0"/>
        <v>1</v>
      </c>
      <c r="I7" t="s">
        <v>33</v>
      </c>
      <c r="J7">
        <v>1</v>
      </c>
      <c r="K7">
        <v>35</v>
      </c>
      <c r="L7">
        <v>1</v>
      </c>
      <c r="M7">
        <v>1</v>
      </c>
      <c r="N7">
        <v>2</v>
      </c>
      <c r="O7">
        <v>4</v>
      </c>
      <c r="P7">
        <v>2</v>
      </c>
      <c r="Q7">
        <v>1</v>
      </c>
      <c r="R7">
        <v>13</v>
      </c>
      <c r="S7">
        <v>1</v>
      </c>
      <c r="T7" s="2">
        <v>60</v>
      </c>
      <c r="U7" s="2">
        <v>60</v>
      </c>
      <c r="V7" s="2">
        <v>15</v>
      </c>
      <c r="W7" s="3">
        <v>0.7</v>
      </c>
      <c r="X7" s="3">
        <v>0.7</v>
      </c>
      <c r="Z7" s="4">
        <v>3</v>
      </c>
      <c r="AA7" s="4"/>
      <c r="AB7" s="4"/>
      <c r="AC7">
        <v>3</v>
      </c>
      <c r="AE7" s="5">
        <v>1</v>
      </c>
      <c r="AF7" s="5">
        <v>1</v>
      </c>
      <c r="AG7" s="3">
        <v>0.7</v>
      </c>
      <c r="AH7" s="2" t="s">
        <v>17</v>
      </c>
      <c r="AI7" s="2" t="s">
        <v>9</v>
      </c>
      <c r="AJ7">
        <v>200</v>
      </c>
      <c r="AK7" t="s">
        <v>7</v>
      </c>
      <c r="AL7">
        <v>2009</v>
      </c>
      <c r="AM7">
        <v>0.3</v>
      </c>
      <c r="AN7" t="s">
        <v>18</v>
      </c>
      <c r="CC7" t="s">
        <v>9</v>
      </c>
      <c r="CD7" s="6"/>
      <c r="CE7" s="6"/>
      <c r="CF7" s="6"/>
      <c r="CG7">
        <v>11</v>
      </c>
      <c r="CI7">
        <v>10</v>
      </c>
      <c r="CK7" s="7">
        <f>SUM(CG7:CH7)</f>
        <v>11</v>
      </c>
      <c r="CL7" s="7">
        <f>SUM(CI7:CJ7)</f>
        <v>10</v>
      </c>
      <c r="CM7" s="7">
        <f>CK7-CL7</f>
        <v>1</v>
      </c>
      <c r="CN7" t="s">
        <v>9</v>
      </c>
      <c r="EL7" t="s">
        <v>25</v>
      </c>
      <c r="EQ7" s="6"/>
      <c r="ES7">
        <f>200*15000/1000000</f>
        <v>3</v>
      </c>
      <c r="ET7">
        <v>1.5</v>
      </c>
      <c r="EW7" s="7">
        <f>SUM(ER7:EV7)</f>
        <v>4.5</v>
      </c>
      <c r="FE7">
        <v>7</v>
      </c>
      <c r="FN7">
        <v>3</v>
      </c>
      <c r="FO7">
        <v>2</v>
      </c>
      <c r="FP7" t="s">
        <v>319</v>
      </c>
      <c r="FQ7">
        <v>2</v>
      </c>
      <c r="FV7">
        <v>13</v>
      </c>
      <c r="FX7">
        <v>1</v>
      </c>
      <c r="FY7">
        <v>2</v>
      </c>
      <c r="FZ7">
        <v>80</v>
      </c>
      <c r="GA7">
        <v>36</v>
      </c>
      <c r="GB7">
        <v>1</v>
      </c>
      <c r="GC7">
        <v>2</v>
      </c>
      <c r="GI7">
        <v>34</v>
      </c>
      <c r="GJ7" t="s">
        <v>320</v>
      </c>
      <c r="GK7">
        <v>4</v>
      </c>
      <c r="GL7">
        <v>4</v>
      </c>
    </row>
    <row r="8" spans="1:195" ht="15" customHeight="1" x14ac:dyDescent="0.3">
      <c r="A8">
        <v>1106</v>
      </c>
      <c r="B8" t="s">
        <v>321</v>
      </c>
      <c r="C8" t="s">
        <v>321</v>
      </c>
      <c r="D8" t="s">
        <v>1</v>
      </c>
      <c r="E8" t="s">
        <v>2</v>
      </c>
      <c r="F8" s="1">
        <v>1</v>
      </c>
      <c r="G8" s="5" t="s">
        <v>3</v>
      </c>
      <c r="H8" s="1" t="str">
        <f t="shared" si="0"/>
        <v>1</v>
      </c>
      <c r="I8" t="s">
        <v>4</v>
      </c>
      <c r="J8">
        <v>1</v>
      </c>
      <c r="K8">
        <v>63</v>
      </c>
      <c r="L8">
        <v>1</v>
      </c>
      <c r="M8">
        <v>1</v>
      </c>
      <c r="N8">
        <v>1</v>
      </c>
      <c r="O8">
        <v>4</v>
      </c>
      <c r="P8">
        <v>4</v>
      </c>
      <c r="Q8">
        <v>2</v>
      </c>
      <c r="R8">
        <v>40</v>
      </c>
      <c r="S8">
        <v>1</v>
      </c>
      <c r="T8" s="2"/>
      <c r="U8" s="2"/>
      <c r="V8" s="2"/>
      <c r="W8" s="3">
        <v>4</v>
      </c>
      <c r="X8" s="3">
        <v>4</v>
      </c>
      <c r="Y8">
        <v>0</v>
      </c>
      <c r="Z8" s="4">
        <v>2</v>
      </c>
      <c r="AA8" s="4">
        <v>2.2999999999999998</v>
      </c>
      <c r="AB8" s="4"/>
      <c r="AC8">
        <v>4</v>
      </c>
      <c r="AE8" s="5">
        <v>2</v>
      </c>
      <c r="AF8" s="5">
        <v>4</v>
      </c>
      <c r="AG8" s="3">
        <v>3</v>
      </c>
      <c r="AH8" s="2" t="s">
        <v>17</v>
      </c>
      <c r="AI8" s="2" t="s">
        <v>9</v>
      </c>
      <c r="AJ8">
        <v>2000</v>
      </c>
      <c r="AK8" t="s">
        <v>7</v>
      </c>
      <c r="AL8">
        <v>2010</v>
      </c>
      <c r="AO8" t="s">
        <v>280</v>
      </c>
      <c r="AP8">
        <v>200</v>
      </c>
      <c r="AR8">
        <v>2000</v>
      </c>
      <c r="CC8" t="s">
        <v>9</v>
      </c>
      <c r="CD8" s="6"/>
      <c r="CE8" s="6"/>
      <c r="CF8" s="6"/>
      <c r="CG8">
        <v>100</v>
      </c>
      <c r="CI8">
        <v>50</v>
      </c>
      <c r="CK8" s="7">
        <f>SUM(CG8:CH8)</f>
        <v>100</v>
      </c>
      <c r="CL8" s="7">
        <f>SUM(CI8:CJ8)</f>
        <v>50</v>
      </c>
      <c r="CM8" s="7">
        <f>CK8-CL8</f>
        <v>50</v>
      </c>
      <c r="CN8" t="s">
        <v>9</v>
      </c>
      <c r="CO8">
        <v>1</v>
      </c>
      <c r="CP8" t="s">
        <v>322</v>
      </c>
      <c r="CQ8">
        <v>500</v>
      </c>
      <c r="CS8">
        <v>2015</v>
      </c>
      <c r="DS8" t="s">
        <v>322</v>
      </c>
      <c r="DT8" t="s">
        <v>323</v>
      </c>
      <c r="DU8" t="s">
        <v>324</v>
      </c>
      <c r="DV8" t="s">
        <v>325</v>
      </c>
      <c r="EA8" t="s">
        <v>326</v>
      </c>
      <c r="EB8" t="s">
        <v>327</v>
      </c>
      <c r="EL8" t="s">
        <v>25</v>
      </c>
      <c r="EQ8" s="6"/>
      <c r="EW8" s="7"/>
      <c r="FE8">
        <f>200*12000/1000000</f>
        <v>2.4</v>
      </c>
      <c r="FQ8">
        <v>3</v>
      </c>
      <c r="FV8">
        <v>4</v>
      </c>
      <c r="FX8">
        <v>2</v>
      </c>
      <c r="GD8">
        <v>1</v>
      </c>
      <c r="GJ8" t="s">
        <v>328</v>
      </c>
      <c r="GK8" t="s">
        <v>329</v>
      </c>
      <c r="GL8">
        <v>3</v>
      </c>
    </row>
    <row r="9" spans="1:195" ht="15" customHeight="1" x14ac:dyDescent="0.3">
      <c r="A9">
        <v>1107</v>
      </c>
      <c r="B9" t="s">
        <v>330</v>
      </c>
      <c r="C9" t="s">
        <v>330</v>
      </c>
      <c r="D9" t="s">
        <v>1</v>
      </c>
      <c r="E9" t="s">
        <v>2</v>
      </c>
      <c r="F9" s="1">
        <v>1</v>
      </c>
      <c r="G9" s="5" t="s">
        <v>3</v>
      </c>
      <c r="H9" s="1" t="str">
        <f t="shared" si="0"/>
        <v>1</v>
      </c>
      <c r="I9" t="s">
        <v>33</v>
      </c>
      <c r="J9">
        <v>1</v>
      </c>
      <c r="L9">
        <v>1</v>
      </c>
      <c r="M9">
        <v>1</v>
      </c>
      <c r="N9">
        <v>1</v>
      </c>
      <c r="O9">
        <v>3</v>
      </c>
      <c r="P9">
        <v>1</v>
      </c>
      <c r="Q9">
        <v>1</v>
      </c>
      <c r="R9">
        <v>35</v>
      </c>
      <c r="S9">
        <v>1</v>
      </c>
      <c r="T9" s="2">
        <v>100</v>
      </c>
      <c r="U9" s="2">
        <v>100</v>
      </c>
      <c r="V9" s="2">
        <v>40</v>
      </c>
      <c r="W9" s="3">
        <v>1.5</v>
      </c>
      <c r="X9" s="3">
        <v>1.5</v>
      </c>
      <c r="Z9" s="4">
        <v>3</v>
      </c>
      <c r="AA9" s="4"/>
      <c r="AB9" s="4"/>
      <c r="AC9">
        <v>2</v>
      </c>
      <c r="AE9" s="5">
        <v>1</v>
      </c>
      <c r="AF9" s="5">
        <v>4</v>
      </c>
      <c r="AG9" s="3">
        <v>1.5</v>
      </c>
      <c r="AH9" s="2" t="s">
        <v>17</v>
      </c>
      <c r="AI9" s="2" t="s">
        <v>9</v>
      </c>
      <c r="AJ9">
        <v>500</v>
      </c>
      <c r="AK9" t="s">
        <v>7</v>
      </c>
      <c r="AL9">
        <v>2009</v>
      </c>
      <c r="AM9">
        <v>20</v>
      </c>
      <c r="AN9" t="s">
        <v>18</v>
      </c>
      <c r="AU9" t="s">
        <v>19</v>
      </c>
      <c r="AV9" t="s">
        <v>20</v>
      </c>
      <c r="AW9">
        <v>0.5</v>
      </c>
      <c r="AX9" t="s">
        <v>331</v>
      </c>
      <c r="AY9">
        <v>2013</v>
      </c>
      <c r="BB9" s="5" t="s">
        <v>274</v>
      </c>
      <c r="BC9">
        <v>200</v>
      </c>
      <c r="BE9">
        <v>2009</v>
      </c>
      <c r="BH9" t="s">
        <v>43</v>
      </c>
      <c r="BI9">
        <v>100</v>
      </c>
      <c r="BK9">
        <v>2009</v>
      </c>
      <c r="CC9" t="s">
        <v>22</v>
      </c>
      <c r="CD9" s="6" t="s">
        <v>251</v>
      </c>
      <c r="CE9" s="6" t="s">
        <v>52</v>
      </c>
      <c r="CF9" s="6" t="s">
        <v>29</v>
      </c>
      <c r="CK9" s="7"/>
      <c r="CL9" s="7"/>
      <c r="CM9" s="7"/>
      <c r="CN9" t="s">
        <v>22</v>
      </c>
      <c r="DS9" t="s">
        <v>332</v>
      </c>
      <c r="DT9" t="s">
        <v>333</v>
      </c>
      <c r="DU9" t="s">
        <v>334</v>
      </c>
      <c r="DV9" t="s">
        <v>335</v>
      </c>
      <c r="EA9" t="s">
        <v>326</v>
      </c>
      <c r="EB9" t="s">
        <v>327</v>
      </c>
      <c r="EE9" t="s">
        <v>336</v>
      </c>
      <c r="EF9" t="s">
        <v>337</v>
      </c>
      <c r="EK9" t="s">
        <v>140</v>
      </c>
      <c r="EQ9" s="6">
        <v>2009</v>
      </c>
      <c r="ES9">
        <f>28000*500/1000000</f>
        <v>14</v>
      </c>
      <c r="ET9">
        <v>4.5</v>
      </c>
      <c r="EU9">
        <f>15000*500/1000000</f>
        <v>7.5</v>
      </c>
      <c r="EW9" s="7">
        <f>SUM(ER9:EV9)</f>
        <v>26</v>
      </c>
      <c r="EX9">
        <v>2015</v>
      </c>
      <c r="EZ9">
        <f>500*28000/1000000</f>
        <v>14</v>
      </c>
      <c r="FA9">
        <v>1.4</v>
      </c>
      <c r="FB9">
        <v>6</v>
      </c>
      <c r="FE9">
        <v>7.4</v>
      </c>
      <c r="FF9">
        <f>25*12*150000/1000000</f>
        <v>45</v>
      </c>
      <c r="FV9">
        <v>3</v>
      </c>
      <c r="FX9">
        <v>2</v>
      </c>
      <c r="GD9">
        <v>1</v>
      </c>
      <c r="GI9">
        <v>234</v>
      </c>
      <c r="GJ9">
        <v>1</v>
      </c>
      <c r="GK9" t="s">
        <v>338</v>
      </c>
      <c r="GL9">
        <v>12</v>
      </c>
    </row>
    <row r="10" spans="1:195" ht="15" customHeight="1" x14ac:dyDescent="0.3">
      <c r="A10" s="9">
        <v>1200</v>
      </c>
      <c r="B10" s="9" t="s">
        <v>258</v>
      </c>
      <c r="C10" s="9" t="s">
        <v>259</v>
      </c>
      <c r="D10" s="9" t="s">
        <v>260</v>
      </c>
      <c r="E10" t="s">
        <v>2</v>
      </c>
      <c r="F10" s="15">
        <v>1</v>
      </c>
      <c r="G10" s="5" t="s">
        <v>3</v>
      </c>
      <c r="H10" s="15" t="str">
        <f t="shared" si="0"/>
        <v>1</v>
      </c>
      <c r="I10" s="9" t="s">
        <v>33</v>
      </c>
      <c r="J10" s="9">
        <v>2</v>
      </c>
      <c r="K10" s="9">
        <f>2019-1961</f>
        <v>58</v>
      </c>
      <c r="L10" s="9">
        <v>1</v>
      </c>
      <c r="M10" s="9">
        <v>1</v>
      </c>
      <c r="N10" s="9">
        <v>1</v>
      </c>
      <c r="O10" s="9">
        <v>8</v>
      </c>
      <c r="P10" s="9">
        <v>5</v>
      </c>
      <c r="Q10" s="9">
        <v>2</v>
      </c>
      <c r="R10" s="9">
        <v>30</v>
      </c>
      <c r="S10" s="9">
        <v>1</v>
      </c>
      <c r="T10" s="16">
        <v>350</v>
      </c>
      <c r="U10" s="16"/>
      <c r="V10" s="16">
        <v>50</v>
      </c>
      <c r="W10" s="17">
        <v>3.5</v>
      </c>
      <c r="X10" s="17">
        <v>2</v>
      </c>
      <c r="Y10" s="9">
        <v>1.5</v>
      </c>
      <c r="Z10" s="18">
        <v>3</v>
      </c>
      <c r="AA10" s="18"/>
      <c r="AB10" s="18"/>
      <c r="AC10" s="9">
        <v>3</v>
      </c>
      <c r="AD10" s="9"/>
      <c r="AE10" s="5">
        <v>2</v>
      </c>
      <c r="AF10" s="5">
        <v>8</v>
      </c>
      <c r="AG10" s="17">
        <v>1.5</v>
      </c>
      <c r="AH10" s="2" t="s">
        <v>17</v>
      </c>
      <c r="AI10" s="2" t="s">
        <v>9</v>
      </c>
      <c r="AJ10" s="9">
        <v>60</v>
      </c>
      <c r="AK10" s="9" t="s">
        <v>7</v>
      </c>
      <c r="AL10" s="9">
        <v>1990</v>
      </c>
      <c r="AM10" s="9">
        <v>3</v>
      </c>
      <c r="AN10" s="9" t="s">
        <v>18</v>
      </c>
      <c r="AO10" s="9" t="s">
        <v>261</v>
      </c>
      <c r="AP10" s="9">
        <v>80</v>
      </c>
      <c r="AQ10" s="9"/>
      <c r="AR10" s="9">
        <v>2010</v>
      </c>
      <c r="AS10" s="9">
        <v>1</v>
      </c>
      <c r="AU10" t="s">
        <v>107</v>
      </c>
      <c r="AV10" t="s">
        <v>9</v>
      </c>
      <c r="AW10" s="9"/>
      <c r="AX10" s="9"/>
      <c r="AY10" s="9">
        <v>2010</v>
      </c>
      <c r="AZ10" s="9"/>
      <c r="BA10" s="9"/>
      <c r="BB10" t="s">
        <v>160</v>
      </c>
      <c r="BC10" s="9"/>
      <c r="BD10" s="9"/>
      <c r="BE10" s="9"/>
      <c r="BF10" s="9"/>
      <c r="BG10" s="9"/>
      <c r="BH10" s="9" t="s">
        <v>19</v>
      </c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t="s">
        <v>9</v>
      </c>
      <c r="CD10" s="6" t="s">
        <v>34</v>
      </c>
      <c r="CE10" s="19"/>
      <c r="CF10" s="19"/>
      <c r="CG10" s="9"/>
      <c r="CH10" s="9"/>
      <c r="CI10" s="9"/>
      <c r="CJ10" s="9"/>
      <c r="CK10" s="7"/>
      <c r="CL10" s="7"/>
      <c r="CM10" s="7"/>
      <c r="CN10" t="s">
        <v>9</v>
      </c>
      <c r="CO10" s="9">
        <v>0.6</v>
      </c>
      <c r="CP10" s="9" t="s">
        <v>262</v>
      </c>
      <c r="CQ10" s="9">
        <v>120</v>
      </c>
      <c r="CR10" s="9"/>
      <c r="CS10" s="9"/>
      <c r="CT10" s="9"/>
      <c r="CU10" s="9"/>
      <c r="CV10" s="9"/>
      <c r="CW10" s="9"/>
      <c r="CX10" s="9"/>
      <c r="CY10" s="9"/>
      <c r="CZ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>
        <v>1</v>
      </c>
      <c r="DM10" s="9" t="s">
        <v>261</v>
      </c>
      <c r="DN10" s="9" t="s">
        <v>263</v>
      </c>
      <c r="DO10" s="9"/>
      <c r="DP10" s="9"/>
      <c r="DQ10" s="9"/>
      <c r="DR10" s="9"/>
      <c r="DS10" s="9" t="s">
        <v>264</v>
      </c>
      <c r="DT10" s="9" t="s">
        <v>265</v>
      </c>
      <c r="DU10" s="9" t="s">
        <v>266</v>
      </c>
      <c r="DV10" s="9" t="s">
        <v>267</v>
      </c>
      <c r="DW10" s="9"/>
      <c r="DX10" s="9"/>
      <c r="DY10" s="9"/>
      <c r="DZ10" s="9"/>
      <c r="EA10" s="9" t="s">
        <v>262</v>
      </c>
      <c r="EB10" s="9" t="s">
        <v>268</v>
      </c>
      <c r="EC10" s="9" t="s">
        <v>269</v>
      </c>
      <c r="ED10" s="9" t="s">
        <v>270</v>
      </c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6">
        <v>2010</v>
      </c>
      <c r="ER10" s="9"/>
      <c r="ES10" s="9">
        <v>3</v>
      </c>
      <c r="ET10" s="9"/>
      <c r="EU10" s="9"/>
      <c r="EV10" s="9"/>
      <c r="EW10" s="7">
        <f>SUM(ER10:EV10)</f>
        <v>3</v>
      </c>
      <c r="EX10" s="9"/>
      <c r="EY10" s="9"/>
      <c r="EZ10" s="9"/>
      <c r="FA10" s="9"/>
      <c r="FB10" s="9"/>
      <c r="FC10" s="9"/>
      <c r="FD10" s="9"/>
      <c r="FE10" s="9">
        <v>15</v>
      </c>
      <c r="FF10" s="9"/>
      <c r="FG10" s="9">
        <v>4</v>
      </c>
      <c r="FH10" s="9"/>
      <c r="FI10" s="9"/>
      <c r="FJ10" s="9"/>
      <c r="FK10" s="9"/>
      <c r="FL10" s="9"/>
      <c r="FM10" s="9"/>
      <c r="FN10" s="9">
        <v>1</v>
      </c>
      <c r="FO10" s="9">
        <v>2</v>
      </c>
      <c r="FP10" s="9" t="s">
        <v>271</v>
      </c>
      <c r="FQ10" s="9">
        <v>2</v>
      </c>
      <c r="FR10" s="9">
        <v>3</v>
      </c>
      <c r="FS10" s="9">
        <v>2</v>
      </c>
      <c r="FT10" s="9" t="s">
        <v>271</v>
      </c>
      <c r="FU10" s="9">
        <v>2</v>
      </c>
      <c r="FV10" s="9">
        <v>3</v>
      </c>
      <c r="FW10" s="9"/>
      <c r="FX10" s="9">
        <v>1</v>
      </c>
      <c r="FY10" s="9">
        <v>2</v>
      </c>
      <c r="FZ10" s="9">
        <v>290</v>
      </c>
      <c r="GA10" s="9">
        <v>36</v>
      </c>
      <c r="GB10" s="9">
        <v>7</v>
      </c>
      <c r="GC10" s="9"/>
      <c r="GD10" s="9"/>
      <c r="GE10" s="9"/>
      <c r="GF10" s="9"/>
      <c r="GG10" s="9"/>
      <c r="GH10" s="9"/>
      <c r="GI10" s="9"/>
      <c r="GJ10" s="9">
        <v>45</v>
      </c>
      <c r="GK10" s="9">
        <v>4</v>
      </c>
      <c r="GL10" s="9">
        <v>12</v>
      </c>
      <c r="GM10" s="9"/>
    </row>
    <row r="11" spans="1:195" ht="15" customHeight="1" x14ac:dyDescent="0.3">
      <c r="A11" s="9">
        <v>1201</v>
      </c>
      <c r="B11" s="9" t="s">
        <v>272</v>
      </c>
      <c r="C11" s="9" t="s">
        <v>272</v>
      </c>
      <c r="D11" s="9" t="s">
        <v>273</v>
      </c>
      <c r="E11" t="s">
        <v>2</v>
      </c>
      <c r="F11" s="15">
        <v>1</v>
      </c>
      <c r="G11" s="5" t="s">
        <v>3</v>
      </c>
      <c r="H11" s="15" t="str">
        <f t="shared" si="0"/>
        <v>1</v>
      </c>
      <c r="I11" s="9" t="s">
        <v>220</v>
      </c>
      <c r="J11" s="9">
        <v>2</v>
      </c>
      <c r="K11" s="9">
        <v>43</v>
      </c>
      <c r="L11" s="9">
        <v>1</v>
      </c>
      <c r="M11" s="9">
        <v>1</v>
      </c>
      <c r="N11" s="9">
        <v>1</v>
      </c>
      <c r="O11" s="9">
        <v>4</v>
      </c>
      <c r="P11" s="9">
        <v>3</v>
      </c>
      <c r="Q11" s="9">
        <v>2</v>
      </c>
      <c r="R11" s="9">
        <v>23</v>
      </c>
      <c r="S11" s="9">
        <v>1</v>
      </c>
      <c r="T11" s="16">
        <v>120</v>
      </c>
      <c r="U11" s="16">
        <v>120</v>
      </c>
      <c r="V11" s="16">
        <v>50</v>
      </c>
      <c r="W11" s="17">
        <v>1.5</v>
      </c>
      <c r="X11" s="17">
        <v>1.5</v>
      </c>
      <c r="Y11" s="9"/>
      <c r="Z11" s="18">
        <v>3</v>
      </c>
      <c r="AA11" s="18"/>
      <c r="AB11" s="18"/>
      <c r="AC11" s="9">
        <v>2</v>
      </c>
      <c r="AD11" s="9"/>
      <c r="AE11" s="5">
        <v>1</v>
      </c>
      <c r="AF11" s="5">
        <v>5</v>
      </c>
      <c r="AG11" s="17">
        <v>1.5</v>
      </c>
      <c r="AH11" s="2" t="s">
        <v>17</v>
      </c>
      <c r="AI11" s="2" t="s">
        <v>9</v>
      </c>
      <c r="AJ11" s="9">
        <v>500</v>
      </c>
      <c r="AK11" s="9" t="s">
        <v>7</v>
      </c>
      <c r="AL11" s="9">
        <v>1990</v>
      </c>
      <c r="AM11" s="9">
        <v>5</v>
      </c>
      <c r="AN11" s="9" t="s">
        <v>18</v>
      </c>
      <c r="AO11" s="9"/>
      <c r="AP11" s="9"/>
      <c r="AQ11" s="9"/>
      <c r="AR11" s="9"/>
      <c r="AS11" s="9"/>
      <c r="AU11" t="s">
        <v>160</v>
      </c>
      <c r="AV11" t="s">
        <v>9</v>
      </c>
      <c r="AW11" s="9"/>
      <c r="AX11" s="9"/>
      <c r="AY11" s="9">
        <v>2016</v>
      </c>
      <c r="AZ11" s="9"/>
      <c r="BA11" s="9"/>
      <c r="BB11" s="9" t="s">
        <v>274</v>
      </c>
      <c r="BC11" s="9"/>
      <c r="BD11" s="9"/>
      <c r="BE11" s="9"/>
      <c r="BF11" s="9"/>
      <c r="BG11" s="9"/>
      <c r="BH11" t="s">
        <v>107</v>
      </c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t="s">
        <v>9</v>
      </c>
      <c r="CD11" s="6" t="s">
        <v>23</v>
      </c>
      <c r="CE11" s="6" t="s">
        <v>167</v>
      </c>
      <c r="CF11" s="6" t="s">
        <v>29</v>
      </c>
      <c r="CG11" s="9">
        <v>60</v>
      </c>
      <c r="CH11" s="9">
        <v>15</v>
      </c>
      <c r="CI11" s="9">
        <v>50</v>
      </c>
      <c r="CJ11" s="9">
        <v>5</v>
      </c>
      <c r="CK11" s="7">
        <f t="shared" ref="CK11:CK25" si="1">SUM(CG11:CH11)</f>
        <v>75</v>
      </c>
      <c r="CL11" s="7">
        <f t="shared" ref="CL11:CL25" si="2">SUM(CI11:CJ11)</f>
        <v>55</v>
      </c>
      <c r="CM11" s="7">
        <f t="shared" ref="CM11:CM25" si="3">CK11-CL11</f>
        <v>20</v>
      </c>
      <c r="CN11" t="s">
        <v>9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 t="s">
        <v>275</v>
      </c>
      <c r="DT11" s="9" t="s">
        <v>276</v>
      </c>
      <c r="DU11" s="9" t="s">
        <v>277</v>
      </c>
      <c r="DV11" s="9"/>
      <c r="DW11" s="9"/>
      <c r="DX11" s="9"/>
      <c r="DY11" s="9"/>
      <c r="DZ11" s="9"/>
      <c r="EA11" s="9" t="s">
        <v>262</v>
      </c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t="s">
        <v>31</v>
      </c>
      <c r="EM11" s="9"/>
      <c r="EN11" s="9"/>
      <c r="EO11" s="9"/>
      <c r="EP11" s="9"/>
      <c r="EQ11" s="6">
        <v>2016</v>
      </c>
      <c r="ER11" s="9"/>
      <c r="ES11" s="9">
        <f>200*0.025</f>
        <v>5</v>
      </c>
      <c r="ET11" s="9"/>
      <c r="EU11" s="9">
        <v>1.3</v>
      </c>
      <c r="EV11" s="9">
        <v>2.5</v>
      </c>
      <c r="EW11" s="7">
        <f>SUM(ER11:EV11)</f>
        <v>8.8000000000000007</v>
      </c>
      <c r="EX11" s="9"/>
      <c r="EY11" s="9"/>
      <c r="EZ11" s="9"/>
      <c r="FA11" s="9"/>
      <c r="FB11" s="9"/>
      <c r="FC11" s="9"/>
      <c r="FD11" s="9"/>
      <c r="FE11" s="9">
        <v>1.3</v>
      </c>
      <c r="FF11" s="9"/>
      <c r="FG11" s="9">
        <v>6.5</v>
      </c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>
        <v>3</v>
      </c>
      <c r="FW11" s="9"/>
      <c r="FX11" s="9">
        <v>2</v>
      </c>
      <c r="FY11" s="9"/>
      <c r="FZ11" s="9"/>
      <c r="GA11" s="9"/>
      <c r="GB11" s="9"/>
      <c r="GC11" s="9"/>
      <c r="GD11" s="9">
        <v>5</v>
      </c>
      <c r="GE11" s="9"/>
      <c r="GF11" s="9"/>
      <c r="GG11" s="9"/>
      <c r="GH11" s="9"/>
      <c r="GI11" s="9"/>
      <c r="GJ11" s="9"/>
      <c r="GK11" s="9"/>
      <c r="GL11" s="9">
        <v>2</v>
      </c>
      <c r="GM11" s="9"/>
    </row>
    <row r="12" spans="1:195" ht="15" customHeight="1" x14ac:dyDescent="0.3">
      <c r="A12">
        <v>1202</v>
      </c>
      <c r="B12" t="s">
        <v>237</v>
      </c>
      <c r="C12" t="s">
        <v>238</v>
      </c>
      <c r="D12" t="s">
        <v>121</v>
      </c>
      <c r="E12" t="s">
        <v>2</v>
      </c>
      <c r="F12" s="1">
        <v>1</v>
      </c>
      <c r="G12" s="5" t="s">
        <v>3</v>
      </c>
      <c r="H12" s="1" t="str">
        <f t="shared" si="0"/>
        <v>1</v>
      </c>
      <c r="I12" t="s">
        <v>129</v>
      </c>
      <c r="J12">
        <v>2</v>
      </c>
      <c r="K12">
        <v>44</v>
      </c>
      <c r="L12">
        <v>1</v>
      </c>
      <c r="M12">
        <v>1</v>
      </c>
      <c r="N12">
        <v>1</v>
      </c>
      <c r="O12">
        <v>4</v>
      </c>
      <c r="P12">
        <v>2</v>
      </c>
      <c r="Q12">
        <v>2</v>
      </c>
      <c r="R12">
        <v>20</v>
      </c>
      <c r="S12">
        <v>1</v>
      </c>
      <c r="T12" s="2">
        <v>35</v>
      </c>
      <c r="U12" s="2">
        <v>35</v>
      </c>
      <c r="V12" s="2">
        <v>90</v>
      </c>
      <c r="W12" s="3">
        <v>0.6</v>
      </c>
      <c r="X12" s="3">
        <v>0.6</v>
      </c>
      <c r="Z12" s="4">
        <v>3</v>
      </c>
      <c r="AA12" s="4"/>
      <c r="AB12" s="4"/>
      <c r="AC12">
        <v>23</v>
      </c>
      <c r="AE12" s="5">
        <v>2</v>
      </c>
      <c r="AF12" s="5">
        <v>5</v>
      </c>
      <c r="AG12" s="3">
        <v>0.3</v>
      </c>
      <c r="AH12" s="2" t="s">
        <v>17</v>
      </c>
      <c r="AI12" s="2" t="s">
        <v>9</v>
      </c>
      <c r="AJ12">
        <v>300</v>
      </c>
      <c r="AK12" t="s">
        <v>7</v>
      </c>
      <c r="AL12">
        <v>2007</v>
      </c>
      <c r="AM12">
        <v>1</v>
      </c>
      <c r="AN12" t="s">
        <v>18</v>
      </c>
      <c r="AU12" t="s">
        <v>19</v>
      </c>
      <c r="AV12" t="s">
        <v>20</v>
      </c>
      <c r="AY12">
        <v>2018</v>
      </c>
      <c r="CC12" t="s">
        <v>22</v>
      </c>
      <c r="CD12" s="6" t="s">
        <v>34</v>
      </c>
      <c r="CE12" s="6" t="s">
        <v>35</v>
      </c>
      <c r="CF12" s="6"/>
      <c r="CG12">
        <v>35</v>
      </c>
      <c r="CH12">
        <v>10</v>
      </c>
      <c r="CI12">
        <v>35</v>
      </c>
      <c r="CK12" s="7">
        <f t="shared" si="1"/>
        <v>45</v>
      </c>
      <c r="CL12" s="7">
        <f t="shared" si="2"/>
        <v>35</v>
      </c>
      <c r="CM12" s="7">
        <f t="shared" si="3"/>
        <v>10</v>
      </c>
      <c r="CN12" t="s">
        <v>22</v>
      </c>
      <c r="CO12">
        <v>0.5</v>
      </c>
      <c r="CP12" t="s">
        <v>239</v>
      </c>
      <c r="CQ12">
        <v>110</v>
      </c>
      <c r="CS12">
        <v>2016</v>
      </c>
      <c r="DS12" t="s">
        <v>240</v>
      </c>
      <c r="DT12" t="s">
        <v>241</v>
      </c>
      <c r="DU12" t="s">
        <v>172</v>
      </c>
      <c r="DV12" t="s">
        <v>96</v>
      </c>
      <c r="EQ12" s="6"/>
      <c r="ES12">
        <v>13.5</v>
      </c>
      <c r="ET12" t="s">
        <v>14</v>
      </c>
      <c r="EU12">
        <v>40</v>
      </c>
      <c r="EV12" t="s">
        <v>14</v>
      </c>
      <c r="EW12" s="7">
        <f>SUM(ER12:EV12)</f>
        <v>53.5</v>
      </c>
      <c r="FV12">
        <v>3</v>
      </c>
      <c r="FX12">
        <v>1</v>
      </c>
      <c r="FY12">
        <v>4</v>
      </c>
      <c r="FZ12">
        <v>50</v>
      </c>
      <c r="GA12">
        <v>24</v>
      </c>
      <c r="GB12">
        <v>7</v>
      </c>
      <c r="GC12">
        <v>2</v>
      </c>
      <c r="GL12">
        <v>2</v>
      </c>
    </row>
    <row r="13" spans="1:195" ht="15" customHeight="1" x14ac:dyDescent="0.3">
      <c r="A13">
        <v>1203</v>
      </c>
      <c r="B13" t="s">
        <v>242</v>
      </c>
      <c r="C13" t="s">
        <v>242</v>
      </c>
      <c r="D13" t="s">
        <v>1</v>
      </c>
      <c r="E13" t="s">
        <v>2</v>
      </c>
      <c r="F13" s="1">
        <v>1</v>
      </c>
      <c r="G13" s="5" t="s">
        <v>3</v>
      </c>
      <c r="H13" s="1" t="str">
        <f t="shared" si="0"/>
        <v>1</v>
      </c>
      <c r="I13" t="s">
        <v>243</v>
      </c>
      <c r="J13">
        <v>1</v>
      </c>
      <c r="K13">
        <v>46</v>
      </c>
      <c r="L13">
        <v>1</v>
      </c>
      <c r="M13">
        <v>1</v>
      </c>
      <c r="N13">
        <v>2</v>
      </c>
      <c r="O13">
        <v>3</v>
      </c>
      <c r="P13">
        <v>1</v>
      </c>
      <c r="Q13">
        <v>1</v>
      </c>
      <c r="R13">
        <v>30</v>
      </c>
      <c r="S13">
        <v>1</v>
      </c>
      <c r="T13" s="2">
        <v>90</v>
      </c>
      <c r="U13" s="2">
        <v>90</v>
      </c>
      <c r="V13" s="2">
        <v>50</v>
      </c>
      <c r="W13" s="3">
        <v>3.6</v>
      </c>
      <c r="X13" s="3">
        <v>3.6</v>
      </c>
      <c r="Z13" s="4">
        <v>3</v>
      </c>
      <c r="AA13" s="4"/>
      <c r="AB13" s="4"/>
      <c r="AC13">
        <v>3</v>
      </c>
      <c r="AE13" s="5">
        <v>2</v>
      </c>
      <c r="AF13" s="5">
        <v>4</v>
      </c>
      <c r="AG13" s="3">
        <v>1.6</v>
      </c>
      <c r="AH13" s="2" t="s">
        <v>17</v>
      </c>
      <c r="AI13" s="2" t="s">
        <v>9</v>
      </c>
      <c r="AJ13">
        <v>500</v>
      </c>
      <c r="AK13" t="s">
        <v>7</v>
      </c>
      <c r="AL13">
        <v>1998</v>
      </c>
      <c r="AM13">
        <v>2</v>
      </c>
      <c r="AN13" t="s">
        <v>18</v>
      </c>
      <c r="AU13" t="s">
        <v>160</v>
      </c>
      <c r="AV13" t="s">
        <v>9</v>
      </c>
      <c r="AW13">
        <v>1000</v>
      </c>
      <c r="AX13" t="s">
        <v>7</v>
      </c>
      <c r="AY13">
        <v>1998</v>
      </c>
      <c r="AZ13">
        <v>1</v>
      </c>
      <c r="BA13" t="s">
        <v>18</v>
      </c>
      <c r="CC13" t="s">
        <v>9</v>
      </c>
      <c r="CD13" s="6"/>
      <c r="CE13" s="6"/>
      <c r="CF13" s="6"/>
      <c r="CG13">
        <v>60</v>
      </c>
      <c r="CI13">
        <v>40</v>
      </c>
      <c r="CK13" s="7">
        <f t="shared" si="1"/>
        <v>60</v>
      </c>
      <c r="CL13" s="7">
        <f t="shared" si="2"/>
        <v>40</v>
      </c>
      <c r="CM13" s="7">
        <f t="shared" si="3"/>
        <v>20</v>
      </c>
      <c r="CN13" t="s">
        <v>9</v>
      </c>
      <c r="CO13">
        <v>2</v>
      </c>
      <c r="CP13" t="s">
        <v>177</v>
      </c>
      <c r="CQ13">
        <v>200</v>
      </c>
      <c r="CS13">
        <v>2011</v>
      </c>
      <c r="CV13" t="s">
        <v>244</v>
      </c>
      <c r="CW13">
        <v>50</v>
      </c>
      <c r="CY13">
        <v>2017</v>
      </c>
      <c r="EQ13" s="6"/>
      <c r="EW13" s="7"/>
      <c r="FV13">
        <v>3</v>
      </c>
      <c r="FX13">
        <v>1</v>
      </c>
      <c r="FY13">
        <v>4</v>
      </c>
      <c r="FZ13">
        <v>20</v>
      </c>
      <c r="GA13">
        <v>12</v>
      </c>
      <c r="GC13">
        <v>2</v>
      </c>
      <c r="GL13">
        <v>1</v>
      </c>
    </row>
    <row r="14" spans="1:195" ht="15" customHeight="1" x14ac:dyDescent="0.3">
      <c r="A14">
        <v>1300</v>
      </c>
      <c r="B14" t="s">
        <v>0</v>
      </c>
      <c r="C14" t="s">
        <v>0</v>
      </c>
      <c r="D14" t="s">
        <v>1</v>
      </c>
      <c r="E14" t="s">
        <v>2</v>
      </c>
      <c r="F14" s="1">
        <v>1</v>
      </c>
      <c r="G14" t="s">
        <v>3</v>
      </c>
      <c r="H14" s="1" t="str">
        <f t="shared" si="0"/>
        <v>1</v>
      </c>
      <c r="I14" t="s">
        <v>4</v>
      </c>
      <c r="J14">
        <v>1</v>
      </c>
      <c r="K14">
        <v>73</v>
      </c>
      <c r="L14">
        <v>1</v>
      </c>
      <c r="M14">
        <v>2</v>
      </c>
      <c r="N14">
        <v>1</v>
      </c>
      <c r="O14">
        <v>3</v>
      </c>
      <c r="P14">
        <v>1</v>
      </c>
      <c r="Q14">
        <v>1</v>
      </c>
      <c r="R14">
        <v>23</v>
      </c>
      <c r="S14">
        <v>2</v>
      </c>
      <c r="T14" s="2">
        <v>30</v>
      </c>
      <c r="U14" s="2">
        <v>30</v>
      </c>
      <c r="V14" s="2">
        <v>33</v>
      </c>
      <c r="W14" s="3">
        <v>0.88</v>
      </c>
      <c r="X14" s="3">
        <v>0.88</v>
      </c>
      <c r="Z14" s="4">
        <v>3</v>
      </c>
      <c r="AA14" s="4"/>
      <c r="AB14" s="4"/>
      <c r="AC14">
        <v>4</v>
      </c>
      <c r="AE14" s="5">
        <v>1</v>
      </c>
      <c r="AF14" s="5">
        <v>2</v>
      </c>
      <c r="AG14" s="3">
        <v>0.88</v>
      </c>
      <c r="AH14" s="2" t="s">
        <v>5</v>
      </c>
      <c r="AI14" s="2" t="s">
        <v>6</v>
      </c>
      <c r="AJ14">
        <v>21</v>
      </c>
      <c r="AK14" t="s">
        <v>7</v>
      </c>
      <c r="AL14">
        <v>1998</v>
      </c>
      <c r="AU14" t="s">
        <v>8</v>
      </c>
      <c r="AV14" t="s">
        <v>9</v>
      </c>
      <c r="AW14">
        <v>60</v>
      </c>
      <c r="AX14" t="s">
        <v>7</v>
      </c>
      <c r="AY14">
        <v>1998</v>
      </c>
      <c r="AZ14">
        <v>2.5</v>
      </c>
      <c r="CC14" t="s">
        <v>10</v>
      </c>
      <c r="CD14" s="6"/>
      <c r="CE14" s="6"/>
      <c r="CF14" s="6" t="s">
        <v>11</v>
      </c>
      <c r="CH14">
        <v>15</v>
      </c>
      <c r="CI14">
        <v>1</v>
      </c>
      <c r="CJ14">
        <v>5</v>
      </c>
      <c r="CK14" s="7">
        <f t="shared" si="1"/>
        <v>15</v>
      </c>
      <c r="CL14" s="7">
        <f t="shared" si="2"/>
        <v>6</v>
      </c>
      <c r="CM14" s="7">
        <f t="shared" si="3"/>
        <v>9</v>
      </c>
      <c r="CN14" t="s">
        <v>10</v>
      </c>
      <c r="EK14" t="s">
        <v>12</v>
      </c>
      <c r="EL14" t="s">
        <v>13</v>
      </c>
      <c r="EQ14" s="6">
        <v>1997</v>
      </c>
      <c r="EU14">
        <v>6</v>
      </c>
      <c r="EV14" t="s">
        <v>14</v>
      </c>
      <c r="EW14" s="7">
        <f t="shared" ref="EW14:EW24" si="4">SUM(ER14:EV14)</f>
        <v>6</v>
      </c>
      <c r="FE14" s="8">
        <v>9750</v>
      </c>
      <c r="FG14">
        <v>3</v>
      </c>
      <c r="FN14">
        <v>1</v>
      </c>
      <c r="FO14">
        <v>1</v>
      </c>
      <c r="FP14" t="s">
        <v>15</v>
      </c>
      <c r="FQ14">
        <v>1</v>
      </c>
      <c r="FV14">
        <v>3</v>
      </c>
      <c r="FX14">
        <v>2</v>
      </c>
      <c r="GD14">
        <v>5</v>
      </c>
      <c r="GL14">
        <v>4</v>
      </c>
    </row>
    <row r="15" spans="1:195" ht="15" customHeight="1" x14ac:dyDescent="0.3">
      <c r="A15">
        <v>1301</v>
      </c>
      <c r="B15" t="s">
        <v>16</v>
      </c>
      <c r="C15" t="s">
        <v>16</v>
      </c>
      <c r="D15" t="s">
        <v>1</v>
      </c>
      <c r="E15" t="s">
        <v>2</v>
      </c>
      <c r="F15" s="1">
        <v>1</v>
      </c>
      <c r="G15" t="s">
        <v>3</v>
      </c>
      <c r="H15" s="1" t="str">
        <f t="shared" si="0"/>
        <v>1</v>
      </c>
      <c r="I15" t="s">
        <v>4</v>
      </c>
      <c r="J15">
        <v>1</v>
      </c>
      <c r="K15">
        <v>82</v>
      </c>
      <c r="L15">
        <v>1</v>
      </c>
      <c r="M15">
        <v>1</v>
      </c>
      <c r="N15">
        <v>1</v>
      </c>
      <c r="O15">
        <v>6</v>
      </c>
      <c r="P15">
        <v>4</v>
      </c>
      <c r="Q15">
        <v>2</v>
      </c>
      <c r="R15">
        <v>50</v>
      </c>
      <c r="S15">
        <v>2</v>
      </c>
      <c r="T15" s="2">
        <v>150</v>
      </c>
      <c r="U15" s="2">
        <v>150</v>
      </c>
      <c r="V15" s="2">
        <v>25</v>
      </c>
      <c r="W15" s="3">
        <v>0.8</v>
      </c>
      <c r="X15" s="3">
        <v>0.8</v>
      </c>
      <c r="Z15" s="4">
        <v>3</v>
      </c>
      <c r="AA15" s="4"/>
      <c r="AB15" s="4"/>
      <c r="AC15">
        <v>3</v>
      </c>
      <c r="AE15" s="5">
        <v>1</v>
      </c>
      <c r="AF15" s="5">
        <v>1</v>
      </c>
      <c r="AG15" s="3">
        <v>0.8</v>
      </c>
      <c r="AH15" s="2" t="s">
        <v>17</v>
      </c>
      <c r="AI15" s="2" t="s">
        <v>9</v>
      </c>
      <c r="AJ15">
        <v>50</v>
      </c>
      <c r="AK15" t="s">
        <v>7</v>
      </c>
      <c r="AL15">
        <v>1970</v>
      </c>
      <c r="AM15">
        <v>0.8</v>
      </c>
      <c r="AN15" t="s">
        <v>18</v>
      </c>
      <c r="AU15" t="s">
        <v>19</v>
      </c>
      <c r="AV15" t="s">
        <v>20</v>
      </c>
      <c r="AW15" s="9"/>
      <c r="AX15" s="9" t="s">
        <v>21</v>
      </c>
      <c r="AY15">
        <v>2015</v>
      </c>
      <c r="AZ15">
        <v>0.3</v>
      </c>
      <c r="CC15" t="s">
        <v>22</v>
      </c>
      <c r="CD15" s="6" t="s">
        <v>23</v>
      </c>
      <c r="CE15" s="6"/>
      <c r="CF15" s="6" t="s">
        <v>11</v>
      </c>
      <c r="CG15">
        <v>35</v>
      </c>
      <c r="CH15">
        <v>18</v>
      </c>
      <c r="CI15">
        <v>45</v>
      </c>
      <c r="CK15" s="7">
        <f t="shared" si="1"/>
        <v>53</v>
      </c>
      <c r="CL15" s="7">
        <f t="shared" si="2"/>
        <v>45</v>
      </c>
      <c r="CM15" s="7">
        <f t="shared" si="3"/>
        <v>8</v>
      </c>
      <c r="CN15" t="s">
        <v>22</v>
      </c>
      <c r="EK15" t="s">
        <v>24</v>
      </c>
      <c r="EL15" t="s">
        <v>25</v>
      </c>
      <c r="EQ15" s="6"/>
      <c r="ES15">
        <v>6.2</v>
      </c>
      <c r="EU15">
        <v>12.2</v>
      </c>
      <c r="EV15">
        <v>2.5</v>
      </c>
      <c r="EW15" s="7">
        <f t="shared" si="4"/>
        <v>20.9</v>
      </c>
      <c r="FE15">
        <v>12.2</v>
      </c>
      <c r="FF15">
        <v>2</v>
      </c>
      <c r="FG15" t="s">
        <v>14</v>
      </c>
      <c r="FN15">
        <v>1</v>
      </c>
      <c r="FO15">
        <v>3</v>
      </c>
      <c r="FP15" t="s">
        <v>26</v>
      </c>
      <c r="FQ15">
        <v>1</v>
      </c>
      <c r="FV15">
        <v>3</v>
      </c>
      <c r="FX15">
        <v>2</v>
      </c>
      <c r="GD15">
        <v>1</v>
      </c>
      <c r="GL15">
        <v>4</v>
      </c>
    </row>
    <row r="16" spans="1:195" ht="15" customHeight="1" x14ac:dyDescent="0.3">
      <c r="A16">
        <v>1302</v>
      </c>
      <c r="B16" t="s">
        <v>27</v>
      </c>
      <c r="C16" t="s">
        <v>27</v>
      </c>
      <c r="D16" t="s">
        <v>1</v>
      </c>
      <c r="E16" t="s">
        <v>2</v>
      </c>
      <c r="F16" s="1">
        <v>1</v>
      </c>
      <c r="G16" t="s">
        <v>3</v>
      </c>
      <c r="H16" s="1" t="str">
        <f t="shared" si="0"/>
        <v>1</v>
      </c>
      <c r="I16" t="s">
        <v>4</v>
      </c>
      <c r="J16">
        <v>1</v>
      </c>
      <c r="K16">
        <v>54</v>
      </c>
      <c r="L16">
        <v>1</v>
      </c>
      <c r="M16">
        <v>1</v>
      </c>
      <c r="N16">
        <v>2</v>
      </c>
      <c r="O16">
        <v>4</v>
      </c>
      <c r="P16">
        <v>4</v>
      </c>
      <c r="Q16">
        <v>2</v>
      </c>
      <c r="R16">
        <v>30</v>
      </c>
      <c r="S16">
        <v>2</v>
      </c>
      <c r="T16" s="2">
        <v>100</v>
      </c>
      <c r="U16" s="2">
        <v>100</v>
      </c>
      <c r="V16" s="2">
        <v>35</v>
      </c>
      <c r="W16" s="3">
        <v>1</v>
      </c>
      <c r="X16" s="3">
        <v>1</v>
      </c>
      <c r="Z16" s="4">
        <v>3</v>
      </c>
      <c r="AA16" s="4"/>
      <c r="AB16" s="4"/>
      <c r="AC16">
        <v>1</v>
      </c>
      <c r="AE16" s="5">
        <v>1</v>
      </c>
      <c r="AF16" s="5">
        <v>2</v>
      </c>
      <c r="AG16" s="3">
        <v>1</v>
      </c>
      <c r="AH16" s="2" t="s">
        <v>17</v>
      </c>
      <c r="AI16" s="2" t="s">
        <v>9</v>
      </c>
      <c r="AJ16">
        <v>85</v>
      </c>
      <c r="AK16" t="s">
        <v>7</v>
      </c>
      <c r="AL16">
        <v>1989</v>
      </c>
      <c r="AM16">
        <v>1.5</v>
      </c>
      <c r="AN16" t="s">
        <v>18</v>
      </c>
      <c r="AU16" t="s">
        <v>28</v>
      </c>
      <c r="AV16" t="s">
        <v>9</v>
      </c>
      <c r="AW16">
        <v>37</v>
      </c>
      <c r="AX16" t="s">
        <v>7</v>
      </c>
      <c r="AY16">
        <v>2002</v>
      </c>
      <c r="AZ16">
        <v>1.5</v>
      </c>
      <c r="CC16" t="s">
        <v>9</v>
      </c>
      <c r="CD16" s="6"/>
      <c r="CE16" s="6"/>
      <c r="CF16" s="6" t="s">
        <v>29</v>
      </c>
      <c r="CG16">
        <v>35</v>
      </c>
      <c r="CH16">
        <v>10</v>
      </c>
      <c r="CI16">
        <v>12</v>
      </c>
      <c r="CJ16">
        <v>1.2</v>
      </c>
      <c r="CK16" s="7">
        <f t="shared" si="1"/>
        <v>45</v>
      </c>
      <c r="CL16" s="7">
        <f t="shared" si="2"/>
        <v>13.2</v>
      </c>
      <c r="CM16" s="7">
        <f t="shared" si="3"/>
        <v>31.8</v>
      </c>
      <c r="CN16" t="s">
        <v>9</v>
      </c>
      <c r="EK16" t="s">
        <v>30</v>
      </c>
      <c r="EL16" t="s">
        <v>31</v>
      </c>
      <c r="EQ16" s="6"/>
      <c r="ES16">
        <v>0.25</v>
      </c>
      <c r="ET16" t="s">
        <v>14</v>
      </c>
      <c r="EU16">
        <v>2</v>
      </c>
      <c r="EV16" t="s">
        <v>14</v>
      </c>
      <c r="EW16" s="7">
        <f t="shared" si="4"/>
        <v>2.25</v>
      </c>
      <c r="FE16">
        <v>13.2</v>
      </c>
      <c r="FF16" t="s">
        <v>14</v>
      </c>
      <c r="FG16">
        <v>1.5</v>
      </c>
      <c r="FV16">
        <v>2</v>
      </c>
      <c r="FX16">
        <v>2</v>
      </c>
      <c r="GD16">
        <v>1</v>
      </c>
      <c r="GL16">
        <v>4</v>
      </c>
    </row>
    <row r="17" spans="1:194" ht="15" customHeight="1" x14ac:dyDescent="0.3">
      <c r="A17">
        <v>1303</v>
      </c>
      <c r="B17" t="s">
        <v>32</v>
      </c>
      <c r="C17" t="s">
        <v>32</v>
      </c>
      <c r="D17" t="s">
        <v>1</v>
      </c>
      <c r="E17" t="s">
        <v>2</v>
      </c>
      <c r="F17" s="1">
        <v>1</v>
      </c>
      <c r="G17" t="s">
        <v>3</v>
      </c>
      <c r="H17" s="1" t="str">
        <f t="shared" si="0"/>
        <v>1</v>
      </c>
      <c r="I17" t="s">
        <v>33</v>
      </c>
      <c r="J17">
        <v>1</v>
      </c>
      <c r="K17">
        <v>59</v>
      </c>
      <c r="L17">
        <v>1</v>
      </c>
      <c r="M17">
        <v>1</v>
      </c>
      <c r="N17">
        <v>1</v>
      </c>
      <c r="O17">
        <v>3</v>
      </c>
      <c r="P17">
        <v>3</v>
      </c>
      <c r="Q17">
        <v>1</v>
      </c>
      <c r="R17">
        <v>28</v>
      </c>
      <c r="S17">
        <v>2</v>
      </c>
      <c r="T17" s="2">
        <v>150</v>
      </c>
      <c r="U17" s="2">
        <v>150</v>
      </c>
      <c r="V17" s="2">
        <v>10</v>
      </c>
      <c r="W17" s="3">
        <v>1.2</v>
      </c>
      <c r="X17" s="3">
        <v>1.2</v>
      </c>
      <c r="Z17" s="4">
        <v>3</v>
      </c>
      <c r="AA17" s="4"/>
      <c r="AB17" s="4"/>
      <c r="AC17">
        <v>4</v>
      </c>
      <c r="AE17" s="5">
        <v>1</v>
      </c>
      <c r="AF17" s="5">
        <v>2</v>
      </c>
      <c r="AG17" s="3">
        <v>1.2</v>
      </c>
      <c r="AH17" s="2" t="s">
        <v>17</v>
      </c>
      <c r="AI17" s="2" t="s">
        <v>9</v>
      </c>
      <c r="AJ17">
        <v>500</v>
      </c>
      <c r="AK17" t="s">
        <v>7</v>
      </c>
      <c r="AL17">
        <v>2016</v>
      </c>
      <c r="AU17" t="s">
        <v>19</v>
      </c>
      <c r="AV17" t="s">
        <v>20</v>
      </c>
      <c r="AW17" s="9"/>
      <c r="AX17" s="9" t="s">
        <v>21</v>
      </c>
      <c r="AY17">
        <v>2017</v>
      </c>
      <c r="AZ17">
        <v>1</v>
      </c>
      <c r="CC17" t="s">
        <v>22</v>
      </c>
      <c r="CD17" s="6" t="s">
        <v>34</v>
      </c>
      <c r="CE17" s="6" t="s">
        <v>35</v>
      </c>
      <c r="CF17" s="6" t="s">
        <v>11</v>
      </c>
      <c r="CH17">
        <v>5</v>
      </c>
      <c r="CI17">
        <v>15</v>
      </c>
      <c r="CJ17">
        <v>2</v>
      </c>
      <c r="CK17" s="7">
        <f t="shared" si="1"/>
        <v>5</v>
      </c>
      <c r="CL17" s="7">
        <f t="shared" si="2"/>
        <v>17</v>
      </c>
      <c r="CM17" s="7">
        <f t="shared" si="3"/>
        <v>-12</v>
      </c>
      <c r="CN17" t="s">
        <v>22</v>
      </c>
      <c r="DL17">
        <v>2</v>
      </c>
      <c r="DM17" t="s">
        <v>36</v>
      </c>
      <c r="DN17" t="s">
        <v>37</v>
      </c>
      <c r="DO17" t="s">
        <v>38</v>
      </c>
      <c r="DP17" t="s">
        <v>39</v>
      </c>
      <c r="EK17" t="s">
        <v>40</v>
      </c>
      <c r="EQ17" s="6"/>
      <c r="ES17">
        <v>15.3</v>
      </c>
      <c r="ET17">
        <v>3</v>
      </c>
      <c r="EU17">
        <v>7.6</v>
      </c>
      <c r="EV17" t="s">
        <v>14</v>
      </c>
      <c r="EW17" s="7">
        <f t="shared" si="4"/>
        <v>25.9</v>
      </c>
      <c r="FE17">
        <v>17.8</v>
      </c>
      <c r="FF17" t="s">
        <v>14</v>
      </c>
      <c r="FG17" t="s">
        <v>14</v>
      </c>
      <c r="FN17">
        <v>1</v>
      </c>
      <c r="FO17">
        <v>10</v>
      </c>
      <c r="FP17" t="s">
        <v>41</v>
      </c>
      <c r="FQ17">
        <v>1</v>
      </c>
      <c r="FV17">
        <v>2</v>
      </c>
      <c r="FX17">
        <v>2</v>
      </c>
      <c r="GD17">
        <v>1</v>
      </c>
      <c r="GL17">
        <v>4</v>
      </c>
    </row>
    <row r="18" spans="1:194" ht="15" customHeight="1" x14ac:dyDescent="0.3">
      <c r="A18">
        <v>1304</v>
      </c>
      <c r="B18" t="s">
        <v>42</v>
      </c>
      <c r="C18" t="s">
        <v>42</v>
      </c>
      <c r="D18" t="s">
        <v>1</v>
      </c>
      <c r="E18" t="s">
        <v>2</v>
      </c>
      <c r="F18" s="1">
        <v>1</v>
      </c>
      <c r="G18" t="s">
        <v>3</v>
      </c>
      <c r="H18" s="1" t="str">
        <f t="shared" si="0"/>
        <v>1</v>
      </c>
      <c r="I18" t="s">
        <v>4</v>
      </c>
      <c r="J18">
        <v>1</v>
      </c>
      <c r="K18">
        <v>47</v>
      </c>
      <c r="L18">
        <v>1</v>
      </c>
      <c r="M18">
        <v>2</v>
      </c>
      <c r="N18">
        <v>2</v>
      </c>
      <c r="O18">
        <v>4</v>
      </c>
      <c r="P18">
        <v>1</v>
      </c>
      <c r="Q18">
        <v>1</v>
      </c>
      <c r="R18">
        <v>27</v>
      </c>
      <c r="S18">
        <v>1</v>
      </c>
      <c r="T18" s="2">
        <v>180</v>
      </c>
      <c r="U18" s="2">
        <v>180</v>
      </c>
      <c r="V18" s="2">
        <v>100</v>
      </c>
      <c r="W18" s="3">
        <v>4</v>
      </c>
      <c r="X18" s="3">
        <v>4</v>
      </c>
      <c r="Z18" s="4">
        <v>1</v>
      </c>
      <c r="AA18" s="4">
        <v>1.1000000000000001</v>
      </c>
      <c r="AB18" s="4"/>
      <c r="AC18">
        <v>1</v>
      </c>
      <c r="AE18" s="5">
        <v>2</v>
      </c>
      <c r="AF18" s="5">
        <v>5</v>
      </c>
      <c r="AG18" s="3">
        <v>1</v>
      </c>
      <c r="AH18" s="2" t="s">
        <v>17</v>
      </c>
      <c r="AI18" s="2" t="s">
        <v>9</v>
      </c>
      <c r="AJ18">
        <v>30</v>
      </c>
      <c r="AK18" t="s">
        <v>7</v>
      </c>
      <c r="AL18">
        <v>1995</v>
      </c>
      <c r="AM18">
        <v>2</v>
      </c>
      <c r="AN18" t="s">
        <v>18</v>
      </c>
      <c r="AU18" t="s">
        <v>43</v>
      </c>
      <c r="AV18" t="s">
        <v>20</v>
      </c>
      <c r="AW18">
        <v>1000</v>
      </c>
      <c r="AX18" t="s">
        <v>21</v>
      </c>
      <c r="AY18">
        <v>1995</v>
      </c>
      <c r="AZ18">
        <v>1.8</v>
      </c>
      <c r="BC18" s="9"/>
      <c r="BD18" s="9"/>
      <c r="CC18" t="s">
        <v>22</v>
      </c>
      <c r="CD18" s="6"/>
      <c r="CE18" s="6"/>
      <c r="CF18" s="6" t="s">
        <v>29</v>
      </c>
      <c r="CG18">
        <v>90</v>
      </c>
      <c r="CH18">
        <v>80</v>
      </c>
      <c r="CI18">
        <v>70</v>
      </c>
      <c r="CJ18">
        <v>10</v>
      </c>
      <c r="CK18" s="7">
        <f t="shared" si="1"/>
        <v>170</v>
      </c>
      <c r="CL18" s="7">
        <f t="shared" si="2"/>
        <v>80</v>
      </c>
      <c r="CM18" s="7">
        <f t="shared" si="3"/>
        <v>90</v>
      </c>
      <c r="CN18" t="s">
        <v>22</v>
      </c>
      <c r="CO18">
        <v>2</v>
      </c>
      <c r="CP18" t="s">
        <v>44</v>
      </c>
      <c r="CQ18">
        <v>150</v>
      </c>
      <c r="CS18">
        <v>1995</v>
      </c>
      <c r="CV18" t="s">
        <v>45</v>
      </c>
      <c r="CW18">
        <v>1200</v>
      </c>
      <c r="CY18">
        <v>2009</v>
      </c>
      <c r="CZ18">
        <v>1000</v>
      </c>
      <c r="DA18" t="s">
        <v>67</v>
      </c>
      <c r="DS18" t="s">
        <v>46</v>
      </c>
      <c r="DT18" t="s">
        <v>47</v>
      </c>
      <c r="DU18" t="s">
        <v>48</v>
      </c>
      <c r="DV18" t="s">
        <v>49</v>
      </c>
      <c r="EN18" t="s">
        <v>50</v>
      </c>
      <c r="EQ18" s="6"/>
      <c r="ET18">
        <v>5</v>
      </c>
      <c r="EU18">
        <v>1</v>
      </c>
      <c r="EV18">
        <v>5</v>
      </c>
      <c r="EW18" s="7">
        <f t="shared" si="4"/>
        <v>11</v>
      </c>
      <c r="EY18">
        <v>9</v>
      </c>
      <c r="FC18">
        <v>10</v>
      </c>
      <c r="FF18" t="s">
        <v>14</v>
      </c>
      <c r="FG18" t="s">
        <v>14</v>
      </c>
      <c r="FV18">
        <v>3</v>
      </c>
      <c r="FX18">
        <v>2</v>
      </c>
      <c r="GD18">
        <v>2</v>
      </c>
      <c r="GF18">
        <v>1</v>
      </c>
      <c r="GL18">
        <v>4</v>
      </c>
    </row>
    <row r="19" spans="1:194" ht="15" customHeight="1" x14ac:dyDescent="0.3">
      <c r="A19">
        <v>1305</v>
      </c>
      <c r="B19" t="s">
        <v>51</v>
      </c>
      <c r="C19" t="s">
        <v>51</v>
      </c>
      <c r="D19" t="s">
        <v>1</v>
      </c>
      <c r="E19" t="s">
        <v>2</v>
      </c>
      <c r="F19" s="1">
        <v>1</v>
      </c>
      <c r="G19" t="s">
        <v>3</v>
      </c>
      <c r="H19" s="1" t="str">
        <f t="shared" si="0"/>
        <v>1</v>
      </c>
      <c r="I19" t="s">
        <v>33</v>
      </c>
      <c r="J19">
        <v>1</v>
      </c>
      <c r="K19">
        <v>80</v>
      </c>
      <c r="L19">
        <v>1</v>
      </c>
      <c r="M19">
        <v>1</v>
      </c>
      <c r="N19">
        <v>1</v>
      </c>
      <c r="O19">
        <v>4</v>
      </c>
      <c r="P19">
        <v>1</v>
      </c>
      <c r="Q19">
        <v>1</v>
      </c>
      <c r="R19">
        <v>60</v>
      </c>
      <c r="S19">
        <v>1</v>
      </c>
      <c r="T19" s="2">
        <v>80</v>
      </c>
      <c r="U19" s="2">
        <v>80</v>
      </c>
      <c r="V19" s="2">
        <v>85</v>
      </c>
      <c r="W19" s="3">
        <v>2.2000000000000002</v>
      </c>
      <c r="X19" s="3">
        <v>1</v>
      </c>
      <c r="Z19" s="4">
        <v>3</v>
      </c>
      <c r="AA19" s="4"/>
      <c r="AB19" s="4"/>
      <c r="AC19">
        <v>3</v>
      </c>
      <c r="AE19" s="5">
        <v>2</v>
      </c>
      <c r="AF19" s="5">
        <v>4</v>
      </c>
      <c r="AG19" s="3">
        <v>0.5</v>
      </c>
      <c r="AH19" s="2" t="s">
        <v>17</v>
      </c>
      <c r="AI19" s="2" t="s">
        <v>9</v>
      </c>
      <c r="AJ19">
        <v>150</v>
      </c>
      <c r="AK19" t="s">
        <v>7</v>
      </c>
      <c r="AL19">
        <v>2004</v>
      </c>
      <c r="AM19">
        <v>2</v>
      </c>
      <c r="AN19" t="s">
        <v>18</v>
      </c>
      <c r="CC19" t="s">
        <v>9</v>
      </c>
      <c r="CD19" s="6" t="s">
        <v>23</v>
      </c>
      <c r="CE19" s="6" t="s">
        <v>52</v>
      </c>
      <c r="CF19" s="6" t="s">
        <v>11</v>
      </c>
      <c r="CG19">
        <v>45</v>
      </c>
      <c r="CI19">
        <v>35</v>
      </c>
      <c r="CK19" s="7">
        <f t="shared" si="1"/>
        <v>45</v>
      </c>
      <c r="CL19" s="7">
        <f t="shared" si="2"/>
        <v>35</v>
      </c>
      <c r="CM19" s="7">
        <f t="shared" si="3"/>
        <v>10</v>
      </c>
      <c r="CN19" t="s">
        <v>9</v>
      </c>
      <c r="CO19">
        <v>0.5</v>
      </c>
      <c r="CP19" t="s">
        <v>53</v>
      </c>
      <c r="CQ19">
        <v>150</v>
      </c>
      <c r="CS19">
        <v>2000</v>
      </c>
      <c r="CV19" t="s">
        <v>54</v>
      </c>
      <c r="CW19">
        <v>200</v>
      </c>
      <c r="CY19">
        <v>2003</v>
      </c>
      <c r="DL19">
        <v>3</v>
      </c>
      <c r="DM19" t="s">
        <v>55</v>
      </c>
      <c r="DN19" t="s">
        <v>56</v>
      </c>
      <c r="DO19" t="s">
        <v>57</v>
      </c>
      <c r="DP19" t="s">
        <v>39</v>
      </c>
      <c r="DQ19" t="s">
        <v>58</v>
      </c>
      <c r="DS19" t="s">
        <v>59</v>
      </c>
      <c r="DT19" t="s">
        <v>60</v>
      </c>
      <c r="DU19" t="s">
        <v>61</v>
      </c>
      <c r="EA19" t="s">
        <v>53</v>
      </c>
      <c r="EB19" t="s">
        <v>60</v>
      </c>
      <c r="EQ19" s="6">
        <v>2004</v>
      </c>
      <c r="ES19">
        <v>9</v>
      </c>
      <c r="ET19">
        <v>5</v>
      </c>
      <c r="EU19">
        <v>10.4</v>
      </c>
      <c r="EV19">
        <v>4</v>
      </c>
      <c r="EW19" s="7">
        <f t="shared" si="4"/>
        <v>28.4</v>
      </c>
      <c r="EX19">
        <v>2003</v>
      </c>
      <c r="EZ19">
        <v>10</v>
      </c>
      <c r="FA19">
        <v>5</v>
      </c>
      <c r="FB19">
        <v>8.4</v>
      </c>
      <c r="FC19">
        <v>4</v>
      </c>
      <c r="FE19">
        <v>25</v>
      </c>
      <c r="FF19">
        <v>4</v>
      </c>
      <c r="FG19">
        <v>2</v>
      </c>
      <c r="FH19">
        <v>17</v>
      </c>
      <c r="FI19">
        <v>4</v>
      </c>
      <c r="FJ19">
        <v>2</v>
      </c>
      <c r="FV19">
        <v>3</v>
      </c>
      <c r="FX19">
        <v>2</v>
      </c>
      <c r="GD19">
        <v>1</v>
      </c>
      <c r="GL19">
        <v>4</v>
      </c>
    </row>
    <row r="20" spans="1:194" ht="15" customHeight="1" x14ac:dyDescent="0.3">
      <c r="A20">
        <v>1306</v>
      </c>
      <c r="B20" t="s">
        <v>62</v>
      </c>
      <c r="C20" t="s">
        <v>62</v>
      </c>
      <c r="D20" t="s">
        <v>1</v>
      </c>
      <c r="E20" t="s">
        <v>2</v>
      </c>
      <c r="F20" s="1">
        <v>1</v>
      </c>
      <c r="G20" t="s">
        <v>3</v>
      </c>
      <c r="H20" s="1" t="str">
        <f t="shared" si="0"/>
        <v>1</v>
      </c>
      <c r="I20" t="s">
        <v>63</v>
      </c>
      <c r="J20">
        <v>2</v>
      </c>
      <c r="K20">
        <v>46</v>
      </c>
      <c r="L20">
        <v>1</v>
      </c>
      <c r="M20">
        <v>1</v>
      </c>
      <c r="N20">
        <v>1</v>
      </c>
      <c r="O20">
        <v>6</v>
      </c>
      <c r="P20">
        <v>3</v>
      </c>
      <c r="Q20">
        <v>2</v>
      </c>
      <c r="R20">
        <v>30</v>
      </c>
      <c r="S20">
        <v>2</v>
      </c>
      <c r="T20" s="2">
        <v>30</v>
      </c>
      <c r="U20" s="2">
        <v>30</v>
      </c>
      <c r="V20" s="2">
        <v>83</v>
      </c>
      <c r="W20" s="3">
        <v>1.5</v>
      </c>
      <c r="X20" s="3">
        <v>1</v>
      </c>
      <c r="Y20">
        <v>0.5</v>
      </c>
      <c r="Z20" s="4">
        <v>3</v>
      </c>
      <c r="AA20" s="4"/>
      <c r="AB20" s="4"/>
      <c r="AC20">
        <v>3</v>
      </c>
      <c r="AE20" s="5">
        <v>1</v>
      </c>
      <c r="AF20" s="5">
        <v>2</v>
      </c>
      <c r="AG20" s="3">
        <v>1</v>
      </c>
      <c r="AH20" s="2" t="s">
        <v>17</v>
      </c>
      <c r="AI20" s="2" t="s">
        <v>9</v>
      </c>
      <c r="AJ20">
        <v>200</v>
      </c>
      <c r="AK20" t="s">
        <v>7</v>
      </c>
      <c r="AL20">
        <v>1993</v>
      </c>
      <c r="AM20">
        <v>2</v>
      </c>
      <c r="AN20" t="s">
        <v>18</v>
      </c>
      <c r="AU20" t="s">
        <v>19</v>
      </c>
      <c r="AV20" t="s">
        <v>20</v>
      </c>
      <c r="AY20">
        <v>2015</v>
      </c>
      <c r="AZ20">
        <v>0.5</v>
      </c>
      <c r="CC20" t="s">
        <v>22</v>
      </c>
      <c r="CD20" s="6" t="s">
        <v>34</v>
      </c>
      <c r="CE20" s="6" t="s">
        <v>52</v>
      </c>
      <c r="CF20" s="6" t="s">
        <v>11</v>
      </c>
      <c r="CG20">
        <v>20</v>
      </c>
      <c r="CH20">
        <v>3</v>
      </c>
      <c r="CI20">
        <v>10</v>
      </c>
      <c r="CJ20">
        <v>3</v>
      </c>
      <c r="CK20" s="7">
        <f t="shared" si="1"/>
        <v>23</v>
      </c>
      <c r="CL20" s="7">
        <f t="shared" si="2"/>
        <v>13</v>
      </c>
      <c r="CM20" s="7">
        <f t="shared" si="3"/>
        <v>10</v>
      </c>
      <c r="CN20" t="s">
        <v>22</v>
      </c>
      <c r="EQ20" s="6"/>
      <c r="ES20">
        <v>32</v>
      </c>
      <c r="ET20">
        <v>2</v>
      </c>
      <c r="EU20">
        <v>25</v>
      </c>
      <c r="EV20" t="s">
        <v>14</v>
      </c>
      <c r="EW20" s="7">
        <f t="shared" si="4"/>
        <v>59</v>
      </c>
      <c r="FE20">
        <v>17.100000000000001</v>
      </c>
      <c r="FF20" t="s">
        <v>14</v>
      </c>
      <c r="FG20">
        <v>3</v>
      </c>
      <c r="FV20">
        <v>3</v>
      </c>
      <c r="FX20">
        <v>1</v>
      </c>
      <c r="FY20">
        <v>4</v>
      </c>
      <c r="FZ20">
        <v>50</v>
      </c>
      <c r="GA20">
        <v>24</v>
      </c>
      <c r="GB20" s="10">
        <v>7.0000000000000007E-2</v>
      </c>
      <c r="GC20">
        <v>2</v>
      </c>
      <c r="GL20">
        <v>2</v>
      </c>
    </row>
    <row r="21" spans="1:194" ht="15" customHeight="1" x14ac:dyDescent="0.3">
      <c r="A21">
        <v>1307</v>
      </c>
      <c r="B21" t="s">
        <v>64</v>
      </c>
      <c r="C21" t="s">
        <v>64</v>
      </c>
      <c r="D21" t="s">
        <v>1</v>
      </c>
      <c r="E21" t="s">
        <v>2</v>
      </c>
      <c r="F21" s="1">
        <v>1</v>
      </c>
      <c r="G21" t="s">
        <v>3</v>
      </c>
      <c r="H21" s="1" t="str">
        <f t="shared" si="0"/>
        <v>1</v>
      </c>
      <c r="I21" t="s">
        <v>4</v>
      </c>
      <c r="J21">
        <v>1</v>
      </c>
      <c r="K21">
        <v>68</v>
      </c>
      <c r="L21">
        <v>1</v>
      </c>
      <c r="M21">
        <v>1</v>
      </c>
      <c r="N21">
        <v>2</v>
      </c>
      <c r="O21">
        <v>4</v>
      </c>
      <c r="P21">
        <v>2</v>
      </c>
      <c r="Q21">
        <v>1</v>
      </c>
      <c r="R21">
        <v>44</v>
      </c>
      <c r="S21">
        <v>1</v>
      </c>
      <c r="T21" s="2">
        <v>15</v>
      </c>
      <c r="U21" s="2">
        <v>15</v>
      </c>
      <c r="V21" s="2">
        <v>35</v>
      </c>
      <c r="W21" s="3">
        <v>1.5</v>
      </c>
      <c r="X21" s="3">
        <v>1.5</v>
      </c>
      <c r="Z21" s="4">
        <v>3</v>
      </c>
      <c r="AA21" s="4"/>
      <c r="AB21" s="4"/>
      <c r="AC21">
        <v>3</v>
      </c>
      <c r="AE21" s="5">
        <v>1</v>
      </c>
      <c r="AF21" s="5">
        <v>2</v>
      </c>
      <c r="AG21" s="3">
        <v>1.5</v>
      </c>
      <c r="AH21" s="2" t="s">
        <v>5</v>
      </c>
      <c r="AI21" s="2" t="s">
        <v>6</v>
      </c>
      <c r="AJ21">
        <v>300</v>
      </c>
      <c r="AK21" t="s">
        <v>7</v>
      </c>
      <c r="AL21">
        <v>1998</v>
      </c>
      <c r="AU21" t="s">
        <v>65</v>
      </c>
      <c r="AV21" t="s">
        <v>66</v>
      </c>
      <c r="AW21">
        <v>8000</v>
      </c>
      <c r="AX21" t="s">
        <v>21</v>
      </c>
      <c r="AY21">
        <v>1998</v>
      </c>
      <c r="AZ21">
        <v>200</v>
      </c>
      <c r="BA21" t="s">
        <v>67</v>
      </c>
      <c r="CC21" t="s">
        <v>68</v>
      </c>
      <c r="CD21" s="6" t="s">
        <v>34</v>
      </c>
      <c r="CE21" s="6" t="s">
        <v>52</v>
      </c>
      <c r="CF21" s="6" t="s">
        <v>11</v>
      </c>
      <c r="CH21">
        <v>4</v>
      </c>
      <c r="CJ21">
        <v>1</v>
      </c>
      <c r="CK21" s="7">
        <f t="shared" si="1"/>
        <v>4</v>
      </c>
      <c r="CL21" s="7">
        <f t="shared" si="2"/>
        <v>1</v>
      </c>
      <c r="CM21" s="7">
        <f t="shared" si="3"/>
        <v>3</v>
      </c>
      <c r="CN21" t="s">
        <v>68</v>
      </c>
      <c r="EQ21" s="6">
        <v>1998</v>
      </c>
      <c r="EU21">
        <v>0.8</v>
      </c>
      <c r="EV21">
        <v>1.4</v>
      </c>
      <c r="EW21" s="7">
        <f t="shared" si="4"/>
        <v>2.2000000000000002</v>
      </c>
      <c r="FE21">
        <v>0.8</v>
      </c>
      <c r="FF21" t="s">
        <v>14</v>
      </c>
      <c r="FV21">
        <v>3</v>
      </c>
      <c r="FX21">
        <v>2</v>
      </c>
      <c r="GD21">
        <v>2</v>
      </c>
      <c r="GF21">
        <v>3</v>
      </c>
      <c r="GL21">
        <v>7</v>
      </c>
    </row>
    <row r="22" spans="1:194" ht="15" customHeight="1" x14ac:dyDescent="0.3">
      <c r="A22">
        <v>1308</v>
      </c>
      <c r="B22" t="s">
        <v>69</v>
      </c>
      <c r="C22" t="s">
        <v>69</v>
      </c>
      <c r="D22" t="s">
        <v>1</v>
      </c>
      <c r="E22" t="s">
        <v>2</v>
      </c>
      <c r="F22" s="1">
        <v>1</v>
      </c>
      <c r="G22" t="s">
        <v>3</v>
      </c>
      <c r="H22" s="1" t="str">
        <f t="shared" si="0"/>
        <v>1</v>
      </c>
      <c r="I22" t="s">
        <v>4</v>
      </c>
      <c r="J22">
        <v>2</v>
      </c>
      <c r="K22">
        <v>60</v>
      </c>
      <c r="L22">
        <v>1</v>
      </c>
      <c r="M22">
        <v>2</v>
      </c>
      <c r="N22">
        <v>1</v>
      </c>
      <c r="O22">
        <v>2</v>
      </c>
      <c r="P22">
        <v>1</v>
      </c>
      <c r="Q22">
        <v>1</v>
      </c>
      <c r="R22">
        <v>30</v>
      </c>
      <c r="S22">
        <v>2</v>
      </c>
      <c r="T22" s="2">
        <v>55</v>
      </c>
      <c r="U22" s="2">
        <v>55</v>
      </c>
      <c r="V22" s="2">
        <v>68</v>
      </c>
      <c r="W22" s="3">
        <v>2</v>
      </c>
      <c r="X22" s="3">
        <v>2</v>
      </c>
      <c r="Z22" s="4">
        <v>3</v>
      </c>
      <c r="AA22" s="4"/>
      <c r="AB22" s="4"/>
      <c r="AC22">
        <v>1</v>
      </c>
      <c r="AE22" s="5">
        <v>1</v>
      </c>
      <c r="AF22" s="5">
        <v>2</v>
      </c>
      <c r="AG22" s="3">
        <v>2</v>
      </c>
      <c r="AH22" s="2" t="s">
        <v>70</v>
      </c>
      <c r="AI22" s="2" t="s">
        <v>9</v>
      </c>
      <c r="AJ22">
        <v>300</v>
      </c>
      <c r="AK22" t="s">
        <v>7</v>
      </c>
      <c r="AL22">
        <v>1989</v>
      </c>
      <c r="AM22">
        <v>1.5</v>
      </c>
      <c r="AN22" t="s">
        <v>18</v>
      </c>
      <c r="AU22" t="s">
        <v>5</v>
      </c>
      <c r="AV22" t="s">
        <v>6</v>
      </c>
      <c r="AW22">
        <v>40</v>
      </c>
      <c r="AX22" t="s">
        <v>7</v>
      </c>
      <c r="AY22">
        <v>1997</v>
      </c>
      <c r="CC22" t="s">
        <v>10</v>
      </c>
      <c r="CD22" s="6"/>
      <c r="CE22" s="6"/>
      <c r="CF22" s="6" t="s">
        <v>11</v>
      </c>
      <c r="CG22">
        <v>37</v>
      </c>
      <c r="CI22">
        <v>2</v>
      </c>
      <c r="CK22" s="7">
        <f t="shared" si="1"/>
        <v>37</v>
      </c>
      <c r="CL22" s="7">
        <f t="shared" si="2"/>
        <v>2</v>
      </c>
      <c r="CM22" s="7">
        <f t="shared" si="3"/>
        <v>35</v>
      </c>
      <c r="CN22" t="s">
        <v>10</v>
      </c>
      <c r="EQ22" s="6">
        <v>1990</v>
      </c>
      <c r="ES22">
        <v>3</v>
      </c>
      <c r="ET22">
        <v>1.5</v>
      </c>
      <c r="EU22">
        <v>2</v>
      </c>
      <c r="EV22">
        <v>1.5</v>
      </c>
      <c r="EW22" s="7">
        <f t="shared" si="4"/>
        <v>8</v>
      </c>
      <c r="FE22">
        <v>2.1</v>
      </c>
      <c r="FF22">
        <v>0.6</v>
      </c>
      <c r="FG22">
        <v>3</v>
      </c>
      <c r="FV22">
        <v>4</v>
      </c>
      <c r="FX22">
        <v>2</v>
      </c>
      <c r="GD22">
        <v>1</v>
      </c>
      <c r="GL22">
        <v>4</v>
      </c>
    </row>
    <row r="23" spans="1:194" ht="15" customHeight="1" x14ac:dyDescent="0.3">
      <c r="A23">
        <v>1400</v>
      </c>
      <c r="B23" t="s">
        <v>71</v>
      </c>
      <c r="C23" t="s">
        <v>72</v>
      </c>
      <c r="D23" t="s">
        <v>1</v>
      </c>
      <c r="E23" t="s">
        <v>2</v>
      </c>
      <c r="F23" s="1">
        <v>1</v>
      </c>
      <c r="G23" t="s">
        <v>3</v>
      </c>
      <c r="H23" s="1" t="str">
        <f t="shared" si="0"/>
        <v>1</v>
      </c>
      <c r="I23" t="s">
        <v>33</v>
      </c>
      <c r="J23">
        <v>1</v>
      </c>
      <c r="K23" s="9"/>
      <c r="L23">
        <v>1</v>
      </c>
      <c r="M23">
        <v>1</v>
      </c>
      <c r="N23">
        <v>1</v>
      </c>
      <c r="O23">
        <v>6</v>
      </c>
      <c r="P23">
        <v>2</v>
      </c>
      <c r="Q23">
        <v>2</v>
      </c>
      <c r="R23">
        <v>20</v>
      </c>
      <c r="S23">
        <v>2</v>
      </c>
      <c r="T23" s="2">
        <v>115</v>
      </c>
      <c r="U23" s="2">
        <v>115</v>
      </c>
      <c r="V23" s="2">
        <v>25</v>
      </c>
      <c r="W23" s="3">
        <v>1</v>
      </c>
      <c r="X23" s="3">
        <v>1</v>
      </c>
      <c r="Z23" s="4">
        <v>3</v>
      </c>
      <c r="AA23" s="4"/>
      <c r="AB23" s="4"/>
      <c r="AC23">
        <v>3</v>
      </c>
      <c r="AE23" s="5">
        <v>2</v>
      </c>
      <c r="AF23" s="5">
        <v>2</v>
      </c>
      <c r="AG23" s="3">
        <v>0.8</v>
      </c>
      <c r="AH23" s="2" t="s">
        <v>17</v>
      </c>
      <c r="AI23" s="2" t="s">
        <v>9</v>
      </c>
      <c r="AJ23">
        <v>350</v>
      </c>
      <c r="AK23" t="s">
        <v>7</v>
      </c>
      <c r="AL23">
        <v>2009</v>
      </c>
      <c r="AM23">
        <v>0.65</v>
      </c>
      <c r="AN23" t="s">
        <v>18</v>
      </c>
      <c r="CC23" t="s">
        <v>9</v>
      </c>
      <c r="CD23" s="6" t="s">
        <v>23</v>
      </c>
      <c r="CE23" s="6"/>
      <c r="CF23" s="6" t="s">
        <v>11</v>
      </c>
      <c r="CG23">
        <v>55</v>
      </c>
      <c r="CI23">
        <v>30</v>
      </c>
      <c r="CK23" s="7">
        <f t="shared" si="1"/>
        <v>55</v>
      </c>
      <c r="CL23" s="7">
        <f t="shared" si="2"/>
        <v>30</v>
      </c>
      <c r="CM23" s="7">
        <f t="shared" si="3"/>
        <v>25</v>
      </c>
      <c r="CN23" t="s">
        <v>9</v>
      </c>
      <c r="CO23">
        <v>0.2</v>
      </c>
      <c r="CP23" t="s">
        <v>73</v>
      </c>
      <c r="CQ23">
        <v>10</v>
      </c>
      <c r="CS23">
        <v>1979</v>
      </c>
      <c r="EA23" t="s">
        <v>74</v>
      </c>
      <c r="EB23" t="s">
        <v>75</v>
      </c>
      <c r="EC23" t="s">
        <v>76</v>
      </c>
      <c r="ED23" t="s">
        <v>77</v>
      </c>
      <c r="EE23" t="s">
        <v>78</v>
      </c>
      <c r="EF23" t="s">
        <v>75</v>
      </c>
      <c r="EG23" t="s">
        <v>79</v>
      </c>
      <c r="EH23" t="s">
        <v>77</v>
      </c>
      <c r="EK23" t="s">
        <v>80</v>
      </c>
      <c r="EL23" t="s">
        <v>81</v>
      </c>
      <c r="EQ23" s="6"/>
      <c r="ES23">
        <v>12</v>
      </c>
      <c r="ET23" t="s">
        <v>14</v>
      </c>
      <c r="EU23">
        <v>16</v>
      </c>
      <c r="EV23" t="s">
        <v>14</v>
      </c>
      <c r="EW23" s="7">
        <f t="shared" si="4"/>
        <v>28</v>
      </c>
      <c r="EZ23">
        <v>3</v>
      </c>
      <c r="FA23" t="s">
        <v>14</v>
      </c>
      <c r="FB23">
        <v>4</v>
      </c>
      <c r="FC23" t="s">
        <v>82</v>
      </c>
      <c r="FE23">
        <v>17.2</v>
      </c>
      <c r="FF23">
        <v>4.8</v>
      </c>
      <c r="FH23">
        <v>4.3</v>
      </c>
      <c r="FI23">
        <v>1.2</v>
      </c>
      <c r="FN23">
        <v>1</v>
      </c>
      <c r="FO23">
        <v>4</v>
      </c>
      <c r="FP23" t="s">
        <v>83</v>
      </c>
      <c r="FQ23">
        <v>1</v>
      </c>
      <c r="FV23">
        <v>123</v>
      </c>
      <c r="FX23">
        <v>1</v>
      </c>
      <c r="FY23">
        <v>4</v>
      </c>
      <c r="FZ23">
        <v>50</v>
      </c>
      <c r="GA23">
        <v>48</v>
      </c>
      <c r="GC23">
        <v>2</v>
      </c>
      <c r="GL23">
        <v>4</v>
      </c>
    </row>
    <row r="24" spans="1:194" ht="15" customHeight="1" x14ac:dyDescent="0.3">
      <c r="A24">
        <v>1401</v>
      </c>
      <c r="B24" t="s">
        <v>84</v>
      </c>
      <c r="C24" t="s">
        <v>84</v>
      </c>
      <c r="D24" t="s">
        <v>1</v>
      </c>
      <c r="E24" t="s">
        <v>2</v>
      </c>
      <c r="F24" s="1">
        <v>1</v>
      </c>
      <c r="G24" t="s">
        <v>3</v>
      </c>
      <c r="H24" s="1" t="str">
        <f t="shared" si="0"/>
        <v>1</v>
      </c>
      <c r="I24" t="s">
        <v>33</v>
      </c>
      <c r="J24">
        <v>1</v>
      </c>
      <c r="K24">
        <v>82</v>
      </c>
      <c r="L24">
        <v>1</v>
      </c>
      <c r="M24">
        <v>1</v>
      </c>
      <c r="N24">
        <v>1</v>
      </c>
      <c r="O24">
        <v>5</v>
      </c>
      <c r="P24">
        <v>1</v>
      </c>
      <c r="Q24">
        <v>1</v>
      </c>
      <c r="R24">
        <v>21</v>
      </c>
      <c r="S24">
        <v>1</v>
      </c>
      <c r="T24" s="2">
        <v>30</v>
      </c>
      <c r="U24" s="2">
        <v>30</v>
      </c>
      <c r="V24" s="2">
        <v>100</v>
      </c>
      <c r="W24" s="3">
        <v>1</v>
      </c>
      <c r="X24" s="3">
        <v>1</v>
      </c>
      <c r="Z24" s="4">
        <v>3</v>
      </c>
      <c r="AA24" s="4"/>
      <c r="AB24" s="4"/>
      <c r="AC24">
        <v>3</v>
      </c>
      <c r="AE24" s="5">
        <v>1</v>
      </c>
      <c r="AF24" s="5">
        <v>1</v>
      </c>
      <c r="AG24" s="3">
        <v>1</v>
      </c>
      <c r="AH24" s="2" t="s">
        <v>17</v>
      </c>
      <c r="AI24" s="2" t="s">
        <v>9</v>
      </c>
      <c r="AJ24">
        <v>400</v>
      </c>
      <c r="AK24" t="s">
        <v>7</v>
      </c>
      <c r="AL24">
        <v>1979</v>
      </c>
      <c r="AM24">
        <v>1</v>
      </c>
      <c r="AN24" t="s">
        <v>18</v>
      </c>
      <c r="CC24" t="s">
        <v>9</v>
      </c>
      <c r="CD24" s="6" t="s">
        <v>34</v>
      </c>
      <c r="CE24" s="6" t="s">
        <v>52</v>
      </c>
      <c r="CF24" s="6" t="s">
        <v>11</v>
      </c>
      <c r="CG24">
        <v>30</v>
      </c>
      <c r="CI24">
        <v>25</v>
      </c>
      <c r="CK24" s="7">
        <f t="shared" si="1"/>
        <v>30</v>
      </c>
      <c r="CL24" s="7">
        <f t="shared" si="2"/>
        <v>25</v>
      </c>
      <c r="CM24" s="7">
        <f t="shared" si="3"/>
        <v>5</v>
      </c>
      <c r="CN24" t="s">
        <v>9</v>
      </c>
      <c r="EQ24" s="6"/>
      <c r="ES24">
        <v>12</v>
      </c>
      <c r="ET24" t="s">
        <v>14</v>
      </c>
      <c r="EU24">
        <v>19</v>
      </c>
      <c r="EV24" t="s">
        <v>14</v>
      </c>
      <c r="EW24" s="7">
        <f t="shared" si="4"/>
        <v>31</v>
      </c>
      <c r="FE24">
        <v>20.7</v>
      </c>
      <c r="FF24">
        <v>6</v>
      </c>
      <c r="FN24">
        <v>1</v>
      </c>
      <c r="FO24">
        <v>4</v>
      </c>
      <c r="FP24" t="s">
        <v>85</v>
      </c>
      <c r="FQ24">
        <v>1</v>
      </c>
      <c r="FV24">
        <v>123</v>
      </c>
      <c r="FX24">
        <v>2</v>
      </c>
      <c r="GD24">
        <v>5</v>
      </c>
      <c r="GL24">
        <v>4</v>
      </c>
    </row>
    <row r="25" spans="1:194" ht="15" customHeight="1" x14ac:dyDescent="0.3">
      <c r="A25">
        <v>1402</v>
      </c>
      <c r="B25" t="s">
        <v>86</v>
      </c>
      <c r="C25" t="s">
        <v>86</v>
      </c>
      <c r="D25" t="s">
        <v>1</v>
      </c>
      <c r="E25" t="s">
        <v>2</v>
      </c>
      <c r="F25" s="1">
        <v>1</v>
      </c>
      <c r="G25" t="s">
        <v>3</v>
      </c>
      <c r="H25" s="1" t="str">
        <f t="shared" si="0"/>
        <v>1</v>
      </c>
      <c r="I25" t="s">
        <v>4</v>
      </c>
      <c r="J25">
        <v>1</v>
      </c>
      <c r="L25">
        <v>1</v>
      </c>
      <c r="M25">
        <v>1</v>
      </c>
      <c r="N25">
        <v>2</v>
      </c>
      <c r="O25">
        <v>7</v>
      </c>
      <c r="P25">
        <v>1</v>
      </c>
      <c r="Q25">
        <v>1</v>
      </c>
      <c r="R25">
        <v>30</v>
      </c>
      <c r="S25">
        <v>1</v>
      </c>
      <c r="T25" s="2">
        <v>60</v>
      </c>
      <c r="U25" s="2">
        <v>60</v>
      </c>
      <c r="V25" s="2">
        <v>50</v>
      </c>
      <c r="W25" s="3">
        <v>1</v>
      </c>
      <c r="X25" s="3">
        <v>1</v>
      </c>
      <c r="Z25" s="4">
        <v>3</v>
      </c>
      <c r="AA25" s="4"/>
      <c r="AB25" s="4"/>
      <c r="AC25">
        <v>3</v>
      </c>
      <c r="AE25" s="5">
        <v>2</v>
      </c>
      <c r="AF25" s="5">
        <v>2</v>
      </c>
      <c r="AG25" s="3">
        <v>0.5</v>
      </c>
      <c r="AH25" s="2" t="s">
        <v>17</v>
      </c>
      <c r="AI25" s="2" t="s">
        <v>9</v>
      </c>
      <c r="AJ25">
        <v>100</v>
      </c>
      <c r="AK25" t="s">
        <v>7</v>
      </c>
      <c r="AL25">
        <v>1990</v>
      </c>
      <c r="AM25">
        <v>0.7</v>
      </c>
      <c r="AN25" t="s">
        <v>18</v>
      </c>
      <c r="CC25" t="s">
        <v>9</v>
      </c>
      <c r="CD25" s="6" t="s">
        <v>34</v>
      </c>
      <c r="CE25" s="6" t="s">
        <v>52</v>
      </c>
      <c r="CF25" s="6" t="s">
        <v>11</v>
      </c>
      <c r="CG25">
        <v>20</v>
      </c>
      <c r="CI25">
        <v>18</v>
      </c>
      <c r="CK25" s="7">
        <f t="shared" si="1"/>
        <v>20</v>
      </c>
      <c r="CL25" s="7">
        <f t="shared" si="2"/>
        <v>18</v>
      </c>
      <c r="CM25" s="7">
        <f t="shared" si="3"/>
        <v>2</v>
      </c>
      <c r="CN25" t="s">
        <v>9</v>
      </c>
      <c r="CO25">
        <v>0.5</v>
      </c>
      <c r="CP25" t="s">
        <v>87</v>
      </c>
      <c r="CQ25">
        <v>100</v>
      </c>
      <c r="CS25">
        <v>1993</v>
      </c>
      <c r="EQ25" s="6"/>
      <c r="EW25" s="7"/>
      <c r="FE25">
        <v>21.5</v>
      </c>
      <c r="FF25">
        <v>15</v>
      </c>
      <c r="FN25">
        <v>2</v>
      </c>
      <c r="FO25">
        <v>9</v>
      </c>
      <c r="FP25" t="s">
        <v>88</v>
      </c>
      <c r="FQ25">
        <v>3</v>
      </c>
      <c r="FV25">
        <v>3</v>
      </c>
      <c r="FX25">
        <v>1</v>
      </c>
      <c r="FY25">
        <v>5</v>
      </c>
      <c r="FZ25">
        <v>50</v>
      </c>
      <c r="GA25">
        <v>12</v>
      </c>
      <c r="GB25">
        <v>0.13</v>
      </c>
      <c r="GC25">
        <v>2</v>
      </c>
      <c r="GL25">
        <v>4</v>
      </c>
    </row>
    <row r="26" spans="1:194" ht="15" customHeight="1" x14ac:dyDescent="0.3">
      <c r="A26" s="9">
        <v>1403</v>
      </c>
      <c r="B26" t="s">
        <v>89</v>
      </c>
      <c r="C26" t="s">
        <v>90</v>
      </c>
      <c r="D26" t="s">
        <v>91</v>
      </c>
      <c r="E26" t="s">
        <v>2</v>
      </c>
      <c r="F26" s="1">
        <v>1</v>
      </c>
      <c r="G26" t="s">
        <v>3</v>
      </c>
      <c r="H26" s="1" t="str">
        <f t="shared" si="0"/>
        <v>1</v>
      </c>
      <c r="I26" t="s">
        <v>4</v>
      </c>
      <c r="J26">
        <v>1</v>
      </c>
      <c r="K26">
        <v>40</v>
      </c>
      <c r="L26">
        <v>1</v>
      </c>
      <c r="M26">
        <v>1</v>
      </c>
      <c r="N26">
        <v>2</v>
      </c>
      <c r="O26">
        <v>4</v>
      </c>
      <c r="P26">
        <v>1</v>
      </c>
      <c r="Q26">
        <v>1</v>
      </c>
      <c r="R26">
        <v>15</v>
      </c>
      <c r="S26">
        <v>2</v>
      </c>
      <c r="T26" s="2">
        <v>30</v>
      </c>
      <c r="U26" s="2">
        <v>30</v>
      </c>
      <c r="V26" s="2">
        <v>50</v>
      </c>
      <c r="W26" s="3">
        <v>0.7</v>
      </c>
      <c r="X26" s="3">
        <v>0.7</v>
      </c>
      <c r="Z26" s="4">
        <v>3</v>
      </c>
      <c r="AA26" s="4"/>
      <c r="AB26" s="4"/>
      <c r="AC26">
        <v>3</v>
      </c>
      <c r="AE26" s="5">
        <v>2</v>
      </c>
      <c r="AF26" s="5">
        <v>6</v>
      </c>
      <c r="AG26" s="3">
        <v>0.3</v>
      </c>
      <c r="AH26" s="2" t="s">
        <v>5</v>
      </c>
      <c r="AI26" s="2" t="s">
        <v>6</v>
      </c>
      <c r="AK26" t="s">
        <v>7</v>
      </c>
      <c r="AL26">
        <v>1994</v>
      </c>
      <c r="AU26" t="s">
        <v>28</v>
      </c>
      <c r="AV26" t="s">
        <v>9</v>
      </c>
      <c r="AW26">
        <v>200</v>
      </c>
      <c r="AX26" t="s">
        <v>7</v>
      </c>
      <c r="AY26">
        <v>2017</v>
      </c>
      <c r="CC26" t="s">
        <v>10</v>
      </c>
      <c r="CD26" s="6"/>
      <c r="CE26" s="6"/>
      <c r="CF26" s="6" t="s">
        <v>11</v>
      </c>
      <c r="CK26" s="7"/>
      <c r="CL26" s="7"/>
      <c r="CM26" s="7"/>
      <c r="CN26" t="s">
        <v>10</v>
      </c>
      <c r="CO26">
        <v>0.2</v>
      </c>
      <c r="CP26" t="s">
        <v>92</v>
      </c>
      <c r="CS26">
        <v>1994</v>
      </c>
      <c r="CV26" t="s">
        <v>149</v>
      </c>
      <c r="CW26">
        <v>700</v>
      </c>
      <c r="CZ26">
        <v>2000</v>
      </c>
      <c r="DA26" t="s">
        <v>623</v>
      </c>
      <c r="DS26" t="s">
        <v>94</v>
      </c>
      <c r="DT26" t="s">
        <v>95</v>
      </c>
      <c r="DU26" t="s">
        <v>96</v>
      </c>
      <c r="DV26" t="s">
        <v>97</v>
      </c>
      <c r="EA26" t="s">
        <v>93</v>
      </c>
      <c r="EB26" t="s">
        <v>98</v>
      </c>
      <c r="EC26" t="s">
        <v>99</v>
      </c>
      <c r="ED26" t="s">
        <v>97</v>
      </c>
      <c r="EQ26" s="6"/>
      <c r="ES26">
        <v>3.2</v>
      </c>
      <c r="ET26">
        <v>1.5</v>
      </c>
      <c r="EW26" s="7">
        <f>SUM(ER26:EV26)</f>
        <v>4.7</v>
      </c>
      <c r="FE26">
        <v>3</v>
      </c>
      <c r="FV26">
        <v>4</v>
      </c>
      <c r="FX26">
        <v>2</v>
      </c>
      <c r="GD26">
        <v>1</v>
      </c>
      <c r="GL26">
        <v>4</v>
      </c>
    </row>
    <row r="27" spans="1:194" ht="15" customHeight="1" x14ac:dyDescent="0.3">
      <c r="A27" s="9">
        <v>2108</v>
      </c>
      <c r="B27" t="s">
        <v>339</v>
      </c>
      <c r="C27" t="s">
        <v>339</v>
      </c>
      <c r="D27" t="s">
        <v>1</v>
      </c>
      <c r="E27" t="s">
        <v>2</v>
      </c>
      <c r="F27" s="1">
        <v>1</v>
      </c>
      <c r="G27" t="s">
        <v>101</v>
      </c>
      <c r="H27" s="1" t="str">
        <f t="shared" si="0"/>
        <v>2</v>
      </c>
      <c r="I27" t="s">
        <v>143</v>
      </c>
      <c r="J27">
        <v>1</v>
      </c>
      <c r="K27">
        <v>53</v>
      </c>
      <c r="L27">
        <v>1</v>
      </c>
      <c r="M27">
        <v>1</v>
      </c>
      <c r="N27">
        <v>1</v>
      </c>
      <c r="O27">
        <v>4</v>
      </c>
      <c r="P27">
        <v>4</v>
      </c>
      <c r="Q27">
        <v>2</v>
      </c>
      <c r="R27">
        <v>37</v>
      </c>
      <c r="S27">
        <v>1</v>
      </c>
      <c r="T27" s="2">
        <v>180</v>
      </c>
      <c r="U27" s="2">
        <v>180</v>
      </c>
      <c r="V27" s="2">
        <v>35</v>
      </c>
      <c r="W27" s="3">
        <v>0.8</v>
      </c>
      <c r="X27" s="3">
        <v>0.5</v>
      </c>
      <c r="Y27">
        <v>0.3</v>
      </c>
      <c r="Z27" s="4"/>
      <c r="AA27" s="4"/>
      <c r="AB27" s="4"/>
      <c r="AC27">
        <v>2</v>
      </c>
      <c r="AE27" s="5">
        <v>2</v>
      </c>
      <c r="AF27" s="5">
        <v>5</v>
      </c>
      <c r="AG27" s="3">
        <v>0.4</v>
      </c>
      <c r="AH27" s="2" t="s">
        <v>28</v>
      </c>
      <c r="AI27" s="2" t="s">
        <v>130</v>
      </c>
      <c r="AJ27">
        <v>120</v>
      </c>
      <c r="AK27" t="s">
        <v>7</v>
      </c>
      <c r="AL27">
        <v>2015</v>
      </c>
      <c r="AO27" t="s">
        <v>340</v>
      </c>
      <c r="AP27">
        <v>200</v>
      </c>
      <c r="AR27">
        <v>2015</v>
      </c>
      <c r="AU27" t="s">
        <v>43</v>
      </c>
      <c r="AV27" t="s">
        <v>20</v>
      </c>
      <c r="AW27">
        <v>60</v>
      </c>
      <c r="AX27" t="s">
        <v>341</v>
      </c>
      <c r="CC27" t="s">
        <v>22</v>
      </c>
      <c r="CD27" s="6" t="s">
        <v>251</v>
      </c>
      <c r="CE27" s="6" t="s">
        <v>52</v>
      </c>
      <c r="CF27" s="6" t="s">
        <v>29</v>
      </c>
      <c r="CG27">
        <v>60</v>
      </c>
      <c r="CH27">
        <v>45</v>
      </c>
      <c r="CI27">
        <v>45</v>
      </c>
      <c r="CJ27">
        <v>15</v>
      </c>
      <c r="CK27" s="7">
        <f>SUM(CG27:CH27)</f>
        <v>105</v>
      </c>
      <c r="CL27" s="7">
        <f>SUM(CI27:CJ27)</f>
        <v>60</v>
      </c>
      <c r="CM27" s="7">
        <f>CK27-CL27</f>
        <v>45</v>
      </c>
      <c r="CN27" t="s">
        <v>22</v>
      </c>
      <c r="CO27">
        <v>0.1</v>
      </c>
      <c r="CP27" t="s">
        <v>281</v>
      </c>
      <c r="CQ27">
        <v>200</v>
      </c>
      <c r="CU27" t="s">
        <v>341</v>
      </c>
      <c r="DL27">
        <v>2</v>
      </c>
      <c r="DM27" t="s">
        <v>262</v>
      </c>
      <c r="DN27" t="s">
        <v>342</v>
      </c>
      <c r="DO27" t="s">
        <v>280</v>
      </c>
      <c r="DP27" t="s">
        <v>343</v>
      </c>
      <c r="EQ27" s="6">
        <v>2015</v>
      </c>
      <c r="ES27">
        <f>(30000*120+35000*30+15000*200)/1000000</f>
        <v>7.65</v>
      </c>
      <c r="ET27">
        <f>15*150000/1000000</f>
        <v>2.25</v>
      </c>
      <c r="EU27">
        <v>0.2</v>
      </c>
      <c r="EV27">
        <f>(120+200+90)*6/1000</f>
        <v>2.46</v>
      </c>
      <c r="EW27" s="7">
        <f>SUM(ER27:EV27)</f>
        <v>12.559999999999999</v>
      </c>
      <c r="EX27">
        <v>2018</v>
      </c>
      <c r="EZ27">
        <f>200*15000/1000000</f>
        <v>3</v>
      </c>
      <c r="FA27">
        <f>200*6000/1000000</f>
        <v>1.2</v>
      </c>
      <c r="FE27">
        <v>3</v>
      </c>
      <c r="FF27">
        <f>50*180000/1000000</f>
        <v>9</v>
      </c>
      <c r="FH27">
        <v>1</v>
      </c>
      <c r="FI27">
        <v>1.8</v>
      </c>
      <c r="FN27">
        <v>1</v>
      </c>
      <c r="FO27">
        <v>2</v>
      </c>
      <c r="FP27" t="s">
        <v>344</v>
      </c>
      <c r="FQ27">
        <v>2</v>
      </c>
      <c r="FV27">
        <v>2</v>
      </c>
      <c r="FX27">
        <v>1</v>
      </c>
      <c r="FY27">
        <v>1</v>
      </c>
      <c r="FZ27">
        <v>40</v>
      </c>
      <c r="GA27">
        <v>60</v>
      </c>
      <c r="GB27">
        <v>0.65</v>
      </c>
      <c r="GC27">
        <v>3</v>
      </c>
      <c r="GL27">
        <v>1</v>
      </c>
    </row>
    <row r="28" spans="1:194" ht="15" customHeight="1" x14ac:dyDescent="0.3">
      <c r="A28">
        <v>2109</v>
      </c>
      <c r="B28" t="s">
        <v>345</v>
      </c>
      <c r="C28" t="s">
        <v>345</v>
      </c>
      <c r="D28" t="s">
        <v>1</v>
      </c>
      <c r="E28" t="s">
        <v>2</v>
      </c>
      <c r="F28" s="1">
        <v>1</v>
      </c>
      <c r="G28" t="s">
        <v>101</v>
      </c>
      <c r="H28" s="1" t="str">
        <f t="shared" si="0"/>
        <v>2</v>
      </c>
      <c r="I28" t="s">
        <v>126</v>
      </c>
      <c r="J28">
        <v>1</v>
      </c>
      <c r="K28">
        <v>54</v>
      </c>
      <c r="L28">
        <v>1</v>
      </c>
      <c r="M28">
        <v>1</v>
      </c>
      <c r="N28">
        <v>1</v>
      </c>
      <c r="O28">
        <v>5</v>
      </c>
      <c r="P28">
        <v>4</v>
      </c>
      <c r="Q28">
        <v>3</v>
      </c>
      <c r="R28">
        <v>40</v>
      </c>
      <c r="S28">
        <v>1</v>
      </c>
      <c r="T28" s="2">
        <v>100</v>
      </c>
      <c r="U28" s="2">
        <v>100</v>
      </c>
      <c r="V28" s="2">
        <v>65</v>
      </c>
      <c r="W28" s="3">
        <v>4</v>
      </c>
      <c r="X28" s="3">
        <v>4</v>
      </c>
      <c r="Z28" s="4">
        <v>1</v>
      </c>
      <c r="AA28" s="4">
        <v>1.1000000000000001</v>
      </c>
      <c r="AB28" s="4"/>
      <c r="AC28">
        <v>3</v>
      </c>
      <c r="AE28" s="5">
        <v>2</v>
      </c>
      <c r="AF28" s="5">
        <v>1</v>
      </c>
      <c r="AG28" s="3">
        <v>3</v>
      </c>
      <c r="AH28" s="2" t="s">
        <v>65</v>
      </c>
      <c r="AI28" s="2" t="s">
        <v>66</v>
      </c>
      <c r="AJ28">
        <v>500</v>
      </c>
      <c r="AK28" t="s">
        <v>21</v>
      </c>
      <c r="AL28">
        <v>1980</v>
      </c>
      <c r="CD28" s="6" t="s">
        <v>251</v>
      </c>
      <c r="CE28" s="6" t="s">
        <v>52</v>
      </c>
      <c r="CF28" s="6" t="s">
        <v>11</v>
      </c>
      <c r="CG28">
        <v>40</v>
      </c>
      <c r="CI28">
        <v>20</v>
      </c>
      <c r="CK28" s="7">
        <f>SUM(CG28:CH28)</f>
        <v>40</v>
      </c>
      <c r="CL28" s="7">
        <f>SUM(CI28:CJ28)</f>
        <v>20</v>
      </c>
      <c r="CM28" s="7">
        <f>CK28-CL28</f>
        <v>20</v>
      </c>
      <c r="CN28" t="s">
        <v>122</v>
      </c>
      <c r="CO28">
        <v>1</v>
      </c>
      <c r="CP28" t="s">
        <v>281</v>
      </c>
      <c r="CQ28">
        <v>500</v>
      </c>
      <c r="CS28">
        <v>1978</v>
      </c>
      <c r="CU28" t="s">
        <v>341</v>
      </c>
      <c r="DS28" t="s">
        <v>281</v>
      </c>
      <c r="DT28" t="s">
        <v>346</v>
      </c>
      <c r="EA28" t="s">
        <v>281</v>
      </c>
      <c r="EB28" t="s">
        <v>346</v>
      </c>
      <c r="EC28" t="s">
        <v>269</v>
      </c>
      <c r="EK28" t="s">
        <v>140</v>
      </c>
      <c r="EQ28" s="6">
        <v>1980</v>
      </c>
      <c r="EV28">
        <f>60*150000/1000000</f>
        <v>9</v>
      </c>
      <c r="EW28" s="7">
        <f>SUM(ER28:EV28)</f>
        <v>9</v>
      </c>
      <c r="EX28">
        <v>1978</v>
      </c>
      <c r="FV28">
        <v>1</v>
      </c>
      <c r="FX28">
        <v>2</v>
      </c>
      <c r="GD28">
        <v>1</v>
      </c>
      <c r="GL28">
        <v>4</v>
      </c>
    </row>
    <row r="29" spans="1:194" ht="15" customHeight="1" x14ac:dyDescent="0.3">
      <c r="A29">
        <v>2110</v>
      </c>
      <c r="B29" t="s">
        <v>347</v>
      </c>
      <c r="C29" t="s">
        <v>347</v>
      </c>
      <c r="D29" t="s">
        <v>1</v>
      </c>
      <c r="E29" t="s">
        <v>2</v>
      </c>
      <c r="F29" s="1">
        <v>1</v>
      </c>
      <c r="G29" t="s">
        <v>101</v>
      </c>
      <c r="H29" s="1" t="str">
        <f t="shared" si="0"/>
        <v>2</v>
      </c>
      <c r="I29" t="s">
        <v>126</v>
      </c>
      <c r="J29">
        <v>2</v>
      </c>
      <c r="K29">
        <v>43</v>
      </c>
      <c r="L29">
        <v>1</v>
      </c>
      <c r="M29">
        <v>1</v>
      </c>
      <c r="N29">
        <v>2</v>
      </c>
      <c r="O29">
        <v>5</v>
      </c>
      <c r="P29">
        <v>3</v>
      </c>
      <c r="Q29">
        <v>1</v>
      </c>
      <c r="R29">
        <v>25</v>
      </c>
      <c r="S29">
        <v>1</v>
      </c>
      <c r="T29" s="2">
        <v>75</v>
      </c>
      <c r="U29" s="2">
        <v>75</v>
      </c>
      <c r="V29" s="2">
        <v>15</v>
      </c>
      <c r="W29" s="3">
        <v>1.8</v>
      </c>
      <c r="X29" s="3">
        <v>1</v>
      </c>
      <c r="Z29" s="4">
        <v>3</v>
      </c>
      <c r="AA29" s="4"/>
      <c r="AB29" s="4"/>
      <c r="AE29" s="5">
        <v>1</v>
      </c>
      <c r="AF29" s="5">
        <v>3</v>
      </c>
      <c r="AG29" s="3">
        <v>1</v>
      </c>
      <c r="AH29" s="2" t="s">
        <v>65</v>
      </c>
      <c r="AI29" s="2" t="s">
        <v>66</v>
      </c>
      <c r="AJ29">
        <v>20</v>
      </c>
      <c r="AK29" t="s">
        <v>21</v>
      </c>
      <c r="AL29">
        <v>2010</v>
      </c>
      <c r="AO29" t="s">
        <v>280</v>
      </c>
      <c r="AP29">
        <v>100</v>
      </c>
      <c r="AR29">
        <v>2015</v>
      </c>
      <c r="CD29" s="6"/>
      <c r="CE29" s="6"/>
      <c r="CF29" s="6"/>
      <c r="CG29">
        <v>20</v>
      </c>
      <c r="CI29">
        <v>15</v>
      </c>
      <c r="CK29" s="7">
        <f>SUM(CG29:CH29)</f>
        <v>20</v>
      </c>
      <c r="CL29" s="7">
        <f>SUM(CI29:CJ29)</f>
        <v>15</v>
      </c>
      <c r="CM29" s="7">
        <f>CK29-CL29</f>
        <v>5</v>
      </c>
      <c r="CN29" t="s">
        <v>122</v>
      </c>
      <c r="DS29" t="s">
        <v>281</v>
      </c>
      <c r="DT29" t="s">
        <v>348</v>
      </c>
      <c r="DU29" t="s">
        <v>269</v>
      </c>
      <c r="EA29" t="s">
        <v>281</v>
      </c>
      <c r="EQ29" s="6"/>
      <c r="EW29" s="7"/>
      <c r="FV29">
        <v>1</v>
      </c>
      <c r="FX29">
        <v>1</v>
      </c>
      <c r="FY29">
        <v>13</v>
      </c>
      <c r="FZ29">
        <v>200</v>
      </c>
      <c r="GA29">
        <v>12</v>
      </c>
      <c r="GB29">
        <v>1</v>
      </c>
      <c r="GC29">
        <v>2</v>
      </c>
      <c r="GL29">
        <v>6</v>
      </c>
    </row>
    <row r="30" spans="1:194" ht="15" customHeight="1" x14ac:dyDescent="0.3">
      <c r="A30">
        <v>2111</v>
      </c>
      <c r="B30" t="s">
        <v>349</v>
      </c>
      <c r="C30" t="s">
        <v>350</v>
      </c>
      <c r="D30" t="s">
        <v>260</v>
      </c>
      <c r="E30" t="s">
        <v>2</v>
      </c>
      <c r="F30" s="1">
        <v>1</v>
      </c>
      <c r="G30" t="s">
        <v>101</v>
      </c>
      <c r="H30" s="1" t="str">
        <f t="shared" si="0"/>
        <v>2</v>
      </c>
      <c r="I30" t="s">
        <v>102</v>
      </c>
      <c r="J30">
        <v>2</v>
      </c>
      <c r="K30">
        <v>48</v>
      </c>
      <c r="L30">
        <v>2</v>
      </c>
      <c r="M30">
        <v>1</v>
      </c>
      <c r="N30">
        <v>1</v>
      </c>
      <c r="O30">
        <v>7</v>
      </c>
      <c r="P30">
        <v>2</v>
      </c>
      <c r="Q30">
        <v>2</v>
      </c>
      <c r="R30">
        <v>30</v>
      </c>
      <c r="S30">
        <v>1</v>
      </c>
      <c r="T30" s="2"/>
      <c r="U30" s="2"/>
      <c r="V30" s="2"/>
      <c r="W30" s="3">
        <v>1.6</v>
      </c>
      <c r="X30" s="3">
        <v>1.6</v>
      </c>
      <c r="Z30" s="4">
        <v>3</v>
      </c>
      <c r="AA30" s="4"/>
      <c r="AB30" s="4"/>
      <c r="AC30">
        <v>1</v>
      </c>
      <c r="AE30" s="5">
        <v>1</v>
      </c>
      <c r="AF30" s="5">
        <v>6</v>
      </c>
      <c r="AG30" s="3">
        <v>1.6</v>
      </c>
      <c r="AH30" s="2" t="s">
        <v>206</v>
      </c>
      <c r="AI30" s="2" t="s">
        <v>6</v>
      </c>
      <c r="AL30">
        <v>1997</v>
      </c>
      <c r="AO30" t="s">
        <v>351</v>
      </c>
      <c r="AU30" t="s">
        <v>352</v>
      </c>
      <c r="AV30" t="s">
        <v>130</v>
      </c>
      <c r="BB30" t="s">
        <v>5</v>
      </c>
      <c r="BH30" t="s">
        <v>170</v>
      </c>
      <c r="CC30" t="s">
        <v>10</v>
      </c>
      <c r="CD30" s="6"/>
      <c r="CE30" s="6"/>
      <c r="CF30" s="6" t="s">
        <v>29</v>
      </c>
      <c r="CK30" s="7"/>
      <c r="CL30" s="7"/>
      <c r="CM30" s="7"/>
      <c r="CN30" t="s">
        <v>10</v>
      </c>
      <c r="EL30" t="s">
        <v>25</v>
      </c>
      <c r="EQ30" s="6"/>
      <c r="EW30" s="7"/>
      <c r="FX30">
        <v>1</v>
      </c>
      <c r="FY30">
        <v>1</v>
      </c>
      <c r="FZ30">
        <v>49</v>
      </c>
      <c r="GA30">
        <v>36</v>
      </c>
      <c r="GB30">
        <v>0.65</v>
      </c>
      <c r="GC30">
        <v>2</v>
      </c>
      <c r="GJ30" t="s">
        <v>353</v>
      </c>
      <c r="GL30">
        <v>4</v>
      </c>
    </row>
    <row r="31" spans="1:194" ht="15" customHeight="1" x14ac:dyDescent="0.3">
      <c r="A31">
        <v>2112</v>
      </c>
      <c r="B31" t="s">
        <v>354</v>
      </c>
      <c r="C31" t="s">
        <v>354</v>
      </c>
      <c r="D31" t="s">
        <v>1</v>
      </c>
      <c r="E31" t="s">
        <v>2</v>
      </c>
      <c r="F31" s="1">
        <v>1</v>
      </c>
      <c r="G31" t="s">
        <v>101</v>
      </c>
      <c r="H31" s="1" t="str">
        <f t="shared" si="0"/>
        <v>2</v>
      </c>
      <c r="I31" t="s">
        <v>355</v>
      </c>
      <c r="J31">
        <v>1</v>
      </c>
      <c r="K31">
        <v>68</v>
      </c>
      <c r="L31">
        <v>1</v>
      </c>
      <c r="M31">
        <v>1</v>
      </c>
      <c r="N31">
        <v>3</v>
      </c>
      <c r="O31">
        <v>6</v>
      </c>
      <c r="P31">
        <v>3</v>
      </c>
      <c r="Q31">
        <v>1</v>
      </c>
      <c r="R31">
        <v>50</v>
      </c>
      <c r="S31">
        <v>1</v>
      </c>
      <c r="T31" s="2">
        <v>40</v>
      </c>
      <c r="U31" s="2">
        <v>40</v>
      </c>
      <c r="V31" s="2">
        <v>30</v>
      </c>
      <c r="W31" s="3">
        <v>0.25</v>
      </c>
      <c r="X31" s="3">
        <v>0.25</v>
      </c>
      <c r="Z31" s="4">
        <v>2</v>
      </c>
      <c r="AA31" s="4">
        <v>2.1</v>
      </c>
      <c r="AB31" s="4"/>
      <c r="AC31">
        <v>3</v>
      </c>
      <c r="AE31" s="5">
        <v>1</v>
      </c>
      <c r="AF31" s="5">
        <v>2</v>
      </c>
      <c r="AG31" s="3">
        <v>0.25</v>
      </c>
      <c r="AH31" s="2" t="s">
        <v>19</v>
      </c>
      <c r="AI31" s="2" t="s">
        <v>20</v>
      </c>
      <c r="AL31">
        <v>2005</v>
      </c>
      <c r="AO31" t="s">
        <v>356</v>
      </c>
      <c r="AR31">
        <v>2005</v>
      </c>
      <c r="CC31" t="s">
        <v>22</v>
      </c>
      <c r="CD31" s="6"/>
      <c r="CE31" s="6"/>
      <c r="CF31" s="6"/>
      <c r="CG31">
        <v>10</v>
      </c>
      <c r="CI31">
        <v>2</v>
      </c>
      <c r="CK31" s="7">
        <f>SUM(CG31:CH31)</f>
        <v>10</v>
      </c>
      <c r="CL31" s="7">
        <f>SUM(CI31:CJ31)</f>
        <v>2</v>
      </c>
      <c r="CM31" s="7">
        <f>CK31-CL31</f>
        <v>8</v>
      </c>
      <c r="CN31" t="s">
        <v>22</v>
      </c>
      <c r="DL31">
        <v>4</v>
      </c>
      <c r="DM31" t="s">
        <v>295</v>
      </c>
      <c r="DN31" t="s">
        <v>357</v>
      </c>
      <c r="DO31" t="s">
        <v>280</v>
      </c>
      <c r="DP31" t="s">
        <v>357</v>
      </c>
      <c r="DQ31" t="s">
        <v>286</v>
      </c>
      <c r="DS31" t="s">
        <v>358</v>
      </c>
      <c r="DT31" t="s">
        <v>359</v>
      </c>
      <c r="DU31" t="s">
        <v>269</v>
      </c>
      <c r="EA31" t="s">
        <v>360</v>
      </c>
      <c r="EB31" t="s">
        <v>325</v>
      </c>
      <c r="EC31" t="s">
        <v>361</v>
      </c>
      <c r="EK31" t="s">
        <v>24</v>
      </c>
      <c r="EL31" t="s">
        <v>168</v>
      </c>
      <c r="EN31" t="s">
        <v>286</v>
      </c>
      <c r="EQ31" s="6"/>
      <c r="EW31" s="7"/>
      <c r="FV31">
        <v>4</v>
      </c>
      <c r="FX31">
        <v>2</v>
      </c>
      <c r="GD31">
        <v>4</v>
      </c>
      <c r="GJ31" t="s">
        <v>362</v>
      </c>
      <c r="GL31">
        <v>2</v>
      </c>
    </row>
    <row r="32" spans="1:194" ht="15" customHeight="1" x14ac:dyDescent="0.3">
      <c r="A32">
        <v>2113</v>
      </c>
      <c r="B32" t="s">
        <v>363</v>
      </c>
      <c r="C32" t="s">
        <v>363</v>
      </c>
      <c r="D32" t="s">
        <v>1</v>
      </c>
      <c r="E32" t="s">
        <v>2</v>
      </c>
      <c r="F32" s="1">
        <v>1</v>
      </c>
      <c r="G32" t="s">
        <v>101</v>
      </c>
      <c r="H32" s="1" t="str">
        <f t="shared" si="0"/>
        <v>2</v>
      </c>
      <c r="I32" t="s">
        <v>126</v>
      </c>
      <c r="J32">
        <v>1</v>
      </c>
      <c r="K32">
        <v>63</v>
      </c>
      <c r="L32">
        <v>2</v>
      </c>
      <c r="M32">
        <v>2</v>
      </c>
      <c r="N32">
        <v>1</v>
      </c>
      <c r="O32">
        <v>4</v>
      </c>
      <c r="P32">
        <v>2</v>
      </c>
      <c r="Q32">
        <v>0</v>
      </c>
      <c r="R32">
        <v>40</v>
      </c>
      <c r="S32">
        <v>1</v>
      </c>
      <c r="T32" s="2"/>
      <c r="U32" s="2"/>
      <c r="V32" s="2"/>
      <c r="W32" s="3">
        <v>1.25</v>
      </c>
      <c r="X32" s="3">
        <v>0.25</v>
      </c>
      <c r="Z32" s="4">
        <v>2</v>
      </c>
      <c r="AA32" s="4">
        <v>2.1</v>
      </c>
      <c r="AB32" s="4"/>
      <c r="AE32" s="5">
        <v>1</v>
      </c>
      <c r="AF32" s="5">
        <v>2</v>
      </c>
      <c r="AG32" s="3">
        <v>0.25</v>
      </c>
      <c r="AH32" s="2" t="s">
        <v>206</v>
      </c>
      <c r="AI32" s="2" t="s">
        <v>6</v>
      </c>
      <c r="AL32">
        <v>1997</v>
      </c>
      <c r="AO32" t="s">
        <v>364</v>
      </c>
      <c r="AR32">
        <v>1980</v>
      </c>
      <c r="CD32" s="6"/>
      <c r="CE32" s="6" t="s">
        <v>35</v>
      </c>
      <c r="CF32" s="6" t="s">
        <v>11</v>
      </c>
      <c r="CK32" s="7"/>
      <c r="CL32" s="7"/>
      <c r="CM32" s="7"/>
      <c r="CN32" t="s">
        <v>6</v>
      </c>
      <c r="EL32" t="s">
        <v>365</v>
      </c>
      <c r="EN32" t="s">
        <v>281</v>
      </c>
      <c r="EQ32" s="6"/>
      <c r="EW32" s="7"/>
      <c r="FX32">
        <v>1</v>
      </c>
      <c r="FY32">
        <v>13</v>
      </c>
      <c r="FZ32">
        <v>50</v>
      </c>
      <c r="GC32">
        <v>2</v>
      </c>
      <c r="GH32" t="s">
        <v>366</v>
      </c>
      <c r="GI32">
        <v>134</v>
      </c>
      <c r="GJ32">
        <v>4</v>
      </c>
      <c r="GL32">
        <v>4</v>
      </c>
    </row>
    <row r="33" spans="1:194" ht="15" customHeight="1" x14ac:dyDescent="0.3">
      <c r="A33" s="20">
        <v>2114</v>
      </c>
      <c r="B33" t="s">
        <v>367</v>
      </c>
      <c r="C33" t="s">
        <v>367</v>
      </c>
      <c r="D33" t="s">
        <v>1</v>
      </c>
      <c r="E33" t="s">
        <v>2</v>
      </c>
      <c r="F33" s="1">
        <v>1</v>
      </c>
      <c r="G33" t="s">
        <v>101</v>
      </c>
      <c r="H33" s="1" t="str">
        <f t="shared" si="0"/>
        <v>2</v>
      </c>
      <c r="I33" t="s">
        <v>355</v>
      </c>
      <c r="J33">
        <v>1</v>
      </c>
      <c r="K33">
        <v>53</v>
      </c>
      <c r="L33">
        <v>1</v>
      </c>
      <c r="M33">
        <v>1</v>
      </c>
      <c r="N33">
        <v>1</v>
      </c>
      <c r="O33">
        <v>2</v>
      </c>
      <c r="P33">
        <v>2</v>
      </c>
      <c r="Q33">
        <v>2</v>
      </c>
      <c r="R33">
        <v>40</v>
      </c>
      <c r="S33">
        <v>1</v>
      </c>
      <c r="T33" s="2">
        <v>30</v>
      </c>
      <c r="U33" s="2">
        <v>30</v>
      </c>
      <c r="V33" s="2">
        <v>100</v>
      </c>
      <c r="W33" s="3">
        <v>1.5</v>
      </c>
      <c r="X33" s="3">
        <v>1.5</v>
      </c>
      <c r="Z33" s="4">
        <v>3</v>
      </c>
      <c r="AA33" s="4"/>
      <c r="AB33" s="4"/>
      <c r="AC33">
        <v>3</v>
      </c>
      <c r="AE33" s="5">
        <v>1</v>
      </c>
      <c r="AF33" s="5">
        <v>7</v>
      </c>
      <c r="AG33" s="3">
        <v>1.5</v>
      </c>
      <c r="AH33" s="2" t="s">
        <v>65</v>
      </c>
      <c r="AI33" s="2" t="s">
        <v>66</v>
      </c>
      <c r="AJ33">
        <v>100</v>
      </c>
      <c r="AK33" t="s">
        <v>21</v>
      </c>
      <c r="AO33" t="s">
        <v>295</v>
      </c>
      <c r="AP33">
        <v>700</v>
      </c>
      <c r="AR33">
        <v>2001</v>
      </c>
      <c r="AU33" t="s">
        <v>8</v>
      </c>
      <c r="AV33" t="s">
        <v>9</v>
      </c>
      <c r="AW33">
        <v>200</v>
      </c>
      <c r="AX33" t="s">
        <v>67</v>
      </c>
      <c r="AY33">
        <v>2017</v>
      </c>
      <c r="BB33" t="s">
        <v>19</v>
      </c>
      <c r="BH33" t="s">
        <v>227</v>
      </c>
      <c r="CC33" t="s">
        <v>68</v>
      </c>
      <c r="CD33" s="6"/>
      <c r="CE33" s="6"/>
      <c r="CF33" s="6"/>
      <c r="CG33">
        <v>30</v>
      </c>
      <c r="CI33">
        <v>3</v>
      </c>
      <c r="CK33" s="7">
        <f t="shared" ref="CK33:CK48" si="5">SUM(CG33:CH33)</f>
        <v>30</v>
      </c>
      <c r="CL33" s="7">
        <f>SUM(CI33:CJ33)</f>
        <v>3</v>
      </c>
      <c r="CM33" s="7">
        <f t="shared" ref="CM33:CM48" si="6">CK33-CL33</f>
        <v>27</v>
      </c>
      <c r="CN33" t="s">
        <v>68</v>
      </c>
      <c r="EA33" t="s">
        <v>368</v>
      </c>
      <c r="EB33" t="s">
        <v>369</v>
      </c>
      <c r="EC33" t="s">
        <v>370</v>
      </c>
      <c r="EE33" t="s">
        <v>360</v>
      </c>
      <c r="EF33" t="s">
        <v>369</v>
      </c>
      <c r="EG33" t="s">
        <v>370</v>
      </c>
      <c r="EK33" t="s">
        <v>140</v>
      </c>
      <c r="EL33" t="s">
        <v>116</v>
      </c>
      <c r="EQ33" s="6"/>
      <c r="EW33" s="7"/>
      <c r="FV33">
        <v>1</v>
      </c>
      <c r="FX33">
        <v>2</v>
      </c>
      <c r="GD33">
        <v>5</v>
      </c>
      <c r="GL33">
        <v>1</v>
      </c>
    </row>
    <row r="34" spans="1:194" ht="15" customHeight="1" x14ac:dyDescent="0.3">
      <c r="A34">
        <v>2115</v>
      </c>
      <c r="B34" t="s">
        <v>371</v>
      </c>
      <c r="C34" t="s">
        <v>371</v>
      </c>
      <c r="D34" t="s">
        <v>1</v>
      </c>
      <c r="E34" t="s">
        <v>2</v>
      </c>
      <c r="F34" s="1">
        <v>1</v>
      </c>
      <c r="G34" t="s">
        <v>101</v>
      </c>
      <c r="H34" s="1" t="str">
        <f t="shared" ref="H34:H65" si="7">LEFT(A34,1)</f>
        <v>2</v>
      </c>
      <c r="I34" t="s">
        <v>102</v>
      </c>
      <c r="J34">
        <v>1</v>
      </c>
      <c r="K34">
        <v>48</v>
      </c>
      <c r="L34">
        <v>1</v>
      </c>
      <c r="M34">
        <v>1</v>
      </c>
      <c r="N34">
        <v>1</v>
      </c>
      <c r="O34">
        <v>2</v>
      </c>
      <c r="P34">
        <v>2</v>
      </c>
      <c r="Q34">
        <v>2</v>
      </c>
      <c r="R34">
        <v>30</v>
      </c>
      <c r="S34">
        <v>1</v>
      </c>
      <c r="T34" s="2">
        <v>30</v>
      </c>
      <c r="U34" s="2">
        <v>30</v>
      </c>
      <c r="V34" s="2">
        <v>30</v>
      </c>
      <c r="W34" s="3">
        <v>2.1800000000000002</v>
      </c>
      <c r="X34" s="3">
        <v>2.1800000000000002</v>
      </c>
      <c r="Z34" s="4">
        <v>3</v>
      </c>
      <c r="AA34" s="4"/>
      <c r="AB34" s="4"/>
      <c r="AC34">
        <v>3</v>
      </c>
      <c r="AE34" s="5">
        <v>1</v>
      </c>
      <c r="AF34" s="5">
        <v>9</v>
      </c>
      <c r="AG34" s="3">
        <v>2.1800000000000002</v>
      </c>
      <c r="AH34" s="2" t="s">
        <v>28</v>
      </c>
      <c r="AI34" s="2" t="s">
        <v>130</v>
      </c>
      <c r="AJ34">
        <v>50</v>
      </c>
      <c r="AK34" t="s">
        <v>67</v>
      </c>
      <c r="AL34">
        <v>2018</v>
      </c>
      <c r="AO34" t="s">
        <v>372</v>
      </c>
      <c r="AP34">
        <v>50</v>
      </c>
      <c r="AR34">
        <v>2018</v>
      </c>
      <c r="AU34" t="s">
        <v>5</v>
      </c>
      <c r="AV34" t="s">
        <v>6</v>
      </c>
      <c r="AW34">
        <v>50</v>
      </c>
      <c r="AX34" t="s">
        <v>67</v>
      </c>
      <c r="AY34">
        <v>2008</v>
      </c>
      <c r="BB34" t="s">
        <v>206</v>
      </c>
      <c r="BC34">
        <v>50</v>
      </c>
      <c r="BE34">
        <v>2008</v>
      </c>
      <c r="BH34" t="s">
        <v>65</v>
      </c>
      <c r="BI34">
        <v>10</v>
      </c>
      <c r="BK34">
        <v>2009</v>
      </c>
      <c r="CC34" t="s">
        <v>10</v>
      </c>
      <c r="CD34" s="6" t="s">
        <v>251</v>
      </c>
      <c r="CE34" s="6"/>
      <c r="CF34" s="6"/>
      <c r="CG34">
        <v>10</v>
      </c>
      <c r="CI34">
        <v>20</v>
      </c>
      <c r="CK34" s="7">
        <f t="shared" si="5"/>
        <v>10</v>
      </c>
      <c r="CL34" s="7">
        <f>SUM(CI34:CJ34)</f>
        <v>20</v>
      </c>
      <c r="CM34" s="7">
        <f t="shared" si="6"/>
        <v>-10</v>
      </c>
      <c r="CN34" t="s">
        <v>10</v>
      </c>
      <c r="DS34" t="s">
        <v>373</v>
      </c>
      <c r="DT34" t="s">
        <v>374</v>
      </c>
      <c r="DU34" t="s">
        <v>375</v>
      </c>
      <c r="EA34" t="s">
        <v>281</v>
      </c>
      <c r="EB34" t="s">
        <v>376</v>
      </c>
      <c r="EC34" t="s">
        <v>96</v>
      </c>
      <c r="EQ34" s="6"/>
      <c r="ES34">
        <f>(50*25000+50000*25+50*25000)/1000000</f>
        <v>3.75</v>
      </c>
      <c r="ET34">
        <f>200*180000/1000000</f>
        <v>36</v>
      </c>
      <c r="EW34" s="7">
        <f>SUM(ER34:EV34)</f>
        <v>39.75</v>
      </c>
      <c r="FF34">
        <f>200*180000/1000000</f>
        <v>36</v>
      </c>
      <c r="FV34">
        <v>3</v>
      </c>
      <c r="FX34">
        <v>2</v>
      </c>
      <c r="GD34">
        <v>5</v>
      </c>
      <c r="GL34">
        <v>3</v>
      </c>
    </row>
    <row r="35" spans="1:194" ht="15" customHeight="1" x14ac:dyDescent="0.3">
      <c r="A35">
        <v>2116</v>
      </c>
      <c r="B35" t="s">
        <v>377</v>
      </c>
      <c r="C35" t="s">
        <v>377</v>
      </c>
      <c r="D35" t="s">
        <v>1</v>
      </c>
      <c r="E35" t="s">
        <v>2</v>
      </c>
      <c r="F35" s="1">
        <v>1</v>
      </c>
      <c r="G35" t="s">
        <v>101</v>
      </c>
      <c r="H35" s="1" t="str">
        <f t="shared" si="7"/>
        <v>2</v>
      </c>
      <c r="I35" t="s">
        <v>355</v>
      </c>
      <c r="J35">
        <v>1</v>
      </c>
      <c r="K35">
        <v>53</v>
      </c>
      <c r="L35">
        <v>1</v>
      </c>
      <c r="M35">
        <v>1</v>
      </c>
      <c r="N35">
        <v>1</v>
      </c>
      <c r="O35">
        <v>4</v>
      </c>
      <c r="P35">
        <v>4</v>
      </c>
      <c r="Q35">
        <v>2</v>
      </c>
      <c r="R35">
        <v>35</v>
      </c>
      <c r="S35">
        <v>1</v>
      </c>
      <c r="T35" s="2">
        <v>50</v>
      </c>
      <c r="U35" s="2">
        <v>50</v>
      </c>
      <c r="V35" s="2">
        <v>30</v>
      </c>
      <c r="W35" s="3">
        <v>2.35</v>
      </c>
      <c r="X35" s="3">
        <v>2.35</v>
      </c>
      <c r="Z35" s="4">
        <v>3</v>
      </c>
      <c r="AA35" s="4"/>
      <c r="AB35" s="4"/>
      <c r="AC35">
        <v>3</v>
      </c>
      <c r="AE35" s="5">
        <v>1</v>
      </c>
      <c r="AF35" s="5">
        <v>7</v>
      </c>
      <c r="AG35" s="3">
        <v>2.35</v>
      </c>
      <c r="AH35" s="2" t="s">
        <v>70</v>
      </c>
      <c r="AI35" s="2" t="s">
        <v>9</v>
      </c>
      <c r="AJ35">
        <v>40</v>
      </c>
      <c r="AK35" t="s">
        <v>7</v>
      </c>
      <c r="AL35">
        <v>1997</v>
      </c>
      <c r="AO35" t="s">
        <v>378</v>
      </c>
      <c r="AP35">
        <v>14</v>
      </c>
      <c r="AR35">
        <v>1980</v>
      </c>
      <c r="AU35" t="s">
        <v>145</v>
      </c>
      <c r="AV35" t="s">
        <v>9</v>
      </c>
      <c r="AW35">
        <v>20</v>
      </c>
      <c r="AX35" t="s">
        <v>67</v>
      </c>
      <c r="AY35">
        <v>2019</v>
      </c>
      <c r="BB35" t="s">
        <v>107</v>
      </c>
      <c r="BC35">
        <v>10</v>
      </c>
      <c r="BE35">
        <v>2019</v>
      </c>
      <c r="BH35" t="s">
        <v>175</v>
      </c>
      <c r="BI35">
        <v>20</v>
      </c>
      <c r="BK35">
        <v>2016</v>
      </c>
      <c r="CC35" t="s">
        <v>9</v>
      </c>
      <c r="CD35" s="6"/>
      <c r="CE35" s="6"/>
      <c r="CF35" s="6"/>
      <c r="CG35">
        <v>33</v>
      </c>
      <c r="CI35">
        <v>3</v>
      </c>
      <c r="CK35" s="7">
        <f t="shared" si="5"/>
        <v>33</v>
      </c>
      <c r="CL35" s="7">
        <f>SUM(CI35:CJ35)</f>
        <v>3</v>
      </c>
      <c r="CM35" s="7">
        <f t="shared" si="6"/>
        <v>30</v>
      </c>
      <c r="CN35" t="s">
        <v>9</v>
      </c>
      <c r="DL35">
        <v>1</v>
      </c>
      <c r="DM35" t="s">
        <v>372</v>
      </c>
      <c r="DN35" t="s">
        <v>379</v>
      </c>
      <c r="DS35" t="s">
        <v>378</v>
      </c>
      <c r="DT35" t="s">
        <v>380</v>
      </c>
      <c r="EA35" t="s">
        <v>378</v>
      </c>
      <c r="EQ35" s="6">
        <v>2019</v>
      </c>
      <c r="ES35">
        <f>(10*50000+10*25000+20000*20+20000*20)/1000000</f>
        <v>1.55</v>
      </c>
      <c r="EU35">
        <f>(150*3000)/1000000</f>
        <v>0.45</v>
      </c>
      <c r="EV35">
        <f>7*180/1000</f>
        <v>1.26</v>
      </c>
      <c r="EW35" s="7">
        <f>SUM(ER35:EV35)</f>
        <v>3.26</v>
      </c>
      <c r="FK35">
        <v>3</v>
      </c>
      <c r="FL35">
        <f>200*150000/1000000</f>
        <v>30</v>
      </c>
      <c r="FV35">
        <v>3</v>
      </c>
      <c r="FX35">
        <v>1</v>
      </c>
      <c r="FY35">
        <v>1</v>
      </c>
      <c r="FZ35">
        <v>20</v>
      </c>
      <c r="GA35">
        <v>36</v>
      </c>
      <c r="GB35">
        <v>0.5</v>
      </c>
      <c r="GC35">
        <v>2</v>
      </c>
      <c r="GI35">
        <v>12</v>
      </c>
      <c r="GJ35" t="s">
        <v>381</v>
      </c>
      <c r="GL35">
        <v>4</v>
      </c>
    </row>
    <row r="36" spans="1:194" ht="15" customHeight="1" x14ac:dyDescent="0.3">
      <c r="A36">
        <v>2117</v>
      </c>
      <c r="B36" t="s">
        <v>382</v>
      </c>
      <c r="C36" t="s">
        <v>383</v>
      </c>
      <c r="D36" t="s">
        <v>91</v>
      </c>
      <c r="E36" t="s">
        <v>2</v>
      </c>
      <c r="F36" s="1">
        <v>1</v>
      </c>
      <c r="G36" t="s">
        <v>101</v>
      </c>
      <c r="H36" s="1" t="str">
        <f t="shared" si="7"/>
        <v>2</v>
      </c>
      <c r="I36" t="s">
        <v>129</v>
      </c>
      <c r="J36">
        <v>1</v>
      </c>
      <c r="K36">
        <v>50</v>
      </c>
      <c r="L36">
        <v>1</v>
      </c>
      <c r="M36">
        <v>1</v>
      </c>
      <c r="N36">
        <v>2</v>
      </c>
      <c r="O36">
        <v>3</v>
      </c>
      <c r="P36">
        <v>2</v>
      </c>
      <c r="Q36">
        <v>2</v>
      </c>
      <c r="R36">
        <v>35</v>
      </c>
      <c r="S36">
        <v>1</v>
      </c>
      <c r="T36" s="2">
        <v>80</v>
      </c>
      <c r="U36" s="2">
        <v>80</v>
      </c>
      <c r="V36" s="2">
        <v>90</v>
      </c>
      <c r="W36" s="3">
        <v>3.2</v>
      </c>
      <c r="X36" s="3">
        <v>2.1</v>
      </c>
      <c r="Z36" s="4">
        <v>2</v>
      </c>
      <c r="AA36" s="4">
        <v>1.5</v>
      </c>
      <c r="AB36" s="4"/>
      <c r="AC36">
        <v>23</v>
      </c>
      <c r="AE36" s="5">
        <v>1</v>
      </c>
      <c r="AF36" s="5">
        <v>8</v>
      </c>
      <c r="AG36" s="3">
        <v>2.1</v>
      </c>
      <c r="AH36" s="2" t="s">
        <v>145</v>
      </c>
      <c r="AI36" s="2" t="s">
        <v>9</v>
      </c>
      <c r="AJ36">
        <v>60</v>
      </c>
      <c r="AK36" t="s">
        <v>7</v>
      </c>
      <c r="AL36">
        <v>1999</v>
      </c>
      <c r="AO36" t="s">
        <v>378</v>
      </c>
      <c r="AP36">
        <v>30</v>
      </c>
      <c r="AR36">
        <v>200</v>
      </c>
      <c r="AU36" t="s">
        <v>28</v>
      </c>
      <c r="AV36" t="s">
        <v>130</v>
      </c>
      <c r="AW36">
        <v>10</v>
      </c>
      <c r="AX36" t="s">
        <v>67</v>
      </c>
      <c r="AY36">
        <v>2915</v>
      </c>
      <c r="BB36" t="s">
        <v>144</v>
      </c>
      <c r="BE36">
        <v>2015</v>
      </c>
      <c r="BH36" t="s">
        <v>384</v>
      </c>
      <c r="CC36" t="s">
        <v>9</v>
      </c>
      <c r="CD36" s="6"/>
      <c r="CE36" s="6"/>
      <c r="CF36" s="6"/>
      <c r="CG36">
        <v>45</v>
      </c>
      <c r="CK36" s="7">
        <f t="shared" si="5"/>
        <v>45</v>
      </c>
      <c r="CL36" s="7">
        <v>5</v>
      </c>
      <c r="CM36" s="7">
        <f t="shared" si="6"/>
        <v>40</v>
      </c>
      <c r="CN36" t="s">
        <v>9</v>
      </c>
      <c r="DS36" t="s">
        <v>385</v>
      </c>
      <c r="DT36" t="s">
        <v>325</v>
      </c>
      <c r="DU36" t="s">
        <v>386</v>
      </c>
      <c r="EA36" t="s">
        <v>372</v>
      </c>
      <c r="EB36" t="s">
        <v>387</v>
      </c>
      <c r="EK36" t="s">
        <v>388</v>
      </c>
      <c r="EL36" t="s">
        <v>25</v>
      </c>
      <c r="EQ36" s="6"/>
      <c r="EW36" s="7"/>
      <c r="FE36">
        <v>10</v>
      </c>
      <c r="FF36">
        <f>28*180000*12/1000000</f>
        <v>60.48</v>
      </c>
      <c r="FN36">
        <v>1</v>
      </c>
      <c r="FO36">
        <v>4</v>
      </c>
      <c r="FP36" t="s">
        <v>389</v>
      </c>
      <c r="FQ36">
        <v>3</v>
      </c>
      <c r="FV36">
        <v>3</v>
      </c>
      <c r="FX36">
        <v>1</v>
      </c>
      <c r="FY36">
        <v>1</v>
      </c>
      <c r="FZ36">
        <v>50</v>
      </c>
      <c r="GA36">
        <v>12</v>
      </c>
      <c r="GB36">
        <v>0.65</v>
      </c>
      <c r="GC36">
        <v>2</v>
      </c>
      <c r="GJ36" t="s">
        <v>329</v>
      </c>
      <c r="GL36">
        <v>4</v>
      </c>
    </row>
    <row r="37" spans="1:194" ht="15" customHeight="1" x14ac:dyDescent="0.3">
      <c r="A37">
        <v>2204</v>
      </c>
      <c r="B37" t="s">
        <v>245</v>
      </c>
      <c r="C37" t="s">
        <v>245</v>
      </c>
      <c r="D37" t="s">
        <v>1</v>
      </c>
      <c r="E37" t="s">
        <v>2</v>
      </c>
      <c r="F37" s="1">
        <v>1</v>
      </c>
      <c r="G37" t="s">
        <v>101</v>
      </c>
      <c r="H37" s="1" t="str">
        <f t="shared" si="7"/>
        <v>2</v>
      </c>
      <c r="I37" t="s">
        <v>102</v>
      </c>
      <c r="J37">
        <v>1</v>
      </c>
      <c r="K37">
        <v>43</v>
      </c>
      <c r="L37">
        <v>1</v>
      </c>
      <c r="M37">
        <v>1</v>
      </c>
      <c r="N37">
        <v>1</v>
      </c>
      <c r="O37">
        <v>4</v>
      </c>
      <c r="P37">
        <v>2</v>
      </c>
      <c r="Q37">
        <v>2</v>
      </c>
      <c r="R37">
        <v>20</v>
      </c>
      <c r="S37">
        <v>1</v>
      </c>
      <c r="T37" s="2"/>
      <c r="U37" s="2"/>
      <c r="V37" s="2"/>
      <c r="W37" s="3">
        <v>3</v>
      </c>
      <c r="X37" s="3">
        <v>3</v>
      </c>
      <c r="Z37" s="4">
        <v>3</v>
      </c>
      <c r="AA37" s="4"/>
      <c r="AB37" s="4"/>
      <c r="AC37">
        <v>3</v>
      </c>
      <c r="AE37" s="5">
        <v>1</v>
      </c>
      <c r="AF37" s="5">
        <v>3</v>
      </c>
      <c r="AG37" s="3">
        <v>3</v>
      </c>
      <c r="AH37" s="2" t="s">
        <v>17</v>
      </c>
      <c r="AI37" s="2" t="s">
        <v>9</v>
      </c>
      <c r="AJ37">
        <v>14</v>
      </c>
      <c r="AK37" t="s">
        <v>7</v>
      </c>
      <c r="AO37" t="s">
        <v>246</v>
      </c>
      <c r="AP37">
        <v>8</v>
      </c>
      <c r="AU37" t="s">
        <v>65</v>
      </c>
      <c r="AV37" t="s">
        <v>66</v>
      </c>
      <c r="CC37" t="s">
        <v>68</v>
      </c>
      <c r="CD37" s="6"/>
      <c r="CE37" s="6"/>
      <c r="CF37" s="6"/>
      <c r="CG37">
        <v>40</v>
      </c>
      <c r="CI37">
        <v>10</v>
      </c>
      <c r="CK37" s="7">
        <f t="shared" si="5"/>
        <v>40</v>
      </c>
      <c r="CL37" s="7">
        <f t="shared" ref="CL37:CL48" si="8">SUM(CI37:CJ37)</f>
        <v>10</v>
      </c>
      <c r="CM37" s="7">
        <f t="shared" si="6"/>
        <v>30</v>
      </c>
      <c r="CN37" t="s">
        <v>68</v>
      </c>
      <c r="EQ37" s="6"/>
      <c r="EW37" s="7"/>
      <c r="FE37">
        <v>7.5</v>
      </c>
      <c r="FX37">
        <v>2</v>
      </c>
      <c r="GD37">
        <v>2</v>
      </c>
      <c r="GF37">
        <v>3</v>
      </c>
      <c r="GL37">
        <v>4</v>
      </c>
    </row>
    <row r="38" spans="1:194" ht="15" customHeight="1" x14ac:dyDescent="0.3">
      <c r="A38">
        <v>2205</v>
      </c>
      <c r="B38" t="s">
        <v>247</v>
      </c>
      <c r="C38" t="s">
        <v>247</v>
      </c>
      <c r="D38" t="s">
        <v>1</v>
      </c>
      <c r="E38" t="s">
        <v>2</v>
      </c>
      <c r="F38" s="1">
        <v>1</v>
      </c>
      <c r="G38" t="s">
        <v>101</v>
      </c>
      <c r="H38" s="1" t="str">
        <f t="shared" si="7"/>
        <v>2</v>
      </c>
      <c r="I38" t="s">
        <v>143</v>
      </c>
      <c r="J38">
        <v>1</v>
      </c>
      <c r="K38">
        <v>64</v>
      </c>
      <c r="L38">
        <v>1</v>
      </c>
      <c r="M38">
        <v>3</v>
      </c>
      <c r="N38">
        <v>1</v>
      </c>
      <c r="O38">
        <v>3</v>
      </c>
      <c r="P38">
        <v>1</v>
      </c>
      <c r="Q38">
        <v>1</v>
      </c>
      <c r="R38">
        <v>40</v>
      </c>
      <c r="S38">
        <v>1</v>
      </c>
      <c r="T38" s="2"/>
      <c r="U38" s="2"/>
      <c r="V38" s="2"/>
      <c r="W38" s="3">
        <v>1</v>
      </c>
      <c r="X38" s="3">
        <v>1</v>
      </c>
      <c r="Z38" s="4">
        <v>2</v>
      </c>
      <c r="AA38" s="4">
        <v>2.2999999999999998</v>
      </c>
      <c r="AB38" s="4"/>
      <c r="AC38">
        <v>3</v>
      </c>
      <c r="AE38" s="5">
        <v>1</v>
      </c>
      <c r="AF38" s="5">
        <v>2</v>
      </c>
      <c r="AG38" s="3">
        <v>1</v>
      </c>
      <c r="AH38" s="2" t="s">
        <v>65</v>
      </c>
      <c r="AI38" s="2" t="s">
        <v>66</v>
      </c>
      <c r="AL38">
        <v>2000</v>
      </c>
      <c r="CD38" s="6"/>
      <c r="CE38" s="6"/>
      <c r="CF38" s="6"/>
      <c r="CG38">
        <v>70</v>
      </c>
      <c r="CI38">
        <v>6</v>
      </c>
      <c r="CK38" s="7">
        <f t="shared" si="5"/>
        <v>70</v>
      </c>
      <c r="CL38" s="7">
        <f t="shared" si="8"/>
        <v>6</v>
      </c>
      <c r="CM38" s="7">
        <f t="shared" si="6"/>
        <v>64</v>
      </c>
      <c r="CN38" t="s">
        <v>122</v>
      </c>
      <c r="EQ38" s="6"/>
      <c r="EW38" s="7"/>
      <c r="FE38">
        <v>3.7</v>
      </c>
      <c r="FX38">
        <v>2</v>
      </c>
      <c r="GD38">
        <v>5</v>
      </c>
      <c r="GL38">
        <v>4</v>
      </c>
    </row>
    <row r="39" spans="1:194" ht="15" customHeight="1" x14ac:dyDescent="0.3">
      <c r="A39">
        <v>2206</v>
      </c>
      <c r="B39" t="s">
        <v>248</v>
      </c>
      <c r="C39" t="s">
        <v>248</v>
      </c>
      <c r="D39" t="s">
        <v>1</v>
      </c>
      <c r="E39" t="s">
        <v>2</v>
      </c>
      <c r="F39" s="1">
        <v>1</v>
      </c>
      <c r="G39" t="s">
        <v>101</v>
      </c>
      <c r="H39" s="1" t="str">
        <f t="shared" si="7"/>
        <v>2</v>
      </c>
      <c r="I39" t="s">
        <v>102</v>
      </c>
      <c r="J39">
        <v>1</v>
      </c>
      <c r="K39">
        <v>55</v>
      </c>
      <c r="L39">
        <v>1</v>
      </c>
      <c r="M39">
        <v>1</v>
      </c>
      <c r="N39">
        <v>3</v>
      </c>
      <c r="O39">
        <v>3</v>
      </c>
      <c r="P39">
        <v>1</v>
      </c>
      <c r="Q39">
        <v>1</v>
      </c>
      <c r="R39">
        <v>40</v>
      </c>
      <c r="S39">
        <v>1</v>
      </c>
      <c r="T39" s="2">
        <v>60</v>
      </c>
      <c r="U39" s="2">
        <v>60</v>
      </c>
      <c r="V39" s="2">
        <v>10</v>
      </c>
      <c r="W39" s="3">
        <v>1</v>
      </c>
      <c r="X39" s="3">
        <v>1</v>
      </c>
      <c r="Z39" s="4">
        <v>3</v>
      </c>
      <c r="AA39" s="4"/>
      <c r="AB39" s="4"/>
      <c r="AC39">
        <v>13</v>
      </c>
      <c r="AE39" s="5">
        <v>1</v>
      </c>
      <c r="AF39" s="5">
        <v>4</v>
      </c>
      <c r="AG39" s="3">
        <v>1</v>
      </c>
      <c r="AH39" s="2" t="s">
        <v>17</v>
      </c>
      <c r="AI39" s="2" t="s">
        <v>9</v>
      </c>
      <c r="AL39">
        <v>1974</v>
      </c>
      <c r="AM39">
        <v>2</v>
      </c>
      <c r="AN39" t="s">
        <v>18</v>
      </c>
      <c r="AO39" t="s">
        <v>246</v>
      </c>
      <c r="AP39">
        <v>10</v>
      </c>
      <c r="AU39" t="s">
        <v>107</v>
      </c>
      <c r="AV39" t="s">
        <v>9</v>
      </c>
      <c r="AY39">
        <v>1974</v>
      </c>
      <c r="CC39" t="s">
        <v>9</v>
      </c>
      <c r="CD39" s="6" t="s">
        <v>23</v>
      </c>
      <c r="CE39" s="6" t="s">
        <v>52</v>
      </c>
      <c r="CF39" s="6" t="s">
        <v>29</v>
      </c>
      <c r="CG39">
        <v>5</v>
      </c>
      <c r="CK39" s="7">
        <f t="shared" si="5"/>
        <v>5</v>
      </c>
      <c r="CL39" s="7">
        <f t="shared" si="8"/>
        <v>0</v>
      </c>
      <c r="CM39" s="7">
        <f t="shared" si="6"/>
        <v>5</v>
      </c>
      <c r="CN39" t="s">
        <v>9</v>
      </c>
      <c r="EQ39" s="6"/>
      <c r="ES39">
        <v>1.5</v>
      </c>
      <c r="EU39">
        <v>1</v>
      </c>
      <c r="EW39" s="7">
        <f>SUM(ER39:EV39)</f>
        <v>2.5</v>
      </c>
      <c r="FE39">
        <v>1</v>
      </c>
      <c r="FV39">
        <v>2</v>
      </c>
      <c r="FX39">
        <v>2</v>
      </c>
      <c r="GD39">
        <v>5</v>
      </c>
      <c r="GL39">
        <v>11</v>
      </c>
    </row>
    <row r="40" spans="1:194" ht="15" customHeight="1" x14ac:dyDescent="0.3">
      <c r="A40">
        <v>2207</v>
      </c>
      <c r="B40" t="s">
        <v>249</v>
      </c>
      <c r="C40" t="s">
        <v>249</v>
      </c>
      <c r="D40" t="s">
        <v>1</v>
      </c>
      <c r="E40" t="s">
        <v>2</v>
      </c>
      <c r="F40" s="1">
        <v>1</v>
      </c>
      <c r="G40" t="s">
        <v>101</v>
      </c>
      <c r="H40" s="1" t="str">
        <f t="shared" si="7"/>
        <v>2</v>
      </c>
      <c r="I40" t="s">
        <v>143</v>
      </c>
      <c r="J40">
        <v>1</v>
      </c>
      <c r="K40">
        <v>49</v>
      </c>
      <c r="L40">
        <v>1</v>
      </c>
      <c r="M40">
        <v>1</v>
      </c>
      <c r="N40">
        <v>1</v>
      </c>
      <c r="O40">
        <v>3</v>
      </c>
      <c r="P40">
        <v>3</v>
      </c>
      <c r="Q40">
        <v>2</v>
      </c>
      <c r="R40">
        <v>20</v>
      </c>
      <c r="S40">
        <v>1</v>
      </c>
      <c r="T40" s="2">
        <v>80</v>
      </c>
      <c r="U40" s="2">
        <v>80</v>
      </c>
      <c r="V40" s="2">
        <v>20</v>
      </c>
      <c r="W40" s="3">
        <v>1.7</v>
      </c>
      <c r="X40" s="3">
        <v>0.8</v>
      </c>
      <c r="Z40" s="4">
        <v>3</v>
      </c>
      <c r="AA40" s="4"/>
      <c r="AB40" s="4"/>
      <c r="AC40">
        <v>3</v>
      </c>
      <c r="AE40" s="5">
        <v>1</v>
      </c>
      <c r="AF40" s="5">
        <v>2</v>
      </c>
      <c r="AG40" s="3">
        <v>0.8</v>
      </c>
      <c r="AH40" s="2" t="s">
        <v>65</v>
      </c>
      <c r="AI40" s="2" t="s">
        <v>66</v>
      </c>
      <c r="AL40">
        <v>2015</v>
      </c>
      <c r="AU40" t="s">
        <v>227</v>
      </c>
      <c r="AV40" t="s">
        <v>228</v>
      </c>
      <c r="AY40">
        <v>2006</v>
      </c>
      <c r="CD40" s="6"/>
      <c r="CE40" s="6"/>
      <c r="CF40" s="6"/>
      <c r="CG40">
        <v>14</v>
      </c>
      <c r="CH40">
        <v>6</v>
      </c>
      <c r="CI40">
        <v>1.5</v>
      </c>
      <c r="CK40" s="7">
        <f t="shared" si="5"/>
        <v>20</v>
      </c>
      <c r="CL40" s="7">
        <f t="shared" si="8"/>
        <v>1.5</v>
      </c>
      <c r="CM40" s="7">
        <f t="shared" si="6"/>
        <v>18.5</v>
      </c>
      <c r="CN40" t="s">
        <v>122</v>
      </c>
      <c r="EQ40" s="6"/>
      <c r="EW40" s="7"/>
      <c r="FX40">
        <v>2</v>
      </c>
      <c r="GD40">
        <v>5</v>
      </c>
      <c r="GL40">
        <v>11</v>
      </c>
    </row>
    <row r="41" spans="1:194" ht="15" customHeight="1" x14ac:dyDescent="0.3">
      <c r="A41">
        <v>2208</v>
      </c>
      <c r="B41" t="s">
        <v>250</v>
      </c>
      <c r="C41" t="s">
        <v>250</v>
      </c>
      <c r="D41" t="s">
        <v>1</v>
      </c>
      <c r="E41" t="s">
        <v>2</v>
      </c>
      <c r="F41" s="1">
        <v>1</v>
      </c>
      <c r="G41" t="s">
        <v>101</v>
      </c>
      <c r="H41" s="1" t="str">
        <f t="shared" si="7"/>
        <v>2</v>
      </c>
      <c r="I41" t="s">
        <v>126</v>
      </c>
      <c r="J41">
        <v>2</v>
      </c>
      <c r="K41">
        <v>72</v>
      </c>
      <c r="L41">
        <v>1</v>
      </c>
      <c r="M41">
        <v>1</v>
      </c>
      <c r="N41">
        <v>1</v>
      </c>
      <c r="O41">
        <v>5</v>
      </c>
      <c r="P41">
        <v>3</v>
      </c>
      <c r="Q41">
        <v>3</v>
      </c>
      <c r="R41">
        <v>50</v>
      </c>
      <c r="S41">
        <v>1</v>
      </c>
      <c r="T41" s="2"/>
      <c r="U41" s="2"/>
      <c r="V41" s="2"/>
      <c r="W41" s="3">
        <v>0.6</v>
      </c>
      <c r="X41" s="3">
        <v>0.6</v>
      </c>
      <c r="Z41" s="4">
        <v>3</v>
      </c>
      <c r="AA41" s="4"/>
      <c r="AB41" s="4"/>
      <c r="AC41">
        <v>3</v>
      </c>
      <c r="AE41" s="5">
        <v>1</v>
      </c>
      <c r="AF41" s="5">
        <v>2</v>
      </c>
      <c r="AG41" s="3">
        <v>0.6</v>
      </c>
      <c r="AH41" s="2" t="s">
        <v>65</v>
      </c>
      <c r="AI41" s="2" t="s">
        <v>66</v>
      </c>
      <c r="AL41">
        <v>1975</v>
      </c>
      <c r="AU41" t="s">
        <v>8</v>
      </c>
      <c r="AV41" t="s">
        <v>9</v>
      </c>
      <c r="AY41">
        <v>1975</v>
      </c>
      <c r="CC41" t="s">
        <v>68</v>
      </c>
      <c r="CD41" s="6" t="s">
        <v>251</v>
      </c>
      <c r="CE41" s="6" t="s">
        <v>52</v>
      </c>
      <c r="CF41" s="6" t="s">
        <v>11</v>
      </c>
      <c r="CG41">
        <v>8</v>
      </c>
      <c r="CH41">
        <v>3</v>
      </c>
      <c r="CI41">
        <v>1.5</v>
      </c>
      <c r="CK41" s="7">
        <f t="shared" si="5"/>
        <v>11</v>
      </c>
      <c r="CL41" s="7">
        <f t="shared" si="8"/>
        <v>1.5</v>
      </c>
      <c r="CM41" s="7">
        <f t="shared" si="6"/>
        <v>9.5</v>
      </c>
      <c r="CN41" t="s">
        <v>68</v>
      </c>
      <c r="EQ41" s="6"/>
      <c r="EW41" s="7"/>
      <c r="FE41">
        <v>1.5</v>
      </c>
      <c r="FV41">
        <v>3</v>
      </c>
      <c r="FX41">
        <v>1</v>
      </c>
      <c r="FY41">
        <v>1</v>
      </c>
      <c r="FZ41">
        <v>40</v>
      </c>
      <c r="GC41">
        <v>2</v>
      </c>
      <c r="GL41">
        <v>2</v>
      </c>
    </row>
    <row r="42" spans="1:194" ht="15" customHeight="1" x14ac:dyDescent="0.3">
      <c r="A42">
        <v>2209</v>
      </c>
      <c r="B42" t="s">
        <v>252</v>
      </c>
      <c r="C42" t="s">
        <v>253</v>
      </c>
      <c r="D42" t="s">
        <v>121</v>
      </c>
      <c r="E42" t="s">
        <v>2</v>
      </c>
      <c r="F42" s="1">
        <v>1</v>
      </c>
      <c r="G42" t="s">
        <v>101</v>
      </c>
      <c r="H42" s="1" t="str">
        <f t="shared" si="7"/>
        <v>2</v>
      </c>
      <c r="I42" s="14" t="s">
        <v>236</v>
      </c>
      <c r="J42">
        <v>2</v>
      </c>
      <c r="K42">
        <v>39</v>
      </c>
      <c r="L42">
        <v>1</v>
      </c>
      <c r="M42">
        <v>1</v>
      </c>
      <c r="N42">
        <v>1</v>
      </c>
      <c r="O42">
        <v>4</v>
      </c>
      <c r="P42">
        <v>2</v>
      </c>
      <c r="Q42">
        <v>2</v>
      </c>
      <c r="R42">
        <v>20</v>
      </c>
      <c r="S42">
        <v>1</v>
      </c>
      <c r="T42" s="2">
        <v>100</v>
      </c>
      <c r="U42" s="2">
        <v>100</v>
      </c>
      <c r="V42" s="2">
        <v>30</v>
      </c>
      <c r="W42" s="3">
        <v>5</v>
      </c>
      <c r="X42" s="3">
        <v>5</v>
      </c>
      <c r="Z42" s="4">
        <v>3</v>
      </c>
      <c r="AA42" s="4"/>
      <c r="AB42" s="4"/>
      <c r="AC42">
        <v>3</v>
      </c>
      <c r="AE42" s="5">
        <v>2</v>
      </c>
      <c r="AF42" s="5">
        <v>6</v>
      </c>
      <c r="AG42" s="3">
        <v>4</v>
      </c>
      <c r="AH42" s="2" t="s">
        <v>17</v>
      </c>
      <c r="AI42" s="2" t="s">
        <v>9</v>
      </c>
      <c r="AJ42">
        <v>200</v>
      </c>
      <c r="AK42" t="s">
        <v>7</v>
      </c>
      <c r="AL42">
        <v>1997</v>
      </c>
      <c r="AM42">
        <v>4</v>
      </c>
      <c r="AN42" t="s">
        <v>18</v>
      </c>
      <c r="AU42" t="s">
        <v>174</v>
      </c>
      <c r="AV42" t="s">
        <v>130</v>
      </c>
      <c r="AW42">
        <v>100</v>
      </c>
      <c r="AX42" t="s">
        <v>7</v>
      </c>
      <c r="AY42">
        <v>2015</v>
      </c>
      <c r="BB42" t="s">
        <v>175</v>
      </c>
      <c r="BC42">
        <v>100</v>
      </c>
      <c r="BE42">
        <v>2015</v>
      </c>
      <c r="BH42" t="s">
        <v>28</v>
      </c>
      <c r="BI42">
        <v>100</v>
      </c>
      <c r="BK42">
        <v>2015</v>
      </c>
      <c r="CC42" t="s">
        <v>9</v>
      </c>
      <c r="CD42" s="6"/>
      <c r="CE42" s="6"/>
      <c r="CF42" s="6"/>
      <c r="CG42">
        <v>30</v>
      </c>
      <c r="CI42">
        <v>11</v>
      </c>
      <c r="CK42" s="7">
        <f t="shared" si="5"/>
        <v>30</v>
      </c>
      <c r="CL42" s="7">
        <f t="shared" si="8"/>
        <v>11</v>
      </c>
      <c r="CM42" s="7">
        <f t="shared" si="6"/>
        <v>19</v>
      </c>
      <c r="CN42" t="s">
        <v>9</v>
      </c>
      <c r="CO42">
        <v>1</v>
      </c>
      <c r="CP42" t="s">
        <v>254</v>
      </c>
      <c r="CV42" t="s">
        <v>137</v>
      </c>
      <c r="EQ42" s="6"/>
      <c r="EW42" s="7"/>
      <c r="FE42">
        <v>25</v>
      </c>
      <c r="FV42">
        <v>23</v>
      </c>
      <c r="FX42">
        <v>2</v>
      </c>
      <c r="GD42">
        <v>1</v>
      </c>
      <c r="GL42">
        <v>4</v>
      </c>
    </row>
    <row r="43" spans="1:194" ht="15" customHeight="1" x14ac:dyDescent="0.3">
      <c r="A43">
        <v>2210</v>
      </c>
      <c r="B43" t="s">
        <v>255</v>
      </c>
      <c r="C43" t="s">
        <v>255</v>
      </c>
      <c r="D43" t="s">
        <v>1</v>
      </c>
      <c r="E43" t="s">
        <v>2</v>
      </c>
      <c r="F43" s="1">
        <v>1</v>
      </c>
      <c r="G43" t="s">
        <v>101</v>
      </c>
      <c r="H43" s="1" t="str">
        <f t="shared" si="7"/>
        <v>2</v>
      </c>
      <c r="I43" t="s">
        <v>256</v>
      </c>
      <c r="J43">
        <v>1</v>
      </c>
      <c r="K43">
        <v>37</v>
      </c>
      <c r="L43">
        <v>1</v>
      </c>
      <c r="M43">
        <v>1</v>
      </c>
      <c r="N43">
        <v>1</v>
      </c>
      <c r="O43">
        <v>4</v>
      </c>
      <c r="P43">
        <v>2</v>
      </c>
      <c r="Q43">
        <v>2</v>
      </c>
      <c r="R43">
        <v>20</v>
      </c>
      <c r="S43">
        <v>1</v>
      </c>
      <c r="T43" s="2">
        <v>80</v>
      </c>
      <c r="U43" s="2">
        <v>80</v>
      </c>
      <c r="V43" s="2">
        <v>40</v>
      </c>
      <c r="W43" s="3">
        <v>1.2</v>
      </c>
      <c r="X43" s="3">
        <v>1</v>
      </c>
      <c r="Z43" s="4">
        <v>3</v>
      </c>
      <c r="AA43" s="4"/>
      <c r="AB43" s="4"/>
      <c r="AC43">
        <v>13</v>
      </c>
      <c r="AE43" s="5">
        <v>1</v>
      </c>
      <c r="AF43" s="5">
        <v>2</v>
      </c>
      <c r="AG43" s="3">
        <v>1</v>
      </c>
      <c r="AH43" s="2" t="s">
        <v>160</v>
      </c>
      <c r="AI43" s="2" t="s">
        <v>9</v>
      </c>
      <c r="AU43" t="s">
        <v>8</v>
      </c>
      <c r="AV43" t="s">
        <v>9</v>
      </c>
      <c r="CC43" t="s">
        <v>9</v>
      </c>
      <c r="CD43" s="6"/>
      <c r="CE43" s="6"/>
      <c r="CF43" s="6"/>
      <c r="CG43">
        <v>20</v>
      </c>
      <c r="CI43">
        <v>2</v>
      </c>
      <c r="CK43" s="7">
        <f t="shared" si="5"/>
        <v>20</v>
      </c>
      <c r="CL43" s="7">
        <f t="shared" si="8"/>
        <v>2</v>
      </c>
      <c r="CM43" s="7">
        <f t="shared" si="6"/>
        <v>18</v>
      </c>
      <c r="CN43" t="s">
        <v>9</v>
      </c>
      <c r="EQ43" s="6"/>
      <c r="EW43" s="7"/>
      <c r="FV43">
        <v>3</v>
      </c>
      <c r="FX43">
        <v>2</v>
      </c>
      <c r="GD43">
        <v>5</v>
      </c>
      <c r="GL43">
        <v>1</v>
      </c>
    </row>
    <row r="44" spans="1:194" ht="15" customHeight="1" x14ac:dyDescent="0.3">
      <c r="A44">
        <v>2211</v>
      </c>
      <c r="B44" t="s">
        <v>257</v>
      </c>
      <c r="C44" t="s">
        <v>257</v>
      </c>
      <c r="D44" t="s">
        <v>1</v>
      </c>
      <c r="E44" t="s">
        <v>2</v>
      </c>
      <c r="F44" s="1">
        <v>1</v>
      </c>
      <c r="G44" t="s">
        <v>101</v>
      </c>
      <c r="H44" s="1" t="str">
        <f t="shared" si="7"/>
        <v>2</v>
      </c>
      <c r="I44" t="s">
        <v>143</v>
      </c>
      <c r="J44">
        <v>1</v>
      </c>
      <c r="K44">
        <v>52</v>
      </c>
      <c r="L44">
        <v>1</v>
      </c>
      <c r="M44">
        <v>1</v>
      </c>
      <c r="N44">
        <v>1</v>
      </c>
      <c r="O44">
        <v>5</v>
      </c>
      <c r="P44">
        <v>3</v>
      </c>
      <c r="Q44">
        <v>1</v>
      </c>
      <c r="R44">
        <v>35</v>
      </c>
      <c r="S44">
        <v>1</v>
      </c>
      <c r="T44" s="2">
        <v>140</v>
      </c>
      <c r="U44" s="2">
        <v>140</v>
      </c>
      <c r="V44" s="2">
        <v>60</v>
      </c>
      <c r="W44" s="3">
        <v>1</v>
      </c>
      <c r="X44" s="3">
        <v>1</v>
      </c>
      <c r="Z44" s="4">
        <v>3</v>
      </c>
      <c r="AA44" s="4"/>
      <c r="AB44" s="4"/>
      <c r="AC44">
        <v>3</v>
      </c>
      <c r="AE44" s="5">
        <v>1</v>
      </c>
      <c r="AF44" s="5">
        <v>2</v>
      </c>
      <c r="AG44" s="3">
        <v>1</v>
      </c>
      <c r="AH44" s="2" t="s">
        <v>145</v>
      </c>
      <c r="AI44" s="2" t="s">
        <v>9</v>
      </c>
      <c r="AJ44">
        <v>200</v>
      </c>
      <c r="AK44" t="s">
        <v>7</v>
      </c>
      <c r="AL44">
        <v>2000</v>
      </c>
      <c r="AM44">
        <v>4</v>
      </c>
      <c r="AN44" t="s">
        <v>18</v>
      </c>
      <c r="AU44" t="s">
        <v>170</v>
      </c>
      <c r="AV44" t="s">
        <v>6</v>
      </c>
      <c r="AY44">
        <v>2000</v>
      </c>
      <c r="CC44" t="s">
        <v>10</v>
      </c>
      <c r="CD44" s="6" t="s">
        <v>251</v>
      </c>
      <c r="CE44" s="6" t="s">
        <v>35</v>
      </c>
      <c r="CF44" s="6" t="s">
        <v>11</v>
      </c>
      <c r="CG44">
        <v>60</v>
      </c>
      <c r="CI44">
        <v>10</v>
      </c>
      <c r="CK44" s="7">
        <f t="shared" si="5"/>
        <v>60</v>
      </c>
      <c r="CL44" s="7">
        <f t="shared" si="8"/>
        <v>10</v>
      </c>
      <c r="CM44" s="7">
        <f t="shared" si="6"/>
        <v>50</v>
      </c>
      <c r="CN44" t="s">
        <v>10</v>
      </c>
      <c r="EQ44" s="6"/>
      <c r="EU44">
        <v>7.5</v>
      </c>
      <c r="EW44" s="7">
        <f>SUM(ER44:EV44)</f>
        <v>7.5</v>
      </c>
      <c r="FE44">
        <v>4</v>
      </c>
      <c r="FV44">
        <v>4</v>
      </c>
      <c r="FX44">
        <v>2</v>
      </c>
      <c r="GD44">
        <v>5</v>
      </c>
      <c r="GL44">
        <v>1</v>
      </c>
    </row>
    <row r="45" spans="1:194" ht="15" customHeight="1" x14ac:dyDescent="0.3">
      <c r="A45">
        <v>2309</v>
      </c>
      <c r="B45" t="s">
        <v>100</v>
      </c>
      <c r="C45" t="s">
        <v>100</v>
      </c>
      <c r="D45" t="s">
        <v>1</v>
      </c>
      <c r="E45" t="s">
        <v>2</v>
      </c>
      <c r="F45" s="1">
        <v>1</v>
      </c>
      <c r="G45" t="s">
        <v>101</v>
      </c>
      <c r="H45" s="1" t="str">
        <f t="shared" si="7"/>
        <v>2</v>
      </c>
      <c r="I45" t="s">
        <v>102</v>
      </c>
      <c r="J45">
        <v>1</v>
      </c>
      <c r="K45">
        <v>54</v>
      </c>
      <c r="L45">
        <v>1</v>
      </c>
      <c r="M45">
        <v>1</v>
      </c>
      <c r="N45">
        <v>1</v>
      </c>
      <c r="O45">
        <v>10</v>
      </c>
      <c r="P45">
        <v>3</v>
      </c>
      <c r="Q45">
        <v>1</v>
      </c>
      <c r="R45">
        <v>30</v>
      </c>
      <c r="S45">
        <v>2</v>
      </c>
      <c r="T45" s="2">
        <v>72</v>
      </c>
      <c r="U45" s="2">
        <v>72</v>
      </c>
      <c r="V45" s="2">
        <v>10</v>
      </c>
      <c r="W45" s="3">
        <v>1.33</v>
      </c>
      <c r="X45" s="3">
        <v>1.33</v>
      </c>
      <c r="Z45" s="4">
        <v>3</v>
      </c>
      <c r="AA45" s="4"/>
      <c r="AB45" s="4"/>
      <c r="AC45">
        <v>1</v>
      </c>
      <c r="AE45" s="5">
        <v>1</v>
      </c>
      <c r="AF45" s="5">
        <v>2</v>
      </c>
      <c r="AG45" s="3">
        <v>1.33</v>
      </c>
      <c r="AH45" s="2" t="s">
        <v>5</v>
      </c>
      <c r="AI45" s="2" t="s">
        <v>6</v>
      </c>
      <c r="AJ45">
        <v>40</v>
      </c>
      <c r="AK45" t="s">
        <v>7</v>
      </c>
      <c r="AL45">
        <v>1998</v>
      </c>
      <c r="AU45" t="s">
        <v>65</v>
      </c>
      <c r="AV45" t="s">
        <v>66</v>
      </c>
      <c r="AW45">
        <v>2100</v>
      </c>
      <c r="AX45" t="s">
        <v>21</v>
      </c>
      <c r="AY45">
        <v>1989</v>
      </c>
      <c r="AZ45">
        <v>1000</v>
      </c>
      <c r="BA45" t="s">
        <v>67</v>
      </c>
      <c r="CC45" t="s">
        <v>68</v>
      </c>
      <c r="CD45" s="6" t="s">
        <v>23</v>
      </c>
      <c r="CE45" s="6"/>
      <c r="CF45" s="6" t="s">
        <v>29</v>
      </c>
      <c r="CH45">
        <v>12</v>
      </c>
      <c r="CJ45">
        <v>2</v>
      </c>
      <c r="CK45" s="7">
        <f t="shared" si="5"/>
        <v>12</v>
      </c>
      <c r="CL45" s="7">
        <f t="shared" si="8"/>
        <v>2</v>
      </c>
      <c r="CM45" s="7">
        <f t="shared" si="6"/>
        <v>10</v>
      </c>
      <c r="CN45" t="s">
        <v>68</v>
      </c>
      <c r="EE45" t="s">
        <v>103</v>
      </c>
      <c r="EF45" t="s">
        <v>104</v>
      </c>
      <c r="EG45" t="s">
        <v>99</v>
      </c>
      <c r="EH45" t="s">
        <v>105</v>
      </c>
      <c r="EQ45" s="6">
        <v>1997</v>
      </c>
      <c r="EV45" t="s">
        <v>82</v>
      </c>
      <c r="EW45" s="7">
        <f>SUM(ER45:EV45)</f>
        <v>0</v>
      </c>
      <c r="FF45" t="s">
        <v>14</v>
      </c>
      <c r="FV45">
        <v>3</v>
      </c>
      <c r="FX45">
        <v>2</v>
      </c>
      <c r="GD45">
        <v>1</v>
      </c>
      <c r="GL45">
        <v>4</v>
      </c>
    </row>
    <row r="46" spans="1:194" ht="15" customHeight="1" x14ac:dyDescent="0.3">
      <c r="A46">
        <v>2310</v>
      </c>
      <c r="B46" t="s">
        <v>106</v>
      </c>
      <c r="C46" t="s">
        <v>106</v>
      </c>
      <c r="D46" t="s">
        <v>1</v>
      </c>
      <c r="E46" t="s">
        <v>2</v>
      </c>
      <c r="F46" s="1">
        <v>1</v>
      </c>
      <c r="G46" t="s">
        <v>101</v>
      </c>
      <c r="H46" s="1" t="str">
        <f t="shared" si="7"/>
        <v>2</v>
      </c>
      <c r="I46" t="s">
        <v>102</v>
      </c>
      <c r="J46">
        <v>1</v>
      </c>
      <c r="K46">
        <v>46</v>
      </c>
      <c r="L46">
        <v>1</v>
      </c>
      <c r="M46">
        <v>1</v>
      </c>
      <c r="N46">
        <v>1</v>
      </c>
      <c r="O46">
        <v>4</v>
      </c>
      <c r="P46">
        <v>3</v>
      </c>
      <c r="Q46">
        <v>1</v>
      </c>
      <c r="R46">
        <v>20</v>
      </c>
      <c r="S46">
        <v>2</v>
      </c>
      <c r="T46" s="2">
        <v>120</v>
      </c>
      <c r="U46" s="2">
        <v>120</v>
      </c>
      <c r="V46" s="2">
        <v>50</v>
      </c>
      <c r="W46" s="3">
        <v>2.7</v>
      </c>
      <c r="X46" s="3">
        <v>2.7</v>
      </c>
      <c r="Z46" s="4">
        <v>1</v>
      </c>
      <c r="AA46" s="4">
        <v>1.1000000000000001</v>
      </c>
      <c r="AB46" s="4"/>
      <c r="AC46">
        <v>1</v>
      </c>
      <c r="AE46" s="5">
        <v>2</v>
      </c>
      <c r="AF46" s="5">
        <v>4</v>
      </c>
      <c r="AG46" s="3">
        <v>1.4</v>
      </c>
      <c r="AH46" s="2" t="s">
        <v>107</v>
      </c>
      <c r="AI46" s="2" t="s">
        <v>9</v>
      </c>
      <c r="AJ46">
        <v>20</v>
      </c>
      <c r="AK46" t="s">
        <v>7</v>
      </c>
      <c r="AM46">
        <v>1</v>
      </c>
      <c r="AN46" t="s">
        <v>18</v>
      </c>
      <c r="AU46" t="s">
        <v>19</v>
      </c>
      <c r="AV46" t="s">
        <v>20</v>
      </c>
      <c r="AY46">
        <v>2015</v>
      </c>
      <c r="AZ46">
        <v>1</v>
      </c>
      <c r="BA46" t="s">
        <v>18</v>
      </c>
      <c r="CC46" t="s">
        <v>22</v>
      </c>
      <c r="CD46" s="6" t="s">
        <v>23</v>
      </c>
      <c r="CE46" s="6"/>
      <c r="CF46" s="6" t="s">
        <v>29</v>
      </c>
      <c r="CG46">
        <v>60</v>
      </c>
      <c r="CH46">
        <v>10</v>
      </c>
      <c r="CI46">
        <v>17</v>
      </c>
      <c r="CJ46">
        <v>2</v>
      </c>
      <c r="CK46" s="7">
        <f t="shared" si="5"/>
        <v>70</v>
      </c>
      <c r="CL46" s="7">
        <f t="shared" si="8"/>
        <v>19</v>
      </c>
      <c r="CM46" s="7">
        <f t="shared" si="6"/>
        <v>51</v>
      </c>
      <c r="CN46" t="s">
        <v>22</v>
      </c>
      <c r="CO46">
        <v>1.3</v>
      </c>
      <c r="CP46" t="s">
        <v>108</v>
      </c>
      <c r="CQ46">
        <v>20</v>
      </c>
      <c r="CS46">
        <v>2015</v>
      </c>
      <c r="CV46" t="s">
        <v>109</v>
      </c>
      <c r="CY46">
        <v>2015</v>
      </c>
      <c r="CZ46">
        <v>0.5</v>
      </c>
      <c r="DS46" t="s">
        <v>110</v>
      </c>
      <c r="DT46" t="s">
        <v>111</v>
      </c>
      <c r="DU46" t="s">
        <v>98</v>
      </c>
      <c r="DV46" t="s">
        <v>112</v>
      </c>
      <c r="EA46" t="s">
        <v>109</v>
      </c>
      <c r="EB46" t="s">
        <v>113</v>
      </c>
      <c r="EC46" t="s">
        <v>114</v>
      </c>
      <c r="EK46" t="s">
        <v>115</v>
      </c>
      <c r="EL46" t="s">
        <v>116</v>
      </c>
      <c r="EQ46" s="6"/>
      <c r="ET46" t="s">
        <v>14</v>
      </c>
      <c r="EU46">
        <v>1.5</v>
      </c>
      <c r="EV46" t="s">
        <v>82</v>
      </c>
      <c r="EW46" s="7">
        <f>SUM(ER46:EV46)</f>
        <v>1.5</v>
      </c>
      <c r="EX46">
        <v>2015</v>
      </c>
      <c r="FB46">
        <v>1.5</v>
      </c>
      <c r="FC46" t="s">
        <v>14</v>
      </c>
      <c r="FE46">
        <v>1.5</v>
      </c>
      <c r="FF46" t="s">
        <v>14</v>
      </c>
      <c r="FH46">
        <v>1.5</v>
      </c>
      <c r="FI46" t="s">
        <v>14</v>
      </c>
      <c r="FV46">
        <v>3</v>
      </c>
      <c r="FX46">
        <v>2</v>
      </c>
      <c r="GD46">
        <v>1</v>
      </c>
      <c r="GL46">
        <v>2</v>
      </c>
    </row>
    <row r="47" spans="1:194" ht="15" customHeight="1" x14ac:dyDescent="0.3">
      <c r="A47">
        <v>2311</v>
      </c>
      <c r="B47" t="s">
        <v>117</v>
      </c>
      <c r="C47" t="s">
        <v>118</v>
      </c>
      <c r="D47" t="s">
        <v>91</v>
      </c>
      <c r="E47" t="s">
        <v>2</v>
      </c>
      <c r="F47" s="1">
        <v>1</v>
      </c>
      <c r="G47" t="s">
        <v>101</v>
      </c>
      <c r="H47" s="1" t="str">
        <f t="shared" si="7"/>
        <v>2</v>
      </c>
      <c r="I47" t="s">
        <v>102</v>
      </c>
      <c r="J47">
        <v>1</v>
      </c>
      <c r="K47">
        <v>32</v>
      </c>
      <c r="L47">
        <v>1</v>
      </c>
      <c r="M47">
        <v>1</v>
      </c>
      <c r="N47">
        <v>2</v>
      </c>
      <c r="O47">
        <v>2</v>
      </c>
      <c r="P47">
        <v>1</v>
      </c>
      <c r="Q47">
        <v>1</v>
      </c>
      <c r="R47">
        <v>11</v>
      </c>
      <c r="S47">
        <v>2</v>
      </c>
      <c r="T47" s="2">
        <v>85</v>
      </c>
      <c r="U47" s="2">
        <v>85</v>
      </c>
      <c r="V47" s="2">
        <v>11</v>
      </c>
      <c r="W47" s="3">
        <v>1</v>
      </c>
      <c r="X47" s="3">
        <v>1</v>
      </c>
      <c r="Z47" s="4">
        <v>2</v>
      </c>
      <c r="AA47" s="4">
        <v>2.1</v>
      </c>
      <c r="AB47" s="4"/>
      <c r="AC47">
        <v>4</v>
      </c>
      <c r="AE47" s="5">
        <v>1</v>
      </c>
      <c r="AF47" s="5">
        <v>2</v>
      </c>
      <c r="AG47" s="3">
        <v>1</v>
      </c>
      <c r="AH47" s="2" t="s">
        <v>107</v>
      </c>
      <c r="AI47" s="2" t="s">
        <v>9</v>
      </c>
      <c r="AJ47">
        <v>50</v>
      </c>
      <c r="AK47" t="s">
        <v>7</v>
      </c>
      <c r="AL47">
        <v>2009</v>
      </c>
      <c r="AU47" t="s">
        <v>65</v>
      </c>
      <c r="AV47" t="s">
        <v>66</v>
      </c>
      <c r="AW47">
        <v>1500</v>
      </c>
      <c r="AX47" t="s">
        <v>21</v>
      </c>
      <c r="AY47">
        <v>2000</v>
      </c>
      <c r="AZ47">
        <v>500</v>
      </c>
      <c r="BA47" t="s">
        <v>67</v>
      </c>
      <c r="CC47" t="s">
        <v>68</v>
      </c>
      <c r="CD47" s="6" t="s">
        <v>34</v>
      </c>
      <c r="CE47" s="6" t="s">
        <v>52</v>
      </c>
      <c r="CF47" s="6" t="s">
        <v>11</v>
      </c>
      <c r="CH47">
        <v>6</v>
      </c>
      <c r="CJ47">
        <v>1.5</v>
      </c>
      <c r="CK47" s="7">
        <f t="shared" si="5"/>
        <v>6</v>
      </c>
      <c r="CL47" s="7">
        <f t="shared" si="8"/>
        <v>1.5</v>
      </c>
      <c r="CM47" s="7">
        <f t="shared" si="6"/>
        <v>4.5</v>
      </c>
      <c r="CN47" t="s">
        <v>68</v>
      </c>
      <c r="EQ47" s="6"/>
      <c r="ES47">
        <v>3</v>
      </c>
      <c r="ET47" t="s">
        <v>14</v>
      </c>
      <c r="EV47">
        <v>2</v>
      </c>
      <c r="EW47" s="7">
        <f>SUM(ER47:EV47)</f>
        <v>5</v>
      </c>
      <c r="FE47">
        <v>1.5</v>
      </c>
      <c r="FF47">
        <v>2.4</v>
      </c>
      <c r="FG47">
        <v>3</v>
      </c>
      <c r="FV47">
        <v>2</v>
      </c>
      <c r="FX47">
        <v>1</v>
      </c>
      <c r="GL47">
        <v>4</v>
      </c>
    </row>
    <row r="48" spans="1:194" ht="15" customHeight="1" x14ac:dyDescent="0.3">
      <c r="A48">
        <v>2312</v>
      </c>
      <c r="B48" t="s">
        <v>119</v>
      </c>
      <c r="C48" t="s">
        <v>120</v>
      </c>
      <c r="D48" t="s">
        <v>121</v>
      </c>
      <c r="E48" t="s">
        <v>2</v>
      </c>
      <c r="F48" s="1">
        <v>1</v>
      </c>
      <c r="G48" t="s">
        <v>101</v>
      </c>
      <c r="H48" s="1" t="str">
        <f t="shared" si="7"/>
        <v>2</v>
      </c>
      <c r="I48" t="s">
        <v>63</v>
      </c>
      <c r="J48">
        <v>2</v>
      </c>
      <c r="K48">
        <v>72</v>
      </c>
      <c r="L48">
        <v>1</v>
      </c>
      <c r="M48">
        <v>1</v>
      </c>
      <c r="N48">
        <v>1</v>
      </c>
      <c r="O48">
        <v>4</v>
      </c>
      <c r="P48">
        <v>1</v>
      </c>
      <c r="Q48">
        <v>1</v>
      </c>
      <c r="R48">
        <v>50</v>
      </c>
      <c r="S48">
        <v>2</v>
      </c>
      <c r="T48" s="2">
        <v>20</v>
      </c>
      <c r="U48" s="2">
        <v>20</v>
      </c>
      <c r="V48" s="2">
        <v>27</v>
      </c>
      <c r="W48" s="3">
        <v>0.4</v>
      </c>
      <c r="X48" s="3">
        <v>0.3</v>
      </c>
      <c r="Z48" s="4">
        <v>3</v>
      </c>
      <c r="AA48" s="4"/>
      <c r="AB48" s="4"/>
      <c r="AC48">
        <v>3</v>
      </c>
      <c r="AE48" s="5">
        <v>1</v>
      </c>
      <c r="AF48" s="5">
        <v>1</v>
      </c>
      <c r="AG48" s="3">
        <v>0.3</v>
      </c>
      <c r="AH48" s="2" t="s">
        <v>65</v>
      </c>
      <c r="AI48" s="2" t="s">
        <v>66</v>
      </c>
      <c r="AJ48">
        <v>6000</v>
      </c>
      <c r="AK48" t="s">
        <v>21</v>
      </c>
      <c r="AL48">
        <v>1989</v>
      </c>
      <c r="AM48">
        <v>500</v>
      </c>
      <c r="AN48" t="s">
        <v>67</v>
      </c>
      <c r="CD48" s="6" t="s">
        <v>34</v>
      </c>
      <c r="CE48" s="6" t="s">
        <v>35</v>
      </c>
      <c r="CF48" s="6" t="s">
        <v>11</v>
      </c>
      <c r="CG48">
        <v>5</v>
      </c>
      <c r="CI48">
        <v>2</v>
      </c>
      <c r="CK48" s="7">
        <f t="shared" si="5"/>
        <v>5</v>
      </c>
      <c r="CL48" s="7">
        <f t="shared" si="8"/>
        <v>2</v>
      </c>
      <c r="CM48" s="7">
        <f t="shared" si="6"/>
        <v>3</v>
      </c>
      <c r="CN48" t="s">
        <v>122</v>
      </c>
      <c r="EQ48" s="6"/>
      <c r="ET48">
        <v>1.5</v>
      </c>
      <c r="EV48">
        <v>1.5</v>
      </c>
      <c r="EW48" s="7">
        <f>SUM(ER48:EV48)</f>
        <v>3</v>
      </c>
      <c r="FE48">
        <v>1</v>
      </c>
      <c r="FF48">
        <v>1</v>
      </c>
      <c r="FN48">
        <v>1</v>
      </c>
      <c r="FO48">
        <v>3</v>
      </c>
      <c r="FP48" t="s">
        <v>123</v>
      </c>
      <c r="FQ48">
        <v>3</v>
      </c>
      <c r="FV48">
        <v>3</v>
      </c>
      <c r="FX48">
        <v>2</v>
      </c>
      <c r="GD48">
        <v>4</v>
      </c>
      <c r="GL48">
        <v>4</v>
      </c>
    </row>
    <row r="49" spans="1:194" ht="15" customHeight="1" x14ac:dyDescent="0.3">
      <c r="A49" s="9">
        <v>2313</v>
      </c>
      <c r="B49" t="s">
        <v>124</v>
      </c>
      <c r="C49" t="s">
        <v>125</v>
      </c>
      <c r="D49" t="s">
        <v>1</v>
      </c>
      <c r="E49" t="s">
        <v>2</v>
      </c>
      <c r="F49" s="1">
        <v>1</v>
      </c>
      <c r="G49" t="s">
        <v>101</v>
      </c>
      <c r="H49" s="1" t="str">
        <f t="shared" si="7"/>
        <v>2</v>
      </c>
      <c r="I49" t="s">
        <v>126</v>
      </c>
      <c r="J49">
        <v>2</v>
      </c>
      <c r="K49">
        <v>55</v>
      </c>
      <c r="L49">
        <v>1</v>
      </c>
      <c r="M49">
        <v>1</v>
      </c>
      <c r="N49">
        <v>1</v>
      </c>
      <c r="O49">
        <v>2</v>
      </c>
      <c r="P49">
        <v>2</v>
      </c>
      <c r="Q49">
        <v>1</v>
      </c>
      <c r="R49">
        <v>35</v>
      </c>
      <c r="S49">
        <v>2</v>
      </c>
      <c r="T49" s="2">
        <v>60</v>
      </c>
      <c r="U49" s="2"/>
      <c r="V49" s="2">
        <v>6</v>
      </c>
      <c r="W49" s="3">
        <v>1</v>
      </c>
      <c r="X49" s="3">
        <v>1</v>
      </c>
      <c r="Z49" s="4">
        <v>3</v>
      </c>
      <c r="AA49" s="4"/>
      <c r="AB49" s="4"/>
      <c r="AC49">
        <v>3</v>
      </c>
      <c r="AE49" s="5">
        <v>1</v>
      </c>
      <c r="AF49" s="5">
        <v>1</v>
      </c>
      <c r="AG49" s="3">
        <v>1</v>
      </c>
      <c r="AH49" s="2" t="s">
        <v>17</v>
      </c>
      <c r="AI49" s="2" t="s">
        <v>9</v>
      </c>
      <c r="AJ49">
        <v>15</v>
      </c>
      <c r="AK49" t="s">
        <v>7</v>
      </c>
      <c r="AL49">
        <v>1984</v>
      </c>
      <c r="CC49" t="s">
        <v>9</v>
      </c>
      <c r="CD49" s="6"/>
      <c r="CE49" s="6"/>
      <c r="CF49" s="6"/>
      <c r="CK49" s="7"/>
      <c r="CL49" s="7"/>
      <c r="CM49" s="7"/>
      <c r="CN49" t="s">
        <v>9</v>
      </c>
      <c r="EQ49" s="6"/>
      <c r="EW49" s="7"/>
    </row>
    <row r="50" spans="1:194" ht="28.8" x14ac:dyDescent="0.3">
      <c r="A50">
        <v>2314</v>
      </c>
      <c r="B50" t="s">
        <v>127</v>
      </c>
      <c r="C50" t="s">
        <v>128</v>
      </c>
      <c r="D50" t="s">
        <v>121</v>
      </c>
      <c r="E50" t="s">
        <v>2</v>
      </c>
      <c r="F50" s="1">
        <v>1</v>
      </c>
      <c r="G50" t="s">
        <v>101</v>
      </c>
      <c r="H50" s="1" t="str">
        <f t="shared" si="7"/>
        <v>2</v>
      </c>
      <c r="I50" t="s">
        <v>129</v>
      </c>
      <c r="J50">
        <v>2</v>
      </c>
      <c r="K50">
        <v>55</v>
      </c>
      <c r="L50">
        <v>1</v>
      </c>
      <c r="M50">
        <v>1</v>
      </c>
      <c r="N50">
        <v>1</v>
      </c>
      <c r="O50">
        <v>5</v>
      </c>
      <c r="P50">
        <v>3</v>
      </c>
      <c r="Q50">
        <v>3</v>
      </c>
      <c r="R50">
        <v>35</v>
      </c>
      <c r="S50">
        <v>1</v>
      </c>
      <c r="T50" s="2">
        <v>150</v>
      </c>
      <c r="U50" s="2"/>
      <c r="V50" s="2">
        <v>100</v>
      </c>
      <c r="W50" s="3">
        <v>3.6</v>
      </c>
      <c r="X50" s="3">
        <v>3.6</v>
      </c>
      <c r="Z50" s="4">
        <v>3</v>
      </c>
      <c r="AA50" s="4"/>
      <c r="AB50" s="4"/>
      <c r="AC50">
        <v>1</v>
      </c>
      <c r="AE50" s="5">
        <v>1</v>
      </c>
      <c r="AF50" s="5">
        <v>2</v>
      </c>
      <c r="AG50" s="3">
        <v>3.6</v>
      </c>
      <c r="AH50" s="2" t="s">
        <v>28</v>
      </c>
      <c r="AI50" s="2" t="s">
        <v>130</v>
      </c>
      <c r="AJ50">
        <v>1000</v>
      </c>
      <c r="AK50" t="s">
        <v>7</v>
      </c>
      <c r="AL50">
        <v>2009</v>
      </c>
      <c r="AM50">
        <v>1.5</v>
      </c>
      <c r="AN50" t="s">
        <v>18</v>
      </c>
      <c r="AU50" t="s">
        <v>8</v>
      </c>
      <c r="AV50" t="s">
        <v>9</v>
      </c>
      <c r="AW50">
        <v>150</v>
      </c>
      <c r="AX50" t="s">
        <v>7</v>
      </c>
      <c r="AY50">
        <v>2009</v>
      </c>
      <c r="AZ50">
        <v>3</v>
      </c>
      <c r="BA50" t="s">
        <v>18</v>
      </c>
      <c r="CC50" t="s">
        <v>9</v>
      </c>
      <c r="CD50" s="6" t="s">
        <v>23</v>
      </c>
      <c r="CE50" s="6" t="s">
        <v>52</v>
      </c>
      <c r="CF50" s="6" t="s">
        <v>29</v>
      </c>
      <c r="CK50" s="7"/>
      <c r="CL50" s="7"/>
      <c r="CM50" s="7"/>
      <c r="CN50" t="s">
        <v>9</v>
      </c>
      <c r="DL50">
        <v>2</v>
      </c>
      <c r="DM50" t="s">
        <v>131</v>
      </c>
      <c r="DN50" t="s">
        <v>132</v>
      </c>
      <c r="DO50" t="s">
        <v>133</v>
      </c>
      <c r="DP50" t="s">
        <v>134</v>
      </c>
      <c r="EQ50" s="6">
        <v>2009</v>
      </c>
      <c r="ES50">
        <v>45</v>
      </c>
      <c r="ET50">
        <v>8</v>
      </c>
      <c r="EU50">
        <v>22</v>
      </c>
      <c r="EV50" t="s">
        <v>82</v>
      </c>
      <c r="EW50" s="7">
        <f t="shared" ref="EW50:EW55" si="9">SUM(ER50:EV50)</f>
        <v>75</v>
      </c>
      <c r="FE50">
        <v>13</v>
      </c>
      <c r="FF50" t="s">
        <v>82</v>
      </c>
      <c r="FG50">
        <v>8</v>
      </c>
      <c r="FV50">
        <v>1</v>
      </c>
      <c r="FX50">
        <v>2</v>
      </c>
      <c r="GD50">
        <v>2</v>
      </c>
      <c r="GF50">
        <v>3</v>
      </c>
      <c r="GL50" t="s">
        <v>135</v>
      </c>
    </row>
    <row r="51" spans="1:194" ht="28.8" x14ac:dyDescent="0.3">
      <c r="A51">
        <v>2315</v>
      </c>
      <c r="B51" t="s">
        <v>136</v>
      </c>
      <c r="C51" t="s">
        <v>136</v>
      </c>
      <c r="D51" t="s">
        <v>1</v>
      </c>
      <c r="E51" t="s">
        <v>2</v>
      </c>
      <c r="F51" s="1">
        <v>1</v>
      </c>
      <c r="G51" t="s">
        <v>101</v>
      </c>
      <c r="H51" s="1" t="str">
        <f t="shared" si="7"/>
        <v>2</v>
      </c>
      <c r="I51" t="s">
        <v>102</v>
      </c>
      <c r="J51">
        <v>2</v>
      </c>
      <c r="K51">
        <v>52</v>
      </c>
      <c r="L51">
        <v>1</v>
      </c>
      <c r="M51">
        <v>1</v>
      </c>
      <c r="N51">
        <v>1</v>
      </c>
      <c r="O51">
        <v>4</v>
      </c>
      <c r="P51">
        <v>4</v>
      </c>
      <c r="Q51">
        <v>2</v>
      </c>
      <c r="R51">
        <v>35</v>
      </c>
      <c r="S51">
        <v>2</v>
      </c>
      <c r="T51" s="2">
        <v>145</v>
      </c>
      <c r="U51" s="2">
        <v>145</v>
      </c>
      <c r="V51" s="2">
        <v>10</v>
      </c>
      <c r="W51" s="3">
        <v>2</v>
      </c>
      <c r="X51" s="3">
        <v>1</v>
      </c>
      <c r="Z51" s="4">
        <v>3</v>
      </c>
      <c r="AA51" s="4"/>
      <c r="AB51" s="4"/>
      <c r="AC51">
        <v>3</v>
      </c>
      <c r="AE51" s="5">
        <v>2</v>
      </c>
      <c r="AF51" s="5">
        <v>4</v>
      </c>
      <c r="AG51" s="3">
        <v>0.8</v>
      </c>
      <c r="AH51" s="2" t="s">
        <v>65</v>
      </c>
      <c r="AI51" s="2" t="s">
        <v>66</v>
      </c>
      <c r="AJ51">
        <v>2000</v>
      </c>
      <c r="AK51" t="s">
        <v>7</v>
      </c>
      <c r="AL51">
        <v>1984</v>
      </c>
      <c r="AM51">
        <v>150</v>
      </c>
      <c r="AN51" t="s">
        <v>67</v>
      </c>
      <c r="AU51" t="s">
        <v>43</v>
      </c>
      <c r="AV51" t="s">
        <v>20</v>
      </c>
      <c r="AW51">
        <v>100</v>
      </c>
      <c r="AX51" t="s">
        <v>21</v>
      </c>
      <c r="AY51">
        <v>2016</v>
      </c>
      <c r="AZ51">
        <v>0.24</v>
      </c>
      <c r="BA51" t="s">
        <v>18</v>
      </c>
      <c r="CD51" s="6"/>
      <c r="CE51" s="6"/>
      <c r="CF51" s="6" t="s">
        <v>11</v>
      </c>
      <c r="CG51">
        <v>13</v>
      </c>
      <c r="CH51">
        <v>10</v>
      </c>
      <c r="CI51">
        <v>3</v>
      </c>
      <c r="CK51" s="7">
        <f>SUM(CG51:CH51)</f>
        <v>23</v>
      </c>
      <c r="CL51" s="7">
        <f>SUM(CI51:CJ51)</f>
        <v>3</v>
      </c>
      <c r="CM51" s="7">
        <f>CK51-CL51</f>
        <v>20</v>
      </c>
      <c r="CN51" t="s">
        <v>122</v>
      </c>
      <c r="CO51">
        <v>0.2</v>
      </c>
      <c r="CP51" t="s">
        <v>45</v>
      </c>
      <c r="CQ51">
        <v>800</v>
      </c>
      <c r="CS51">
        <v>1984</v>
      </c>
      <c r="CV51" t="s">
        <v>137</v>
      </c>
      <c r="CY51">
        <v>2017</v>
      </c>
      <c r="DL51">
        <v>2</v>
      </c>
      <c r="DM51" t="s">
        <v>92</v>
      </c>
      <c r="DN51" t="s">
        <v>138</v>
      </c>
      <c r="DO51" t="s">
        <v>44</v>
      </c>
      <c r="DP51" t="s">
        <v>138</v>
      </c>
      <c r="DS51" t="s">
        <v>139</v>
      </c>
      <c r="DT51" t="s">
        <v>95</v>
      </c>
      <c r="EA51" t="s">
        <v>103</v>
      </c>
      <c r="EB51" t="s">
        <v>61</v>
      </c>
      <c r="EK51" t="s">
        <v>140</v>
      </c>
      <c r="EQ51" s="6"/>
      <c r="ES51">
        <v>1.5</v>
      </c>
      <c r="EU51">
        <v>0.95</v>
      </c>
      <c r="EV51" t="s">
        <v>82</v>
      </c>
      <c r="EW51" s="7">
        <f t="shared" si="9"/>
        <v>2.4500000000000002</v>
      </c>
      <c r="EZ51" s="8">
        <v>2250</v>
      </c>
      <c r="FA51">
        <v>0.3</v>
      </c>
      <c r="FC51" t="s">
        <v>82</v>
      </c>
      <c r="FE51">
        <v>0.95</v>
      </c>
      <c r="FF51" t="s">
        <v>82</v>
      </c>
      <c r="FG51">
        <v>0.3</v>
      </c>
      <c r="FH51">
        <v>0.3</v>
      </c>
      <c r="FI51" t="s">
        <v>82</v>
      </c>
      <c r="FV51">
        <v>3</v>
      </c>
      <c r="FX51">
        <v>2</v>
      </c>
      <c r="GD51">
        <v>1</v>
      </c>
      <c r="GL51">
        <v>2</v>
      </c>
    </row>
    <row r="52" spans="1:194" x14ac:dyDescent="0.3">
      <c r="A52">
        <v>2316</v>
      </c>
      <c r="B52" t="s">
        <v>141</v>
      </c>
      <c r="C52" t="s">
        <v>142</v>
      </c>
      <c r="D52" t="s">
        <v>121</v>
      </c>
      <c r="E52" t="s">
        <v>2</v>
      </c>
      <c r="F52" s="1">
        <v>1</v>
      </c>
      <c r="G52" t="s">
        <v>101</v>
      </c>
      <c r="H52" s="1" t="str">
        <f t="shared" si="7"/>
        <v>2</v>
      </c>
      <c r="I52" t="s">
        <v>143</v>
      </c>
      <c r="J52">
        <v>2</v>
      </c>
      <c r="K52">
        <v>49</v>
      </c>
      <c r="L52">
        <v>1</v>
      </c>
      <c r="M52">
        <v>1</v>
      </c>
      <c r="N52">
        <v>1</v>
      </c>
      <c r="O52">
        <v>6</v>
      </c>
      <c r="P52">
        <v>3</v>
      </c>
      <c r="R52">
        <v>30</v>
      </c>
      <c r="S52">
        <v>2</v>
      </c>
      <c r="T52" s="2">
        <v>75</v>
      </c>
      <c r="U52" s="2">
        <v>75</v>
      </c>
      <c r="V52" s="2">
        <v>19</v>
      </c>
      <c r="W52" s="3">
        <v>0.6</v>
      </c>
      <c r="X52" s="3">
        <v>0.6</v>
      </c>
      <c r="Z52" s="4">
        <v>3</v>
      </c>
      <c r="AA52" s="4"/>
      <c r="AB52" s="4"/>
      <c r="AC52">
        <v>2</v>
      </c>
      <c r="AE52" s="5">
        <v>1</v>
      </c>
      <c r="AF52" s="5">
        <v>2</v>
      </c>
      <c r="AG52" s="3">
        <v>0.6</v>
      </c>
      <c r="AH52" s="2" t="s">
        <v>144</v>
      </c>
      <c r="AI52" s="2" t="s">
        <v>9</v>
      </c>
      <c r="AJ52">
        <v>50</v>
      </c>
      <c r="AK52" t="s">
        <v>7</v>
      </c>
      <c r="AL52">
        <v>2009</v>
      </c>
      <c r="AM52">
        <v>0.4</v>
      </c>
      <c r="AN52" t="s">
        <v>18</v>
      </c>
      <c r="AU52" t="s">
        <v>145</v>
      </c>
      <c r="AV52" t="s">
        <v>9</v>
      </c>
      <c r="AW52">
        <v>40</v>
      </c>
      <c r="AX52" t="s">
        <v>7</v>
      </c>
      <c r="AY52">
        <v>2018</v>
      </c>
      <c r="CC52" t="s">
        <v>9</v>
      </c>
      <c r="CD52" s="6"/>
      <c r="CE52" s="6"/>
      <c r="CF52" s="6" t="s">
        <v>29</v>
      </c>
      <c r="CG52">
        <v>15</v>
      </c>
      <c r="CI52">
        <v>3</v>
      </c>
      <c r="CJ52">
        <v>1</v>
      </c>
      <c r="CK52" s="7">
        <f>SUM(CG52:CH52)</f>
        <v>15</v>
      </c>
      <c r="CL52" s="7">
        <f>SUM(CI52:CJ52)</f>
        <v>4</v>
      </c>
      <c r="CM52" s="7">
        <f>CK52-CL52</f>
        <v>11</v>
      </c>
      <c r="CN52" t="s">
        <v>9</v>
      </c>
      <c r="EQ52" s="6">
        <v>2009</v>
      </c>
      <c r="ES52">
        <v>10</v>
      </c>
      <c r="ET52" t="s">
        <v>82</v>
      </c>
      <c r="EU52" s="11">
        <v>7.75</v>
      </c>
      <c r="EV52" t="s">
        <v>82</v>
      </c>
      <c r="EW52" s="7">
        <f t="shared" si="9"/>
        <v>17.75</v>
      </c>
      <c r="FE52" s="8">
        <v>7750</v>
      </c>
      <c r="FF52" t="s">
        <v>82</v>
      </c>
      <c r="FG52" t="s">
        <v>14</v>
      </c>
      <c r="FV52">
        <v>4</v>
      </c>
      <c r="FX52">
        <v>2</v>
      </c>
      <c r="GD52">
        <v>1</v>
      </c>
      <c r="GL52">
        <v>4</v>
      </c>
    </row>
    <row r="53" spans="1:194" ht="28.8" x14ac:dyDescent="0.3">
      <c r="A53">
        <v>2317</v>
      </c>
      <c r="B53" t="s">
        <v>146</v>
      </c>
      <c r="C53" t="s">
        <v>146</v>
      </c>
      <c r="D53" t="s">
        <v>1</v>
      </c>
      <c r="E53" t="s">
        <v>2</v>
      </c>
      <c r="F53" s="1">
        <v>1</v>
      </c>
      <c r="G53" t="s">
        <v>101</v>
      </c>
      <c r="H53" s="1" t="str">
        <f t="shared" si="7"/>
        <v>2</v>
      </c>
      <c r="I53" t="s">
        <v>143</v>
      </c>
      <c r="J53">
        <v>1</v>
      </c>
      <c r="K53">
        <v>35</v>
      </c>
      <c r="L53">
        <v>1</v>
      </c>
      <c r="M53">
        <v>1</v>
      </c>
      <c r="N53">
        <v>2</v>
      </c>
      <c r="O53">
        <v>4</v>
      </c>
      <c r="P53">
        <v>1</v>
      </c>
      <c r="Q53">
        <v>1</v>
      </c>
      <c r="R53">
        <v>20</v>
      </c>
      <c r="S53">
        <v>1</v>
      </c>
      <c r="T53" s="2">
        <v>290</v>
      </c>
      <c r="U53" s="2">
        <v>290</v>
      </c>
      <c r="V53" s="2">
        <v>75</v>
      </c>
      <c r="W53" s="3">
        <v>7</v>
      </c>
      <c r="X53" s="3">
        <v>4</v>
      </c>
      <c r="Z53" s="4">
        <v>3</v>
      </c>
      <c r="AA53" s="4"/>
      <c r="AB53" s="4"/>
      <c r="AC53">
        <v>3</v>
      </c>
      <c r="AE53" s="5">
        <v>1</v>
      </c>
      <c r="AF53" s="5">
        <v>2</v>
      </c>
      <c r="AG53" s="3">
        <v>4</v>
      </c>
      <c r="AH53" s="2" t="s">
        <v>147</v>
      </c>
      <c r="AI53" s="2" t="s">
        <v>6</v>
      </c>
      <c r="AJ53">
        <v>6000</v>
      </c>
      <c r="AK53" t="s">
        <v>7</v>
      </c>
      <c r="AL53">
        <v>1996</v>
      </c>
      <c r="AM53">
        <v>1300</v>
      </c>
      <c r="AN53" t="s">
        <v>67</v>
      </c>
      <c r="AU53" t="s">
        <v>107</v>
      </c>
      <c r="AV53" t="s">
        <v>9</v>
      </c>
      <c r="AW53">
        <v>500</v>
      </c>
      <c r="AX53" t="s">
        <v>7</v>
      </c>
      <c r="AY53">
        <v>1996</v>
      </c>
      <c r="CC53" t="s">
        <v>10</v>
      </c>
      <c r="CD53" s="6" t="s">
        <v>34</v>
      </c>
      <c r="CE53" s="6"/>
      <c r="CF53" s="6" t="s">
        <v>11</v>
      </c>
      <c r="CG53">
        <v>220</v>
      </c>
      <c r="CI53">
        <v>40</v>
      </c>
      <c r="CK53" s="7">
        <f>SUM(CG53:CH53)</f>
        <v>220</v>
      </c>
      <c r="CL53" s="7">
        <f>SUM(CI53:CJ53)</f>
        <v>40</v>
      </c>
      <c r="CM53" s="7">
        <f>CK53-CL53</f>
        <v>180</v>
      </c>
      <c r="CN53" t="s">
        <v>10</v>
      </c>
      <c r="EK53" t="s">
        <v>140</v>
      </c>
      <c r="EL53" t="s">
        <v>81</v>
      </c>
      <c r="EQ53" s="6"/>
      <c r="ET53">
        <v>2.8</v>
      </c>
      <c r="EU53">
        <v>4.8</v>
      </c>
      <c r="EV53">
        <v>0.7</v>
      </c>
      <c r="EW53" s="7">
        <f t="shared" si="9"/>
        <v>8.2999999999999989</v>
      </c>
      <c r="FE53">
        <v>4.8</v>
      </c>
      <c r="FF53" t="s">
        <v>82</v>
      </c>
      <c r="FV53">
        <v>4</v>
      </c>
      <c r="FX53">
        <v>2</v>
      </c>
      <c r="GD53">
        <v>1</v>
      </c>
      <c r="GL53">
        <v>4</v>
      </c>
    </row>
    <row r="54" spans="1:194" x14ac:dyDescent="0.3">
      <c r="A54">
        <v>2318</v>
      </c>
      <c r="B54" t="s">
        <v>148</v>
      </c>
      <c r="C54" t="s">
        <v>148</v>
      </c>
      <c r="D54" t="s">
        <v>1</v>
      </c>
      <c r="E54" t="s">
        <v>2</v>
      </c>
      <c r="F54" s="1">
        <v>1</v>
      </c>
      <c r="G54" t="s">
        <v>101</v>
      </c>
      <c r="H54" s="1" t="str">
        <f t="shared" si="7"/>
        <v>2</v>
      </c>
      <c r="I54" t="s">
        <v>126</v>
      </c>
      <c r="J54">
        <v>1</v>
      </c>
      <c r="K54">
        <v>35</v>
      </c>
      <c r="L54">
        <v>1</v>
      </c>
      <c r="M54">
        <v>1</v>
      </c>
      <c r="N54">
        <v>2</v>
      </c>
      <c r="O54">
        <v>4</v>
      </c>
      <c r="P54">
        <v>2</v>
      </c>
      <c r="Q54">
        <v>1</v>
      </c>
      <c r="R54">
        <v>10</v>
      </c>
      <c r="S54">
        <v>2</v>
      </c>
      <c r="T54" s="2">
        <v>80</v>
      </c>
      <c r="U54" s="2"/>
      <c r="V54" s="2">
        <v>56</v>
      </c>
      <c r="W54" s="3">
        <v>3</v>
      </c>
      <c r="X54" s="3">
        <v>3</v>
      </c>
      <c r="Z54" s="4">
        <v>1</v>
      </c>
      <c r="AA54" s="4">
        <v>1.1000000000000001</v>
      </c>
      <c r="AB54" s="4"/>
      <c r="AC54">
        <v>3</v>
      </c>
      <c r="AE54" s="5">
        <v>2</v>
      </c>
      <c r="AF54" s="5">
        <v>6</v>
      </c>
      <c r="AG54" s="3">
        <v>1.8</v>
      </c>
      <c r="AH54" s="2" t="s">
        <v>107</v>
      </c>
      <c r="AI54" s="2" t="s">
        <v>9</v>
      </c>
      <c r="AJ54">
        <v>45</v>
      </c>
      <c r="AK54" t="s">
        <v>7</v>
      </c>
      <c r="AL54">
        <v>1945</v>
      </c>
      <c r="AM54">
        <v>2</v>
      </c>
      <c r="AN54" t="s">
        <v>18</v>
      </c>
      <c r="AU54" t="s">
        <v>8</v>
      </c>
      <c r="AV54" t="s">
        <v>9</v>
      </c>
      <c r="AW54">
        <v>30</v>
      </c>
      <c r="AX54" t="s">
        <v>7</v>
      </c>
      <c r="AY54">
        <v>1945</v>
      </c>
      <c r="AZ54">
        <v>1.5</v>
      </c>
      <c r="BA54" t="s">
        <v>18</v>
      </c>
      <c r="CC54" t="s">
        <v>9</v>
      </c>
      <c r="CD54" s="6"/>
      <c r="CE54" s="6"/>
      <c r="CF54" s="6"/>
      <c r="CK54" s="7"/>
      <c r="CL54" s="7"/>
      <c r="CM54" s="7"/>
      <c r="CN54" t="s">
        <v>9</v>
      </c>
      <c r="CO54">
        <v>0.5</v>
      </c>
      <c r="CP54" t="s">
        <v>103</v>
      </c>
      <c r="CQ54">
        <v>10000</v>
      </c>
      <c r="CS54">
        <v>2000</v>
      </c>
      <c r="CV54" t="s">
        <v>149</v>
      </c>
      <c r="CW54">
        <v>40</v>
      </c>
      <c r="CY54">
        <v>2015</v>
      </c>
      <c r="CZ54">
        <v>0.3</v>
      </c>
      <c r="DS54" t="s">
        <v>150</v>
      </c>
      <c r="DT54" t="s">
        <v>151</v>
      </c>
      <c r="DU54" t="s">
        <v>152</v>
      </c>
      <c r="EA54" t="s">
        <v>103</v>
      </c>
      <c r="EB54" t="s">
        <v>153</v>
      </c>
      <c r="EC54" t="s">
        <v>154</v>
      </c>
      <c r="ED54" t="s">
        <v>155</v>
      </c>
      <c r="EQ54" s="6"/>
      <c r="ET54">
        <v>10</v>
      </c>
      <c r="EU54">
        <v>80</v>
      </c>
      <c r="EW54" s="7">
        <f t="shared" si="9"/>
        <v>90</v>
      </c>
      <c r="EX54">
        <v>2000</v>
      </c>
      <c r="FB54">
        <v>1.2</v>
      </c>
      <c r="FC54">
        <v>7</v>
      </c>
      <c r="FH54">
        <v>1.2</v>
      </c>
      <c r="FI54" t="s">
        <v>14</v>
      </c>
      <c r="FJ54">
        <v>5</v>
      </c>
      <c r="FK54">
        <v>0.3</v>
      </c>
      <c r="FL54" t="s">
        <v>82</v>
      </c>
      <c r="FM54" t="s">
        <v>14</v>
      </c>
      <c r="FV54">
        <v>3</v>
      </c>
      <c r="FX54">
        <v>2</v>
      </c>
      <c r="GD54">
        <v>1</v>
      </c>
      <c r="GL54">
        <v>2</v>
      </c>
    </row>
    <row r="55" spans="1:194" ht="28.8" x14ac:dyDescent="0.3">
      <c r="A55">
        <v>2319</v>
      </c>
      <c r="B55" t="s">
        <v>156</v>
      </c>
      <c r="C55" t="s">
        <v>157</v>
      </c>
      <c r="D55" t="s">
        <v>121</v>
      </c>
      <c r="E55" t="s">
        <v>2</v>
      </c>
      <c r="F55" s="1">
        <v>1</v>
      </c>
      <c r="G55" t="s">
        <v>101</v>
      </c>
      <c r="H55" s="1" t="str">
        <f t="shared" si="7"/>
        <v>2</v>
      </c>
      <c r="I55" t="s">
        <v>63</v>
      </c>
      <c r="J55">
        <v>2</v>
      </c>
      <c r="K55">
        <v>46</v>
      </c>
      <c r="L55">
        <v>1</v>
      </c>
      <c r="M55">
        <v>1</v>
      </c>
      <c r="N55">
        <v>1</v>
      </c>
      <c r="O55">
        <v>4</v>
      </c>
      <c r="P55">
        <v>3</v>
      </c>
      <c r="Q55">
        <v>2</v>
      </c>
      <c r="R55">
        <v>24</v>
      </c>
      <c r="S55">
        <v>1</v>
      </c>
      <c r="T55" s="2">
        <v>135</v>
      </c>
      <c r="U55" s="2">
        <v>135</v>
      </c>
      <c r="V55" s="2">
        <v>73</v>
      </c>
      <c r="W55" s="3">
        <v>5</v>
      </c>
      <c r="X55" s="3">
        <v>3</v>
      </c>
      <c r="Z55" s="4">
        <v>1</v>
      </c>
      <c r="AA55" s="4">
        <v>1.1000000000000001</v>
      </c>
      <c r="AB55" s="4"/>
      <c r="AC55">
        <v>3</v>
      </c>
      <c r="AE55" s="5">
        <v>1</v>
      </c>
      <c r="AF55" s="5">
        <v>2</v>
      </c>
      <c r="AG55" s="3">
        <v>3</v>
      </c>
      <c r="AH55" s="2" t="s">
        <v>17</v>
      </c>
      <c r="AI55" s="2" t="s">
        <v>9</v>
      </c>
      <c r="AJ55">
        <v>400</v>
      </c>
      <c r="AK55" t="s">
        <v>7</v>
      </c>
      <c r="AL55">
        <v>1998</v>
      </c>
      <c r="AM55">
        <v>1.1000000000000001</v>
      </c>
      <c r="AN55" t="s">
        <v>18</v>
      </c>
      <c r="AU55" t="s">
        <v>28</v>
      </c>
      <c r="AV55" t="s">
        <v>9</v>
      </c>
      <c r="AW55">
        <v>500</v>
      </c>
      <c r="AX55" t="s">
        <v>7</v>
      </c>
      <c r="AY55">
        <v>2016</v>
      </c>
      <c r="AZ55">
        <v>1.4</v>
      </c>
      <c r="BA55" t="s">
        <v>18</v>
      </c>
      <c r="CC55" t="s">
        <v>9</v>
      </c>
      <c r="CD55" s="6"/>
      <c r="CE55" s="6"/>
      <c r="CF55" s="6" t="s">
        <v>11</v>
      </c>
      <c r="CG55">
        <v>80</v>
      </c>
      <c r="CH55">
        <v>60</v>
      </c>
      <c r="CI55">
        <v>20</v>
      </c>
      <c r="CJ55">
        <v>30</v>
      </c>
      <c r="CK55" s="7">
        <f>SUM(CG55:CH55)</f>
        <v>140</v>
      </c>
      <c r="CL55" s="7">
        <f t="shared" ref="CL55:CL63" si="10">SUM(CI55:CJ55)</f>
        <v>50</v>
      </c>
      <c r="CM55" s="7">
        <f t="shared" ref="CM55:CM63" si="11">CK55-CL55</f>
        <v>90</v>
      </c>
      <c r="CN55" t="s">
        <v>9</v>
      </c>
      <c r="EQ55" s="6">
        <v>2016</v>
      </c>
      <c r="ES55">
        <v>13.5</v>
      </c>
      <c r="EU55">
        <v>16.5</v>
      </c>
      <c r="EV55">
        <v>3</v>
      </c>
      <c r="EW55" s="7">
        <f t="shared" si="9"/>
        <v>33</v>
      </c>
      <c r="FE55">
        <v>3</v>
      </c>
      <c r="FG55">
        <v>2</v>
      </c>
      <c r="FV55">
        <v>4</v>
      </c>
      <c r="FX55">
        <v>2</v>
      </c>
      <c r="GD55">
        <v>1</v>
      </c>
      <c r="GL55">
        <v>2</v>
      </c>
    </row>
    <row r="56" spans="1:194" ht="28.8" x14ac:dyDescent="0.3">
      <c r="A56" s="9">
        <v>2404</v>
      </c>
      <c r="B56" t="s">
        <v>158</v>
      </c>
      <c r="C56" t="s">
        <v>159</v>
      </c>
      <c r="D56" t="s">
        <v>91</v>
      </c>
      <c r="E56" t="s">
        <v>2</v>
      </c>
      <c r="F56" s="1">
        <v>1</v>
      </c>
      <c r="G56" t="s">
        <v>101</v>
      </c>
      <c r="H56" s="1" t="str">
        <f t="shared" si="7"/>
        <v>2</v>
      </c>
      <c r="I56" t="s">
        <v>143</v>
      </c>
      <c r="J56">
        <v>1</v>
      </c>
      <c r="K56">
        <v>24</v>
      </c>
      <c r="L56">
        <v>1</v>
      </c>
      <c r="M56">
        <v>2</v>
      </c>
      <c r="N56">
        <v>3</v>
      </c>
      <c r="O56">
        <v>4</v>
      </c>
      <c r="P56">
        <v>1</v>
      </c>
      <c r="Q56">
        <v>1</v>
      </c>
      <c r="R56">
        <v>5</v>
      </c>
      <c r="S56">
        <v>2</v>
      </c>
      <c r="T56" s="2">
        <v>120</v>
      </c>
      <c r="U56" s="2">
        <v>120</v>
      </c>
      <c r="V56" s="2">
        <v>15</v>
      </c>
      <c r="W56" s="3">
        <v>0.6</v>
      </c>
      <c r="X56" s="3">
        <v>0.6</v>
      </c>
      <c r="Z56" s="4">
        <v>2</v>
      </c>
      <c r="AA56" s="4">
        <v>2.1</v>
      </c>
      <c r="AB56" s="4"/>
      <c r="AC56">
        <v>3</v>
      </c>
      <c r="AE56" s="5">
        <v>1</v>
      </c>
      <c r="AF56" s="5">
        <v>4</v>
      </c>
      <c r="AG56" s="3">
        <v>0.6</v>
      </c>
      <c r="AH56" s="2" t="s">
        <v>5</v>
      </c>
      <c r="AI56" s="2" t="s">
        <v>6</v>
      </c>
      <c r="AJ56">
        <v>90</v>
      </c>
      <c r="AK56" t="s">
        <v>7</v>
      </c>
      <c r="AL56">
        <v>1990</v>
      </c>
      <c r="AU56" t="s">
        <v>8</v>
      </c>
      <c r="AV56" t="s">
        <v>9</v>
      </c>
      <c r="AW56">
        <v>60</v>
      </c>
      <c r="AX56" t="s">
        <v>7</v>
      </c>
      <c r="AY56">
        <v>1990</v>
      </c>
      <c r="AZ56">
        <v>0.5</v>
      </c>
      <c r="BA56" t="s">
        <v>18</v>
      </c>
      <c r="BB56" t="s">
        <v>43</v>
      </c>
      <c r="BC56">
        <v>50</v>
      </c>
      <c r="BE56">
        <v>1997</v>
      </c>
      <c r="BF56">
        <v>50</v>
      </c>
      <c r="BH56" t="s">
        <v>160</v>
      </c>
      <c r="BI56">
        <v>30</v>
      </c>
      <c r="BK56">
        <v>1997</v>
      </c>
      <c r="BL56">
        <v>0.5</v>
      </c>
      <c r="CC56" t="s">
        <v>10</v>
      </c>
      <c r="CD56" s="6" t="s">
        <v>34</v>
      </c>
      <c r="CE56" s="6" t="s">
        <v>35</v>
      </c>
      <c r="CF56" s="6" t="s">
        <v>11</v>
      </c>
      <c r="CH56">
        <v>20</v>
      </c>
      <c r="CJ56">
        <v>17</v>
      </c>
      <c r="CK56" s="7">
        <f>SUM(CG56:CH56)</f>
        <v>20</v>
      </c>
      <c r="CL56" s="7">
        <f t="shared" si="10"/>
        <v>17</v>
      </c>
      <c r="CM56" s="7">
        <f t="shared" si="11"/>
        <v>3</v>
      </c>
      <c r="CN56" t="s">
        <v>10</v>
      </c>
      <c r="EA56" t="s">
        <v>161</v>
      </c>
      <c r="EB56" t="s">
        <v>162</v>
      </c>
      <c r="EL56" t="s">
        <v>163</v>
      </c>
      <c r="EQ56" s="6"/>
      <c r="EW56" s="7"/>
      <c r="FE56">
        <v>17</v>
      </c>
      <c r="FF56" t="s">
        <v>82</v>
      </c>
      <c r="FN56">
        <v>2</v>
      </c>
      <c r="FO56">
        <v>9</v>
      </c>
      <c r="FP56" t="s">
        <v>164</v>
      </c>
      <c r="FQ56">
        <v>3</v>
      </c>
      <c r="FV56">
        <v>3</v>
      </c>
      <c r="FX56">
        <v>2</v>
      </c>
      <c r="GD56">
        <v>1</v>
      </c>
      <c r="GL56" t="s">
        <v>165</v>
      </c>
    </row>
    <row r="57" spans="1:194" ht="28.8" x14ac:dyDescent="0.3">
      <c r="A57" s="9">
        <v>2405</v>
      </c>
      <c r="B57" t="s">
        <v>166</v>
      </c>
      <c r="C57" t="s">
        <v>166</v>
      </c>
      <c r="D57" t="s">
        <v>1</v>
      </c>
      <c r="E57" t="s">
        <v>2</v>
      </c>
      <c r="F57" s="1">
        <v>1</v>
      </c>
      <c r="G57" t="s">
        <v>101</v>
      </c>
      <c r="H57" s="1" t="str">
        <f t="shared" si="7"/>
        <v>2</v>
      </c>
      <c r="I57" t="s">
        <v>63</v>
      </c>
      <c r="J57">
        <v>1</v>
      </c>
      <c r="K57">
        <v>51</v>
      </c>
      <c r="L57">
        <v>1</v>
      </c>
      <c r="M57">
        <v>1</v>
      </c>
      <c r="N57">
        <v>1</v>
      </c>
      <c r="O57">
        <v>4</v>
      </c>
      <c r="P57">
        <v>1</v>
      </c>
      <c r="Q57">
        <v>1</v>
      </c>
      <c r="R57">
        <v>4</v>
      </c>
      <c r="S57">
        <v>1</v>
      </c>
      <c r="T57" s="12">
        <v>85</v>
      </c>
      <c r="U57" s="12">
        <v>85</v>
      </c>
      <c r="V57" s="2">
        <v>45</v>
      </c>
      <c r="W57" s="3">
        <v>3.4</v>
      </c>
      <c r="X57" s="3">
        <v>3.4</v>
      </c>
      <c r="Z57" s="4">
        <v>3</v>
      </c>
      <c r="AA57" s="4"/>
      <c r="AB57" s="4"/>
      <c r="AC57">
        <v>3</v>
      </c>
      <c r="AE57" s="5">
        <v>1</v>
      </c>
      <c r="AF57" s="5">
        <v>2</v>
      </c>
      <c r="AG57" s="3">
        <v>3.4</v>
      </c>
      <c r="AH57" s="2" t="s">
        <v>5</v>
      </c>
      <c r="AI57" s="2" t="s">
        <v>6</v>
      </c>
      <c r="AL57">
        <v>1997</v>
      </c>
      <c r="AU57" t="s">
        <v>28</v>
      </c>
      <c r="AV57" t="s">
        <v>9</v>
      </c>
      <c r="AW57">
        <v>40</v>
      </c>
      <c r="AX57" t="s">
        <v>7</v>
      </c>
      <c r="AY57">
        <v>2015</v>
      </c>
      <c r="CC57" t="s">
        <v>10</v>
      </c>
      <c r="CD57" s="6" t="s">
        <v>23</v>
      </c>
      <c r="CE57" s="6" t="s">
        <v>167</v>
      </c>
      <c r="CF57" s="6" t="s">
        <v>11</v>
      </c>
      <c r="CG57">
        <v>15</v>
      </c>
      <c r="CH57">
        <v>15</v>
      </c>
      <c r="CJ57">
        <v>30</v>
      </c>
      <c r="CK57" s="7">
        <f>SUM(CG57:CH57)</f>
        <v>30</v>
      </c>
      <c r="CL57" s="7">
        <f t="shared" si="10"/>
        <v>30</v>
      </c>
      <c r="CM57" s="7">
        <f t="shared" si="11"/>
        <v>0</v>
      </c>
      <c r="CN57" t="s">
        <v>10</v>
      </c>
      <c r="EK57" t="s">
        <v>80</v>
      </c>
      <c r="EL57" t="s">
        <v>168</v>
      </c>
      <c r="EQ57" s="6"/>
      <c r="ES57">
        <v>20</v>
      </c>
      <c r="ET57" t="s">
        <v>14</v>
      </c>
      <c r="EU57">
        <v>49</v>
      </c>
      <c r="EV57" t="s">
        <v>14</v>
      </c>
      <c r="EW57" s="7">
        <f t="shared" ref="EW57:EW70" si="12">SUM(ER57:EV57)</f>
        <v>69</v>
      </c>
      <c r="FE57">
        <v>49</v>
      </c>
      <c r="FF57" t="s">
        <v>82</v>
      </c>
      <c r="FV57">
        <v>2</v>
      </c>
      <c r="FX57">
        <v>2</v>
      </c>
      <c r="GD57">
        <v>1</v>
      </c>
      <c r="GL57">
        <v>4</v>
      </c>
    </row>
    <row r="58" spans="1:194" ht="28.8" x14ac:dyDescent="0.3">
      <c r="A58" s="9">
        <v>2406</v>
      </c>
      <c r="B58" t="s">
        <v>169</v>
      </c>
      <c r="C58" t="s">
        <v>169</v>
      </c>
      <c r="D58" t="s">
        <v>1</v>
      </c>
      <c r="E58" t="s">
        <v>2</v>
      </c>
      <c r="F58" s="1">
        <v>1</v>
      </c>
      <c r="G58" t="s">
        <v>101</v>
      </c>
      <c r="H58" s="1" t="str">
        <f t="shared" si="7"/>
        <v>2</v>
      </c>
      <c r="I58" t="s">
        <v>143</v>
      </c>
      <c r="J58">
        <v>1</v>
      </c>
      <c r="K58">
        <v>50</v>
      </c>
      <c r="L58">
        <v>1</v>
      </c>
      <c r="M58">
        <v>1</v>
      </c>
      <c r="N58">
        <v>2</v>
      </c>
      <c r="O58">
        <v>1</v>
      </c>
      <c r="P58">
        <v>1</v>
      </c>
      <c r="Q58">
        <v>1</v>
      </c>
      <c r="R58">
        <v>2</v>
      </c>
      <c r="S58">
        <v>1</v>
      </c>
      <c r="T58" s="2"/>
      <c r="U58" s="2"/>
      <c r="V58" s="2"/>
      <c r="W58" s="3">
        <v>2.5</v>
      </c>
      <c r="X58" s="3">
        <v>2.5</v>
      </c>
      <c r="Z58" s="4">
        <v>3</v>
      </c>
      <c r="AA58" s="4"/>
      <c r="AB58" s="4"/>
      <c r="AC58">
        <v>3</v>
      </c>
      <c r="AE58" s="5">
        <v>1</v>
      </c>
      <c r="AF58" s="5">
        <v>2</v>
      </c>
      <c r="AG58" s="3">
        <v>2.5</v>
      </c>
      <c r="AH58" s="2" t="s">
        <v>170</v>
      </c>
      <c r="AI58" s="2" t="s">
        <v>6</v>
      </c>
      <c r="AL58">
        <v>2002</v>
      </c>
      <c r="AU58" t="s">
        <v>28</v>
      </c>
      <c r="AV58" t="s">
        <v>9</v>
      </c>
      <c r="AX58" t="s">
        <v>7</v>
      </c>
      <c r="AY58">
        <v>2017</v>
      </c>
      <c r="CC58" t="s">
        <v>10</v>
      </c>
      <c r="CD58" s="6" t="s">
        <v>34</v>
      </c>
      <c r="CE58" s="6" t="s">
        <v>52</v>
      </c>
      <c r="CF58" s="6" t="s">
        <v>11</v>
      </c>
      <c r="CJ58">
        <v>7</v>
      </c>
      <c r="CK58" s="7">
        <v>5</v>
      </c>
      <c r="CL58" s="7">
        <f t="shared" si="10"/>
        <v>7</v>
      </c>
      <c r="CM58" s="7">
        <f t="shared" si="11"/>
        <v>-2</v>
      </c>
      <c r="CN58" t="s">
        <v>10</v>
      </c>
      <c r="EA58" t="s">
        <v>171</v>
      </c>
      <c r="EB58" t="s">
        <v>99</v>
      </c>
      <c r="EC58" t="s">
        <v>105</v>
      </c>
      <c r="ED58" t="s">
        <v>172</v>
      </c>
      <c r="EQ58" s="6"/>
      <c r="ES58">
        <v>5</v>
      </c>
      <c r="ET58" t="s">
        <v>14</v>
      </c>
      <c r="EU58">
        <v>2</v>
      </c>
      <c r="EV58" t="s">
        <v>14</v>
      </c>
      <c r="EW58" s="7">
        <f t="shared" si="12"/>
        <v>7</v>
      </c>
      <c r="FE58">
        <v>2</v>
      </c>
      <c r="FV58">
        <v>2</v>
      </c>
      <c r="FX58">
        <v>2</v>
      </c>
      <c r="GD58">
        <v>1</v>
      </c>
      <c r="GL58">
        <v>4</v>
      </c>
    </row>
    <row r="59" spans="1:194" ht="28.8" x14ac:dyDescent="0.3">
      <c r="A59">
        <v>2407</v>
      </c>
      <c r="B59" t="s">
        <v>173</v>
      </c>
      <c r="C59" t="s">
        <v>173</v>
      </c>
      <c r="D59" t="s">
        <v>1</v>
      </c>
      <c r="E59" t="s">
        <v>2</v>
      </c>
      <c r="F59" s="1">
        <v>1</v>
      </c>
      <c r="G59" t="s">
        <v>101</v>
      </c>
      <c r="H59" s="1" t="str">
        <f t="shared" si="7"/>
        <v>2</v>
      </c>
      <c r="I59" t="s">
        <v>143</v>
      </c>
      <c r="J59">
        <v>1</v>
      </c>
      <c r="K59">
        <v>45</v>
      </c>
      <c r="L59">
        <v>1</v>
      </c>
      <c r="M59">
        <v>1</v>
      </c>
      <c r="N59">
        <v>1</v>
      </c>
      <c r="O59">
        <v>5</v>
      </c>
      <c r="P59">
        <v>3</v>
      </c>
      <c r="Q59">
        <v>2</v>
      </c>
      <c r="R59">
        <v>7</v>
      </c>
      <c r="S59">
        <v>1</v>
      </c>
      <c r="T59" s="2">
        <v>130</v>
      </c>
      <c r="U59" s="2">
        <v>130</v>
      </c>
      <c r="V59" s="2">
        <v>25</v>
      </c>
      <c r="W59" s="3">
        <v>1.7</v>
      </c>
      <c r="X59" s="3">
        <v>1.7</v>
      </c>
      <c r="Z59" s="4">
        <v>3</v>
      </c>
      <c r="AA59" s="4"/>
      <c r="AB59" s="4"/>
      <c r="AC59">
        <v>3</v>
      </c>
      <c r="AE59" s="5">
        <v>1</v>
      </c>
      <c r="AF59" s="5">
        <v>4</v>
      </c>
      <c r="AG59" s="3">
        <v>1.7</v>
      </c>
      <c r="AH59" s="2" t="s">
        <v>170</v>
      </c>
      <c r="AI59" s="2" t="s">
        <v>6</v>
      </c>
      <c r="AL59">
        <v>2007</v>
      </c>
      <c r="AU59" t="s">
        <v>174</v>
      </c>
      <c r="AV59" t="s">
        <v>130</v>
      </c>
      <c r="AX59" t="s">
        <v>7</v>
      </c>
      <c r="AY59">
        <v>2012</v>
      </c>
      <c r="BB59" t="s">
        <v>145</v>
      </c>
      <c r="BE59">
        <v>2005</v>
      </c>
      <c r="BF59">
        <v>1.2</v>
      </c>
      <c r="BH59" t="s">
        <v>175</v>
      </c>
      <c r="BK59">
        <v>2012</v>
      </c>
      <c r="CC59" t="s">
        <v>10</v>
      </c>
      <c r="CD59" s="6" t="s">
        <v>34</v>
      </c>
      <c r="CE59" s="6" t="s">
        <v>52</v>
      </c>
      <c r="CF59" s="6" t="s">
        <v>11</v>
      </c>
      <c r="CG59">
        <v>45</v>
      </c>
      <c r="CH59">
        <v>32</v>
      </c>
      <c r="CI59">
        <v>25</v>
      </c>
      <c r="CJ59">
        <v>20</v>
      </c>
      <c r="CK59" s="7">
        <f>SUM(CG59:CH59)</f>
        <v>77</v>
      </c>
      <c r="CL59" s="7">
        <f t="shared" si="10"/>
        <v>45</v>
      </c>
      <c r="CM59" s="7">
        <f t="shared" si="11"/>
        <v>32</v>
      </c>
      <c r="CN59" t="s">
        <v>10</v>
      </c>
      <c r="EA59" t="s">
        <v>176</v>
      </c>
      <c r="EB59" t="s">
        <v>113</v>
      </c>
      <c r="EC59" t="s">
        <v>105</v>
      </c>
      <c r="ED59" t="s">
        <v>172</v>
      </c>
      <c r="EK59" t="s">
        <v>80</v>
      </c>
      <c r="EL59" t="s">
        <v>81</v>
      </c>
      <c r="EN59" t="s">
        <v>177</v>
      </c>
      <c r="EP59" t="s">
        <v>178</v>
      </c>
      <c r="EQ59" s="6"/>
      <c r="ES59">
        <v>30</v>
      </c>
      <c r="ET59" t="s">
        <v>14</v>
      </c>
      <c r="EU59">
        <v>11</v>
      </c>
      <c r="EV59" t="s">
        <v>14</v>
      </c>
      <c r="EW59" s="7">
        <f t="shared" si="12"/>
        <v>41</v>
      </c>
      <c r="FE59">
        <v>11</v>
      </c>
      <c r="FF59" t="s">
        <v>82</v>
      </c>
      <c r="FN59">
        <v>2</v>
      </c>
      <c r="FO59">
        <v>3</v>
      </c>
      <c r="FP59" t="s">
        <v>179</v>
      </c>
      <c r="FQ59">
        <v>1</v>
      </c>
      <c r="FV59">
        <v>4</v>
      </c>
      <c r="FX59">
        <v>2</v>
      </c>
      <c r="GD59">
        <v>1</v>
      </c>
      <c r="GL59" t="s">
        <v>165</v>
      </c>
    </row>
    <row r="60" spans="1:194" ht="28.8" x14ac:dyDescent="0.3">
      <c r="A60" s="9">
        <v>2408</v>
      </c>
      <c r="B60" t="s">
        <v>180</v>
      </c>
      <c r="C60" t="s">
        <v>181</v>
      </c>
      <c r="D60" t="s">
        <v>121</v>
      </c>
      <c r="E60" t="s">
        <v>2</v>
      </c>
      <c r="F60" s="1">
        <v>1</v>
      </c>
      <c r="G60" t="s">
        <v>101</v>
      </c>
      <c r="H60" s="1" t="str">
        <f t="shared" si="7"/>
        <v>2</v>
      </c>
      <c r="I60" t="s">
        <v>63</v>
      </c>
      <c r="J60">
        <v>2</v>
      </c>
      <c r="K60">
        <v>60</v>
      </c>
      <c r="L60">
        <v>1</v>
      </c>
      <c r="M60">
        <v>1</v>
      </c>
      <c r="N60">
        <v>1</v>
      </c>
      <c r="O60">
        <v>8</v>
      </c>
      <c r="P60">
        <v>3</v>
      </c>
      <c r="Q60">
        <v>3</v>
      </c>
      <c r="R60">
        <v>22</v>
      </c>
      <c r="S60">
        <v>2</v>
      </c>
      <c r="T60" s="2">
        <v>100</v>
      </c>
      <c r="U60" s="2">
        <v>100</v>
      </c>
      <c r="V60" s="2">
        <v>10</v>
      </c>
      <c r="W60" s="3">
        <v>3</v>
      </c>
      <c r="X60" s="3">
        <v>0.5</v>
      </c>
      <c r="Z60" s="4">
        <v>3</v>
      </c>
      <c r="AA60" s="4"/>
      <c r="AB60" s="4"/>
      <c r="AC60">
        <v>12</v>
      </c>
      <c r="AE60" s="5">
        <v>1</v>
      </c>
      <c r="AF60" s="5">
        <v>4</v>
      </c>
      <c r="AG60" s="3">
        <v>3</v>
      </c>
      <c r="AH60" s="2" t="s">
        <v>170</v>
      </c>
      <c r="AI60" s="2" t="s">
        <v>6</v>
      </c>
      <c r="AL60">
        <v>2014</v>
      </c>
      <c r="AU60" t="s">
        <v>28</v>
      </c>
      <c r="AV60" t="s">
        <v>9</v>
      </c>
      <c r="AX60" t="s">
        <v>7</v>
      </c>
      <c r="AY60">
        <v>2016</v>
      </c>
      <c r="BB60" t="s">
        <v>145</v>
      </c>
      <c r="BE60">
        <v>2017</v>
      </c>
      <c r="BF60">
        <v>0.15</v>
      </c>
      <c r="BH60" t="s">
        <v>175</v>
      </c>
      <c r="CC60" t="s">
        <v>10</v>
      </c>
      <c r="CD60" s="6" t="s">
        <v>34</v>
      </c>
      <c r="CE60" s="6" t="s">
        <v>52</v>
      </c>
      <c r="CF60" s="6" t="s">
        <v>29</v>
      </c>
      <c r="CH60">
        <v>25</v>
      </c>
      <c r="CJ60">
        <v>15</v>
      </c>
      <c r="CK60" s="7">
        <f>SUM(CG60:CH60)</f>
        <v>25</v>
      </c>
      <c r="CL60" s="7">
        <f t="shared" si="10"/>
        <v>15</v>
      </c>
      <c r="CM60" s="7">
        <f t="shared" si="11"/>
        <v>10</v>
      </c>
      <c r="CN60" t="s">
        <v>10</v>
      </c>
      <c r="EA60" t="s">
        <v>171</v>
      </c>
      <c r="EB60" t="s">
        <v>113</v>
      </c>
      <c r="EC60" t="s">
        <v>105</v>
      </c>
      <c r="ED60" t="s">
        <v>172</v>
      </c>
      <c r="EK60" t="s">
        <v>80</v>
      </c>
      <c r="EL60" t="s">
        <v>25</v>
      </c>
      <c r="EQ60" s="6"/>
      <c r="ES60">
        <v>13.5</v>
      </c>
      <c r="ET60" t="s">
        <v>14</v>
      </c>
      <c r="EU60">
        <v>15</v>
      </c>
      <c r="EV60" t="s">
        <v>14</v>
      </c>
      <c r="EW60" s="7">
        <f t="shared" si="12"/>
        <v>28.5</v>
      </c>
      <c r="FE60">
        <v>15</v>
      </c>
      <c r="FV60">
        <v>4</v>
      </c>
      <c r="FX60">
        <v>2</v>
      </c>
      <c r="GD60">
        <v>1</v>
      </c>
      <c r="GL60">
        <v>4</v>
      </c>
    </row>
    <row r="61" spans="1:194" ht="28.8" x14ac:dyDescent="0.3">
      <c r="A61">
        <v>2409</v>
      </c>
      <c r="B61" t="s">
        <v>182</v>
      </c>
      <c r="C61" t="s">
        <v>182</v>
      </c>
      <c r="D61" t="s">
        <v>1</v>
      </c>
      <c r="E61" t="s">
        <v>2</v>
      </c>
      <c r="F61" s="1">
        <v>1</v>
      </c>
      <c r="G61" t="s">
        <v>101</v>
      </c>
      <c r="H61" s="1" t="str">
        <f t="shared" si="7"/>
        <v>2</v>
      </c>
      <c r="I61" t="s">
        <v>63</v>
      </c>
      <c r="J61">
        <v>2</v>
      </c>
      <c r="K61">
        <v>64</v>
      </c>
      <c r="L61">
        <v>1</v>
      </c>
      <c r="M61">
        <v>1</v>
      </c>
      <c r="N61">
        <v>1</v>
      </c>
      <c r="O61">
        <v>6</v>
      </c>
      <c r="P61">
        <v>2</v>
      </c>
      <c r="Q61">
        <v>2</v>
      </c>
      <c r="R61">
        <v>20</v>
      </c>
      <c r="S61">
        <v>1</v>
      </c>
      <c r="T61" s="2">
        <v>75</v>
      </c>
      <c r="U61" s="2">
        <v>75</v>
      </c>
      <c r="V61" s="2">
        <v>10</v>
      </c>
      <c r="W61" s="3">
        <v>2</v>
      </c>
      <c r="X61" s="3">
        <v>0.4</v>
      </c>
      <c r="Z61" s="4">
        <v>3</v>
      </c>
      <c r="AA61" s="4"/>
      <c r="AB61" s="4"/>
      <c r="AC61">
        <v>34</v>
      </c>
      <c r="AE61" s="5">
        <v>1</v>
      </c>
      <c r="AF61" s="5">
        <v>5</v>
      </c>
      <c r="AG61" s="3">
        <v>2</v>
      </c>
      <c r="AH61" s="2" t="s">
        <v>170</v>
      </c>
      <c r="AI61" s="2" t="s">
        <v>6</v>
      </c>
      <c r="AL61">
        <v>2014</v>
      </c>
      <c r="AO61" t="s">
        <v>92</v>
      </c>
      <c r="AR61">
        <v>2014</v>
      </c>
      <c r="AU61" t="s">
        <v>28</v>
      </c>
      <c r="AV61" t="s">
        <v>9</v>
      </c>
      <c r="AX61" t="s">
        <v>7</v>
      </c>
      <c r="AY61">
        <v>2016</v>
      </c>
      <c r="BB61" t="s">
        <v>183</v>
      </c>
      <c r="BE61">
        <v>2017</v>
      </c>
      <c r="BH61" t="s">
        <v>175</v>
      </c>
      <c r="BK61">
        <v>2017</v>
      </c>
      <c r="CC61" t="s">
        <v>10</v>
      </c>
      <c r="CD61" s="6" t="s">
        <v>23</v>
      </c>
      <c r="CE61" s="6" t="s">
        <v>52</v>
      </c>
      <c r="CF61" s="6" t="s">
        <v>11</v>
      </c>
      <c r="CH61">
        <v>15</v>
      </c>
      <c r="CJ61">
        <v>11</v>
      </c>
      <c r="CK61" s="7">
        <f>SUM(CG61:CH61)</f>
        <v>15</v>
      </c>
      <c r="CL61" s="7">
        <f t="shared" si="10"/>
        <v>11</v>
      </c>
      <c r="CM61" s="7">
        <f t="shared" si="11"/>
        <v>4</v>
      </c>
      <c r="CN61" t="s">
        <v>10</v>
      </c>
      <c r="EA61" t="s">
        <v>184</v>
      </c>
      <c r="EB61" t="s">
        <v>113</v>
      </c>
      <c r="EC61" t="s">
        <v>105</v>
      </c>
      <c r="ED61" t="s">
        <v>172</v>
      </c>
      <c r="EQ61" s="6"/>
      <c r="ES61">
        <v>13.5</v>
      </c>
      <c r="ET61" t="s">
        <v>14</v>
      </c>
      <c r="EU61">
        <v>15</v>
      </c>
      <c r="EV61" t="s">
        <v>14</v>
      </c>
      <c r="EW61" s="7">
        <f t="shared" si="12"/>
        <v>28.5</v>
      </c>
      <c r="FE61">
        <v>15</v>
      </c>
      <c r="FF61" t="s">
        <v>82</v>
      </c>
      <c r="FV61">
        <v>4</v>
      </c>
      <c r="FX61">
        <v>2</v>
      </c>
      <c r="GD61">
        <v>1</v>
      </c>
      <c r="GL61">
        <v>4</v>
      </c>
    </row>
    <row r="62" spans="1:194" ht="28.8" x14ac:dyDescent="0.3">
      <c r="A62">
        <v>2410</v>
      </c>
      <c r="B62" t="s">
        <v>185</v>
      </c>
      <c r="C62" t="s">
        <v>186</v>
      </c>
      <c r="D62" t="s">
        <v>91</v>
      </c>
      <c r="E62" t="s">
        <v>2</v>
      </c>
      <c r="F62" s="1">
        <v>1</v>
      </c>
      <c r="G62" t="s">
        <v>101</v>
      </c>
      <c r="H62" s="1" t="str">
        <f t="shared" si="7"/>
        <v>2</v>
      </c>
      <c r="I62" t="s">
        <v>63</v>
      </c>
      <c r="J62">
        <v>1</v>
      </c>
      <c r="K62">
        <v>47</v>
      </c>
      <c r="L62">
        <v>1</v>
      </c>
      <c r="M62">
        <v>1</v>
      </c>
      <c r="N62">
        <v>1</v>
      </c>
      <c r="O62">
        <v>3</v>
      </c>
      <c r="P62">
        <v>2</v>
      </c>
      <c r="Q62">
        <v>2</v>
      </c>
      <c r="R62">
        <v>29</v>
      </c>
      <c r="S62">
        <v>1</v>
      </c>
      <c r="T62" s="2">
        <v>240</v>
      </c>
      <c r="U62" s="2">
        <v>240</v>
      </c>
      <c r="V62" s="2">
        <v>25</v>
      </c>
      <c r="W62" s="3">
        <v>6</v>
      </c>
      <c r="X62" s="3">
        <v>6</v>
      </c>
      <c r="Z62" s="4">
        <v>3</v>
      </c>
      <c r="AA62" s="4"/>
      <c r="AB62" s="4"/>
      <c r="AC62">
        <v>13</v>
      </c>
      <c r="AE62" s="5">
        <v>1</v>
      </c>
      <c r="AF62" s="5">
        <v>3</v>
      </c>
      <c r="AG62" s="3">
        <v>6</v>
      </c>
      <c r="AH62" s="2" t="s">
        <v>5</v>
      </c>
      <c r="AI62" s="2" t="s">
        <v>6</v>
      </c>
      <c r="AL62">
        <v>1998</v>
      </c>
      <c r="AU62" t="s">
        <v>65</v>
      </c>
      <c r="AV62" t="s">
        <v>66</v>
      </c>
      <c r="AW62">
        <v>6000</v>
      </c>
      <c r="AX62" t="s">
        <v>21</v>
      </c>
      <c r="AY62">
        <v>1995</v>
      </c>
      <c r="BB62" t="s">
        <v>8</v>
      </c>
      <c r="BC62">
        <v>92</v>
      </c>
      <c r="BE62">
        <v>1945</v>
      </c>
      <c r="CC62" t="s">
        <v>68</v>
      </c>
      <c r="CD62" s="6" t="s">
        <v>23</v>
      </c>
      <c r="CE62" s="6" t="s">
        <v>167</v>
      </c>
      <c r="CF62" s="6" t="s">
        <v>11</v>
      </c>
      <c r="CH62">
        <v>60</v>
      </c>
      <c r="CJ62">
        <v>25</v>
      </c>
      <c r="CK62" s="7">
        <f>SUM(CG62:CH62)</f>
        <v>60</v>
      </c>
      <c r="CL62" s="7">
        <f t="shared" si="10"/>
        <v>25</v>
      </c>
      <c r="CM62" s="7">
        <f t="shared" si="11"/>
        <v>35</v>
      </c>
      <c r="CN62" t="s">
        <v>68</v>
      </c>
      <c r="EA62" t="s">
        <v>103</v>
      </c>
      <c r="EB62" t="s">
        <v>112</v>
      </c>
      <c r="EQ62" s="6"/>
      <c r="ES62">
        <v>30</v>
      </c>
      <c r="ET62" t="s">
        <v>14</v>
      </c>
      <c r="EU62">
        <v>1.5</v>
      </c>
      <c r="EV62" t="s">
        <v>14</v>
      </c>
      <c r="EW62" s="7">
        <f t="shared" si="12"/>
        <v>31.5</v>
      </c>
      <c r="FE62">
        <v>1.5</v>
      </c>
      <c r="FF62">
        <v>3</v>
      </c>
      <c r="FV62">
        <v>2</v>
      </c>
      <c r="FX62">
        <v>2</v>
      </c>
      <c r="GD62">
        <v>1</v>
      </c>
      <c r="GL62">
        <v>2</v>
      </c>
    </row>
    <row r="63" spans="1:194" ht="28.8" x14ac:dyDescent="0.3">
      <c r="A63">
        <v>2411</v>
      </c>
      <c r="B63" t="s">
        <v>187</v>
      </c>
      <c r="C63" t="s">
        <v>187</v>
      </c>
      <c r="D63" t="s">
        <v>1</v>
      </c>
      <c r="E63" t="s">
        <v>2</v>
      </c>
      <c r="F63" s="1">
        <v>1</v>
      </c>
      <c r="G63" t="s">
        <v>101</v>
      </c>
      <c r="H63" s="1" t="str">
        <f t="shared" si="7"/>
        <v>2</v>
      </c>
      <c r="I63" t="s">
        <v>102</v>
      </c>
      <c r="J63">
        <v>2</v>
      </c>
      <c r="L63">
        <v>1</v>
      </c>
      <c r="M63">
        <v>1</v>
      </c>
      <c r="N63">
        <v>3</v>
      </c>
      <c r="O63">
        <v>6</v>
      </c>
      <c r="P63">
        <v>2</v>
      </c>
      <c r="Q63">
        <v>2</v>
      </c>
      <c r="R63">
        <v>2</v>
      </c>
      <c r="S63">
        <v>2</v>
      </c>
      <c r="T63" s="2">
        <v>120</v>
      </c>
      <c r="U63" s="2">
        <v>120</v>
      </c>
      <c r="V63" s="2">
        <v>10</v>
      </c>
      <c r="W63" s="3">
        <v>1.7</v>
      </c>
      <c r="X63" s="3">
        <v>1.7</v>
      </c>
      <c r="Z63" s="4">
        <v>3</v>
      </c>
      <c r="AA63" s="4"/>
      <c r="AB63" s="4"/>
      <c r="AC63">
        <v>3</v>
      </c>
      <c r="AE63" s="5">
        <v>1</v>
      </c>
      <c r="AF63" s="5">
        <v>3</v>
      </c>
      <c r="AG63" s="3">
        <v>1.7</v>
      </c>
      <c r="AH63" s="2" t="s">
        <v>5</v>
      </c>
      <c r="AI63" s="2" t="s">
        <v>6</v>
      </c>
      <c r="AL63">
        <v>1997</v>
      </c>
      <c r="AU63" t="s">
        <v>174</v>
      </c>
      <c r="AV63" t="s">
        <v>130</v>
      </c>
      <c r="AY63">
        <v>2017</v>
      </c>
      <c r="BB63" t="s">
        <v>28</v>
      </c>
      <c r="BE63">
        <v>2017</v>
      </c>
      <c r="CC63" t="s">
        <v>10</v>
      </c>
      <c r="CD63" s="6" t="s">
        <v>34</v>
      </c>
      <c r="CE63" s="6" t="s">
        <v>52</v>
      </c>
      <c r="CF63" s="6" t="s">
        <v>11</v>
      </c>
      <c r="CG63">
        <v>20</v>
      </c>
      <c r="CJ63">
        <v>15</v>
      </c>
      <c r="CK63" s="7">
        <f>SUM(CG63:CH63)</f>
        <v>20</v>
      </c>
      <c r="CL63" s="7">
        <f t="shared" si="10"/>
        <v>15</v>
      </c>
      <c r="CM63" s="7">
        <f t="shared" si="11"/>
        <v>5</v>
      </c>
      <c r="CN63" t="s">
        <v>10</v>
      </c>
      <c r="EQ63" s="6">
        <v>2017</v>
      </c>
      <c r="ES63">
        <v>22</v>
      </c>
      <c r="EW63" s="7">
        <f t="shared" si="12"/>
        <v>22</v>
      </c>
      <c r="FE63">
        <v>15</v>
      </c>
      <c r="FN63">
        <v>1</v>
      </c>
      <c r="FO63">
        <v>3</v>
      </c>
      <c r="FP63" t="s">
        <v>188</v>
      </c>
      <c r="FQ63">
        <v>1</v>
      </c>
      <c r="FV63">
        <v>23</v>
      </c>
      <c r="FX63">
        <v>2</v>
      </c>
      <c r="GD63">
        <v>1</v>
      </c>
      <c r="GL63">
        <v>4</v>
      </c>
    </row>
    <row r="64" spans="1:194" ht="28.8" x14ac:dyDescent="0.3">
      <c r="A64">
        <v>2412</v>
      </c>
      <c r="B64" t="s">
        <v>189</v>
      </c>
      <c r="C64" t="s">
        <v>190</v>
      </c>
      <c r="D64" t="s">
        <v>91</v>
      </c>
      <c r="E64" t="s">
        <v>2</v>
      </c>
      <c r="F64" s="1">
        <v>1</v>
      </c>
      <c r="G64" t="s">
        <v>101</v>
      </c>
      <c r="H64" s="1" t="str">
        <f t="shared" si="7"/>
        <v>2</v>
      </c>
      <c r="I64" t="s">
        <v>143</v>
      </c>
      <c r="J64">
        <v>1</v>
      </c>
      <c r="K64">
        <v>47</v>
      </c>
      <c r="L64">
        <v>1</v>
      </c>
      <c r="M64">
        <v>1</v>
      </c>
      <c r="N64">
        <v>3</v>
      </c>
      <c r="O64">
        <v>5</v>
      </c>
      <c r="P64">
        <v>1</v>
      </c>
      <c r="Q64">
        <v>1</v>
      </c>
      <c r="R64">
        <v>5</v>
      </c>
      <c r="S64">
        <v>1</v>
      </c>
      <c r="T64" s="2">
        <v>70</v>
      </c>
      <c r="U64" s="2">
        <v>70</v>
      </c>
      <c r="V64" s="2">
        <v>15</v>
      </c>
      <c r="W64" s="3">
        <v>1</v>
      </c>
      <c r="X64" s="3">
        <v>1</v>
      </c>
      <c r="Z64" s="4">
        <v>3</v>
      </c>
      <c r="AA64" s="4"/>
      <c r="AB64" s="4"/>
      <c r="AC64">
        <v>3</v>
      </c>
      <c r="AE64" s="5">
        <v>1</v>
      </c>
      <c r="AF64" s="5">
        <v>2</v>
      </c>
      <c r="AG64" s="3">
        <v>1</v>
      </c>
      <c r="AH64" s="2" t="s">
        <v>5</v>
      </c>
      <c r="AI64" s="2" t="s">
        <v>6</v>
      </c>
      <c r="AJ64">
        <v>30</v>
      </c>
      <c r="AK64" t="s">
        <v>7</v>
      </c>
      <c r="AL64">
        <v>1999</v>
      </c>
      <c r="AU64" t="s">
        <v>65</v>
      </c>
      <c r="AV64" t="s">
        <v>66</v>
      </c>
      <c r="AW64">
        <v>1000</v>
      </c>
      <c r="AX64" t="s">
        <v>21</v>
      </c>
      <c r="AY64">
        <v>2014</v>
      </c>
      <c r="AZ64">
        <v>500</v>
      </c>
      <c r="BA64" t="s">
        <v>7</v>
      </c>
      <c r="CC64" t="s">
        <v>68</v>
      </c>
      <c r="CD64" s="6" t="s">
        <v>23</v>
      </c>
      <c r="CE64" s="6" t="s">
        <v>167</v>
      </c>
      <c r="CF64" s="6" t="s">
        <v>11</v>
      </c>
      <c r="CK64" s="7"/>
      <c r="CL64" s="7"/>
      <c r="CM64" s="7"/>
      <c r="CN64" t="s">
        <v>68</v>
      </c>
      <c r="EQ64" s="6"/>
      <c r="ES64">
        <v>15</v>
      </c>
      <c r="EU64">
        <v>1.7</v>
      </c>
      <c r="EW64" s="7">
        <f t="shared" si="12"/>
        <v>16.7</v>
      </c>
      <c r="FV64">
        <v>4</v>
      </c>
      <c r="FX64">
        <v>2</v>
      </c>
      <c r="GD64">
        <v>1</v>
      </c>
      <c r="GL64">
        <v>4</v>
      </c>
    </row>
    <row r="65" spans="1:194" ht="15" customHeight="1" x14ac:dyDescent="0.3">
      <c r="A65">
        <v>2413</v>
      </c>
      <c r="B65" t="s">
        <v>191</v>
      </c>
      <c r="C65" t="s">
        <v>191</v>
      </c>
      <c r="D65" t="s">
        <v>1</v>
      </c>
      <c r="E65" t="s">
        <v>2</v>
      </c>
      <c r="F65" s="1">
        <v>1</v>
      </c>
      <c r="G65" t="s">
        <v>101</v>
      </c>
      <c r="H65" s="1" t="str">
        <f t="shared" si="7"/>
        <v>2</v>
      </c>
      <c r="I65" t="s">
        <v>143</v>
      </c>
      <c r="J65">
        <v>1</v>
      </c>
      <c r="K65">
        <v>47</v>
      </c>
      <c r="L65">
        <v>1</v>
      </c>
      <c r="M65">
        <v>1</v>
      </c>
      <c r="N65">
        <v>1</v>
      </c>
      <c r="O65">
        <v>3</v>
      </c>
      <c r="P65">
        <v>3</v>
      </c>
      <c r="Q65">
        <v>3</v>
      </c>
      <c r="R65">
        <v>7</v>
      </c>
      <c r="S65">
        <v>7</v>
      </c>
      <c r="T65" s="2">
        <v>90</v>
      </c>
      <c r="U65" s="2">
        <v>90</v>
      </c>
      <c r="V65" s="2">
        <v>0</v>
      </c>
      <c r="W65" s="3">
        <v>0.4</v>
      </c>
      <c r="X65" s="3">
        <v>0.4</v>
      </c>
      <c r="Z65" s="4">
        <v>3</v>
      </c>
      <c r="AA65" s="4"/>
      <c r="AB65" s="4"/>
      <c r="AC65">
        <v>3</v>
      </c>
      <c r="AE65" s="5">
        <v>2</v>
      </c>
      <c r="AF65" s="5">
        <v>2</v>
      </c>
      <c r="AG65" s="3">
        <v>0.2</v>
      </c>
      <c r="AH65" s="2" t="s">
        <v>175</v>
      </c>
      <c r="AI65" s="2" t="s">
        <v>130</v>
      </c>
      <c r="AJ65">
        <v>300</v>
      </c>
      <c r="AK65" t="s">
        <v>7</v>
      </c>
      <c r="AL65">
        <v>2016</v>
      </c>
      <c r="CC65" t="s">
        <v>9</v>
      </c>
      <c r="CD65" s="6"/>
      <c r="CE65" s="6"/>
      <c r="CF65" s="6"/>
      <c r="CJ65">
        <v>4.5</v>
      </c>
      <c r="CK65" s="7">
        <f>SUM(CG65:CH65)</f>
        <v>0</v>
      </c>
      <c r="CL65" s="7">
        <f>SUM(CI65:CJ65)</f>
        <v>4.5</v>
      </c>
      <c r="CM65" s="7">
        <f>CK65-CL65</f>
        <v>-4.5</v>
      </c>
      <c r="CN65" t="s">
        <v>9</v>
      </c>
      <c r="CO65">
        <v>0.2</v>
      </c>
      <c r="CP65" t="s">
        <v>192</v>
      </c>
      <c r="CQ65">
        <v>300</v>
      </c>
      <c r="CS65">
        <v>2016</v>
      </c>
      <c r="EQ65" s="6"/>
      <c r="ES65">
        <v>9</v>
      </c>
      <c r="ET65" t="s">
        <v>14</v>
      </c>
      <c r="EU65">
        <v>8</v>
      </c>
      <c r="EV65" t="s">
        <v>14</v>
      </c>
      <c r="EW65" s="7">
        <f t="shared" si="12"/>
        <v>17</v>
      </c>
      <c r="FE65">
        <v>8</v>
      </c>
      <c r="FF65" t="s">
        <v>14</v>
      </c>
      <c r="FN65">
        <v>1</v>
      </c>
      <c r="FO65">
        <v>4</v>
      </c>
      <c r="FP65" t="s">
        <v>193</v>
      </c>
      <c r="FQ65">
        <v>1</v>
      </c>
      <c r="FV65">
        <v>123</v>
      </c>
      <c r="FX65">
        <v>2</v>
      </c>
      <c r="GD65">
        <v>1</v>
      </c>
      <c r="GL65">
        <v>4</v>
      </c>
    </row>
    <row r="66" spans="1:194" ht="15" customHeight="1" x14ac:dyDescent="0.3">
      <c r="A66">
        <v>2414</v>
      </c>
      <c r="B66" t="s">
        <v>194</v>
      </c>
      <c r="C66" t="s">
        <v>194</v>
      </c>
      <c r="D66" t="s">
        <v>1</v>
      </c>
      <c r="E66" t="s">
        <v>2</v>
      </c>
      <c r="F66" s="1">
        <v>1</v>
      </c>
      <c r="G66" t="s">
        <v>101</v>
      </c>
      <c r="H66" s="1" t="str">
        <f t="shared" ref="H66:H91" si="13">LEFT(A66,1)</f>
        <v>2</v>
      </c>
      <c r="I66" t="s">
        <v>63</v>
      </c>
      <c r="J66">
        <v>1</v>
      </c>
      <c r="K66">
        <v>42</v>
      </c>
      <c r="L66">
        <v>1</v>
      </c>
      <c r="M66">
        <v>1</v>
      </c>
      <c r="N66">
        <v>1</v>
      </c>
      <c r="O66">
        <v>4</v>
      </c>
      <c r="P66">
        <v>2</v>
      </c>
      <c r="Q66">
        <v>2</v>
      </c>
      <c r="R66">
        <v>25</v>
      </c>
      <c r="S66">
        <v>1</v>
      </c>
      <c r="T66" s="2">
        <v>15</v>
      </c>
      <c r="U66" s="2">
        <v>15</v>
      </c>
      <c r="V66" s="2">
        <v>10</v>
      </c>
      <c r="W66" s="3">
        <v>1.3</v>
      </c>
      <c r="X66" s="3">
        <v>1.3</v>
      </c>
      <c r="Z66" s="4">
        <v>3</v>
      </c>
      <c r="AA66" s="4"/>
      <c r="AB66" s="4"/>
      <c r="AC66">
        <v>3</v>
      </c>
      <c r="AE66" s="5">
        <v>2</v>
      </c>
      <c r="AF66" s="5">
        <v>1</v>
      </c>
      <c r="AG66" s="3">
        <v>0.6</v>
      </c>
      <c r="AH66" s="2" t="s">
        <v>17</v>
      </c>
      <c r="AI66" s="2" t="s">
        <v>9</v>
      </c>
      <c r="AJ66">
        <v>200</v>
      </c>
      <c r="AK66" t="s">
        <v>7</v>
      </c>
      <c r="AL66">
        <v>2012</v>
      </c>
      <c r="AM66">
        <v>0.35</v>
      </c>
      <c r="AN66" t="s">
        <v>18</v>
      </c>
      <c r="CC66" t="s">
        <v>9</v>
      </c>
      <c r="CD66" s="6"/>
      <c r="CE66" s="6"/>
      <c r="CF66" s="6"/>
      <c r="CG66">
        <v>10</v>
      </c>
      <c r="CI66">
        <v>7</v>
      </c>
      <c r="CK66" s="7">
        <f>SUM(CG66:CH66)</f>
        <v>10</v>
      </c>
      <c r="CL66" s="7">
        <f>SUM(CI66:CJ66)</f>
        <v>7</v>
      </c>
      <c r="CM66" s="7">
        <f>CK66-CL66</f>
        <v>3</v>
      </c>
      <c r="CN66" t="s">
        <v>9</v>
      </c>
      <c r="CO66">
        <v>0.7</v>
      </c>
      <c r="CP66" t="s">
        <v>73</v>
      </c>
      <c r="CQ66">
        <v>100</v>
      </c>
      <c r="CS66">
        <v>1989</v>
      </c>
      <c r="EQ66" s="6"/>
      <c r="ES66">
        <v>9</v>
      </c>
      <c r="ET66" t="s">
        <v>14</v>
      </c>
      <c r="EU66">
        <v>15</v>
      </c>
      <c r="EV66" t="s">
        <v>14</v>
      </c>
      <c r="EW66" s="7">
        <f t="shared" si="12"/>
        <v>24</v>
      </c>
      <c r="FE66">
        <v>12.5</v>
      </c>
      <c r="FF66" t="s">
        <v>14</v>
      </c>
      <c r="FN66">
        <v>1</v>
      </c>
      <c r="FO66">
        <v>4</v>
      </c>
      <c r="FP66" t="s">
        <v>193</v>
      </c>
      <c r="FQ66">
        <v>1</v>
      </c>
      <c r="FV66">
        <v>23</v>
      </c>
      <c r="FX66">
        <v>2</v>
      </c>
      <c r="GD66">
        <v>1</v>
      </c>
      <c r="GL66">
        <v>4</v>
      </c>
    </row>
    <row r="67" spans="1:194" ht="15" customHeight="1" x14ac:dyDescent="0.3">
      <c r="A67">
        <v>2500</v>
      </c>
      <c r="B67" t="s">
        <v>219</v>
      </c>
      <c r="C67" t="s">
        <v>219</v>
      </c>
      <c r="D67" t="s">
        <v>1</v>
      </c>
      <c r="E67" t="s">
        <v>2</v>
      </c>
      <c r="F67" s="1">
        <v>1</v>
      </c>
      <c r="G67" t="s">
        <v>101</v>
      </c>
      <c r="H67" s="1" t="str">
        <f t="shared" si="13"/>
        <v>2</v>
      </c>
      <c r="I67" t="s">
        <v>220</v>
      </c>
      <c r="J67">
        <v>1</v>
      </c>
      <c r="K67">
        <v>44</v>
      </c>
      <c r="L67">
        <v>1</v>
      </c>
      <c r="M67">
        <v>1</v>
      </c>
      <c r="N67">
        <v>2</v>
      </c>
      <c r="O67">
        <v>3</v>
      </c>
      <c r="P67">
        <v>2</v>
      </c>
      <c r="Q67">
        <v>2</v>
      </c>
      <c r="R67">
        <v>25</v>
      </c>
      <c r="S67">
        <v>1</v>
      </c>
      <c r="T67" s="2">
        <v>20</v>
      </c>
      <c r="U67" s="2">
        <v>20</v>
      </c>
      <c r="V67" s="2">
        <v>5</v>
      </c>
      <c r="W67" s="3">
        <v>3</v>
      </c>
      <c r="X67" s="3">
        <v>3</v>
      </c>
      <c r="Z67" s="4">
        <v>3</v>
      </c>
      <c r="AA67" s="4"/>
      <c r="AB67" s="4"/>
      <c r="AC67">
        <v>3</v>
      </c>
      <c r="AE67" s="5">
        <v>1</v>
      </c>
      <c r="AF67" s="5">
        <v>2</v>
      </c>
      <c r="AG67" s="3">
        <v>3</v>
      </c>
      <c r="AH67" s="2" t="s">
        <v>17</v>
      </c>
      <c r="AI67" s="2" t="s">
        <v>9</v>
      </c>
      <c r="AJ67">
        <v>300</v>
      </c>
      <c r="AK67" t="s">
        <v>7</v>
      </c>
      <c r="AL67">
        <v>2016</v>
      </c>
      <c r="AU67" t="s">
        <v>19</v>
      </c>
      <c r="AV67" t="s">
        <v>20</v>
      </c>
      <c r="CC67" t="s">
        <v>22</v>
      </c>
      <c r="CD67" s="6"/>
      <c r="CE67" s="6"/>
      <c r="CF67" s="6"/>
      <c r="CG67">
        <v>2</v>
      </c>
      <c r="CI67">
        <v>5</v>
      </c>
      <c r="CJ67">
        <v>6</v>
      </c>
      <c r="CK67" s="7">
        <f>SUM(CG67:CH67)</f>
        <v>2</v>
      </c>
      <c r="CL67" s="7">
        <f>SUM(CI67:CJ67)</f>
        <v>11</v>
      </c>
      <c r="CM67" s="7">
        <f>CK67-CL67</f>
        <v>-9</v>
      </c>
      <c r="CN67" t="s">
        <v>22</v>
      </c>
      <c r="EQ67" s="6">
        <v>2016</v>
      </c>
      <c r="ES67">
        <v>9</v>
      </c>
      <c r="ET67" t="s">
        <v>14</v>
      </c>
      <c r="EU67">
        <v>3.6</v>
      </c>
      <c r="EV67" t="s">
        <v>82</v>
      </c>
      <c r="EW67" s="7">
        <f t="shared" si="12"/>
        <v>12.6</v>
      </c>
      <c r="FE67">
        <v>3.6</v>
      </c>
      <c r="FF67" t="s">
        <v>82</v>
      </c>
      <c r="FV67">
        <v>2</v>
      </c>
      <c r="FX67">
        <v>2</v>
      </c>
      <c r="GD67">
        <v>1</v>
      </c>
      <c r="GL67">
        <v>4</v>
      </c>
    </row>
    <row r="68" spans="1:194" ht="15" customHeight="1" x14ac:dyDescent="0.3">
      <c r="A68">
        <v>2501</v>
      </c>
      <c r="B68" t="s">
        <v>221</v>
      </c>
      <c r="C68" t="s">
        <v>221</v>
      </c>
      <c r="D68" t="s">
        <v>1</v>
      </c>
      <c r="E68" t="s">
        <v>2</v>
      </c>
      <c r="F68" s="1">
        <v>1</v>
      </c>
      <c r="G68" t="s">
        <v>101</v>
      </c>
      <c r="H68" s="1" t="str">
        <f t="shared" si="13"/>
        <v>2</v>
      </c>
      <c r="I68" t="s">
        <v>143</v>
      </c>
      <c r="J68">
        <v>1</v>
      </c>
      <c r="K68">
        <v>51</v>
      </c>
      <c r="L68">
        <v>1</v>
      </c>
      <c r="M68">
        <v>1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 s="2"/>
      <c r="U68" s="2"/>
      <c r="V68" s="2"/>
      <c r="W68" s="3">
        <v>0.5</v>
      </c>
      <c r="X68" s="3">
        <v>0.5</v>
      </c>
      <c r="Z68" s="4">
        <v>3</v>
      </c>
      <c r="AA68" s="4"/>
      <c r="AB68" s="4"/>
      <c r="AC68">
        <v>3</v>
      </c>
      <c r="AE68" s="5">
        <v>1</v>
      </c>
      <c r="AF68" s="5">
        <v>2</v>
      </c>
      <c r="AG68" s="3">
        <v>0.5</v>
      </c>
      <c r="AH68" s="2" t="s">
        <v>170</v>
      </c>
      <c r="AI68" s="2" t="s">
        <v>6</v>
      </c>
      <c r="AK68" t="s">
        <v>7</v>
      </c>
      <c r="AL68">
        <v>2002</v>
      </c>
      <c r="AU68" t="s">
        <v>28</v>
      </c>
      <c r="AV68" t="s">
        <v>9</v>
      </c>
      <c r="AY68">
        <v>2017</v>
      </c>
      <c r="CC68" t="s">
        <v>10</v>
      </c>
      <c r="CD68" s="6"/>
      <c r="CE68" s="6" t="s">
        <v>52</v>
      </c>
      <c r="CF68" s="6"/>
      <c r="CK68" s="7"/>
      <c r="CL68" s="7"/>
      <c r="CM68" s="7"/>
      <c r="CN68" t="s">
        <v>10</v>
      </c>
      <c r="EQ68" s="6">
        <v>2002</v>
      </c>
      <c r="ES68">
        <v>7</v>
      </c>
      <c r="ET68" t="s">
        <v>14</v>
      </c>
      <c r="EU68">
        <v>4</v>
      </c>
      <c r="EV68" t="s">
        <v>82</v>
      </c>
      <c r="EW68" s="7">
        <f t="shared" si="12"/>
        <v>11</v>
      </c>
      <c r="FE68">
        <v>10</v>
      </c>
      <c r="FF68" t="s">
        <v>82</v>
      </c>
      <c r="FV68">
        <v>123</v>
      </c>
      <c r="FX68">
        <v>2</v>
      </c>
      <c r="GD68">
        <v>1</v>
      </c>
      <c r="GL68">
        <v>4</v>
      </c>
    </row>
    <row r="69" spans="1:194" ht="15" customHeight="1" x14ac:dyDescent="0.3">
      <c r="A69">
        <v>2502</v>
      </c>
      <c r="B69" t="s">
        <v>222</v>
      </c>
      <c r="C69" t="s">
        <v>222</v>
      </c>
      <c r="D69" t="s">
        <v>1</v>
      </c>
      <c r="E69" t="s">
        <v>2</v>
      </c>
      <c r="F69" s="1">
        <v>1</v>
      </c>
      <c r="G69" t="s">
        <v>101</v>
      </c>
      <c r="H69" s="1" t="str">
        <f t="shared" si="13"/>
        <v>2</v>
      </c>
      <c r="I69" t="s">
        <v>143</v>
      </c>
      <c r="J69">
        <v>2</v>
      </c>
      <c r="K69">
        <v>46</v>
      </c>
      <c r="L69">
        <v>1</v>
      </c>
      <c r="M69">
        <v>1</v>
      </c>
      <c r="N69">
        <v>2</v>
      </c>
      <c r="O69">
        <v>3</v>
      </c>
      <c r="P69">
        <v>2</v>
      </c>
      <c r="Q69">
        <v>2</v>
      </c>
      <c r="R69">
        <v>32</v>
      </c>
      <c r="S69">
        <v>2</v>
      </c>
      <c r="T69" s="2">
        <v>35</v>
      </c>
      <c r="U69" s="2">
        <v>35</v>
      </c>
      <c r="V69" s="2">
        <v>10</v>
      </c>
      <c r="W69" s="3">
        <v>2</v>
      </c>
      <c r="X69" s="3">
        <v>2</v>
      </c>
      <c r="Z69" s="4">
        <v>3</v>
      </c>
      <c r="AA69" s="4"/>
      <c r="AB69" s="4"/>
      <c r="AC69">
        <v>3</v>
      </c>
      <c r="AE69" s="5">
        <v>1</v>
      </c>
      <c r="AF69" s="5">
        <v>2</v>
      </c>
      <c r="AG69" s="3">
        <v>2</v>
      </c>
      <c r="AH69" s="2" t="s">
        <v>17</v>
      </c>
      <c r="AI69" s="2" t="s">
        <v>9</v>
      </c>
      <c r="AK69" t="s">
        <v>7</v>
      </c>
      <c r="AL69">
        <v>2018</v>
      </c>
      <c r="AU69" t="s">
        <v>107</v>
      </c>
      <c r="AV69" t="s">
        <v>9</v>
      </c>
      <c r="CC69" t="s">
        <v>9</v>
      </c>
      <c r="CD69" s="6" t="s">
        <v>23</v>
      </c>
      <c r="CE69" s="6" t="s">
        <v>52</v>
      </c>
      <c r="CF69" s="6" t="s">
        <v>11</v>
      </c>
      <c r="CG69">
        <v>35</v>
      </c>
      <c r="CI69">
        <v>12</v>
      </c>
      <c r="CK69" s="7">
        <f>SUM(CG69:CH69)</f>
        <v>35</v>
      </c>
      <c r="CL69" s="7">
        <f>SUM(CI69:CJ69)</f>
        <v>12</v>
      </c>
      <c r="CM69" s="7">
        <f>CK69-CL69</f>
        <v>23</v>
      </c>
      <c r="CN69" t="s">
        <v>9</v>
      </c>
      <c r="EQ69" s="6"/>
      <c r="ES69">
        <v>12</v>
      </c>
      <c r="ET69" t="s">
        <v>14</v>
      </c>
      <c r="EU69">
        <v>6</v>
      </c>
      <c r="EV69" t="s">
        <v>82</v>
      </c>
      <c r="EW69" s="7">
        <f t="shared" si="12"/>
        <v>18</v>
      </c>
      <c r="FE69">
        <v>6</v>
      </c>
      <c r="FV69">
        <v>123</v>
      </c>
      <c r="FX69">
        <v>2</v>
      </c>
      <c r="GD69">
        <v>1</v>
      </c>
      <c r="GL69">
        <v>4</v>
      </c>
    </row>
    <row r="70" spans="1:194" ht="15" customHeight="1" x14ac:dyDescent="0.3">
      <c r="A70">
        <v>2503</v>
      </c>
      <c r="B70" t="s">
        <v>223</v>
      </c>
      <c r="C70" t="s">
        <v>223</v>
      </c>
      <c r="D70" t="s">
        <v>1</v>
      </c>
      <c r="E70" t="s">
        <v>2</v>
      </c>
      <c r="F70" s="1">
        <v>1</v>
      </c>
      <c r="G70" t="s">
        <v>101</v>
      </c>
      <c r="H70" s="1" t="str">
        <f t="shared" si="13"/>
        <v>2</v>
      </c>
      <c r="I70" t="s">
        <v>143</v>
      </c>
      <c r="J70">
        <v>1</v>
      </c>
      <c r="L70">
        <v>1</v>
      </c>
      <c r="M70">
        <v>1</v>
      </c>
      <c r="N70">
        <v>1</v>
      </c>
      <c r="O70">
        <v>5</v>
      </c>
      <c r="P70">
        <v>2</v>
      </c>
      <c r="Q70">
        <v>2</v>
      </c>
      <c r="R70">
        <v>30</v>
      </c>
      <c r="S70">
        <v>1</v>
      </c>
      <c r="T70" s="2">
        <v>15</v>
      </c>
      <c r="U70" s="2">
        <v>15</v>
      </c>
      <c r="V70" s="2">
        <v>0</v>
      </c>
      <c r="W70" s="3">
        <v>2</v>
      </c>
      <c r="X70" s="3">
        <v>2</v>
      </c>
      <c r="Z70" s="4">
        <v>3</v>
      </c>
      <c r="AA70" s="4"/>
      <c r="AB70" s="4"/>
      <c r="AC70">
        <v>3</v>
      </c>
      <c r="AE70" s="5">
        <v>1</v>
      </c>
      <c r="AF70" s="5">
        <v>2</v>
      </c>
      <c r="AG70" s="3">
        <v>2</v>
      </c>
      <c r="AH70" s="2" t="s">
        <v>28</v>
      </c>
      <c r="AI70" s="2" t="s">
        <v>130</v>
      </c>
      <c r="AJ70">
        <v>600</v>
      </c>
      <c r="AK70" t="s">
        <v>7</v>
      </c>
      <c r="AL70">
        <v>2014</v>
      </c>
      <c r="AU70" t="s">
        <v>144</v>
      </c>
      <c r="AV70" t="s">
        <v>9</v>
      </c>
      <c r="AW70">
        <v>200</v>
      </c>
      <c r="AX70" t="s">
        <v>67</v>
      </c>
      <c r="AY70">
        <v>2014</v>
      </c>
      <c r="CC70" t="s">
        <v>9</v>
      </c>
      <c r="CD70" s="6" t="s">
        <v>23</v>
      </c>
      <c r="CE70" s="6" t="s">
        <v>52</v>
      </c>
      <c r="CF70" s="6" t="s">
        <v>11</v>
      </c>
      <c r="CG70">
        <v>10</v>
      </c>
      <c r="CI70">
        <v>16</v>
      </c>
      <c r="CK70" s="7">
        <f>SUM(CG70:CH70)</f>
        <v>10</v>
      </c>
      <c r="CL70" s="7">
        <f>SUM(CI70:CJ70)</f>
        <v>16</v>
      </c>
      <c r="CM70" s="7">
        <f>CK70-CL70</f>
        <v>-6</v>
      </c>
      <c r="CN70" t="s">
        <v>9</v>
      </c>
      <c r="EK70" t="s">
        <v>80</v>
      </c>
      <c r="EL70" t="s">
        <v>25</v>
      </c>
      <c r="EQ70" s="6"/>
      <c r="ES70">
        <v>20</v>
      </c>
      <c r="ET70" t="s">
        <v>14</v>
      </c>
      <c r="EV70" t="s">
        <v>82</v>
      </c>
      <c r="EW70" s="7">
        <f t="shared" si="12"/>
        <v>20</v>
      </c>
      <c r="FE70">
        <v>20</v>
      </c>
      <c r="FF70" t="s">
        <v>82</v>
      </c>
      <c r="FV70">
        <v>12</v>
      </c>
      <c r="FX70">
        <v>2</v>
      </c>
      <c r="GD70">
        <v>1</v>
      </c>
      <c r="GL70">
        <v>4</v>
      </c>
    </row>
    <row r="71" spans="1:194" ht="15" customHeight="1" x14ac:dyDescent="0.3">
      <c r="A71">
        <v>2504</v>
      </c>
      <c r="B71" t="s">
        <v>224</v>
      </c>
      <c r="C71" t="s">
        <v>224</v>
      </c>
      <c r="D71" t="s">
        <v>1</v>
      </c>
      <c r="E71" t="s">
        <v>2</v>
      </c>
      <c r="F71" s="1">
        <v>1</v>
      </c>
      <c r="G71" t="s">
        <v>101</v>
      </c>
      <c r="H71" s="1" t="str">
        <f t="shared" si="13"/>
        <v>2</v>
      </c>
      <c r="I71" t="s">
        <v>63</v>
      </c>
      <c r="J71">
        <v>1</v>
      </c>
      <c r="K71">
        <v>48</v>
      </c>
      <c r="L71">
        <v>1</v>
      </c>
      <c r="M71">
        <v>2</v>
      </c>
      <c r="N71">
        <v>2</v>
      </c>
      <c r="O71">
        <v>5</v>
      </c>
      <c r="P71">
        <v>2</v>
      </c>
      <c r="Q71">
        <v>2</v>
      </c>
      <c r="R71">
        <v>30</v>
      </c>
      <c r="S71">
        <v>1</v>
      </c>
      <c r="T71" s="2">
        <v>60</v>
      </c>
      <c r="U71" s="2">
        <v>60</v>
      </c>
      <c r="V71" s="2">
        <v>20</v>
      </c>
      <c r="W71" s="3">
        <v>2.7</v>
      </c>
      <c r="X71" s="3">
        <v>2.7</v>
      </c>
      <c r="Z71" s="4">
        <v>3</v>
      </c>
      <c r="AA71" s="4"/>
      <c r="AB71" s="4"/>
      <c r="AC71">
        <v>3</v>
      </c>
      <c r="AE71" s="5">
        <v>1</v>
      </c>
      <c r="AF71" s="5">
        <v>2</v>
      </c>
      <c r="AG71" s="3">
        <v>2.7</v>
      </c>
      <c r="AH71" s="2" t="s">
        <v>17</v>
      </c>
      <c r="AI71" s="2" t="s">
        <v>9</v>
      </c>
      <c r="AJ71">
        <v>200</v>
      </c>
      <c r="AK71" t="s">
        <v>7</v>
      </c>
      <c r="AL71">
        <v>1994</v>
      </c>
      <c r="AU71" t="s">
        <v>19</v>
      </c>
      <c r="AV71" t="s">
        <v>20</v>
      </c>
      <c r="AY71">
        <v>2009</v>
      </c>
      <c r="CC71" t="s">
        <v>22</v>
      </c>
      <c r="CD71" s="6" t="s">
        <v>34</v>
      </c>
      <c r="CE71" s="6" t="s">
        <v>35</v>
      </c>
      <c r="CF71" s="6"/>
      <c r="CG71">
        <v>15</v>
      </c>
      <c r="CH71">
        <v>10</v>
      </c>
      <c r="CI71">
        <v>20</v>
      </c>
      <c r="CJ71">
        <v>2</v>
      </c>
      <c r="CK71" s="7">
        <f>SUM(CG71:CH71)</f>
        <v>25</v>
      </c>
      <c r="CL71" s="7">
        <f>SUM(CI71:CJ71)</f>
        <v>22</v>
      </c>
      <c r="CM71" s="7">
        <f>CK71-CL71</f>
        <v>3</v>
      </c>
      <c r="CN71" t="s">
        <v>22</v>
      </c>
      <c r="EQ71" s="6"/>
      <c r="EW71" s="7"/>
      <c r="FN71">
        <v>1</v>
      </c>
      <c r="FO71">
        <v>4</v>
      </c>
      <c r="FQ71">
        <v>1</v>
      </c>
      <c r="FV71">
        <v>123</v>
      </c>
      <c r="FX71">
        <v>2</v>
      </c>
      <c r="GD71">
        <v>4</v>
      </c>
      <c r="GL71">
        <v>4</v>
      </c>
    </row>
    <row r="72" spans="1:194" ht="15" customHeight="1" x14ac:dyDescent="0.3">
      <c r="A72">
        <v>2505</v>
      </c>
      <c r="B72" t="s">
        <v>225</v>
      </c>
      <c r="C72" t="s">
        <v>225</v>
      </c>
      <c r="D72" t="s">
        <v>1</v>
      </c>
      <c r="E72" t="s">
        <v>2</v>
      </c>
      <c r="F72" s="1">
        <v>1</v>
      </c>
      <c r="G72" t="s">
        <v>101</v>
      </c>
      <c r="H72" s="1" t="str">
        <f t="shared" si="13"/>
        <v>2</v>
      </c>
      <c r="I72" t="s">
        <v>220</v>
      </c>
      <c r="J72">
        <v>1</v>
      </c>
      <c r="K72">
        <v>35</v>
      </c>
      <c r="L72">
        <v>1</v>
      </c>
      <c r="M72">
        <v>1</v>
      </c>
      <c r="N72">
        <v>1</v>
      </c>
      <c r="O72">
        <v>2</v>
      </c>
      <c r="P72">
        <v>2</v>
      </c>
      <c r="Q72">
        <v>2</v>
      </c>
      <c r="R72">
        <v>17</v>
      </c>
      <c r="S72">
        <v>1</v>
      </c>
      <c r="T72" s="2">
        <v>75</v>
      </c>
      <c r="U72" s="2">
        <v>75</v>
      </c>
      <c r="V72" s="2">
        <v>20</v>
      </c>
      <c r="W72" s="3">
        <v>2</v>
      </c>
      <c r="X72" s="3">
        <v>2</v>
      </c>
      <c r="Z72" s="4">
        <v>3</v>
      </c>
      <c r="AA72" s="4"/>
      <c r="AB72" s="4"/>
      <c r="AC72">
        <v>3</v>
      </c>
      <c r="AE72" s="5">
        <v>1</v>
      </c>
      <c r="AF72" s="5">
        <v>2</v>
      </c>
      <c r="AG72" s="3">
        <v>2</v>
      </c>
      <c r="AH72" s="2" t="s">
        <v>107</v>
      </c>
      <c r="AI72" s="2" t="s">
        <v>9</v>
      </c>
      <c r="AJ72">
        <v>200</v>
      </c>
      <c r="AK72" t="s">
        <v>7</v>
      </c>
      <c r="AL72">
        <v>2002</v>
      </c>
      <c r="AM72">
        <v>0.35</v>
      </c>
      <c r="AN72" t="s">
        <v>18</v>
      </c>
      <c r="AU72" t="s">
        <v>19</v>
      </c>
      <c r="AV72" t="s">
        <v>20</v>
      </c>
      <c r="AY72">
        <v>2002</v>
      </c>
      <c r="AZ72">
        <v>1</v>
      </c>
      <c r="BA72" t="s">
        <v>18</v>
      </c>
      <c r="CC72" t="s">
        <v>22</v>
      </c>
      <c r="CD72" s="6" t="s">
        <v>34</v>
      </c>
      <c r="CE72" s="6" t="s">
        <v>52</v>
      </c>
      <c r="CF72" s="6" t="s">
        <v>11</v>
      </c>
      <c r="CG72">
        <v>10</v>
      </c>
      <c r="CH72">
        <v>7</v>
      </c>
      <c r="CI72">
        <v>7</v>
      </c>
      <c r="CJ72">
        <v>2</v>
      </c>
      <c r="CK72" s="7">
        <f>SUM(CG72:CH72)</f>
        <v>17</v>
      </c>
      <c r="CL72" s="7">
        <f>SUM(CI72:CJ72)</f>
        <v>9</v>
      </c>
      <c r="CM72" s="7">
        <f>CK72-CL72</f>
        <v>8</v>
      </c>
      <c r="CN72" t="s">
        <v>22</v>
      </c>
      <c r="EK72" t="s">
        <v>140</v>
      </c>
      <c r="EL72" t="s">
        <v>81</v>
      </c>
      <c r="EQ72" s="6">
        <v>2002</v>
      </c>
      <c r="ES72">
        <v>6</v>
      </c>
      <c r="ET72" t="s">
        <v>14</v>
      </c>
      <c r="EU72">
        <v>11</v>
      </c>
      <c r="EV72" t="s">
        <v>14</v>
      </c>
      <c r="EW72" s="7">
        <f>SUM(ER72:EV72)</f>
        <v>17</v>
      </c>
      <c r="FK72">
        <v>11</v>
      </c>
      <c r="FL72" t="s">
        <v>14</v>
      </c>
      <c r="FM72" t="s">
        <v>14</v>
      </c>
      <c r="FV72">
        <v>3</v>
      </c>
      <c r="FX72">
        <v>2</v>
      </c>
      <c r="GD72">
        <v>4</v>
      </c>
      <c r="GL72">
        <v>4</v>
      </c>
    </row>
    <row r="73" spans="1:194" ht="15" customHeight="1" x14ac:dyDescent="0.3">
      <c r="A73">
        <v>2506</v>
      </c>
      <c r="B73" t="s">
        <v>226</v>
      </c>
      <c r="C73" t="s">
        <v>226</v>
      </c>
      <c r="D73" t="s">
        <v>1</v>
      </c>
      <c r="E73" t="s">
        <v>2</v>
      </c>
      <c r="F73" s="1">
        <v>1</v>
      </c>
      <c r="G73" t="s">
        <v>101</v>
      </c>
      <c r="H73" s="1" t="str">
        <f t="shared" si="13"/>
        <v>2</v>
      </c>
      <c r="I73" t="s">
        <v>102</v>
      </c>
      <c r="J73">
        <v>1</v>
      </c>
      <c r="K73">
        <v>49</v>
      </c>
      <c r="L73">
        <v>1</v>
      </c>
      <c r="M73">
        <v>1</v>
      </c>
      <c r="N73">
        <v>2</v>
      </c>
      <c r="O73">
        <v>6</v>
      </c>
      <c r="P73">
        <v>4</v>
      </c>
      <c r="Q73">
        <v>4</v>
      </c>
      <c r="R73">
        <v>34</v>
      </c>
      <c r="S73">
        <v>1</v>
      </c>
      <c r="T73" s="2"/>
      <c r="U73" s="2"/>
      <c r="V73" s="2"/>
      <c r="W73" s="3">
        <v>2</v>
      </c>
      <c r="X73" s="3">
        <v>1</v>
      </c>
      <c r="Z73" s="4">
        <v>3</v>
      </c>
      <c r="AA73" s="4"/>
      <c r="AB73" s="4"/>
      <c r="AC73">
        <v>3</v>
      </c>
      <c r="AE73" s="5">
        <v>1</v>
      </c>
      <c r="AF73" s="5">
        <v>3</v>
      </c>
      <c r="AG73" s="3">
        <v>1</v>
      </c>
      <c r="AH73" s="2" t="s">
        <v>17</v>
      </c>
      <c r="AI73" s="2" t="s">
        <v>9</v>
      </c>
      <c r="AJ73">
        <v>30</v>
      </c>
      <c r="AK73" t="s">
        <v>7</v>
      </c>
      <c r="AU73" t="s">
        <v>227</v>
      </c>
      <c r="AV73" t="s">
        <v>228</v>
      </c>
      <c r="BB73" t="s">
        <v>201</v>
      </c>
      <c r="CC73" t="s">
        <v>68</v>
      </c>
      <c r="CD73" s="6"/>
      <c r="CE73" s="6"/>
      <c r="CF73" s="6"/>
      <c r="CK73" s="7"/>
      <c r="CL73" s="7"/>
      <c r="CM73" s="7"/>
      <c r="CN73" t="s">
        <v>68</v>
      </c>
      <c r="EK73" t="s">
        <v>40</v>
      </c>
      <c r="EL73" t="s">
        <v>81</v>
      </c>
      <c r="EQ73" s="6"/>
      <c r="EW73" s="7"/>
      <c r="FX73">
        <v>2</v>
      </c>
      <c r="GD73">
        <v>1</v>
      </c>
      <c r="GL73">
        <v>4</v>
      </c>
    </row>
    <row r="74" spans="1:194" ht="15" customHeight="1" x14ac:dyDescent="0.3">
      <c r="A74">
        <v>2507</v>
      </c>
      <c r="B74" t="s">
        <v>229</v>
      </c>
      <c r="C74" t="s">
        <v>229</v>
      </c>
      <c r="D74" t="s">
        <v>1</v>
      </c>
      <c r="E74" t="s">
        <v>2</v>
      </c>
      <c r="F74" s="1">
        <v>1</v>
      </c>
      <c r="G74" t="s">
        <v>101</v>
      </c>
      <c r="H74" s="1" t="str">
        <f t="shared" si="13"/>
        <v>2</v>
      </c>
      <c r="I74" t="s">
        <v>143</v>
      </c>
      <c r="J74">
        <v>1</v>
      </c>
      <c r="K74">
        <v>46</v>
      </c>
      <c r="L74">
        <v>1</v>
      </c>
      <c r="M74">
        <v>1</v>
      </c>
      <c r="N74">
        <v>3</v>
      </c>
      <c r="O74">
        <v>4</v>
      </c>
      <c r="P74">
        <v>1</v>
      </c>
      <c r="Q74">
        <v>1</v>
      </c>
      <c r="R74">
        <v>27</v>
      </c>
      <c r="S74">
        <v>1</v>
      </c>
      <c r="T74" s="2"/>
      <c r="U74" s="2"/>
      <c r="V74" s="2"/>
      <c r="W74" s="3">
        <v>7</v>
      </c>
      <c r="X74" s="3">
        <v>7</v>
      </c>
      <c r="Z74" s="4">
        <v>3</v>
      </c>
      <c r="AA74" s="4"/>
      <c r="AB74" s="4"/>
      <c r="AC74">
        <v>3</v>
      </c>
      <c r="AE74" s="5">
        <v>1</v>
      </c>
      <c r="AF74" s="5">
        <v>4</v>
      </c>
      <c r="AG74" s="3">
        <v>7</v>
      </c>
      <c r="AH74" s="2" t="s">
        <v>170</v>
      </c>
      <c r="AI74" s="2" t="s">
        <v>6</v>
      </c>
      <c r="AJ74">
        <v>2800</v>
      </c>
      <c r="AK74" t="s">
        <v>7</v>
      </c>
      <c r="AU74" t="s">
        <v>144</v>
      </c>
      <c r="AV74" t="s">
        <v>9</v>
      </c>
      <c r="BB74" t="s">
        <v>28</v>
      </c>
      <c r="BH74" t="s">
        <v>175</v>
      </c>
      <c r="CC74" t="s">
        <v>10</v>
      </c>
      <c r="CD74" s="6" t="s">
        <v>34</v>
      </c>
      <c r="CE74" s="6" t="s">
        <v>35</v>
      </c>
      <c r="CF74" s="6" t="s">
        <v>11</v>
      </c>
      <c r="CK74" s="7"/>
      <c r="CL74" s="7"/>
      <c r="CM74" s="7"/>
      <c r="CN74" t="s">
        <v>10</v>
      </c>
      <c r="EQ74" s="6"/>
      <c r="EW74" s="7"/>
      <c r="FV74">
        <v>3</v>
      </c>
      <c r="FX74">
        <v>2</v>
      </c>
      <c r="GD74">
        <v>1</v>
      </c>
      <c r="GL74">
        <v>12</v>
      </c>
    </row>
    <row r="75" spans="1:194" ht="15" customHeight="1" x14ac:dyDescent="0.3">
      <c r="A75">
        <v>2508</v>
      </c>
      <c r="B75" t="s">
        <v>230</v>
      </c>
      <c r="C75" t="s">
        <v>230</v>
      </c>
      <c r="D75" t="s">
        <v>1</v>
      </c>
      <c r="E75" t="s">
        <v>2</v>
      </c>
      <c r="F75" s="1">
        <v>1</v>
      </c>
      <c r="G75" t="s">
        <v>101</v>
      </c>
      <c r="H75" s="1" t="str">
        <f t="shared" si="13"/>
        <v>2</v>
      </c>
      <c r="I75" t="s">
        <v>143</v>
      </c>
      <c r="J75">
        <v>1</v>
      </c>
      <c r="K75">
        <v>35</v>
      </c>
      <c r="L75">
        <v>1</v>
      </c>
      <c r="M75">
        <v>1</v>
      </c>
      <c r="N75">
        <v>1</v>
      </c>
      <c r="O75">
        <v>4</v>
      </c>
      <c r="P75">
        <v>2</v>
      </c>
      <c r="Q75">
        <v>2</v>
      </c>
      <c r="R75">
        <v>15</v>
      </c>
      <c r="S75">
        <v>1</v>
      </c>
      <c r="T75" s="2"/>
      <c r="U75" s="2"/>
      <c r="V75" s="2"/>
      <c r="W75" s="3">
        <v>1.5</v>
      </c>
      <c r="X75" s="3">
        <v>1.5</v>
      </c>
      <c r="Z75" s="4">
        <v>1</v>
      </c>
      <c r="AA75" s="4">
        <v>1.1000000000000001</v>
      </c>
      <c r="AB75" s="4"/>
      <c r="AC75">
        <v>3</v>
      </c>
      <c r="AE75" s="5">
        <v>3</v>
      </c>
      <c r="AF75" s="5">
        <v>4</v>
      </c>
      <c r="AG75" s="3">
        <v>0.4</v>
      </c>
      <c r="AH75" s="2" t="s">
        <v>17</v>
      </c>
      <c r="AI75" s="2" t="s">
        <v>9</v>
      </c>
      <c r="AU75" t="s">
        <v>8</v>
      </c>
      <c r="AV75" t="s">
        <v>9</v>
      </c>
      <c r="CC75" t="s">
        <v>9</v>
      </c>
      <c r="CD75" s="6" t="s">
        <v>23</v>
      </c>
      <c r="CE75" s="6" t="s">
        <v>52</v>
      </c>
      <c r="CF75" s="6" t="s">
        <v>11</v>
      </c>
      <c r="CK75" s="7"/>
      <c r="CL75" s="7"/>
      <c r="CM75" s="7"/>
      <c r="CN75" t="s">
        <v>9</v>
      </c>
      <c r="CO75">
        <v>0.6</v>
      </c>
      <c r="CP75" t="s">
        <v>149</v>
      </c>
      <c r="EQ75" s="6"/>
      <c r="ES75">
        <v>1.2</v>
      </c>
      <c r="ET75" t="s">
        <v>14</v>
      </c>
      <c r="EU75">
        <v>1.5</v>
      </c>
      <c r="EV75" t="s">
        <v>14</v>
      </c>
      <c r="EW75" s="7">
        <f>SUM(ER75:EV75)</f>
        <v>2.7</v>
      </c>
      <c r="FG75">
        <v>1.2</v>
      </c>
      <c r="FV75">
        <v>3</v>
      </c>
      <c r="FX75">
        <v>1</v>
      </c>
      <c r="GF75">
        <v>2</v>
      </c>
      <c r="GG75" s="13">
        <v>50</v>
      </c>
      <c r="GH75" s="9" t="s">
        <v>231</v>
      </c>
      <c r="GL75">
        <v>4</v>
      </c>
    </row>
    <row r="76" spans="1:194" ht="15" customHeight="1" x14ac:dyDescent="0.3">
      <c r="A76">
        <v>2509</v>
      </c>
      <c r="B76" t="s">
        <v>232</v>
      </c>
      <c r="C76" t="s">
        <v>232</v>
      </c>
      <c r="D76" t="s">
        <v>1</v>
      </c>
      <c r="E76" t="s">
        <v>2</v>
      </c>
      <c r="F76" s="1">
        <v>1</v>
      </c>
      <c r="G76" t="s">
        <v>101</v>
      </c>
      <c r="H76" s="1" t="str">
        <f t="shared" si="13"/>
        <v>2</v>
      </c>
      <c r="I76" t="s">
        <v>63</v>
      </c>
      <c r="J76">
        <v>1</v>
      </c>
      <c r="K76">
        <v>57</v>
      </c>
      <c r="L76">
        <v>1</v>
      </c>
      <c r="M76">
        <v>1</v>
      </c>
      <c r="N76">
        <v>2</v>
      </c>
      <c r="O76">
        <v>7</v>
      </c>
      <c r="P76">
        <v>4</v>
      </c>
      <c r="Q76">
        <v>2</v>
      </c>
      <c r="R76">
        <v>37</v>
      </c>
      <c r="S76">
        <v>2</v>
      </c>
      <c r="T76" s="2">
        <v>110</v>
      </c>
      <c r="U76" s="2">
        <v>110</v>
      </c>
      <c r="V76" s="2">
        <v>75</v>
      </c>
      <c r="W76" s="3">
        <v>1.8</v>
      </c>
      <c r="X76" s="3">
        <v>1.8</v>
      </c>
      <c r="Z76" s="4">
        <v>3</v>
      </c>
      <c r="AA76" s="4"/>
      <c r="AB76" s="4"/>
      <c r="AC76">
        <v>3</v>
      </c>
      <c r="AE76" s="5">
        <v>1</v>
      </c>
      <c r="AF76" s="5">
        <v>3</v>
      </c>
      <c r="AG76" s="3">
        <v>1.8</v>
      </c>
      <c r="AH76" s="2" t="s">
        <v>28</v>
      </c>
      <c r="AI76" s="2" t="s">
        <v>130</v>
      </c>
      <c r="AJ76">
        <v>300</v>
      </c>
      <c r="AK76" t="s">
        <v>7</v>
      </c>
      <c r="AL76">
        <v>2015</v>
      </c>
      <c r="AM76">
        <v>0.9</v>
      </c>
      <c r="AN76" t="s">
        <v>18</v>
      </c>
      <c r="AU76" t="s">
        <v>160</v>
      </c>
      <c r="AV76" t="s">
        <v>9</v>
      </c>
      <c r="AW76">
        <v>1000</v>
      </c>
      <c r="AX76" t="s">
        <v>7</v>
      </c>
      <c r="AY76">
        <v>2017</v>
      </c>
      <c r="AZ76">
        <v>5</v>
      </c>
      <c r="BA76" t="s">
        <v>233</v>
      </c>
      <c r="BB76" t="s">
        <v>8</v>
      </c>
      <c r="BC76">
        <v>20</v>
      </c>
      <c r="BE76">
        <v>2015</v>
      </c>
      <c r="BF76">
        <v>1</v>
      </c>
      <c r="CC76" t="s">
        <v>9</v>
      </c>
      <c r="CD76" s="6" t="s">
        <v>23</v>
      </c>
      <c r="CE76" s="6" t="s">
        <v>52</v>
      </c>
      <c r="CF76" s="6" t="s">
        <v>11</v>
      </c>
      <c r="CG76" s="7">
        <v>65</v>
      </c>
      <c r="CH76" s="7">
        <v>40</v>
      </c>
      <c r="CI76" s="7">
        <v>40</v>
      </c>
      <c r="CJ76" s="13">
        <v>15</v>
      </c>
      <c r="CK76" s="7">
        <f>SUM(CG76:CH76)</f>
        <v>105</v>
      </c>
      <c r="CL76" s="7">
        <f>SUM(CI76:CJ76)</f>
        <v>55</v>
      </c>
      <c r="CM76" s="7">
        <f>CK76-CL76</f>
        <v>50</v>
      </c>
      <c r="CN76" t="s">
        <v>9</v>
      </c>
      <c r="EQ76" s="6"/>
      <c r="EW76" s="7"/>
      <c r="FV76">
        <v>1</v>
      </c>
      <c r="FX76">
        <v>2</v>
      </c>
      <c r="GD76">
        <v>1</v>
      </c>
      <c r="GL76">
        <v>4</v>
      </c>
    </row>
    <row r="77" spans="1:194" x14ac:dyDescent="0.3">
      <c r="A77">
        <v>2510</v>
      </c>
      <c r="B77" t="s">
        <v>234</v>
      </c>
      <c r="C77" t="s">
        <v>235</v>
      </c>
      <c r="D77" t="s">
        <v>121</v>
      </c>
      <c r="E77" t="s">
        <v>2</v>
      </c>
      <c r="F77" s="1">
        <v>1</v>
      </c>
      <c r="G77" t="s">
        <v>101</v>
      </c>
      <c r="H77" s="1" t="str">
        <f t="shared" si="13"/>
        <v>2</v>
      </c>
      <c r="I77" s="14" t="s">
        <v>236</v>
      </c>
      <c r="J77">
        <v>2</v>
      </c>
      <c r="K77">
        <v>58</v>
      </c>
      <c r="L77">
        <v>1</v>
      </c>
      <c r="M77">
        <v>1</v>
      </c>
      <c r="N77">
        <v>1</v>
      </c>
      <c r="O77">
        <v>5</v>
      </c>
      <c r="P77">
        <v>3</v>
      </c>
      <c r="Q77">
        <v>1</v>
      </c>
      <c r="R77">
        <v>40</v>
      </c>
      <c r="S77">
        <v>2</v>
      </c>
      <c r="T77" s="2"/>
      <c r="U77" s="2"/>
      <c r="V77" s="2"/>
      <c r="W77" s="3">
        <v>3</v>
      </c>
      <c r="X77" s="3">
        <v>3</v>
      </c>
      <c r="Z77" s="4">
        <v>1</v>
      </c>
      <c r="AA77" s="4">
        <v>1.1000000000000001</v>
      </c>
      <c r="AB77" s="4"/>
      <c r="AC77">
        <v>3</v>
      </c>
      <c r="AE77" s="5">
        <v>1</v>
      </c>
      <c r="AF77" s="5">
        <v>2</v>
      </c>
      <c r="AG77" s="3">
        <v>3</v>
      </c>
      <c r="AH77" s="2" t="s">
        <v>28</v>
      </c>
      <c r="AI77" s="2" t="s">
        <v>130</v>
      </c>
      <c r="AK77" t="s">
        <v>7</v>
      </c>
      <c r="AU77" t="s">
        <v>174</v>
      </c>
      <c r="AV77" t="s">
        <v>130</v>
      </c>
      <c r="CC77" t="s">
        <v>9</v>
      </c>
      <c r="CD77" s="6"/>
      <c r="CE77" s="6"/>
      <c r="CF77" s="6"/>
      <c r="CK77" s="7"/>
      <c r="CL77" s="7"/>
      <c r="CM77" s="7"/>
      <c r="CN77" t="s">
        <v>9</v>
      </c>
      <c r="EQ77" s="6"/>
      <c r="ES77">
        <v>10</v>
      </c>
      <c r="ET77" t="s">
        <v>14</v>
      </c>
      <c r="EU77">
        <v>20</v>
      </c>
      <c r="EV77" t="s">
        <v>14</v>
      </c>
      <c r="EW77" s="7">
        <f>SUM(ER77:EV77)</f>
        <v>30</v>
      </c>
      <c r="FV77">
        <v>3</v>
      </c>
      <c r="FX77">
        <v>2</v>
      </c>
      <c r="GD77">
        <v>1</v>
      </c>
      <c r="GL77">
        <v>1</v>
      </c>
    </row>
    <row r="78" spans="1:194" x14ac:dyDescent="0.3">
      <c r="A78">
        <v>3118</v>
      </c>
      <c r="B78" t="s">
        <v>390</v>
      </c>
      <c r="C78" t="s">
        <v>390</v>
      </c>
      <c r="D78" t="s">
        <v>1</v>
      </c>
      <c r="E78" t="s">
        <v>2</v>
      </c>
      <c r="F78" s="1">
        <v>1</v>
      </c>
      <c r="G78" t="s">
        <v>196</v>
      </c>
      <c r="H78" s="1" t="str">
        <f t="shared" si="13"/>
        <v>3</v>
      </c>
      <c r="I78" t="s">
        <v>391</v>
      </c>
      <c r="J78">
        <v>1</v>
      </c>
      <c r="K78">
        <v>53</v>
      </c>
      <c r="L78">
        <v>2</v>
      </c>
      <c r="M78">
        <v>2</v>
      </c>
      <c r="N78">
        <v>1</v>
      </c>
      <c r="O78">
        <v>4</v>
      </c>
      <c r="P78">
        <v>2</v>
      </c>
      <c r="Q78">
        <v>2</v>
      </c>
      <c r="R78">
        <v>25</v>
      </c>
      <c r="S78">
        <v>1</v>
      </c>
      <c r="T78" s="2">
        <v>30</v>
      </c>
      <c r="U78" s="2">
        <v>30</v>
      </c>
      <c r="V78" s="2">
        <v>85</v>
      </c>
      <c r="W78" s="3">
        <v>2.95</v>
      </c>
      <c r="X78" s="3">
        <v>1</v>
      </c>
      <c r="Z78" s="4"/>
      <c r="AA78" s="4"/>
      <c r="AB78" s="4"/>
      <c r="AE78" s="5">
        <v>1</v>
      </c>
      <c r="AF78" s="5">
        <v>2</v>
      </c>
      <c r="AG78" s="3">
        <v>1</v>
      </c>
      <c r="AH78" s="2" t="s">
        <v>17</v>
      </c>
      <c r="AI78" s="2" t="s">
        <v>9</v>
      </c>
      <c r="AJ78">
        <v>120</v>
      </c>
      <c r="AK78" t="s">
        <v>67</v>
      </c>
      <c r="AL78">
        <v>2018</v>
      </c>
      <c r="AO78" t="s">
        <v>392</v>
      </c>
      <c r="AR78">
        <v>2017</v>
      </c>
      <c r="AS78">
        <v>700</v>
      </c>
      <c r="CC78" t="s">
        <v>9</v>
      </c>
      <c r="CD78" s="6"/>
      <c r="CE78" s="6"/>
      <c r="CF78" s="6"/>
      <c r="CG78">
        <v>5</v>
      </c>
      <c r="CH78">
        <v>5</v>
      </c>
      <c r="CK78" s="7">
        <f t="shared" ref="CK78:CK84" si="14">SUM(CG78:CH78)</f>
        <v>10</v>
      </c>
      <c r="CL78" s="7">
        <f>SUM(CI78:CJ78)</f>
        <v>0</v>
      </c>
      <c r="CM78" s="7">
        <f t="shared" ref="CM78:CM84" si="15">CK78-CL78</f>
        <v>10</v>
      </c>
      <c r="CN78" t="s">
        <v>9</v>
      </c>
      <c r="DS78" t="s">
        <v>392</v>
      </c>
      <c r="DT78" t="s">
        <v>393</v>
      </c>
      <c r="DU78" t="s">
        <v>394</v>
      </c>
      <c r="EA78" t="s">
        <v>392</v>
      </c>
      <c r="EB78" t="s">
        <v>395</v>
      </c>
      <c r="EQ78" s="6">
        <v>2018</v>
      </c>
      <c r="ES78">
        <f>120*15000/1000000</f>
        <v>1.8</v>
      </c>
      <c r="ET78">
        <f>12*200000/1000000</f>
        <v>2.4</v>
      </c>
      <c r="EU78">
        <v>3.7</v>
      </c>
      <c r="EW78" s="7">
        <f>SUM(ER78:EV78)</f>
        <v>7.9</v>
      </c>
      <c r="FE78">
        <v>3.7</v>
      </c>
      <c r="FF78">
        <f>36*200000/1000000</f>
        <v>7.2</v>
      </c>
      <c r="FN78">
        <v>1</v>
      </c>
      <c r="FO78">
        <v>2</v>
      </c>
      <c r="FP78" t="s">
        <v>396</v>
      </c>
      <c r="FQ78">
        <v>2</v>
      </c>
      <c r="FV78">
        <v>3</v>
      </c>
      <c r="FX78">
        <v>2</v>
      </c>
      <c r="GD78">
        <v>3</v>
      </c>
      <c r="GI78">
        <v>34</v>
      </c>
      <c r="GJ78">
        <v>1</v>
      </c>
      <c r="GL78">
        <v>4</v>
      </c>
    </row>
    <row r="79" spans="1:194" x14ac:dyDescent="0.3">
      <c r="A79">
        <v>3119</v>
      </c>
      <c r="B79" t="s">
        <v>397</v>
      </c>
      <c r="C79" t="s">
        <v>398</v>
      </c>
      <c r="D79" t="s">
        <v>1</v>
      </c>
      <c r="E79" t="s">
        <v>2</v>
      </c>
      <c r="F79" s="1">
        <v>1</v>
      </c>
      <c r="G79" t="s">
        <v>196</v>
      </c>
      <c r="H79" s="1" t="str">
        <f t="shared" si="13"/>
        <v>3</v>
      </c>
      <c r="I79" t="s">
        <v>399</v>
      </c>
      <c r="J79">
        <v>1</v>
      </c>
      <c r="K79">
        <v>53</v>
      </c>
      <c r="L79">
        <v>2</v>
      </c>
      <c r="M79">
        <v>2</v>
      </c>
      <c r="N79">
        <v>1</v>
      </c>
      <c r="O79">
        <v>3</v>
      </c>
      <c r="P79">
        <v>2</v>
      </c>
      <c r="Q79">
        <v>2</v>
      </c>
      <c r="R79">
        <v>35</v>
      </c>
      <c r="S79">
        <v>1</v>
      </c>
      <c r="T79" s="2">
        <v>60</v>
      </c>
      <c r="U79" s="2">
        <v>60</v>
      </c>
      <c r="V79" s="2">
        <v>80</v>
      </c>
      <c r="W79" s="3">
        <v>1.8</v>
      </c>
      <c r="X79" s="3">
        <v>0.75</v>
      </c>
      <c r="Z79" s="4">
        <v>1</v>
      </c>
      <c r="AA79" s="4">
        <v>1.1000000000000001</v>
      </c>
      <c r="AB79" s="4"/>
      <c r="AC79">
        <v>3</v>
      </c>
      <c r="AE79" s="5">
        <v>2</v>
      </c>
      <c r="AF79" s="5">
        <v>4</v>
      </c>
      <c r="AG79" s="3">
        <v>0.6</v>
      </c>
      <c r="AH79" s="2" t="s">
        <v>17</v>
      </c>
      <c r="AI79" s="2" t="s">
        <v>9</v>
      </c>
      <c r="AJ79">
        <v>79</v>
      </c>
      <c r="AK79" t="s">
        <v>67</v>
      </c>
      <c r="AL79">
        <v>2017</v>
      </c>
      <c r="AO79" t="s">
        <v>275</v>
      </c>
      <c r="AP79">
        <v>8</v>
      </c>
      <c r="AR79">
        <v>1980</v>
      </c>
      <c r="AS79">
        <v>1000</v>
      </c>
      <c r="AU79" t="s">
        <v>43</v>
      </c>
      <c r="AV79" t="s">
        <v>20</v>
      </c>
      <c r="AW79">
        <v>30</v>
      </c>
      <c r="AX79" t="s">
        <v>341</v>
      </c>
      <c r="AY79">
        <v>1980</v>
      </c>
      <c r="CC79" t="s">
        <v>22</v>
      </c>
      <c r="CD79" s="6"/>
      <c r="CE79" s="6"/>
      <c r="CF79" s="6"/>
      <c r="CG79">
        <v>8</v>
      </c>
      <c r="CH79">
        <v>2</v>
      </c>
      <c r="CI79">
        <v>1</v>
      </c>
      <c r="CK79" s="7">
        <f t="shared" si="14"/>
        <v>10</v>
      </c>
      <c r="CL79" s="7">
        <f>SUM(CI79:CJ79)</f>
        <v>1</v>
      </c>
      <c r="CM79" s="7">
        <f t="shared" si="15"/>
        <v>9</v>
      </c>
      <c r="CN79" t="s">
        <v>22</v>
      </c>
      <c r="CO79">
        <v>0.15</v>
      </c>
      <c r="CP79" t="s">
        <v>322</v>
      </c>
      <c r="CQ79">
        <v>100</v>
      </c>
      <c r="CS79">
        <v>2012</v>
      </c>
      <c r="CU79" t="s">
        <v>67</v>
      </c>
      <c r="DS79" t="s">
        <v>400</v>
      </c>
      <c r="DT79" t="s">
        <v>401</v>
      </c>
      <c r="DU79" t="s">
        <v>402</v>
      </c>
      <c r="DV79" t="s">
        <v>403</v>
      </c>
      <c r="EA79" t="s">
        <v>400</v>
      </c>
      <c r="EB79" t="s">
        <v>404</v>
      </c>
      <c r="EK79" t="s">
        <v>298</v>
      </c>
      <c r="EL79" t="s">
        <v>25</v>
      </c>
      <c r="EN79" t="s">
        <v>400</v>
      </c>
      <c r="EQ79" s="6">
        <v>2012</v>
      </c>
      <c r="ES79">
        <f>70*30000/1000000</f>
        <v>2.1</v>
      </c>
      <c r="ET79">
        <v>0.4</v>
      </c>
      <c r="EU79">
        <v>0.65</v>
      </c>
      <c r="EW79" s="7">
        <f>SUM(ER79:EV79)</f>
        <v>3.15</v>
      </c>
      <c r="EX79">
        <v>2012</v>
      </c>
      <c r="EZ79">
        <f>100*25000/1000000</f>
        <v>2.5</v>
      </c>
      <c r="FA79">
        <v>0.8</v>
      </c>
      <c r="FB79">
        <v>2</v>
      </c>
      <c r="FE79">
        <f>6*12*200000/1000000</f>
        <v>14.4</v>
      </c>
      <c r="FF79">
        <v>2.4</v>
      </c>
      <c r="FH79">
        <v>2</v>
      </c>
      <c r="FI79">
        <v>2.4</v>
      </c>
      <c r="FV79">
        <v>3</v>
      </c>
      <c r="FX79">
        <v>2</v>
      </c>
      <c r="GD79">
        <v>2</v>
      </c>
      <c r="GI79">
        <v>234</v>
      </c>
      <c r="GJ79" t="s">
        <v>405</v>
      </c>
      <c r="GL79">
        <v>6</v>
      </c>
    </row>
    <row r="80" spans="1:194" ht="28.8" x14ac:dyDescent="0.3">
      <c r="A80">
        <v>3120</v>
      </c>
      <c r="B80" t="s">
        <v>406</v>
      </c>
      <c r="C80" t="s">
        <v>406</v>
      </c>
      <c r="D80" t="s">
        <v>1</v>
      </c>
      <c r="E80" t="s">
        <v>2</v>
      </c>
      <c r="F80" s="1">
        <v>1</v>
      </c>
      <c r="G80" t="s">
        <v>196</v>
      </c>
      <c r="H80" s="1" t="str">
        <f t="shared" si="13"/>
        <v>3</v>
      </c>
      <c r="I80" t="s">
        <v>399</v>
      </c>
      <c r="J80">
        <v>1</v>
      </c>
      <c r="K80">
        <v>47</v>
      </c>
      <c r="L80">
        <v>2</v>
      </c>
      <c r="M80">
        <v>2</v>
      </c>
      <c r="N80">
        <v>2</v>
      </c>
      <c r="O80">
        <v>4</v>
      </c>
      <c r="P80">
        <v>3</v>
      </c>
      <c r="Q80">
        <v>4</v>
      </c>
      <c r="R80">
        <v>30</v>
      </c>
      <c r="S80">
        <v>1</v>
      </c>
      <c r="T80" s="2">
        <v>110</v>
      </c>
      <c r="U80" s="2">
        <v>110</v>
      </c>
      <c r="V80" s="2">
        <v>90</v>
      </c>
      <c r="W80" s="3">
        <v>2.2999999999999998</v>
      </c>
      <c r="X80" s="3">
        <v>1.8</v>
      </c>
      <c r="Z80" s="4">
        <v>1</v>
      </c>
      <c r="AA80" s="4">
        <v>1.1000000000000001</v>
      </c>
      <c r="AB80" s="4"/>
      <c r="AC80">
        <v>3</v>
      </c>
      <c r="AE80" s="5">
        <v>2</v>
      </c>
      <c r="AF80" s="5">
        <v>4</v>
      </c>
      <c r="AG80" s="3">
        <v>1</v>
      </c>
      <c r="AH80" s="2" t="s">
        <v>17</v>
      </c>
      <c r="AI80" s="2" t="s">
        <v>9</v>
      </c>
      <c r="AJ80">
        <v>50</v>
      </c>
      <c r="AK80" t="s">
        <v>67</v>
      </c>
      <c r="AL80">
        <v>1980</v>
      </c>
      <c r="AO80" t="s">
        <v>407</v>
      </c>
      <c r="AP80">
        <v>30</v>
      </c>
      <c r="AR80">
        <v>1980</v>
      </c>
      <c r="CC80" t="s">
        <v>9</v>
      </c>
      <c r="CD80" s="6" t="s">
        <v>251</v>
      </c>
      <c r="CE80" s="6" t="s">
        <v>52</v>
      </c>
      <c r="CF80" s="6" t="s">
        <v>11</v>
      </c>
      <c r="CG80">
        <v>60</v>
      </c>
      <c r="CH80">
        <v>25</v>
      </c>
      <c r="CI80">
        <v>20</v>
      </c>
      <c r="CJ80">
        <v>12</v>
      </c>
      <c r="CK80" s="7">
        <f t="shared" si="14"/>
        <v>85</v>
      </c>
      <c r="CL80" s="7">
        <f>SUM(CI80:CJ80)</f>
        <v>32</v>
      </c>
      <c r="CM80" s="7">
        <f t="shared" si="15"/>
        <v>53</v>
      </c>
      <c r="CN80" t="s">
        <v>9</v>
      </c>
      <c r="CO80">
        <v>0.8</v>
      </c>
      <c r="CP80" t="s">
        <v>400</v>
      </c>
      <c r="CQ80">
        <v>150</v>
      </c>
      <c r="CS80">
        <v>2013</v>
      </c>
      <c r="CU80" t="s">
        <v>67</v>
      </c>
      <c r="DL80">
        <v>1</v>
      </c>
      <c r="DM80" t="s">
        <v>400</v>
      </c>
      <c r="DN80" t="s">
        <v>408</v>
      </c>
      <c r="DS80" t="s">
        <v>400</v>
      </c>
      <c r="DT80" t="s">
        <v>401</v>
      </c>
      <c r="DU80" t="s">
        <v>409</v>
      </c>
      <c r="DW80" t="s">
        <v>410</v>
      </c>
      <c r="DX80" t="s">
        <v>394</v>
      </c>
      <c r="EA80" t="s">
        <v>400</v>
      </c>
      <c r="EB80" t="s">
        <v>411</v>
      </c>
      <c r="EC80" t="s">
        <v>387</v>
      </c>
      <c r="ED80" t="s">
        <v>412</v>
      </c>
      <c r="EL80" t="s">
        <v>317</v>
      </c>
      <c r="EQ80" s="6"/>
      <c r="EW80" s="7"/>
      <c r="EX80">
        <v>2013</v>
      </c>
      <c r="EZ80">
        <f>150*26000/1000000</f>
        <v>3.9</v>
      </c>
      <c r="FA80">
        <v>0.6</v>
      </c>
      <c r="FB80">
        <v>1.3</v>
      </c>
      <c r="FH80">
        <v>1.3</v>
      </c>
      <c r="FI80">
        <f>3*0.075</f>
        <v>0.22499999999999998</v>
      </c>
      <c r="FJ80">
        <v>0.45</v>
      </c>
      <c r="FN80">
        <v>1</v>
      </c>
      <c r="FO80">
        <v>6</v>
      </c>
      <c r="FP80" t="s">
        <v>413</v>
      </c>
      <c r="FQ80">
        <v>2</v>
      </c>
      <c r="FV80">
        <v>2</v>
      </c>
      <c r="FX80">
        <v>1</v>
      </c>
      <c r="FY80">
        <v>1</v>
      </c>
      <c r="FZ80">
        <v>50</v>
      </c>
      <c r="GA80">
        <v>60</v>
      </c>
      <c r="GB80">
        <v>0.65</v>
      </c>
      <c r="GC80">
        <v>2</v>
      </c>
      <c r="GI80">
        <v>1234</v>
      </c>
      <c r="GJ80" t="s">
        <v>414</v>
      </c>
      <c r="GK80" t="s">
        <v>415</v>
      </c>
      <c r="GL80">
        <v>1</v>
      </c>
    </row>
    <row r="81" spans="1:194" ht="28.8" x14ac:dyDescent="0.3">
      <c r="A81">
        <v>3121</v>
      </c>
      <c r="B81" t="s">
        <v>416</v>
      </c>
      <c r="C81" t="s">
        <v>416</v>
      </c>
      <c r="D81" t="s">
        <v>1</v>
      </c>
      <c r="E81" t="s">
        <v>2</v>
      </c>
      <c r="F81" s="1">
        <v>1</v>
      </c>
      <c r="G81" t="s">
        <v>196</v>
      </c>
      <c r="H81" s="1" t="str">
        <f t="shared" si="13"/>
        <v>3</v>
      </c>
      <c r="I81" t="s">
        <v>399</v>
      </c>
      <c r="J81">
        <v>1</v>
      </c>
      <c r="K81">
        <v>62</v>
      </c>
      <c r="L81">
        <v>2</v>
      </c>
      <c r="M81">
        <v>2</v>
      </c>
      <c r="N81">
        <v>1</v>
      </c>
      <c r="O81">
        <v>3</v>
      </c>
      <c r="P81">
        <v>2</v>
      </c>
      <c r="Q81">
        <v>1</v>
      </c>
      <c r="R81">
        <v>30</v>
      </c>
      <c r="S81">
        <v>1</v>
      </c>
      <c r="T81" s="2">
        <v>25</v>
      </c>
      <c r="U81" s="2">
        <v>25</v>
      </c>
      <c r="V81" s="2">
        <v>5</v>
      </c>
      <c r="W81" s="3">
        <v>2.2000000000000002</v>
      </c>
      <c r="X81" s="3">
        <v>1</v>
      </c>
      <c r="Z81" s="4">
        <v>1</v>
      </c>
      <c r="AA81" s="4">
        <v>1.1000000000000001</v>
      </c>
      <c r="AB81" s="4"/>
      <c r="AC81">
        <v>3</v>
      </c>
      <c r="AE81" s="5">
        <v>1</v>
      </c>
      <c r="AF81" s="5">
        <v>2</v>
      </c>
      <c r="AG81" s="3">
        <v>1</v>
      </c>
      <c r="AH81" s="2" t="s">
        <v>17</v>
      </c>
      <c r="AI81" s="2" t="s">
        <v>9</v>
      </c>
      <c r="AJ81">
        <v>300</v>
      </c>
      <c r="AK81" t="s">
        <v>67</v>
      </c>
      <c r="AL81">
        <v>2017</v>
      </c>
      <c r="AO81" t="s">
        <v>275</v>
      </c>
      <c r="AP81">
        <v>10</v>
      </c>
      <c r="AR81">
        <v>1980</v>
      </c>
      <c r="AS81">
        <v>800</v>
      </c>
      <c r="CC81" t="s">
        <v>9</v>
      </c>
      <c r="CD81" s="6" t="s">
        <v>251</v>
      </c>
      <c r="CE81" s="6" t="s">
        <v>52</v>
      </c>
      <c r="CF81" s="6"/>
      <c r="CG81">
        <v>10</v>
      </c>
      <c r="CI81">
        <v>1</v>
      </c>
      <c r="CK81" s="7">
        <f t="shared" si="14"/>
        <v>10</v>
      </c>
      <c r="CL81" s="7">
        <f>SUM(CI81:CJ81)</f>
        <v>1</v>
      </c>
      <c r="CM81" s="7">
        <f t="shared" si="15"/>
        <v>9</v>
      </c>
      <c r="CN81" t="s">
        <v>9</v>
      </c>
      <c r="DM81" t="s">
        <v>417</v>
      </c>
      <c r="DN81" t="s">
        <v>418</v>
      </c>
      <c r="DS81" t="s">
        <v>400</v>
      </c>
      <c r="DT81" t="s">
        <v>419</v>
      </c>
      <c r="DU81" t="s">
        <v>268</v>
      </c>
      <c r="DV81" t="s">
        <v>395</v>
      </c>
      <c r="EA81" t="s">
        <v>400</v>
      </c>
      <c r="EL81" t="s">
        <v>308</v>
      </c>
      <c r="EQ81" s="6">
        <v>2017</v>
      </c>
      <c r="ES81">
        <f>30000*300/1000000</f>
        <v>9</v>
      </c>
      <c r="EU81">
        <v>0.65</v>
      </c>
      <c r="EV81">
        <v>6</v>
      </c>
      <c r="EW81" s="7">
        <f>SUM(ER81:EV81)</f>
        <v>15.65</v>
      </c>
      <c r="FE81">
        <v>0.65</v>
      </c>
      <c r="FF81">
        <v>10</v>
      </c>
      <c r="FN81">
        <v>1</v>
      </c>
      <c r="FO81">
        <v>1</v>
      </c>
      <c r="FP81" t="s">
        <v>413</v>
      </c>
      <c r="FQ81">
        <v>2</v>
      </c>
      <c r="FX81">
        <v>2</v>
      </c>
      <c r="GD81">
        <v>5</v>
      </c>
      <c r="GL81">
        <v>4</v>
      </c>
    </row>
    <row r="82" spans="1:194" ht="28.8" x14ac:dyDescent="0.3">
      <c r="A82">
        <v>3122</v>
      </c>
      <c r="B82" t="s">
        <v>420</v>
      </c>
      <c r="C82" t="s">
        <v>420</v>
      </c>
      <c r="D82" t="s">
        <v>1</v>
      </c>
      <c r="E82" t="s">
        <v>2</v>
      </c>
      <c r="F82" s="1">
        <v>1</v>
      </c>
      <c r="G82" t="s">
        <v>196</v>
      </c>
      <c r="H82" s="1" t="str">
        <f t="shared" si="13"/>
        <v>3</v>
      </c>
      <c r="I82" t="s">
        <v>399</v>
      </c>
      <c r="J82">
        <v>1</v>
      </c>
      <c r="K82">
        <v>42</v>
      </c>
      <c r="L82">
        <v>2</v>
      </c>
      <c r="M82">
        <v>2</v>
      </c>
      <c r="N82">
        <v>1</v>
      </c>
      <c r="O82">
        <v>6</v>
      </c>
      <c r="P82">
        <v>3</v>
      </c>
      <c r="Q82">
        <v>3</v>
      </c>
      <c r="R82">
        <v>25</v>
      </c>
      <c r="S82">
        <v>1</v>
      </c>
      <c r="T82" s="2">
        <v>60</v>
      </c>
      <c r="U82" s="2">
        <v>60</v>
      </c>
      <c r="V82" s="2">
        <v>80</v>
      </c>
      <c r="W82" s="3">
        <v>1.8</v>
      </c>
      <c r="X82" s="3">
        <v>0.8</v>
      </c>
      <c r="Z82" s="4">
        <v>1</v>
      </c>
      <c r="AA82" s="4">
        <v>1.1000000000000001</v>
      </c>
      <c r="AB82" s="4"/>
      <c r="AC82">
        <v>2</v>
      </c>
      <c r="AE82" s="5">
        <v>2</v>
      </c>
      <c r="AF82" s="5">
        <v>6</v>
      </c>
      <c r="AG82" s="3">
        <v>0.54</v>
      </c>
      <c r="AH82" s="2" t="s">
        <v>17</v>
      </c>
      <c r="AI82" s="2" t="s">
        <v>9</v>
      </c>
      <c r="AJ82">
        <v>400</v>
      </c>
      <c r="AK82" t="s">
        <v>7</v>
      </c>
      <c r="AL82">
        <v>2016</v>
      </c>
      <c r="AO82" t="s">
        <v>421</v>
      </c>
      <c r="AP82">
        <v>220</v>
      </c>
      <c r="AR82">
        <v>2016</v>
      </c>
      <c r="CC82" t="s">
        <v>9</v>
      </c>
      <c r="CD82" s="6" t="s">
        <v>34</v>
      </c>
      <c r="CE82" s="6" t="s">
        <v>167</v>
      </c>
      <c r="CF82" s="6" t="s">
        <v>29</v>
      </c>
      <c r="CG82">
        <v>60</v>
      </c>
      <c r="CI82">
        <v>18</v>
      </c>
      <c r="CK82" s="7">
        <f t="shared" si="14"/>
        <v>60</v>
      </c>
      <c r="CL82" s="7">
        <f>SUM(CI82:CJ82)</f>
        <v>18</v>
      </c>
      <c r="CM82" s="7">
        <f t="shared" si="15"/>
        <v>42</v>
      </c>
      <c r="CN82" t="s">
        <v>9</v>
      </c>
      <c r="CO82">
        <v>0.16</v>
      </c>
      <c r="CP82" t="s">
        <v>422</v>
      </c>
      <c r="CQ82">
        <v>100</v>
      </c>
      <c r="CS82">
        <v>2016</v>
      </c>
      <c r="CU82" t="s">
        <v>67</v>
      </c>
      <c r="DS82" t="s">
        <v>322</v>
      </c>
      <c r="DT82" t="s">
        <v>423</v>
      </c>
      <c r="EA82" t="s">
        <v>400</v>
      </c>
      <c r="EK82" t="s">
        <v>388</v>
      </c>
      <c r="EQ82" s="6">
        <v>2016</v>
      </c>
      <c r="ES82">
        <f>(400*30000+18000*220+70*3000)/1000000</f>
        <v>16.170000000000002</v>
      </c>
      <c r="EU82">
        <v>2</v>
      </c>
      <c r="EV82">
        <v>5</v>
      </c>
      <c r="EW82" s="7">
        <f>SUM(ER82:EV82)</f>
        <v>23.17</v>
      </c>
      <c r="FK82">
        <v>6.5</v>
      </c>
      <c r="FL82">
        <v>3</v>
      </c>
      <c r="FN82">
        <v>1</v>
      </c>
      <c r="FO82">
        <v>2</v>
      </c>
      <c r="FP82" t="s">
        <v>424</v>
      </c>
      <c r="FQ82">
        <v>2</v>
      </c>
      <c r="FX82">
        <v>2</v>
      </c>
      <c r="GD82">
        <v>2</v>
      </c>
      <c r="GL82">
        <v>4</v>
      </c>
    </row>
    <row r="83" spans="1:194" x14ac:dyDescent="0.3">
      <c r="A83">
        <v>3212</v>
      </c>
      <c r="B83" t="s">
        <v>425</v>
      </c>
      <c r="C83" t="s">
        <v>425</v>
      </c>
      <c r="D83" t="s">
        <v>1</v>
      </c>
      <c r="E83" t="s">
        <v>2</v>
      </c>
      <c r="F83" s="1">
        <v>1</v>
      </c>
      <c r="G83" t="s">
        <v>196</v>
      </c>
      <c r="H83" s="1" t="str">
        <f t="shared" si="13"/>
        <v>3</v>
      </c>
      <c r="I83" t="s">
        <v>391</v>
      </c>
      <c r="J83">
        <v>1</v>
      </c>
      <c r="K83">
        <v>69</v>
      </c>
      <c r="L83">
        <v>2</v>
      </c>
      <c r="M83">
        <v>2</v>
      </c>
      <c r="N83">
        <v>2</v>
      </c>
      <c r="O83">
        <v>2</v>
      </c>
      <c r="P83">
        <v>0</v>
      </c>
      <c r="Q83">
        <v>0</v>
      </c>
      <c r="R83">
        <v>50</v>
      </c>
      <c r="S83">
        <v>1</v>
      </c>
      <c r="T83" s="2">
        <v>30</v>
      </c>
      <c r="U83" s="2">
        <v>30</v>
      </c>
      <c r="V83" s="2">
        <v>100</v>
      </c>
      <c r="W83" s="3">
        <v>1</v>
      </c>
      <c r="X83" s="3">
        <v>0.6</v>
      </c>
      <c r="Z83" s="4">
        <v>3</v>
      </c>
      <c r="AA83" s="4"/>
      <c r="AB83" s="4"/>
      <c r="AC83">
        <v>3</v>
      </c>
      <c r="AE83" s="5">
        <v>1</v>
      </c>
      <c r="AF83" s="5">
        <v>3</v>
      </c>
      <c r="AG83" s="3">
        <v>0.6</v>
      </c>
      <c r="AH83" s="2" t="s">
        <v>65</v>
      </c>
      <c r="AI83" s="2" t="s">
        <v>66</v>
      </c>
      <c r="AJ83">
        <v>25</v>
      </c>
      <c r="AK83" t="s">
        <v>21</v>
      </c>
      <c r="AL83">
        <v>2002</v>
      </c>
      <c r="AO83" t="s">
        <v>261</v>
      </c>
      <c r="AP83">
        <v>25</v>
      </c>
      <c r="AR83">
        <v>2002</v>
      </c>
      <c r="CD83" s="6"/>
      <c r="CE83" s="6"/>
      <c r="CF83" s="6"/>
      <c r="CG83">
        <v>20</v>
      </c>
      <c r="CI83">
        <v>1</v>
      </c>
      <c r="CK83" s="7">
        <f t="shared" si="14"/>
        <v>20</v>
      </c>
      <c r="CL83" s="7">
        <v>4</v>
      </c>
      <c r="CM83" s="7">
        <f t="shared" si="15"/>
        <v>16</v>
      </c>
      <c r="CN83" t="s">
        <v>122</v>
      </c>
      <c r="DS83" t="s">
        <v>364</v>
      </c>
      <c r="DT83" t="s">
        <v>359</v>
      </c>
      <c r="DU83" t="s">
        <v>426</v>
      </c>
      <c r="DV83" t="s">
        <v>427</v>
      </c>
      <c r="EK83" t="s">
        <v>140</v>
      </c>
      <c r="EQ83" s="21"/>
      <c r="FV83">
        <v>3</v>
      </c>
      <c r="FX83">
        <v>2</v>
      </c>
      <c r="GD83">
        <v>2</v>
      </c>
      <c r="GF83">
        <v>4</v>
      </c>
      <c r="GJ83" t="s">
        <v>428</v>
      </c>
      <c r="GL83">
        <v>4</v>
      </c>
    </row>
    <row r="84" spans="1:194" ht="28.8" x14ac:dyDescent="0.3">
      <c r="A84">
        <v>3213</v>
      </c>
      <c r="B84" t="s">
        <v>429</v>
      </c>
      <c r="C84" t="s">
        <v>429</v>
      </c>
      <c r="D84" t="s">
        <v>1</v>
      </c>
      <c r="E84" t="s">
        <v>2</v>
      </c>
      <c r="F84" s="1">
        <v>1</v>
      </c>
      <c r="G84" t="s">
        <v>196</v>
      </c>
      <c r="H84" s="1" t="str">
        <f t="shared" si="13"/>
        <v>3</v>
      </c>
      <c r="I84" t="s">
        <v>391</v>
      </c>
      <c r="J84">
        <v>1</v>
      </c>
      <c r="K84">
        <v>63</v>
      </c>
      <c r="L84">
        <v>2</v>
      </c>
      <c r="M84">
        <v>2</v>
      </c>
      <c r="N84">
        <v>1</v>
      </c>
      <c r="O84">
        <v>2</v>
      </c>
      <c r="P84">
        <v>2</v>
      </c>
      <c r="Q84">
        <v>2</v>
      </c>
      <c r="R84">
        <v>10</v>
      </c>
      <c r="S84">
        <v>2</v>
      </c>
      <c r="T84" s="2">
        <v>60</v>
      </c>
      <c r="U84" s="2">
        <v>60</v>
      </c>
      <c r="V84" s="2">
        <v>10</v>
      </c>
      <c r="W84" s="3">
        <v>0.5</v>
      </c>
      <c r="X84" s="3">
        <v>0.5</v>
      </c>
      <c r="Z84" s="4">
        <v>1</v>
      </c>
      <c r="AA84" s="4">
        <v>1.3</v>
      </c>
      <c r="AB84" s="4"/>
      <c r="AC84">
        <v>3</v>
      </c>
      <c r="AE84" s="5">
        <v>1</v>
      </c>
      <c r="AF84" s="5">
        <v>2</v>
      </c>
      <c r="AG84" s="3">
        <v>0.5</v>
      </c>
      <c r="AH84" s="2" t="s">
        <v>17</v>
      </c>
      <c r="AI84" s="2" t="s">
        <v>9</v>
      </c>
      <c r="AJ84">
        <v>150</v>
      </c>
      <c r="AK84" t="s">
        <v>7</v>
      </c>
      <c r="AL84">
        <v>2009</v>
      </c>
      <c r="AO84" t="s">
        <v>280</v>
      </c>
      <c r="AP84">
        <v>50</v>
      </c>
      <c r="AR84">
        <v>2010</v>
      </c>
      <c r="CC84" t="s">
        <v>9</v>
      </c>
      <c r="CD84" s="6" t="s">
        <v>251</v>
      </c>
      <c r="CE84" s="6" t="s">
        <v>52</v>
      </c>
      <c r="CF84" s="6" t="s">
        <v>29</v>
      </c>
      <c r="CG84">
        <v>40</v>
      </c>
      <c r="CI84">
        <v>14</v>
      </c>
      <c r="CK84" s="7">
        <f t="shared" si="14"/>
        <v>40</v>
      </c>
      <c r="CL84" s="7">
        <f>SUM(CI84:CJ84)</f>
        <v>14</v>
      </c>
      <c r="CM84" s="7">
        <f t="shared" si="15"/>
        <v>26</v>
      </c>
      <c r="CN84" t="s">
        <v>9</v>
      </c>
      <c r="EK84" t="s">
        <v>430</v>
      </c>
      <c r="EL84" t="s">
        <v>25</v>
      </c>
      <c r="EQ84" s="21"/>
      <c r="FV84">
        <v>1</v>
      </c>
      <c r="FX84">
        <v>2</v>
      </c>
      <c r="GD84">
        <v>1</v>
      </c>
      <c r="GI84">
        <v>34</v>
      </c>
      <c r="GJ84">
        <v>12</v>
      </c>
      <c r="GK84">
        <v>12</v>
      </c>
      <c r="GL84">
        <v>7</v>
      </c>
    </row>
    <row r="85" spans="1:194" ht="28.8" x14ac:dyDescent="0.3">
      <c r="A85">
        <v>3511</v>
      </c>
      <c r="B85" t="s">
        <v>195</v>
      </c>
      <c r="C85" t="s">
        <v>195</v>
      </c>
      <c r="D85" t="s">
        <v>1</v>
      </c>
      <c r="E85" t="s">
        <v>2</v>
      </c>
      <c r="F85" s="1">
        <v>1</v>
      </c>
      <c r="G85" t="s">
        <v>196</v>
      </c>
      <c r="H85" s="1" t="str">
        <f t="shared" si="13"/>
        <v>3</v>
      </c>
      <c r="I85" t="s">
        <v>197</v>
      </c>
      <c r="J85">
        <v>1</v>
      </c>
      <c r="K85">
        <v>48</v>
      </c>
      <c r="L85">
        <v>2</v>
      </c>
      <c r="M85">
        <v>2</v>
      </c>
      <c r="N85">
        <v>1</v>
      </c>
      <c r="O85">
        <v>4</v>
      </c>
      <c r="P85">
        <v>2</v>
      </c>
      <c r="Q85">
        <v>2</v>
      </c>
      <c r="R85">
        <v>30</v>
      </c>
      <c r="S85">
        <v>1</v>
      </c>
      <c r="T85" s="2">
        <v>20</v>
      </c>
      <c r="U85" s="2">
        <v>20</v>
      </c>
      <c r="V85" s="2">
        <v>80</v>
      </c>
      <c r="W85" s="3">
        <v>0.5</v>
      </c>
      <c r="X85" s="3">
        <v>0.25</v>
      </c>
      <c r="Z85" s="4">
        <v>3</v>
      </c>
      <c r="AA85" s="4"/>
      <c r="AB85" s="4"/>
      <c r="AC85">
        <v>3</v>
      </c>
      <c r="AE85" s="5">
        <v>1</v>
      </c>
      <c r="AF85" s="5">
        <v>2</v>
      </c>
      <c r="AG85" s="3">
        <v>0.25</v>
      </c>
      <c r="AH85" s="2" t="s">
        <v>43</v>
      </c>
      <c r="AI85" s="2" t="s">
        <v>20</v>
      </c>
      <c r="AJ85">
        <v>200</v>
      </c>
      <c r="AK85" t="s">
        <v>21</v>
      </c>
      <c r="AL85">
        <v>2014</v>
      </c>
      <c r="AM85">
        <v>0.3</v>
      </c>
      <c r="AN85" t="s">
        <v>18</v>
      </c>
      <c r="AU85" t="s">
        <v>8</v>
      </c>
      <c r="AV85" t="s">
        <v>9</v>
      </c>
      <c r="AW85">
        <v>200</v>
      </c>
      <c r="AX85" t="s">
        <v>7</v>
      </c>
      <c r="AY85">
        <v>2015</v>
      </c>
      <c r="CC85" t="s">
        <v>22</v>
      </c>
      <c r="CD85" s="6" t="s">
        <v>34</v>
      </c>
      <c r="CE85" s="6" t="s">
        <v>52</v>
      </c>
      <c r="CF85" s="6" t="s">
        <v>11</v>
      </c>
      <c r="CK85" s="7"/>
      <c r="CL85" s="7"/>
      <c r="CM85" s="7"/>
      <c r="CN85" t="s">
        <v>22</v>
      </c>
      <c r="EA85" t="s">
        <v>149</v>
      </c>
      <c r="EB85" t="s">
        <v>96</v>
      </c>
      <c r="EL85" t="s">
        <v>25</v>
      </c>
      <c r="EQ85" s="6">
        <v>2014</v>
      </c>
      <c r="ES85">
        <v>3.8</v>
      </c>
      <c r="ET85" t="s">
        <v>14</v>
      </c>
      <c r="EV85">
        <v>1.8</v>
      </c>
      <c r="EW85" s="7">
        <f>SUM(ER85:EV85)</f>
        <v>5.6</v>
      </c>
      <c r="FF85">
        <v>0.8</v>
      </c>
      <c r="FN85">
        <v>2</v>
      </c>
      <c r="FO85">
        <v>1</v>
      </c>
      <c r="FP85" t="s">
        <v>198</v>
      </c>
      <c r="FQ85">
        <v>2</v>
      </c>
      <c r="FV85">
        <v>3</v>
      </c>
      <c r="FX85">
        <v>2</v>
      </c>
      <c r="GD85">
        <v>1</v>
      </c>
      <c r="GL85">
        <v>3</v>
      </c>
    </row>
    <row r="86" spans="1:194" x14ac:dyDescent="0.3">
      <c r="A86">
        <v>3512</v>
      </c>
      <c r="B86" t="s">
        <v>199</v>
      </c>
      <c r="C86" t="s">
        <v>199</v>
      </c>
      <c r="D86" t="s">
        <v>1</v>
      </c>
      <c r="E86" t="s">
        <v>2</v>
      </c>
      <c r="F86" s="1">
        <v>1</v>
      </c>
      <c r="G86" t="s">
        <v>196</v>
      </c>
      <c r="H86" s="1" t="str">
        <f t="shared" si="13"/>
        <v>3</v>
      </c>
      <c r="I86" t="s">
        <v>197</v>
      </c>
      <c r="J86">
        <v>1</v>
      </c>
      <c r="K86">
        <v>59</v>
      </c>
      <c r="L86">
        <v>2</v>
      </c>
      <c r="M86">
        <v>2</v>
      </c>
      <c r="N86">
        <v>1</v>
      </c>
      <c r="O86">
        <v>4</v>
      </c>
      <c r="P86">
        <v>4</v>
      </c>
      <c r="Q86">
        <v>4</v>
      </c>
      <c r="R86">
        <v>30</v>
      </c>
      <c r="S86">
        <v>2</v>
      </c>
      <c r="T86" s="2">
        <v>30</v>
      </c>
      <c r="U86" s="2"/>
      <c r="V86" s="2">
        <v>0</v>
      </c>
      <c r="W86" s="3">
        <v>0.2</v>
      </c>
      <c r="X86" s="3">
        <v>0.2</v>
      </c>
      <c r="Z86" s="4">
        <v>3</v>
      </c>
      <c r="AA86" s="4"/>
      <c r="AB86" s="4"/>
      <c r="AC86">
        <v>3</v>
      </c>
      <c r="AE86" s="5">
        <v>1</v>
      </c>
      <c r="AF86" s="5">
        <v>2</v>
      </c>
      <c r="AG86" s="3">
        <v>0.2</v>
      </c>
      <c r="AH86" s="2" t="s">
        <v>17</v>
      </c>
      <c r="AI86" s="2" t="s">
        <v>9</v>
      </c>
      <c r="AJ86">
        <v>10</v>
      </c>
      <c r="AK86" t="s">
        <v>7</v>
      </c>
      <c r="AL86">
        <v>1989</v>
      </c>
      <c r="AM86">
        <v>3</v>
      </c>
      <c r="AN86" t="s">
        <v>18</v>
      </c>
      <c r="AU86" t="s">
        <v>5</v>
      </c>
      <c r="AV86" t="s">
        <v>6</v>
      </c>
      <c r="AW86">
        <v>50</v>
      </c>
      <c r="AX86" t="s">
        <v>7</v>
      </c>
      <c r="AY86">
        <v>1994</v>
      </c>
      <c r="CC86" t="s">
        <v>10</v>
      </c>
      <c r="CD86" s="6"/>
      <c r="CE86" s="6"/>
      <c r="CF86" s="6"/>
      <c r="CK86" s="7"/>
      <c r="CL86" s="7"/>
      <c r="CM86" s="7"/>
      <c r="CN86" t="s">
        <v>10</v>
      </c>
      <c r="EQ86" s="6"/>
      <c r="EW86" s="7"/>
      <c r="FV86">
        <v>13</v>
      </c>
      <c r="FX86">
        <v>2</v>
      </c>
      <c r="GD86">
        <v>1</v>
      </c>
      <c r="GL86">
        <v>7</v>
      </c>
    </row>
    <row r="87" spans="1:194" ht="28.8" x14ac:dyDescent="0.3">
      <c r="A87">
        <v>3513</v>
      </c>
      <c r="B87" t="s">
        <v>200</v>
      </c>
      <c r="C87" t="s">
        <v>200</v>
      </c>
      <c r="D87" t="s">
        <v>1</v>
      </c>
      <c r="E87" t="s">
        <v>2</v>
      </c>
      <c r="F87" s="1">
        <v>1</v>
      </c>
      <c r="G87" t="s">
        <v>196</v>
      </c>
      <c r="H87" s="1" t="str">
        <f t="shared" si="13"/>
        <v>3</v>
      </c>
      <c r="I87" t="s">
        <v>197</v>
      </c>
      <c r="J87">
        <v>1</v>
      </c>
      <c r="K87">
        <v>48</v>
      </c>
      <c r="L87">
        <v>2</v>
      </c>
      <c r="M87">
        <v>2</v>
      </c>
      <c r="N87">
        <v>1</v>
      </c>
      <c r="O87">
        <v>5</v>
      </c>
      <c r="P87">
        <v>2</v>
      </c>
      <c r="Q87">
        <v>2</v>
      </c>
      <c r="R87">
        <v>30</v>
      </c>
      <c r="S87">
        <v>2</v>
      </c>
      <c r="T87" s="2">
        <v>30</v>
      </c>
      <c r="U87" s="2">
        <v>30</v>
      </c>
      <c r="V87" s="2">
        <v>10</v>
      </c>
      <c r="W87" s="3">
        <v>0.4</v>
      </c>
      <c r="X87" s="3">
        <v>0.4</v>
      </c>
      <c r="Z87" s="4">
        <v>3</v>
      </c>
      <c r="AA87" s="4"/>
      <c r="AB87" s="4"/>
      <c r="AC87">
        <v>3</v>
      </c>
      <c r="AE87" s="5">
        <v>1</v>
      </c>
      <c r="AF87" s="5">
        <v>2</v>
      </c>
      <c r="AG87" s="3">
        <v>0.4</v>
      </c>
      <c r="AH87" s="2" t="s">
        <v>201</v>
      </c>
      <c r="AI87" s="2" t="s">
        <v>6</v>
      </c>
      <c r="AJ87">
        <v>50</v>
      </c>
      <c r="AK87" t="s">
        <v>7</v>
      </c>
      <c r="AU87" t="s">
        <v>8</v>
      </c>
      <c r="AV87" t="s">
        <v>9</v>
      </c>
      <c r="AW87">
        <v>50</v>
      </c>
      <c r="AX87" t="s">
        <v>7</v>
      </c>
      <c r="AY87">
        <v>1989</v>
      </c>
      <c r="CC87" t="s">
        <v>10</v>
      </c>
      <c r="CD87" s="6" t="s">
        <v>34</v>
      </c>
      <c r="CE87" s="6" t="s">
        <v>52</v>
      </c>
      <c r="CF87" s="6" t="s">
        <v>11</v>
      </c>
      <c r="CH87">
        <v>5</v>
      </c>
      <c r="CK87" s="7">
        <f>SUM(CG87:CH87)</f>
        <v>5</v>
      </c>
      <c r="CL87" s="7">
        <f>SUM(CI87:CJ87)</f>
        <v>0</v>
      </c>
      <c r="CM87" s="7">
        <f>CK87-CL87</f>
        <v>5</v>
      </c>
      <c r="CN87" t="s">
        <v>10</v>
      </c>
      <c r="EA87" t="s">
        <v>202</v>
      </c>
      <c r="EB87" t="s">
        <v>203</v>
      </c>
      <c r="EC87" t="s">
        <v>98</v>
      </c>
      <c r="ED87" t="s">
        <v>204</v>
      </c>
      <c r="EQ87" s="6"/>
      <c r="EW87" s="7"/>
      <c r="FV87">
        <v>13</v>
      </c>
      <c r="FX87">
        <v>2</v>
      </c>
      <c r="GD87">
        <v>3</v>
      </c>
      <c r="GL87">
        <v>7</v>
      </c>
    </row>
    <row r="88" spans="1:194" ht="28.8" x14ac:dyDescent="0.3">
      <c r="A88">
        <v>3514</v>
      </c>
      <c r="B88" t="s">
        <v>205</v>
      </c>
      <c r="C88" t="s">
        <v>205</v>
      </c>
      <c r="D88" t="s">
        <v>1</v>
      </c>
      <c r="E88" t="s">
        <v>2</v>
      </c>
      <c r="F88" s="1">
        <v>1</v>
      </c>
      <c r="G88" t="s">
        <v>196</v>
      </c>
      <c r="H88" s="1" t="str">
        <f t="shared" si="13"/>
        <v>3</v>
      </c>
      <c r="I88" t="s">
        <v>197</v>
      </c>
      <c r="J88">
        <v>1</v>
      </c>
      <c r="K88">
        <v>59</v>
      </c>
      <c r="L88">
        <v>2</v>
      </c>
      <c r="M88">
        <v>2</v>
      </c>
      <c r="N88">
        <v>1</v>
      </c>
      <c r="O88">
        <v>3</v>
      </c>
      <c r="P88">
        <v>1</v>
      </c>
      <c r="Q88">
        <v>1</v>
      </c>
      <c r="R88">
        <v>30</v>
      </c>
      <c r="S88">
        <v>2</v>
      </c>
      <c r="T88" s="2">
        <v>15</v>
      </c>
      <c r="U88" s="2">
        <v>15</v>
      </c>
      <c r="V88" s="2">
        <v>65</v>
      </c>
      <c r="W88" s="3">
        <v>0.2</v>
      </c>
      <c r="X88" s="3">
        <v>0.2</v>
      </c>
      <c r="Z88" s="4">
        <v>3</v>
      </c>
      <c r="AA88" s="4"/>
      <c r="AB88" s="4"/>
      <c r="AC88">
        <v>3</v>
      </c>
      <c r="AE88" s="5">
        <v>1</v>
      </c>
      <c r="AF88" s="5">
        <v>3</v>
      </c>
      <c r="AG88" s="3">
        <v>0.2</v>
      </c>
      <c r="AH88" s="2" t="s">
        <v>206</v>
      </c>
      <c r="AI88" s="2" t="s">
        <v>6</v>
      </c>
      <c r="AL88">
        <v>1994</v>
      </c>
      <c r="AU88" t="s">
        <v>5</v>
      </c>
      <c r="AV88" t="s">
        <v>6</v>
      </c>
      <c r="AX88" t="s">
        <v>7</v>
      </c>
      <c r="BB88" t="s">
        <v>8</v>
      </c>
      <c r="BE88">
        <v>2016</v>
      </c>
      <c r="CD88" s="6" t="s">
        <v>34</v>
      </c>
      <c r="CE88" s="6"/>
      <c r="CF88" s="6"/>
      <c r="CG88">
        <v>10</v>
      </c>
      <c r="CI88">
        <v>2</v>
      </c>
      <c r="CK88" s="7">
        <f>SUM(CG88:CH88)</f>
        <v>10</v>
      </c>
      <c r="CL88" s="7">
        <f>SUM(CI88:CJ88)</f>
        <v>2</v>
      </c>
      <c r="CM88" s="7">
        <f>CK88-CL88</f>
        <v>8</v>
      </c>
      <c r="CN88" t="s">
        <v>6</v>
      </c>
      <c r="EA88" t="s">
        <v>207</v>
      </c>
      <c r="EB88" t="s">
        <v>172</v>
      </c>
      <c r="EC88" t="s">
        <v>208</v>
      </c>
      <c r="ED88" t="s">
        <v>105</v>
      </c>
      <c r="EQ88" s="6"/>
      <c r="EW88" s="7"/>
      <c r="FV88">
        <v>13</v>
      </c>
      <c r="FX88">
        <v>2</v>
      </c>
      <c r="GD88">
        <v>1</v>
      </c>
      <c r="GL88">
        <v>4</v>
      </c>
    </row>
    <row r="89" spans="1:194" ht="28.8" x14ac:dyDescent="0.3">
      <c r="A89">
        <v>3515</v>
      </c>
      <c r="B89" t="s">
        <v>209</v>
      </c>
      <c r="C89" t="s">
        <v>209</v>
      </c>
      <c r="D89" t="s">
        <v>1</v>
      </c>
      <c r="E89" t="s">
        <v>2</v>
      </c>
      <c r="F89" s="1">
        <v>1</v>
      </c>
      <c r="G89" t="s">
        <v>196</v>
      </c>
      <c r="H89" s="1" t="str">
        <f t="shared" si="13"/>
        <v>3</v>
      </c>
      <c r="I89" t="s">
        <v>197</v>
      </c>
      <c r="J89">
        <v>1</v>
      </c>
      <c r="K89">
        <v>38</v>
      </c>
      <c r="L89">
        <v>2</v>
      </c>
      <c r="M89">
        <v>2</v>
      </c>
      <c r="N89">
        <v>1</v>
      </c>
      <c r="O89">
        <v>5</v>
      </c>
      <c r="P89">
        <v>2</v>
      </c>
      <c r="Q89">
        <v>2</v>
      </c>
      <c r="R89">
        <v>2</v>
      </c>
      <c r="S89">
        <v>2</v>
      </c>
      <c r="T89" s="2"/>
      <c r="U89" s="2"/>
      <c r="V89" s="2"/>
      <c r="W89" s="3">
        <v>1</v>
      </c>
      <c r="X89" s="3">
        <v>1</v>
      </c>
      <c r="Z89" s="4">
        <v>3</v>
      </c>
      <c r="AA89" s="4"/>
      <c r="AB89" s="4"/>
      <c r="AC89">
        <v>3</v>
      </c>
      <c r="AE89" s="5">
        <v>1</v>
      </c>
      <c r="AF89" s="5">
        <v>2</v>
      </c>
      <c r="AG89" s="3">
        <v>1</v>
      </c>
      <c r="AH89" s="2" t="s">
        <v>17</v>
      </c>
      <c r="AI89" s="2" t="s">
        <v>9</v>
      </c>
      <c r="AJ89">
        <v>300</v>
      </c>
      <c r="AK89" t="s">
        <v>7</v>
      </c>
      <c r="AL89">
        <v>2016</v>
      </c>
      <c r="AU89" t="s">
        <v>210</v>
      </c>
      <c r="AV89" t="s">
        <v>20</v>
      </c>
      <c r="CC89" t="s">
        <v>22</v>
      </c>
      <c r="CD89" s="6" t="s">
        <v>23</v>
      </c>
      <c r="CE89" s="6"/>
      <c r="CF89" s="6"/>
      <c r="CI89">
        <v>7</v>
      </c>
      <c r="CJ89">
        <v>1</v>
      </c>
      <c r="CK89" s="7">
        <f>SUM(CG89:CH89)</f>
        <v>0</v>
      </c>
      <c r="CL89" s="7">
        <f>SUM(CI89:CJ89)</f>
        <v>8</v>
      </c>
      <c r="CM89" s="7">
        <f>CK89-CL89</f>
        <v>-8</v>
      </c>
      <c r="CN89" t="s">
        <v>22</v>
      </c>
      <c r="EA89" t="s">
        <v>211</v>
      </c>
      <c r="EB89" t="s">
        <v>212</v>
      </c>
      <c r="EC89" t="s">
        <v>105</v>
      </c>
      <c r="ED89" t="s">
        <v>213</v>
      </c>
      <c r="EQ89" s="6"/>
      <c r="EW89" s="7"/>
      <c r="FV89">
        <v>13</v>
      </c>
      <c r="FX89">
        <v>2</v>
      </c>
      <c r="GD89">
        <v>3</v>
      </c>
      <c r="GL89">
        <v>4</v>
      </c>
    </row>
    <row r="90" spans="1:194" ht="28.8" x14ac:dyDescent="0.3">
      <c r="A90">
        <v>3516</v>
      </c>
      <c r="B90" t="s">
        <v>214</v>
      </c>
      <c r="C90" t="s">
        <v>214</v>
      </c>
      <c r="D90" t="s">
        <v>1</v>
      </c>
      <c r="E90" t="s">
        <v>2</v>
      </c>
      <c r="F90" s="1">
        <v>1</v>
      </c>
      <c r="G90" t="s">
        <v>196</v>
      </c>
      <c r="H90" s="1" t="str">
        <f t="shared" si="13"/>
        <v>3</v>
      </c>
      <c r="I90" t="s">
        <v>197</v>
      </c>
      <c r="J90">
        <v>1</v>
      </c>
      <c r="K90">
        <v>73</v>
      </c>
      <c r="L90">
        <v>2</v>
      </c>
      <c r="M90">
        <v>2</v>
      </c>
      <c r="N90">
        <v>1</v>
      </c>
      <c r="O90">
        <v>4</v>
      </c>
      <c r="P90">
        <v>3</v>
      </c>
      <c r="Q90">
        <v>3</v>
      </c>
      <c r="R90">
        <v>30</v>
      </c>
      <c r="S90">
        <v>2</v>
      </c>
      <c r="T90" s="2">
        <v>30</v>
      </c>
      <c r="U90" s="2">
        <v>30</v>
      </c>
      <c r="V90" s="2">
        <v>35</v>
      </c>
      <c r="W90" s="3">
        <v>0.5</v>
      </c>
      <c r="X90" s="3">
        <v>0.5</v>
      </c>
      <c r="Z90" s="4">
        <v>3</v>
      </c>
      <c r="AA90" s="4"/>
      <c r="AB90" s="4"/>
      <c r="AC90">
        <v>3</v>
      </c>
      <c r="AE90" s="5">
        <v>1</v>
      </c>
      <c r="AF90" s="5">
        <v>2</v>
      </c>
      <c r="AG90" s="3">
        <v>0.5</v>
      </c>
      <c r="AH90" s="2" t="s">
        <v>206</v>
      </c>
      <c r="AI90" s="2" t="s">
        <v>6</v>
      </c>
      <c r="AJ90">
        <v>300</v>
      </c>
      <c r="AK90" t="s">
        <v>7</v>
      </c>
      <c r="AU90" t="s">
        <v>5</v>
      </c>
      <c r="AV90" t="s">
        <v>9</v>
      </c>
      <c r="AW90">
        <v>100</v>
      </c>
      <c r="AX90" t="s">
        <v>7</v>
      </c>
      <c r="CC90" t="s">
        <v>10</v>
      </c>
      <c r="CD90" s="6" t="s">
        <v>34</v>
      </c>
      <c r="CE90" s="6" t="s">
        <v>52</v>
      </c>
      <c r="CF90" s="6" t="s">
        <v>11</v>
      </c>
      <c r="CG90">
        <v>10</v>
      </c>
      <c r="CK90" s="7">
        <f>SUM(CG90:CH90)</f>
        <v>10</v>
      </c>
      <c r="CL90" s="7">
        <f>SUM(CI90:CJ90)</f>
        <v>0</v>
      </c>
      <c r="CM90" s="7">
        <f>CK90-CL90</f>
        <v>10</v>
      </c>
      <c r="CN90" t="s">
        <v>10</v>
      </c>
      <c r="EA90" t="s">
        <v>44</v>
      </c>
      <c r="EB90" t="s">
        <v>215</v>
      </c>
      <c r="EC90" t="s">
        <v>216</v>
      </c>
      <c r="ED90" t="s">
        <v>217</v>
      </c>
      <c r="EQ90" s="6"/>
      <c r="EW90" s="7"/>
      <c r="FV90">
        <v>13</v>
      </c>
      <c r="FX90">
        <v>2</v>
      </c>
      <c r="GD90">
        <v>2</v>
      </c>
      <c r="GF90">
        <v>3</v>
      </c>
      <c r="GL90">
        <v>4</v>
      </c>
    </row>
    <row r="91" spans="1:194" ht="28.8" x14ac:dyDescent="0.3">
      <c r="A91">
        <v>3516</v>
      </c>
      <c r="B91" t="s">
        <v>209</v>
      </c>
      <c r="C91" t="s">
        <v>209</v>
      </c>
      <c r="D91" t="s">
        <v>1</v>
      </c>
      <c r="E91" t="s">
        <v>2</v>
      </c>
      <c r="F91" s="1">
        <v>1</v>
      </c>
      <c r="G91" t="s">
        <v>196</v>
      </c>
      <c r="H91" s="1" t="str">
        <f t="shared" si="13"/>
        <v>3</v>
      </c>
      <c r="I91" t="s">
        <v>218</v>
      </c>
      <c r="J91">
        <v>1</v>
      </c>
      <c r="K91">
        <v>56</v>
      </c>
      <c r="L91">
        <v>2</v>
      </c>
      <c r="M91">
        <v>2</v>
      </c>
      <c r="N91">
        <v>1</v>
      </c>
      <c r="O91">
        <v>4</v>
      </c>
      <c r="P91">
        <v>2</v>
      </c>
      <c r="Q91">
        <v>2</v>
      </c>
      <c r="R91">
        <v>40</v>
      </c>
      <c r="S91">
        <v>2</v>
      </c>
      <c r="T91" s="2">
        <v>70</v>
      </c>
      <c r="U91" s="2">
        <v>70</v>
      </c>
      <c r="V91" s="2">
        <v>10</v>
      </c>
      <c r="W91" s="3">
        <v>0.3</v>
      </c>
      <c r="X91" s="3">
        <v>0.3</v>
      </c>
      <c r="Z91" s="4">
        <v>3</v>
      </c>
      <c r="AA91" s="4"/>
      <c r="AB91" s="4"/>
      <c r="AC91">
        <v>3</v>
      </c>
      <c r="AE91" s="5">
        <v>1</v>
      </c>
      <c r="AF91" s="5">
        <v>1</v>
      </c>
      <c r="AG91" s="3">
        <v>0.3</v>
      </c>
      <c r="AH91" s="2" t="s">
        <v>17</v>
      </c>
      <c r="AI91" s="2" t="s">
        <v>9</v>
      </c>
      <c r="AJ91">
        <v>55</v>
      </c>
      <c r="AK91" t="s">
        <v>7</v>
      </c>
      <c r="AL91">
        <v>1989</v>
      </c>
      <c r="CC91" t="s">
        <v>9</v>
      </c>
      <c r="CD91" s="6" t="s">
        <v>34</v>
      </c>
      <c r="CE91" s="6" t="s">
        <v>52</v>
      </c>
      <c r="CF91" s="6" t="s">
        <v>11</v>
      </c>
      <c r="CK91" s="7"/>
      <c r="CL91" s="7"/>
      <c r="CM91" s="7"/>
      <c r="CN91" t="s">
        <v>9</v>
      </c>
      <c r="EQ91" s="6"/>
      <c r="EW91" s="7"/>
      <c r="FV91">
        <v>23</v>
      </c>
      <c r="FX91">
        <v>2</v>
      </c>
      <c r="GD91">
        <v>3</v>
      </c>
      <c r="GL91">
        <v>7</v>
      </c>
    </row>
  </sheetData>
  <autoFilter ref="A1:GM91" xr:uid="{00000000-0001-0000-0000-000000000000}">
    <sortState xmlns:xlrd2="http://schemas.microsoft.com/office/spreadsheetml/2017/richdata2" ref="A2:GM91">
      <sortCondition ref="A1:A9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53BE-7473-4E18-AE79-BE99EC02AE45}">
  <dimension ref="A1:A189"/>
  <sheetViews>
    <sheetView workbookViewId="0">
      <selection sqref="A1:A189"/>
    </sheetView>
  </sheetViews>
  <sheetFormatPr defaultRowHeight="14.4" x14ac:dyDescent="0.3"/>
  <sheetData>
    <row r="1" spans="1:1" x14ac:dyDescent="0.3">
      <c r="A1" t="s">
        <v>431</v>
      </c>
    </row>
    <row r="2" spans="1:1" x14ac:dyDescent="0.3">
      <c r="A2" t="s">
        <v>432</v>
      </c>
    </row>
    <row r="3" spans="1:1" x14ac:dyDescent="0.3">
      <c r="A3" t="s">
        <v>433</v>
      </c>
    </row>
    <row r="4" spans="1:1" x14ac:dyDescent="0.3">
      <c r="A4" t="s">
        <v>434</v>
      </c>
    </row>
    <row r="5" spans="1:1" x14ac:dyDescent="0.3">
      <c r="A5" t="s">
        <v>435</v>
      </c>
    </row>
    <row r="6" spans="1:1" x14ac:dyDescent="0.3">
      <c r="A6" t="s">
        <v>436</v>
      </c>
    </row>
    <row r="7" spans="1:1" x14ac:dyDescent="0.3">
      <c r="A7" t="s">
        <v>437</v>
      </c>
    </row>
    <row r="8" spans="1:1" x14ac:dyDescent="0.3">
      <c r="A8" t="s">
        <v>438</v>
      </c>
    </row>
    <row r="9" spans="1:1" x14ac:dyDescent="0.3">
      <c r="A9" t="s">
        <v>439</v>
      </c>
    </row>
    <row r="10" spans="1:1" x14ac:dyDescent="0.3">
      <c r="A10" t="s">
        <v>440</v>
      </c>
    </row>
    <row r="11" spans="1:1" x14ac:dyDescent="0.3">
      <c r="A11" t="s">
        <v>441</v>
      </c>
    </row>
    <row r="12" spans="1:1" x14ac:dyDescent="0.3">
      <c r="A12" t="s">
        <v>442</v>
      </c>
    </row>
    <row r="13" spans="1:1" x14ac:dyDescent="0.3">
      <c r="A13" t="s">
        <v>443</v>
      </c>
    </row>
    <row r="14" spans="1:1" x14ac:dyDescent="0.3">
      <c r="A14" t="s">
        <v>444</v>
      </c>
    </row>
    <row r="15" spans="1:1" x14ac:dyDescent="0.3">
      <c r="A15" t="s">
        <v>445</v>
      </c>
    </row>
    <row r="16" spans="1:1" x14ac:dyDescent="0.3">
      <c r="A16" t="s">
        <v>446</v>
      </c>
    </row>
    <row r="17" spans="1:1" x14ac:dyDescent="0.3">
      <c r="A17" t="s">
        <v>447</v>
      </c>
    </row>
    <row r="18" spans="1:1" x14ac:dyDescent="0.3">
      <c r="A18" t="s">
        <v>448</v>
      </c>
    </row>
    <row r="19" spans="1:1" x14ac:dyDescent="0.3">
      <c r="A19" t="s">
        <v>449</v>
      </c>
    </row>
    <row r="20" spans="1:1" x14ac:dyDescent="0.3">
      <c r="A20" t="s">
        <v>450</v>
      </c>
    </row>
    <row r="21" spans="1:1" x14ac:dyDescent="0.3">
      <c r="A21" t="s">
        <v>451</v>
      </c>
    </row>
    <row r="22" spans="1:1" x14ac:dyDescent="0.3">
      <c r="A22" t="s">
        <v>452</v>
      </c>
    </row>
    <row r="23" spans="1:1" x14ac:dyDescent="0.3">
      <c r="A23" t="s">
        <v>453</v>
      </c>
    </row>
    <row r="24" spans="1:1" x14ac:dyDescent="0.3">
      <c r="A24" t="s">
        <v>454</v>
      </c>
    </row>
    <row r="25" spans="1:1" x14ac:dyDescent="0.3">
      <c r="A25" t="s">
        <v>455</v>
      </c>
    </row>
    <row r="26" spans="1:1" x14ac:dyDescent="0.3">
      <c r="A26" t="s">
        <v>456</v>
      </c>
    </row>
    <row r="27" spans="1:1" x14ac:dyDescent="0.3">
      <c r="A27" t="s">
        <v>457</v>
      </c>
    </row>
    <row r="28" spans="1:1" x14ac:dyDescent="0.3">
      <c r="A28" t="s">
        <v>458</v>
      </c>
    </row>
    <row r="29" spans="1:1" x14ac:dyDescent="0.3">
      <c r="A29" t="s">
        <v>459</v>
      </c>
    </row>
    <row r="30" spans="1:1" x14ac:dyDescent="0.3">
      <c r="A30" t="s">
        <v>460</v>
      </c>
    </row>
    <row r="31" spans="1:1" x14ac:dyDescent="0.3">
      <c r="A31" t="s">
        <v>461</v>
      </c>
    </row>
    <row r="32" spans="1:1" x14ac:dyDescent="0.3">
      <c r="A32" t="s">
        <v>462</v>
      </c>
    </row>
    <row r="33" spans="1:1" x14ac:dyDescent="0.3">
      <c r="A33" t="s">
        <v>463</v>
      </c>
    </row>
    <row r="34" spans="1:1" x14ac:dyDescent="0.3">
      <c r="A34" t="s">
        <v>464</v>
      </c>
    </row>
    <row r="35" spans="1:1" x14ac:dyDescent="0.3">
      <c r="A35" t="s">
        <v>465</v>
      </c>
    </row>
    <row r="36" spans="1:1" x14ac:dyDescent="0.3">
      <c r="A36" t="s">
        <v>466</v>
      </c>
    </row>
    <row r="37" spans="1:1" x14ac:dyDescent="0.3">
      <c r="A37" t="s">
        <v>467</v>
      </c>
    </row>
    <row r="38" spans="1:1" x14ac:dyDescent="0.3">
      <c r="A38" t="s">
        <v>468</v>
      </c>
    </row>
    <row r="39" spans="1:1" x14ac:dyDescent="0.3">
      <c r="A39" t="s">
        <v>469</v>
      </c>
    </row>
    <row r="40" spans="1:1" x14ac:dyDescent="0.3">
      <c r="A40" t="s">
        <v>470</v>
      </c>
    </row>
    <row r="41" spans="1:1" x14ac:dyDescent="0.3">
      <c r="A41" t="s">
        <v>471</v>
      </c>
    </row>
    <row r="42" spans="1:1" x14ac:dyDescent="0.3">
      <c r="A42" t="s">
        <v>472</v>
      </c>
    </row>
    <row r="43" spans="1:1" x14ac:dyDescent="0.3">
      <c r="A43" t="s">
        <v>473</v>
      </c>
    </row>
    <row r="44" spans="1:1" x14ac:dyDescent="0.3">
      <c r="A44" t="s">
        <v>474</v>
      </c>
    </row>
    <row r="45" spans="1:1" x14ac:dyDescent="0.3">
      <c r="A45" t="s">
        <v>475</v>
      </c>
    </row>
    <row r="46" spans="1:1" x14ac:dyDescent="0.3">
      <c r="A46" t="s">
        <v>476</v>
      </c>
    </row>
    <row r="47" spans="1:1" x14ac:dyDescent="0.3">
      <c r="A47" t="s">
        <v>477</v>
      </c>
    </row>
    <row r="48" spans="1:1" x14ac:dyDescent="0.3">
      <c r="A48" t="s">
        <v>478</v>
      </c>
    </row>
    <row r="49" spans="1:1" x14ac:dyDescent="0.3">
      <c r="A49" t="s">
        <v>479</v>
      </c>
    </row>
    <row r="50" spans="1:1" x14ac:dyDescent="0.3">
      <c r="A50" t="s">
        <v>480</v>
      </c>
    </row>
    <row r="51" spans="1:1" x14ac:dyDescent="0.3">
      <c r="A51" t="s">
        <v>481</v>
      </c>
    </row>
    <row r="52" spans="1:1" x14ac:dyDescent="0.3">
      <c r="A52" t="s">
        <v>482</v>
      </c>
    </row>
    <row r="53" spans="1:1" x14ac:dyDescent="0.3">
      <c r="A53" t="s">
        <v>483</v>
      </c>
    </row>
    <row r="54" spans="1:1" x14ac:dyDescent="0.3">
      <c r="A54" t="s">
        <v>484</v>
      </c>
    </row>
    <row r="55" spans="1:1" x14ac:dyDescent="0.3">
      <c r="A55" t="s">
        <v>485</v>
      </c>
    </row>
    <row r="56" spans="1:1" x14ac:dyDescent="0.3">
      <c r="A56" t="s">
        <v>486</v>
      </c>
    </row>
    <row r="57" spans="1:1" x14ac:dyDescent="0.3">
      <c r="A57" t="s">
        <v>487</v>
      </c>
    </row>
    <row r="58" spans="1:1" x14ac:dyDescent="0.3">
      <c r="A58" t="s">
        <v>488</v>
      </c>
    </row>
    <row r="59" spans="1:1" x14ac:dyDescent="0.3">
      <c r="A59" t="s">
        <v>489</v>
      </c>
    </row>
    <row r="60" spans="1:1" x14ac:dyDescent="0.3">
      <c r="A60" t="s">
        <v>490</v>
      </c>
    </row>
    <row r="61" spans="1:1" x14ac:dyDescent="0.3">
      <c r="A61" t="s">
        <v>491</v>
      </c>
    </row>
    <row r="62" spans="1:1" x14ac:dyDescent="0.3">
      <c r="A62" t="s">
        <v>492</v>
      </c>
    </row>
    <row r="63" spans="1:1" x14ac:dyDescent="0.3">
      <c r="A63" t="s">
        <v>493</v>
      </c>
    </row>
    <row r="64" spans="1:1" x14ac:dyDescent="0.3">
      <c r="A64" t="s">
        <v>494</v>
      </c>
    </row>
    <row r="65" spans="1:1" x14ac:dyDescent="0.3">
      <c r="A65" t="s">
        <v>495</v>
      </c>
    </row>
    <row r="66" spans="1:1" x14ac:dyDescent="0.3">
      <c r="A66" t="s">
        <v>496</v>
      </c>
    </row>
    <row r="67" spans="1:1" x14ac:dyDescent="0.3">
      <c r="A67" t="s">
        <v>497</v>
      </c>
    </row>
    <row r="68" spans="1:1" x14ac:dyDescent="0.3">
      <c r="A68" t="s">
        <v>498</v>
      </c>
    </row>
    <row r="69" spans="1:1" x14ac:dyDescent="0.3">
      <c r="A69" t="s">
        <v>499</v>
      </c>
    </row>
    <row r="70" spans="1:1" x14ac:dyDescent="0.3">
      <c r="A70" t="s">
        <v>500</v>
      </c>
    </row>
    <row r="71" spans="1:1" x14ac:dyDescent="0.3">
      <c r="A71" t="s">
        <v>501</v>
      </c>
    </row>
    <row r="72" spans="1:1" x14ac:dyDescent="0.3">
      <c r="A72" t="s">
        <v>502</v>
      </c>
    </row>
    <row r="73" spans="1:1" x14ac:dyDescent="0.3">
      <c r="A73" t="s">
        <v>503</v>
      </c>
    </row>
    <row r="74" spans="1:1" x14ac:dyDescent="0.3">
      <c r="A74" t="s">
        <v>504</v>
      </c>
    </row>
    <row r="75" spans="1:1" x14ac:dyDescent="0.3">
      <c r="A75" t="s">
        <v>505</v>
      </c>
    </row>
    <row r="76" spans="1:1" x14ac:dyDescent="0.3">
      <c r="A76" t="s">
        <v>506</v>
      </c>
    </row>
    <row r="77" spans="1:1" x14ac:dyDescent="0.3">
      <c r="A77" t="s">
        <v>507</v>
      </c>
    </row>
    <row r="78" spans="1:1" x14ac:dyDescent="0.3">
      <c r="A78" t="s">
        <v>508</v>
      </c>
    </row>
    <row r="79" spans="1:1" x14ac:dyDescent="0.3">
      <c r="A79" t="s">
        <v>509</v>
      </c>
    </row>
    <row r="80" spans="1:1" x14ac:dyDescent="0.3">
      <c r="A80" t="s">
        <v>510</v>
      </c>
    </row>
    <row r="81" spans="1:1" x14ac:dyDescent="0.3">
      <c r="A81" t="s">
        <v>511</v>
      </c>
    </row>
    <row r="82" spans="1:1" x14ac:dyDescent="0.3">
      <c r="A82" t="s">
        <v>512</v>
      </c>
    </row>
    <row r="83" spans="1:1" x14ac:dyDescent="0.3">
      <c r="A83" t="s">
        <v>513</v>
      </c>
    </row>
    <row r="84" spans="1:1" x14ac:dyDescent="0.3">
      <c r="A84" t="s">
        <v>514</v>
      </c>
    </row>
    <row r="85" spans="1:1" x14ac:dyDescent="0.3">
      <c r="A85" t="s">
        <v>515</v>
      </c>
    </row>
    <row r="86" spans="1:1" x14ac:dyDescent="0.3">
      <c r="A86" t="s">
        <v>516</v>
      </c>
    </row>
    <row r="87" spans="1:1" x14ac:dyDescent="0.3">
      <c r="A87" t="s">
        <v>517</v>
      </c>
    </row>
    <row r="88" spans="1:1" x14ac:dyDescent="0.3">
      <c r="A88" t="s">
        <v>518</v>
      </c>
    </row>
    <row r="89" spans="1:1" x14ac:dyDescent="0.3">
      <c r="A89" t="s">
        <v>519</v>
      </c>
    </row>
    <row r="90" spans="1:1" x14ac:dyDescent="0.3">
      <c r="A90" t="s">
        <v>520</v>
      </c>
    </row>
    <row r="91" spans="1:1" x14ac:dyDescent="0.3">
      <c r="A91" t="s">
        <v>521</v>
      </c>
    </row>
    <row r="92" spans="1:1" x14ac:dyDescent="0.3">
      <c r="A92" t="s">
        <v>522</v>
      </c>
    </row>
    <row r="93" spans="1:1" x14ac:dyDescent="0.3">
      <c r="A93" t="s">
        <v>523</v>
      </c>
    </row>
    <row r="94" spans="1:1" x14ac:dyDescent="0.3">
      <c r="A94" t="s">
        <v>524</v>
      </c>
    </row>
    <row r="95" spans="1:1" x14ac:dyDescent="0.3">
      <c r="A95" t="s">
        <v>525</v>
      </c>
    </row>
    <row r="96" spans="1:1" x14ac:dyDescent="0.3">
      <c r="A96" t="s">
        <v>526</v>
      </c>
    </row>
    <row r="97" spans="1:1" x14ac:dyDescent="0.3">
      <c r="A97" t="s">
        <v>527</v>
      </c>
    </row>
    <row r="98" spans="1:1" x14ac:dyDescent="0.3">
      <c r="A98" t="s">
        <v>528</v>
      </c>
    </row>
    <row r="99" spans="1:1" x14ac:dyDescent="0.3">
      <c r="A99" t="s">
        <v>529</v>
      </c>
    </row>
    <row r="100" spans="1:1" x14ac:dyDescent="0.3">
      <c r="A100" t="s">
        <v>530</v>
      </c>
    </row>
    <row r="101" spans="1:1" x14ac:dyDescent="0.3">
      <c r="A101" t="s">
        <v>531</v>
      </c>
    </row>
    <row r="102" spans="1:1" x14ac:dyDescent="0.3">
      <c r="A102" t="s">
        <v>532</v>
      </c>
    </row>
    <row r="103" spans="1:1" x14ac:dyDescent="0.3">
      <c r="A103" t="s">
        <v>533</v>
      </c>
    </row>
    <row r="104" spans="1:1" x14ac:dyDescent="0.3">
      <c r="A104" t="s">
        <v>534</v>
      </c>
    </row>
    <row r="105" spans="1:1" x14ac:dyDescent="0.3">
      <c r="A105" t="s">
        <v>535</v>
      </c>
    </row>
    <row r="106" spans="1:1" x14ac:dyDescent="0.3">
      <c r="A106" t="s">
        <v>536</v>
      </c>
    </row>
    <row r="107" spans="1:1" x14ac:dyDescent="0.3">
      <c r="A107" t="s">
        <v>537</v>
      </c>
    </row>
    <row r="108" spans="1:1" x14ac:dyDescent="0.3">
      <c r="A108" t="s">
        <v>538</v>
      </c>
    </row>
    <row r="109" spans="1:1" x14ac:dyDescent="0.3">
      <c r="A109" t="s">
        <v>539</v>
      </c>
    </row>
    <row r="110" spans="1:1" x14ac:dyDescent="0.3">
      <c r="A110" t="s">
        <v>540</v>
      </c>
    </row>
    <row r="111" spans="1:1" x14ac:dyDescent="0.3">
      <c r="A111" t="s">
        <v>541</v>
      </c>
    </row>
    <row r="112" spans="1:1" x14ac:dyDescent="0.3">
      <c r="A112" t="s">
        <v>542</v>
      </c>
    </row>
    <row r="113" spans="1:1" x14ac:dyDescent="0.3">
      <c r="A113" t="s">
        <v>543</v>
      </c>
    </row>
    <row r="114" spans="1:1" x14ac:dyDescent="0.3">
      <c r="A114" t="s">
        <v>544</v>
      </c>
    </row>
    <row r="115" spans="1:1" x14ac:dyDescent="0.3">
      <c r="A115" t="s">
        <v>545</v>
      </c>
    </row>
    <row r="116" spans="1:1" x14ac:dyDescent="0.3">
      <c r="A116" t="s">
        <v>546</v>
      </c>
    </row>
    <row r="117" spans="1:1" x14ac:dyDescent="0.3">
      <c r="A117" t="s">
        <v>547</v>
      </c>
    </row>
    <row r="118" spans="1:1" x14ac:dyDescent="0.3">
      <c r="A118" t="s">
        <v>548</v>
      </c>
    </row>
    <row r="119" spans="1:1" x14ac:dyDescent="0.3">
      <c r="A119" t="s">
        <v>549</v>
      </c>
    </row>
    <row r="120" spans="1:1" x14ac:dyDescent="0.3">
      <c r="A120" t="s">
        <v>550</v>
      </c>
    </row>
    <row r="121" spans="1:1" x14ac:dyDescent="0.3">
      <c r="A121" t="s">
        <v>551</v>
      </c>
    </row>
    <row r="122" spans="1:1" x14ac:dyDescent="0.3">
      <c r="A122" t="s">
        <v>552</v>
      </c>
    </row>
    <row r="123" spans="1:1" x14ac:dyDescent="0.3">
      <c r="A123" t="s">
        <v>553</v>
      </c>
    </row>
    <row r="124" spans="1:1" x14ac:dyDescent="0.3">
      <c r="A124" t="s">
        <v>554</v>
      </c>
    </row>
    <row r="125" spans="1:1" x14ac:dyDescent="0.3">
      <c r="A125" t="s">
        <v>555</v>
      </c>
    </row>
    <row r="126" spans="1:1" x14ac:dyDescent="0.3">
      <c r="A126" t="s">
        <v>556</v>
      </c>
    </row>
    <row r="127" spans="1:1" x14ac:dyDescent="0.3">
      <c r="A127" t="s">
        <v>557</v>
      </c>
    </row>
    <row r="128" spans="1:1" x14ac:dyDescent="0.3">
      <c r="A128" t="s">
        <v>558</v>
      </c>
    </row>
    <row r="129" spans="1:1" x14ac:dyDescent="0.3">
      <c r="A129" t="s">
        <v>559</v>
      </c>
    </row>
    <row r="130" spans="1:1" x14ac:dyDescent="0.3">
      <c r="A130" t="s">
        <v>560</v>
      </c>
    </row>
    <row r="131" spans="1:1" x14ac:dyDescent="0.3">
      <c r="A131" t="s">
        <v>561</v>
      </c>
    </row>
    <row r="132" spans="1:1" x14ac:dyDescent="0.3">
      <c r="A132" t="s">
        <v>562</v>
      </c>
    </row>
    <row r="133" spans="1:1" x14ac:dyDescent="0.3">
      <c r="A133" t="s">
        <v>563</v>
      </c>
    </row>
    <row r="134" spans="1:1" x14ac:dyDescent="0.3">
      <c r="A134" t="s">
        <v>564</v>
      </c>
    </row>
    <row r="135" spans="1:1" x14ac:dyDescent="0.3">
      <c r="A135" t="s">
        <v>565</v>
      </c>
    </row>
    <row r="136" spans="1:1" x14ac:dyDescent="0.3">
      <c r="A136" t="s">
        <v>566</v>
      </c>
    </row>
    <row r="137" spans="1:1" x14ac:dyDescent="0.3">
      <c r="A137" t="s">
        <v>567</v>
      </c>
    </row>
    <row r="138" spans="1:1" x14ac:dyDescent="0.3">
      <c r="A138" t="s">
        <v>568</v>
      </c>
    </row>
    <row r="139" spans="1:1" x14ac:dyDescent="0.3">
      <c r="A139" t="s">
        <v>569</v>
      </c>
    </row>
    <row r="140" spans="1:1" x14ac:dyDescent="0.3">
      <c r="A140" t="s">
        <v>570</v>
      </c>
    </row>
    <row r="141" spans="1:1" x14ac:dyDescent="0.3">
      <c r="A141" t="s">
        <v>571</v>
      </c>
    </row>
    <row r="142" spans="1:1" x14ac:dyDescent="0.3">
      <c r="A142" t="s">
        <v>572</v>
      </c>
    </row>
    <row r="143" spans="1:1" x14ac:dyDescent="0.3">
      <c r="A143" t="s">
        <v>573</v>
      </c>
    </row>
    <row r="144" spans="1:1" x14ac:dyDescent="0.3">
      <c r="A144" t="s">
        <v>574</v>
      </c>
    </row>
    <row r="145" spans="1:1" x14ac:dyDescent="0.3">
      <c r="A145" t="s">
        <v>575</v>
      </c>
    </row>
    <row r="146" spans="1:1" x14ac:dyDescent="0.3">
      <c r="A146" t="s">
        <v>576</v>
      </c>
    </row>
    <row r="147" spans="1:1" x14ac:dyDescent="0.3">
      <c r="A147" t="s">
        <v>577</v>
      </c>
    </row>
    <row r="148" spans="1:1" x14ac:dyDescent="0.3">
      <c r="A148" t="s">
        <v>578</v>
      </c>
    </row>
    <row r="149" spans="1:1" x14ac:dyDescent="0.3">
      <c r="A149" t="s">
        <v>579</v>
      </c>
    </row>
    <row r="150" spans="1:1" x14ac:dyDescent="0.3">
      <c r="A150" t="s">
        <v>580</v>
      </c>
    </row>
    <row r="151" spans="1:1" x14ac:dyDescent="0.3">
      <c r="A151" t="s">
        <v>581</v>
      </c>
    </row>
    <row r="152" spans="1:1" x14ac:dyDescent="0.3">
      <c r="A152" t="s">
        <v>582</v>
      </c>
    </row>
    <row r="153" spans="1:1" x14ac:dyDescent="0.3">
      <c r="A153" t="s">
        <v>583</v>
      </c>
    </row>
    <row r="154" spans="1:1" x14ac:dyDescent="0.3">
      <c r="A154" t="s">
        <v>584</v>
      </c>
    </row>
    <row r="155" spans="1:1" x14ac:dyDescent="0.3">
      <c r="A155" t="s">
        <v>585</v>
      </c>
    </row>
    <row r="156" spans="1:1" x14ac:dyDescent="0.3">
      <c r="A156" t="s">
        <v>586</v>
      </c>
    </row>
    <row r="157" spans="1:1" x14ac:dyDescent="0.3">
      <c r="A157" t="s">
        <v>587</v>
      </c>
    </row>
    <row r="158" spans="1:1" x14ac:dyDescent="0.3">
      <c r="A158" t="s">
        <v>588</v>
      </c>
    </row>
    <row r="159" spans="1:1" x14ac:dyDescent="0.3">
      <c r="A159" t="s">
        <v>589</v>
      </c>
    </row>
    <row r="160" spans="1:1" x14ac:dyDescent="0.3">
      <c r="A160" t="s">
        <v>590</v>
      </c>
    </row>
    <row r="161" spans="1:1" x14ac:dyDescent="0.3">
      <c r="A161" t="s">
        <v>591</v>
      </c>
    </row>
    <row r="162" spans="1:1" x14ac:dyDescent="0.3">
      <c r="A162" t="s">
        <v>592</v>
      </c>
    </row>
    <row r="163" spans="1:1" x14ac:dyDescent="0.3">
      <c r="A163" t="s">
        <v>593</v>
      </c>
    </row>
    <row r="164" spans="1:1" x14ac:dyDescent="0.3">
      <c r="A164" t="s">
        <v>594</v>
      </c>
    </row>
    <row r="165" spans="1:1" x14ac:dyDescent="0.3">
      <c r="A165" t="s">
        <v>595</v>
      </c>
    </row>
    <row r="166" spans="1:1" x14ac:dyDescent="0.3">
      <c r="A166" t="s">
        <v>596</v>
      </c>
    </row>
    <row r="167" spans="1:1" x14ac:dyDescent="0.3">
      <c r="A167" t="s">
        <v>597</v>
      </c>
    </row>
    <row r="168" spans="1:1" x14ac:dyDescent="0.3">
      <c r="A168" t="s">
        <v>598</v>
      </c>
    </row>
    <row r="169" spans="1:1" x14ac:dyDescent="0.3">
      <c r="A169" t="s">
        <v>599</v>
      </c>
    </row>
    <row r="170" spans="1:1" x14ac:dyDescent="0.3">
      <c r="A170" t="s">
        <v>600</v>
      </c>
    </row>
    <row r="171" spans="1:1" x14ac:dyDescent="0.3">
      <c r="A171" t="s">
        <v>601</v>
      </c>
    </row>
    <row r="172" spans="1:1" x14ac:dyDescent="0.3">
      <c r="A172" t="s">
        <v>602</v>
      </c>
    </row>
    <row r="173" spans="1:1" x14ac:dyDescent="0.3">
      <c r="A173" t="s">
        <v>603</v>
      </c>
    </row>
    <row r="174" spans="1:1" x14ac:dyDescent="0.3">
      <c r="A174" t="s">
        <v>604</v>
      </c>
    </row>
    <row r="175" spans="1:1" x14ac:dyDescent="0.3">
      <c r="A175" t="s">
        <v>605</v>
      </c>
    </row>
    <row r="176" spans="1:1" x14ac:dyDescent="0.3">
      <c r="A176" t="s">
        <v>606</v>
      </c>
    </row>
    <row r="177" spans="1:1" x14ac:dyDescent="0.3">
      <c r="A177" t="s">
        <v>607</v>
      </c>
    </row>
    <row r="178" spans="1:1" x14ac:dyDescent="0.3">
      <c r="A178" t="s">
        <v>608</v>
      </c>
    </row>
    <row r="179" spans="1:1" x14ac:dyDescent="0.3">
      <c r="A179" t="s">
        <v>609</v>
      </c>
    </row>
    <row r="180" spans="1:1" x14ac:dyDescent="0.3">
      <c r="A180" t="s">
        <v>610</v>
      </c>
    </row>
    <row r="181" spans="1:1" x14ac:dyDescent="0.3">
      <c r="A181" t="s">
        <v>611</v>
      </c>
    </row>
    <row r="182" spans="1:1" x14ac:dyDescent="0.3">
      <c r="A182" t="s">
        <v>612</v>
      </c>
    </row>
    <row r="183" spans="1:1" x14ac:dyDescent="0.3">
      <c r="A183" t="s">
        <v>613</v>
      </c>
    </row>
    <row r="184" spans="1:1" x14ac:dyDescent="0.3">
      <c r="A184" t="s">
        <v>614</v>
      </c>
    </row>
    <row r="185" spans="1:1" x14ac:dyDescent="0.3">
      <c r="A185" t="s">
        <v>615</v>
      </c>
    </row>
    <row r="186" spans="1:1" x14ac:dyDescent="0.3">
      <c r="A186" t="s">
        <v>616</v>
      </c>
    </row>
    <row r="187" spans="1:1" x14ac:dyDescent="0.3">
      <c r="A187" t="s">
        <v>617</v>
      </c>
    </row>
    <row r="188" spans="1:1" x14ac:dyDescent="0.3">
      <c r="A188" t="s">
        <v>618</v>
      </c>
    </row>
    <row r="189" spans="1:1" x14ac:dyDescent="0.3">
      <c r="A189" t="s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2022-02-07T00:17:07Z</dcterms:modified>
</cp:coreProperties>
</file>