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88a8fe8643c6cf9f/Tài liệu/R project/KLTN-TriTon_data/data/"/>
    </mc:Choice>
  </mc:AlternateContent>
  <xr:revisionPtr revIDLastSave="1" documentId="11_F25DC773A252ABDACC1048E231DD66765BDE58E6" xr6:coauthVersionLast="47" xr6:coauthVersionMax="47" xr10:uidLastSave="{C3A2CB92-0D90-4627-A013-E87861173CDD}"/>
  <bookViews>
    <workbookView xWindow="1260" yWindow="1524" windowWidth="14976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91" i="1" l="1"/>
  <c r="CH91" i="1"/>
  <c r="CJ91" i="1" s="1"/>
  <c r="H91" i="1"/>
  <c r="CH90" i="1"/>
  <c r="CJ90" i="1" s="1"/>
  <c r="H90" i="1"/>
  <c r="EN89" i="1"/>
  <c r="ER89" i="1" s="1"/>
  <c r="CI89" i="1"/>
  <c r="CH89" i="1"/>
  <c r="CJ89" i="1" s="1"/>
  <c r="H89" i="1"/>
  <c r="EN88" i="1"/>
  <c r="ER88" i="1" s="1"/>
  <c r="CI88" i="1"/>
  <c r="CH88" i="1"/>
  <c r="CJ88" i="1" s="1"/>
  <c r="H88" i="1"/>
  <c r="FD87" i="1"/>
  <c r="EU87" i="1"/>
  <c r="CI87" i="1"/>
  <c r="CH87" i="1"/>
  <c r="H87" i="1"/>
  <c r="EZ86" i="1"/>
  <c r="EU86" i="1"/>
  <c r="EN86" i="1"/>
  <c r="ER86" i="1" s="1"/>
  <c r="CI86" i="1"/>
  <c r="CH86" i="1"/>
  <c r="CJ86" i="1" s="1"/>
  <c r="H86" i="1"/>
  <c r="FA85" i="1"/>
  <c r="EO85" i="1"/>
  <c r="EN85" i="1"/>
  <c r="CI85" i="1"/>
  <c r="CH85" i="1"/>
  <c r="CJ85" i="1" s="1"/>
  <c r="H85" i="1"/>
  <c r="FA84" i="1"/>
  <c r="CH84" i="1"/>
  <c r="CJ84" i="1" s="1"/>
  <c r="H84" i="1"/>
  <c r="FG83" i="1"/>
  <c r="EQ83" i="1"/>
  <c r="EP83" i="1"/>
  <c r="EN83" i="1"/>
  <c r="CI83" i="1"/>
  <c r="CH83" i="1"/>
  <c r="H83" i="1"/>
  <c r="FA82" i="1"/>
  <c r="EO82" i="1"/>
  <c r="EN82" i="1"/>
  <c r="ER82" i="1" s="1"/>
  <c r="CI82" i="1"/>
  <c r="CH82" i="1"/>
  <c r="CJ82" i="1" s="1"/>
  <c r="H82" i="1"/>
  <c r="CI81" i="1"/>
  <c r="CH81" i="1"/>
  <c r="H81" i="1"/>
  <c r="H80" i="1"/>
  <c r="CI79" i="1"/>
  <c r="CH79" i="1"/>
  <c r="H79" i="1"/>
  <c r="H78" i="1"/>
  <c r="CI77" i="1"/>
  <c r="CH77" i="1"/>
  <c r="CJ77" i="1" s="1"/>
  <c r="H77" i="1"/>
  <c r="EQ76" i="1"/>
  <c r="ER76" i="1" s="1"/>
  <c r="CI76" i="1"/>
  <c r="CH76" i="1"/>
  <c r="H76" i="1"/>
  <c r="FA75" i="1"/>
  <c r="EV75" i="1"/>
  <c r="EU75" i="1"/>
  <c r="EQ75" i="1"/>
  <c r="EO75" i="1"/>
  <c r="EN75" i="1"/>
  <c r="ER75" i="1" s="1"/>
  <c r="CI75" i="1"/>
  <c r="CH75" i="1"/>
  <c r="CJ75" i="1" s="1"/>
  <c r="H75" i="1"/>
  <c r="FA74" i="1"/>
  <c r="EU74" i="1"/>
  <c r="EP74" i="1"/>
  <c r="EN74" i="1"/>
  <c r="ER74" i="1" s="1"/>
  <c r="H74" i="1"/>
  <c r="EZ73" i="1"/>
  <c r="CI73" i="1"/>
  <c r="CH73" i="1"/>
  <c r="H73" i="1"/>
  <c r="EN72" i="1"/>
  <c r="ER72" i="1" s="1"/>
  <c r="CI72" i="1"/>
  <c r="CH72" i="1"/>
  <c r="CJ72" i="1" s="1"/>
  <c r="H72" i="1"/>
  <c r="FB71" i="1"/>
  <c r="FA71" i="1"/>
  <c r="EO71" i="1"/>
  <c r="EN71" i="1"/>
  <c r="ER71" i="1" s="1"/>
  <c r="CI71" i="1"/>
  <c r="CH71" i="1"/>
  <c r="CJ71" i="1" s="1"/>
  <c r="H71" i="1"/>
  <c r="H70" i="1"/>
  <c r="CI69" i="1"/>
  <c r="CH69" i="1"/>
  <c r="CJ69" i="1" s="1"/>
  <c r="H69" i="1"/>
  <c r="EQ68" i="1"/>
  <c r="EP68" i="1"/>
  <c r="EO68" i="1"/>
  <c r="EN68" i="1"/>
  <c r="CI68" i="1"/>
  <c r="CH68" i="1"/>
  <c r="CJ68" i="1" s="1"/>
  <c r="H68" i="1"/>
  <c r="H67" i="1"/>
  <c r="EN66" i="1"/>
  <c r="ER66" i="1" s="1"/>
  <c r="CI66" i="1"/>
  <c r="CH66" i="1"/>
  <c r="CJ66" i="1" s="1"/>
  <c r="H66" i="1"/>
  <c r="ER65" i="1"/>
  <c r="K65" i="1"/>
  <c r="H65" i="1"/>
  <c r="ER64" i="1"/>
  <c r="CI64" i="1"/>
  <c r="CH64" i="1"/>
  <c r="H64" i="1"/>
  <c r="CI63" i="1"/>
  <c r="CH63" i="1"/>
  <c r="H63" i="1"/>
  <c r="CI62" i="1"/>
  <c r="CH62" i="1"/>
  <c r="H62" i="1"/>
  <c r="CI61" i="1"/>
  <c r="CH61" i="1"/>
  <c r="CJ61" i="1" s="1"/>
  <c r="H61" i="1"/>
  <c r="CI60" i="1"/>
  <c r="CH60" i="1"/>
  <c r="CJ60" i="1" s="1"/>
  <c r="H60" i="1"/>
  <c r="ER59" i="1"/>
  <c r="CI59" i="1"/>
  <c r="CH59" i="1"/>
  <c r="H59" i="1"/>
  <c r="CI58" i="1"/>
  <c r="CH58" i="1"/>
  <c r="H58" i="1"/>
  <c r="CI57" i="1"/>
  <c r="CH57" i="1"/>
  <c r="H57" i="1"/>
  <c r="CI56" i="1"/>
  <c r="CH56" i="1"/>
  <c r="CJ56" i="1" s="1"/>
  <c r="H56" i="1"/>
  <c r="ER55" i="1"/>
  <c r="CI55" i="1"/>
  <c r="CH55" i="1"/>
  <c r="CJ55" i="1" s="1"/>
  <c r="H55" i="1"/>
  <c r="ER54" i="1"/>
  <c r="H54" i="1"/>
  <c r="CI53" i="1"/>
  <c r="CH53" i="1"/>
  <c r="CJ53" i="1" s="1"/>
  <c r="H53" i="1"/>
  <c r="ER52" i="1"/>
  <c r="H52" i="1"/>
  <c r="H51" i="1"/>
  <c r="H50" i="1"/>
  <c r="ER49" i="1"/>
  <c r="CI49" i="1"/>
  <c r="CH49" i="1"/>
  <c r="CJ49" i="1" s="1"/>
  <c r="H49" i="1"/>
  <c r="CI48" i="1"/>
  <c r="CH48" i="1"/>
  <c r="CJ48" i="1" s="1"/>
  <c r="H48" i="1"/>
  <c r="ER47" i="1"/>
  <c r="CI47" i="1"/>
  <c r="CH47" i="1"/>
  <c r="H47" i="1"/>
  <c r="ER46" i="1"/>
  <c r="CI46" i="1"/>
  <c r="CH46" i="1"/>
  <c r="H46" i="1"/>
  <c r="ER45" i="1"/>
  <c r="H45" i="1"/>
  <c r="ER44" i="1"/>
  <c r="CI44" i="1"/>
  <c r="CH44" i="1"/>
  <c r="CJ44" i="1" s="1"/>
  <c r="H44" i="1"/>
  <c r="H43" i="1"/>
  <c r="CI42" i="1"/>
  <c r="CH42" i="1"/>
  <c r="CJ42" i="1" s="1"/>
  <c r="H42" i="1"/>
  <c r="CI41" i="1"/>
  <c r="CH41" i="1"/>
  <c r="H41" i="1"/>
  <c r="CI40" i="1"/>
  <c r="CH40" i="1"/>
  <c r="H40" i="1"/>
  <c r="CI39" i="1"/>
  <c r="CH39" i="1"/>
  <c r="CJ39" i="1" s="1"/>
  <c r="H39" i="1"/>
  <c r="H38" i="1"/>
  <c r="ER37" i="1"/>
  <c r="H37" i="1"/>
  <c r="ER36" i="1"/>
  <c r="CI36" i="1"/>
  <c r="CH36" i="1"/>
  <c r="CJ36" i="1" s="1"/>
  <c r="H36" i="1"/>
  <c r="ER35" i="1"/>
  <c r="CI35" i="1"/>
  <c r="CH35" i="1"/>
  <c r="CJ35" i="1" s="1"/>
  <c r="H35" i="1"/>
  <c r="ER34" i="1"/>
  <c r="H34" i="1"/>
  <c r="ER33" i="1"/>
  <c r="CI33" i="1"/>
  <c r="CH33" i="1"/>
  <c r="CJ33" i="1" s="1"/>
  <c r="H33" i="1"/>
  <c r="ER32" i="1"/>
  <c r="CI32" i="1"/>
  <c r="CH32" i="1"/>
  <c r="H32" i="1"/>
  <c r="ER31" i="1"/>
  <c r="CI31" i="1"/>
  <c r="CH31" i="1"/>
  <c r="H31" i="1"/>
  <c r="ER30" i="1"/>
  <c r="CI30" i="1"/>
  <c r="CH30" i="1"/>
  <c r="H30" i="1"/>
  <c r="ER29" i="1"/>
  <c r="CI29" i="1"/>
  <c r="CH29" i="1"/>
  <c r="CJ29" i="1" s="1"/>
  <c r="H29" i="1"/>
  <c r="ER28" i="1"/>
  <c r="CI28" i="1"/>
  <c r="CJ28" i="1" s="1"/>
  <c r="H28" i="1"/>
  <c r="ER27" i="1"/>
  <c r="CI27" i="1"/>
  <c r="CH27" i="1"/>
  <c r="H27" i="1"/>
  <c r="CI26" i="1"/>
  <c r="CH26" i="1"/>
  <c r="CJ26" i="1" s="1"/>
  <c r="H26" i="1"/>
  <c r="ER25" i="1"/>
  <c r="CI25" i="1"/>
  <c r="CH25" i="1"/>
  <c r="CJ25" i="1" s="1"/>
  <c r="H25" i="1"/>
  <c r="ER24" i="1"/>
  <c r="H24" i="1"/>
  <c r="ER23" i="1"/>
  <c r="CI23" i="1"/>
  <c r="CH23" i="1"/>
  <c r="CJ23" i="1" s="1"/>
  <c r="H23" i="1"/>
  <c r="ER22" i="1"/>
  <c r="CI22" i="1"/>
  <c r="CH22" i="1"/>
  <c r="H22" i="1"/>
  <c r="ER21" i="1"/>
  <c r="CI21" i="1"/>
  <c r="CH21" i="1"/>
  <c r="H21" i="1"/>
  <c r="ER20" i="1"/>
  <c r="H20" i="1"/>
  <c r="H19" i="1"/>
  <c r="ER18" i="1"/>
  <c r="CI18" i="1"/>
  <c r="CH18" i="1"/>
  <c r="H18" i="1"/>
  <c r="ER17" i="1"/>
  <c r="CI17" i="1"/>
  <c r="CH17" i="1"/>
  <c r="H17" i="1"/>
  <c r="ER16" i="1"/>
  <c r="CI16" i="1"/>
  <c r="CH16" i="1"/>
  <c r="H16" i="1"/>
  <c r="ER15" i="1"/>
  <c r="CI15" i="1"/>
  <c r="CH15" i="1"/>
  <c r="CJ15" i="1" s="1"/>
  <c r="H15" i="1"/>
  <c r="ER14" i="1"/>
  <c r="H14" i="1"/>
  <c r="CI13" i="1"/>
  <c r="CH13" i="1"/>
  <c r="CJ13" i="1" s="1"/>
  <c r="H13" i="1"/>
  <c r="ER12" i="1"/>
  <c r="CI12" i="1"/>
  <c r="CH12" i="1"/>
  <c r="H12" i="1"/>
  <c r="ER11" i="1"/>
  <c r="CI11" i="1"/>
  <c r="CH11" i="1"/>
  <c r="H11" i="1"/>
  <c r="ER10" i="1"/>
  <c r="CI10" i="1"/>
  <c r="CH10" i="1"/>
  <c r="CJ10" i="1" s="1"/>
  <c r="H10" i="1"/>
  <c r="ER9" i="1"/>
  <c r="CI9" i="1"/>
  <c r="CH9" i="1"/>
  <c r="CJ9" i="1" s="1"/>
  <c r="H9" i="1"/>
  <c r="ER8" i="1"/>
  <c r="CI8" i="1"/>
  <c r="CH8" i="1"/>
  <c r="CJ8" i="1" s="1"/>
  <c r="H8" i="1"/>
  <c r="ER7" i="1"/>
  <c r="CI7" i="1"/>
  <c r="CH7" i="1"/>
  <c r="H7" i="1"/>
  <c r="ER6" i="1"/>
  <c r="CI6" i="1"/>
  <c r="CH6" i="1"/>
  <c r="CJ6" i="1" s="1"/>
  <c r="H6" i="1"/>
  <c r="ER5" i="1"/>
  <c r="CI5" i="1"/>
  <c r="CH5" i="1"/>
  <c r="CJ5" i="1" s="1"/>
  <c r="H5" i="1"/>
  <c r="ER4" i="1"/>
  <c r="CI4" i="1"/>
  <c r="CH4" i="1"/>
  <c r="CJ4" i="1" s="1"/>
  <c r="H4" i="1"/>
  <c r="ER3" i="1"/>
  <c r="CI3" i="1"/>
  <c r="CH3" i="1"/>
  <c r="H3" i="1"/>
  <c r="ER2" i="1"/>
  <c r="CI2" i="1"/>
  <c r="CH2" i="1"/>
  <c r="CJ2" i="1" s="1"/>
  <c r="H2" i="1"/>
  <c r="CJ3" i="1" l="1"/>
  <c r="CJ7" i="1"/>
  <c r="CJ11" i="1"/>
  <c r="CJ21" i="1"/>
  <c r="CJ46" i="1"/>
  <c r="CJ83" i="1"/>
  <c r="ER83" i="1"/>
  <c r="ER68" i="1"/>
  <c r="CJ18" i="1"/>
  <c r="ER85" i="1"/>
  <c r="CJ17" i="1"/>
  <c r="CJ27" i="1"/>
  <c r="CJ47" i="1"/>
  <c r="CJ59" i="1"/>
  <c r="CJ64" i="1"/>
  <c r="CJ87" i="1"/>
  <c r="CJ16" i="1"/>
  <c r="CJ30" i="1"/>
  <c r="CJ40" i="1"/>
  <c r="CJ57" i="1"/>
  <c r="CJ62" i="1"/>
  <c r="CJ12" i="1"/>
  <c r="CJ22" i="1"/>
  <c r="CJ31" i="1"/>
  <c r="CJ41" i="1"/>
  <c r="CJ58" i="1"/>
  <c r="CJ63" i="1"/>
  <c r="CJ79" i="1"/>
  <c r="CJ32" i="1"/>
  <c r="CJ76" i="1"/>
  <c r="CJ73" i="1"/>
  <c r="C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F1" authorId="0" shapeId="0" xr:uid="{E6883BB2-5A3E-4B86-BBAF-DE23038D54D7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H1" authorId="0" shapeId="0" xr:uid="{BD464004-AC29-49AA-AB3D-676C4AD74A8C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J1" authorId="0" shapeId="0" xr:uid="{EF92929E-90B9-46B3-8FB3-5F2BD79E7B5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1=Nam
2=Nữ</t>
        </r>
      </text>
    </comment>
    <comment ref="L1" authorId="0" shapeId="0" xr:uid="{AC66744F-CE19-44EB-99A4-F09D5FA3F2B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1=Kinh
2=Khơme
3=Khác</t>
        </r>
      </text>
    </comment>
    <comment ref="M1" authorId="0" shapeId="0" xr:uid="{FFF3183E-3254-4B28-987F-E1EC94805D9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0=Không
1=Hiếu Nghĩa
2=Phật
3=Khác</t>
        </r>
      </text>
    </comment>
    <comment ref="N1" authorId="0" shapeId="0" xr:uid="{2D57F82F-884E-4212-9761-AF1103085EF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1=Cấp 1 trở xuống
2=Cấp 2
3=Cấp 3
4=Trên cấp 3</t>
        </r>
      </text>
    </comment>
    <comment ref="S1" authorId="0" shapeId="0" xr:uid="{7B9ED7AC-5971-44AF-8F33-2E0F247D8187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1=Toàn thời gian
2=Bán thời gian</t>
        </r>
      </text>
    </comment>
    <comment ref="Z1" authorId="0" shapeId="0" xr:uid="{EFC36092-A741-4A33-AAD7-0BBC04815134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
2=Giảm
3=Không thay đổi</t>
        </r>
      </text>
    </comment>
    <comment ref="AA1" authorId="0" shapeId="0" xr:uid="{CE06ADB3-32E3-4321-87E7-CD61BC6E1E7B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1.1 Tăng do mua vào
1.2. Tăng do được cấp
1.3. Do thừa kế
1.4. Tự khai phá
2.1=Bán
2.2. Cầm cố
2.3. Chia cho con
2.4. Khác</t>
        </r>
      </text>
    </comment>
    <comment ref="AC1" authorId="0" shapeId="0" xr:uid="{EF1F53E0-408C-4106-9A68-30EC3D64F26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1=Sông/Suối
2=Ao/Hồ
3=Tự nhiên
4=Giếng
5=Khác</t>
        </r>
      </text>
    </comment>
    <comment ref="AE1" authorId="0" shapeId="0" xr:uid="{4E78A760-0801-406A-A1D9-6C7B0E3A1A24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theo thứ tự do người dân trả lời</t>
        </r>
      </text>
    </comment>
    <comment ref="AF1" authorId="0" shapeId="0" xr:uid="{677F6939-A966-4500-9233-B1739FE378AE}">
      <text>
        <r>
          <rPr>
            <b/>
            <sz val="9"/>
            <color indexed="81"/>
            <rFont val="Tahoma"/>
            <family val="2"/>
          </rPr>
          <t>Nguyen Quoc Binh:
Đếm tổng số loài cây của tất cả các mô hình</t>
        </r>
      </text>
    </comment>
    <comment ref="AR1" authorId="0" shapeId="0" xr:uid="{6585EF07-CB3E-40AD-954A-178BD20CBE7A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ĐVT tùy loài cây</t>
        </r>
      </text>
    </comment>
    <comment ref="FI1" authorId="0" shapeId="0" xr:uid="{318EA915-F2CE-4B61-A388-27BB7E6C291B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L1" authorId="0" shapeId="0" xr:uid="{AF894377-16A0-47A0-88E3-3E8CACD7FA32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M1" authorId="0" shapeId="0" xr:uid="{DBC6495F-0774-458B-B893-0BC2D1563A6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P1" authorId="0" shapeId="0" xr:uid="{FC6A0D64-10DF-4E34-9DBB-F4714E608B4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Q1" authorId="0" shapeId="0" xr:uid="{1517F285-FCE8-4919-915B-54559036EAB8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1=Người thân
2=TV/Báo đài
3=Láng giềng
4=Khác</t>
        </r>
      </text>
    </comment>
    <comment ref="FS1" authorId="0" shapeId="0" xr:uid="{E07DF66B-9FD4-43C5-82F4-07A4EBBE524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1=Có
2=Không</t>
        </r>
      </text>
    </comment>
    <comment ref="FT1" authorId="0" shapeId="0" xr:uid="{B5D75443-510F-4F9E-9279-789D6D536F07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1=NN&amp;PTNT/NH CS
2=NH TM
3=Tư nhân/ĐL Vật tư
4=HTX/Hội/Nhóm
5=Khác
(Cùng lúc nhiều nơi thì nhập theo nơi vay, không khoảng cách: VD: 124)</t>
        </r>
      </text>
    </comment>
    <comment ref="FX1" authorId="0" shapeId="0" xr:uid="{38276036-6A99-4DEB-94D9-07BCC4CAF8A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1=Đã trả
2=Đang trả
3=Chưa trả</t>
        </r>
      </text>
    </comment>
    <comment ref="FY1" authorId="0" shapeId="0" xr:uid="{8D5FC5E8-3F64-4D56-88CE-B9F292CABD01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1=Đủ vốn sản xuất
2=Không có Sổ đỏ/Xanh thế chấp
3=Ngại thủ tục
4=Không có tài sản thế chấp
5=Lý do khác</t>
        </r>
      </text>
    </comment>
    <comment ref="GA1" authorId="0" shapeId="0" xr:uid="{D361FC31-EE6E-48F9-A67C-097A6B9CD989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1=Đang chờ cấp
2=Đã thế chấp
3=Không thuộc diện được cấp
4=Khác</t>
        </r>
      </text>
    </comment>
    <comment ref="GC1" authorId="0" shapeId="0" xr:uid="{ADBC542B-E604-425E-8460-F1771E1B6894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a=Chăn nuôi
b=Trồng trọt
c=Khác</t>
        </r>
      </text>
    </comment>
    <comment ref="GD1" authorId="0" shapeId="0" xr:uid="{F1CEB357-1AE5-4C7F-BDEA-D9D1E4662378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E1" authorId="0" shapeId="0" xr:uid="{CC2F7C25-D7CE-428F-B3F4-CB05A742C5BA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F1" authorId="0" shapeId="0" xr:uid="{581E37C8-6778-4CF4-B35B-7BF12C38EFBA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G1" authorId="0" shapeId="0" xr:uid="{A17D440C-8E1F-4256-8C7D-486B9C631D5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 thâm canh
2=Tăng diện tích
3=Giảm thâm canh
4=Không thay đổi
5=Dừng sản xuất
6=Thay đổi HTCT khác
7=Bán đất/Bỏ hoang
8=Chuyễn sang phi NN
9=Di dân mùa vụ kiếm việc
0. Định cư nơi khác/khác (10 và 11)
(Nhiều hơn 1 sự lựa chọn thì nhập lần lượt các số liên tục</t>
        </r>
      </text>
    </comment>
    <comment ref="A26" authorId="1" shapeId="0" xr:uid="{77EC96A5-9DCE-46D7-8362-B5C545A49F11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27" authorId="1" shapeId="0" xr:uid="{962E8D21-213D-4A97-8A9F-5757EA75BFA8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28" authorId="1" shapeId="0" xr:uid="{CE40C144-0E8A-41DB-BF96-DFDA32E11C02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30" authorId="1" shapeId="0" xr:uid="{28852BCF-47DF-465E-AFC3-0E428F3318CE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  <comment ref="A75" authorId="0" shapeId="0" xr:uid="{9D988995-8539-4362-A1CC-F174A4FB9049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81" authorId="0" shapeId="0" xr:uid="{5E8AB39C-643E-4754-BB21-D72C11F4063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</commentList>
</comments>
</file>

<file path=xl/sharedStrings.xml><?xml version="1.0" encoding="utf-8"?>
<sst xmlns="http://schemas.openxmlformats.org/spreadsheetml/2006/main" count="2040" uniqueCount="610">
  <si>
    <t>STT hộ</t>
  </si>
  <si>
    <t>Họ Tên Chủ hộ</t>
  </si>
  <si>
    <t>Họ tên người trả lời</t>
  </si>
  <si>
    <t>Quan hệ với chủ hộ</t>
  </si>
  <si>
    <t>Tên huyện</t>
  </si>
  <si>
    <t>Mã huyện</t>
  </si>
  <si>
    <t xml:space="preserve">Tên xã </t>
  </si>
  <si>
    <t>Mã xã</t>
  </si>
  <si>
    <t>Ấp</t>
  </si>
  <si>
    <t>Giới tính</t>
  </si>
  <si>
    <t>Tuổi</t>
  </si>
  <si>
    <t>1. Dân tộc</t>
  </si>
  <si>
    <t>2. Tôn giáo</t>
  </si>
  <si>
    <t>3. Học vấn người TL</t>
  </si>
  <si>
    <t>4. Số nhân khẩu</t>
  </si>
  <si>
    <t>4.1. Số lao động chính</t>
  </si>
  <si>
    <t>4.2. LĐ nông nghiệp</t>
  </si>
  <si>
    <t>5.1. Số năm lao động</t>
  </si>
  <si>
    <t>5.2. Thời gian làm NN</t>
  </si>
  <si>
    <t>6. Thu nhập 2018 (triệu)</t>
  </si>
  <si>
    <t>7. Phần trăm thu từ NLKH (%)</t>
  </si>
  <si>
    <t>8. Tổng DT đất (ha)</t>
  </si>
  <si>
    <t>8.1. DT đất NLKH (ha)</t>
  </si>
  <si>
    <t>8.2. DT đất LN (ha)</t>
  </si>
  <si>
    <t>8a. DT tăng/giảm</t>
  </si>
  <si>
    <t>8a.Lý do tăng/giảm</t>
  </si>
  <si>
    <t>Diện tích tăng (giảm)</t>
  </si>
  <si>
    <t>8b. Nguồn nước</t>
  </si>
  <si>
    <t>Ghi rõ (nếu chọn 5)</t>
  </si>
  <si>
    <t>9-11. Tổng số mô hình</t>
  </si>
  <si>
    <t>9-11.Tổng số loài cây trong các MH</t>
  </si>
  <si>
    <t>11.1 MH1: DT (ha)</t>
  </si>
  <si>
    <t>11.1 MH1: Cây chính1</t>
  </si>
  <si>
    <t>11.1 MH1: Nhóm cây chính1</t>
  </si>
  <si>
    <t>11.1 MH1: Số cây chính 1</t>
  </si>
  <si>
    <t>Đơn vị</t>
  </si>
  <si>
    <t>11.1 MH1: Năm trồng  cây chính1 (DVT)</t>
  </si>
  <si>
    <t>11.1 MH1: Nsuất  cây chính1 (DVT)</t>
  </si>
  <si>
    <t>11.1 MH1: Cây chính2</t>
  </si>
  <si>
    <t>11.1 MH1: Số cây chính 2</t>
  </si>
  <si>
    <t>11.1 MH1: Năm trồng  cây chính2</t>
  </si>
  <si>
    <t>11.1 MH1: Nsuất  cây chính2 (DVT)</t>
  </si>
  <si>
    <t>11.1 MH1: Cây xen1</t>
  </si>
  <si>
    <t>11.1 MH1: Nhóm cây xen1</t>
  </si>
  <si>
    <t>11.1 MH1: Số cây Xen1</t>
  </si>
  <si>
    <t>ĐVT</t>
  </si>
  <si>
    <t>11.1 MH1: Năm trồng cây Xen1</t>
  </si>
  <si>
    <t>11.1 MH1: Nsuất cây Xen1 (DVT)</t>
  </si>
  <si>
    <t>11.1 MH1: Đơn vị</t>
  </si>
  <si>
    <t>11.1 MH1: Cây Xen2</t>
  </si>
  <si>
    <t>11.1 MH1: Số cây Xen2</t>
  </si>
  <si>
    <t>11.1 MH1: Năm trồng cây Xen2</t>
  </si>
  <si>
    <t>11.1 MH1: NSuất cây Xen2 (DVT)</t>
  </si>
  <si>
    <t>11.1 MH1: Cây Xen3</t>
  </si>
  <si>
    <t>11.1 MH1: Số cây Xen3</t>
  </si>
  <si>
    <t>11.1 MH1: Năm trồng cây Xen3</t>
  </si>
  <si>
    <t>11.1 MH1: NSuất cây Xen3 (DVT)</t>
  </si>
  <si>
    <t>11.1 MH1: Cây Xen4</t>
  </si>
  <si>
    <t>11.1 MH1: Số cây Xen4</t>
  </si>
  <si>
    <t>11.1 MH1: Năm trồng cây Xen4</t>
  </si>
  <si>
    <t>11.1 MH1: NSuất cây Xen4 (DVT)</t>
  </si>
  <si>
    <t>11.1 MH1: Cây Xen5</t>
  </si>
  <si>
    <t>11.1 MH1: Số cây Xen5</t>
  </si>
  <si>
    <t>11.1 MH1: Năm trồng cây Xen5</t>
  </si>
  <si>
    <t>11.1 MH1: NSuất cây Xen5 (DVT)</t>
  </si>
  <si>
    <t>11.1 MH1: Cây Xen6</t>
  </si>
  <si>
    <t>11.1 MH1: Số cây Xen6</t>
  </si>
  <si>
    <t>11.1 MH1: Năm trồng cây Xen6</t>
  </si>
  <si>
    <t>11.1 MH1: NSuất cây Xen6 (DVT)</t>
  </si>
  <si>
    <t>MH1
CT trồng</t>
  </si>
  <si>
    <t>11.1. MH1.
 Đặc điểm 
đất</t>
  </si>
  <si>
    <t>11.1. MH1. Đặc điểm địa hình</t>
  </si>
  <si>
    <t xml:space="preserve">11.1. MH1. Đặc điểm nước </t>
  </si>
  <si>
    <t>12.MH1. Thu chính 2018</t>
  </si>
  <si>
    <t>12.MH1. Thu xen 2018</t>
  </si>
  <si>
    <t>12.MH1. Chi chính 2018</t>
  </si>
  <si>
    <t>12.MH1. Chi xen 2018</t>
  </si>
  <si>
    <t>12.MH1. Tổng thu 2018</t>
  </si>
  <si>
    <t>12.MH1. Tổng chi 2018</t>
  </si>
  <si>
    <t>12.MH1. Lợi nhuận 2018</t>
  </si>
  <si>
    <t>MH1:
Công thức trồng</t>
  </si>
  <si>
    <t>11.1 MH2: DT (ha)</t>
  </si>
  <si>
    <t>11.1 MH2: Cây chính1</t>
  </si>
  <si>
    <t>11.1 MH2: Số cây chính 1</t>
  </si>
  <si>
    <t>11.1 MH2: Năm trồng  
cây chính1</t>
  </si>
  <si>
    <t>11.1 MH2: Nsuất 
cây chính1(DVT)</t>
  </si>
  <si>
    <t>11.1 MH2: Cây xen1</t>
  </si>
  <si>
    <t>11.1 MH2: Số cây xen1</t>
  </si>
  <si>
    <t>11.1 MH2: Năm trồng cây Xen1</t>
  </si>
  <si>
    <t>11.1 MH2: Nsuất cây xen1 (DVT)</t>
  </si>
  <si>
    <t>11.1 MH2: Cây xen2</t>
  </si>
  <si>
    <t>11.1 MH2: Số cây xen2</t>
  </si>
  <si>
    <t>11.1 MH2: Năm trồng cây Xen2</t>
  </si>
  <si>
    <t>11.1 MH2: NSuất cây xen2(DVT)</t>
  </si>
  <si>
    <t>11.1 MH2: Cây Xen3</t>
  </si>
  <si>
    <t>11.1 MH2: Số cây xen3</t>
  </si>
  <si>
    <t>11.1 MH2: Năm trồng cây Xen3</t>
  </si>
  <si>
    <t>11.1 MH2: NSuất cây xen3 (DVT)</t>
  </si>
  <si>
    <t>10.1. Loài 1</t>
  </si>
  <si>
    <t>10.1. Lý do 1</t>
  </si>
  <si>
    <t>10.2. Loài 2</t>
  </si>
  <si>
    <t>10.2. Lý do 2</t>
  </si>
  <si>
    <t>10.3. Loài 3</t>
  </si>
  <si>
    <t>10.3. Lý do 3</t>
  </si>
  <si>
    <t>13. Tên MH hiệu quả 1</t>
  </si>
  <si>
    <t>13.1. Lý do HQ 1</t>
  </si>
  <si>
    <t>13.1.Lý do HQ 2</t>
  </si>
  <si>
    <t>13.1. Lý do HQ 3</t>
  </si>
  <si>
    <t>13. Tên MH hiệu quả 2</t>
  </si>
  <si>
    <t>13.2. Lý do HQ 1</t>
  </si>
  <si>
    <t>13.2.Lý do HQ 2</t>
  </si>
  <si>
    <t>13.2. Lý do HQ 3</t>
  </si>
  <si>
    <t>14. Tên loại cây KT 1</t>
  </si>
  <si>
    <t>14.1. Lý do KT 1</t>
  </si>
  <si>
    <t>14.1.Lý do KT 2</t>
  </si>
  <si>
    <t>14.1. Lý do KT 3</t>
  </si>
  <si>
    <t>14. Tên loại cây  KT 2</t>
  </si>
  <si>
    <t>14.2. Lý do KT 1</t>
  </si>
  <si>
    <t>14.2.Lý do KT 2</t>
  </si>
  <si>
    <t>14.2. Lý do KT 3</t>
  </si>
  <si>
    <t>14. Tên loại cây  KT 3</t>
  </si>
  <si>
    <t>15.1. Thuận lợi MH1</t>
  </si>
  <si>
    <t>15.2. Khó khăn MH1</t>
  </si>
  <si>
    <t>16.1 Cây thay đổi 1</t>
  </si>
  <si>
    <t>16.1. Lý do 1</t>
  </si>
  <si>
    <t>16.2 Cây thay đổi 2</t>
  </si>
  <si>
    <t>16.2. Lý do 1</t>
  </si>
  <si>
    <t>17.1.MH1: Năm thiết lập</t>
  </si>
  <si>
    <t>17.1 MH 1: Chi phí thiết lập/ha</t>
  </si>
  <si>
    <t>17.1 MH 1: CP thiết lập/ha: Giống</t>
  </si>
  <si>
    <t>17.1 MH 1: CP thiết lập/ha: Làm đất</t>
  </si>
  <si>
    <t>17.1 MH 1: CP thiết lập/ha: Phân-Thuốc</t>
  </si>
  <si>
    <t>17.1 MH 1: CP thiết lập/ha: Công trồng</t>
  </si>
  <si>
    <t>Cộng Chi phí thiết lập (triệu)</t>
  </si>
  <si>
    <t>17.1.MH2: Năm thiết lập</t>
  </si>
  <si>
    <t>17.1 MH 2: Chi phí thiết lập/ha</t>
  </si>
  <si>
    <t>17.1 MH 2: CP thiết lập/ha: Giống</t>
  </si>
  <si>
    <t>17.1 MH 2: CP thiết lập/ha: Làm đất</t>
  </si>
  <si>
    <t>17.1 MH 2: CP thiết lập/ha: Phân-Thuốc</t>
  </si>
  <si>
    <t>17.1 MH 2: CP thiết lập/ha: Công trồng</t>
  </si>
  <si>
    <t>Tiền</t>
  </si>
  <si>
    <t>17.2 MH 1: CP CS-Ha/năm: Phân/Thuốc</t>
  </si>
  <si>
    <t>17.2 MH 1: CP CS-Ha/năm: Công CS</t>
  </si>
  <si>
    <t>17.2 MH 1: CP CS-Ha/năm: Công Thu hoạch</t>
  </si>
  <si>
    <t>17.2 MH 2: CP CS-Ha/năm: Phân/Thuốc</t>
  </si>
  <si>
    <t>17.2 MH 2: CP CS-Ha/năm: Công CS</t>
  </si>
  <si>
    <t>17.2 MH 2: CP CS-Ha/năm: Công Thu hoạch</t>
  </si>
  <si>
    <t>17.2 MH 3: CP CS-Ha/năm: Phân/Thuốc</t>
  </si>
  <si>
    <t>17.2 MH 3: CP CS-Ha/năm: Công CS</t>
  </si>
  <si>
    <t>17.2 MH 3: CP CS-Ha/năm: Công Thu hoạch</t>
  </si>
  <si>
    <t>21.1 Hình thức tổ chức</t>
  </si>
  <si>
    <t>21.1 Số lần/03 năm</t>
  </si>
  <si>
    <t>21.1 Nội dung</t>
  </si>
  <si>
    <t>21.1 Mức áp dụng</t>
  </si>
  <si>
    <t>21.2 Hình thức tổ chức</t>
  </si>
  <si>
    <t>21.2 Số lần/03 năm</t>
  </si>
  <si>
    <t>21.2 Nội dung</t>
  </si>
  <si>
    <t>21.2 Mức áp dụng</t>
  </si>
  <si>
    <t>22. Nguồn tự học KT</t>
  </si>
  <si>
    <t>Ghi rõ (nếu chọn 4)</t>
  </si>
  <si>
    <t>23. Vay vốn</t>
  </si>
  <si>
    <t>23.1 Tên NH-Tổ chức-Tư nhân</t>
  </si>
  <si>
    <t>23.1 Tổng số tiền vay (triệu)</t>
  </si>
  <si>
    <t>23.1 Thời hạn vay (tháng)</t>
  </si>
  <si>
    <t>23.1 Lãi suất TB/tháng (%)</t>
  </si>
  <si>
    <t>23.1 Tình trạng trả</t>
  </si>
  <si>
    <t>23.2 Lý do không vay</t>
  </si>
  <si>
    <t>23.2 Ghi rõ (nếu chọn 5)</t>
  </si>
  <si>
    <t>23.2.2 Lý do không có sổ đỏ/xanh</t>
  </si>
  <si>
    <t>23.2.2.2 Số tiền vay chưa trả (triệu)</t>
  </si>
  <si>
    <t>23.2.2.2 Mục đích vay trước đây</t>
  </si>
  <si>
    <t>24. Thuận lợi</t>
  </si>
  <si>
    <t>24. Khó khăn</t>
  </si>
  <si>
    <t>24. Mong muốn</t>
  </si>
  <si>
    <t>25. Chiến lược SX</t>
  </si>
  <si>
    <t>Chủ hộ</t>
  </si>
  <si>
    <t>Sao den</t>
  </si>
  <si>
    <t>LN</t>
  </si>
  <si>
    <t>cây</t>
  </si>
  <si>
    <t>tấn</t>
  </si>
  <si>
    <t>Dat lan da</t>
  </si>
  <si>
    <t>Doc vua</t>
  </si>
  <si>
    <t>Co nuoc</t>
  </si>
  <si>
    <t>De trong va cham soc,</t>
  </si>
  <si>
    <t>Sau rieng</t>
  </si>
  <si>
    <t>Bo</t>
  </si>
  <si>
    <t>Thieu nuoc</t>
  </si>
  <si>
    <t>Bơ</t>
  </si>
  <si>
    <t>Sầu riêng</t>
  </si>
  <si>
    <t>Có năng suất</t>
  </si>
  <si>
    <t>Giá ổn định</t>
  </si>
  <si>
    <t>Dat trong phu hop</t>
  </si>
  <si>
    <t>Thieu nuoc tuoi, mua kho</t>
  </si>
  <si>
    <t>bụi</t>
  </si>
  <si>
    <t>Chuoi</t>
  </si>
  <si>
    <t>RMTP</t>
  </si>
  <si>
    <t>Dat xam den</t>
  </si>
  <si>
    <t>AQ</t>
  </si>
  <si>
    <t>AQ+RMTP</t>
  </si>
  <si>
    <t>Dat cat pha</t>
  </si>
  <si>
    <t>Giá cao</t>
  </si>
  <si>
    <t>Mat nhieu cong cham soc</t>
  </si>
  <si>
    <t>Giang huong</t>
  </si>
  <si>
    <t>Mang cau</t>
  </si>
  <si>
    <t>Cam, quyt</t>
  </si>
  <si>
    <t>LN+AQ</t>
  </si>
  <si>
    <t>Doc cao</t>
  </si>
  <si>
    <t>Keo la tram</t>
  </si>
  <si>
    <t>Dễ trồng</t>
  </si>
  <si>
    <t>Dễ bán</t>
  </si>
  <si>
    <t>Cay giong de mua</t>
  </si>
  <si>
    <t>Gia ca bap benh</t>
  </si>
  <si>
    <t>Mit</t>
  </si>
  <si>
    <t>Ít chi phí</t>
  </si>
  <si>
    <t>Cam quyt</t>
  </si>
  <si>
    <t>Quýt</t>
  </si>
  <si>
    <t>Mít</t>
  </si>
  <si>
    <t>Lê Văn Cường</t>
  </si>
  <si>
    <t>Gio bau</t>
  </si>
  <si>
    <t>Xoài</t>
  </si>
  <si>
    <t>Tràm</t>
  </si>
  <si>
    <t>Sao</t>
  </si>
  <si>
    <t>Thiếu nước</t>
  </si>
  <si>
    <t>Thieu von dau tu</t>
  </si>
  <si>
    <t>Dễ chăm</t>
  </si>
  <si>
    <t>Chanh</t>
  </si>
  <si>
    <t>Có giá cao</t>
  </si>
  <si>
    <t>Phù hợp đất đai</t>
  </si>
  <si>
    <t>Ít chăm sóc</t>
  </si>
  <si>
    <t>Doc it</t>
  </si>
  <si>
    <t>Năng suất ổn định</t>
  </si>
  <si>
    <t>Nhiều trái</t>
  </si>
  <si>
    <t>Giao thong thuan tien</t>
  </si>
  <si>
    <t>Vợ</t>
  </si>
  <si>
    <t>Năng suất cao</t>
  </si>
  <si>
    <t>Nguon thu on dinh</t>
  </si>
  <si>
    <t>Buoi</t>
  </si>
  <si>
    <t>Chuối</t>
  </si>
  <si>
    <t>Dat doc, thieu nuoc</t>
  </si>
  <si>
    <t>Co gia tri kinh te</t>
  </si>
  <si>
    <t>AQcm</t>
  </si>
  <si>
    <t>Lấy ngắn nuôi dài</t>
  </si>
  <si>
    <t>De bi sau benh hai</t>
  </si>
  <si>
    <t>Go do</t>
  </si>
  <si>
    <t>Bưởi</t>
  </si>
  <si>
    <t>Giao thong kho khan</t>
  </si>
  <si>
    <t>Dễ chăm sóc</t>
  </si>
  <si>
    <t>An Hòa</t>
  </si>
  <si>
    <t>DL</t>
  </si>
  <si>
    <t>Xoai</t>
  </si>
  <si>
    <t>AQ+VL+DL</t>
  </si>
  <si>
    <t>Nghe</t>
  </si>
  <si>
    <t>Bi mat trom</t>
  </si>
  <si>
    <t>Dua</t>
  </si>
  <si>
    <t>Cay che bong cay khac</t>
  </si>
  <si>
    <t>Tấn</t>
  </si>
  <si>
    <t>Ít chăm</t>
  </si>
  <si>
    <t>Phu thuoc vao thoi tiet</t>
  </si>
  <si>
    <t>Không có giá</t>
  </si>
  <si>
    <t>Sâu bệnh</t>
  </si>
  <si>
    <t>De bi rung trai</t>
  </si>
  <si>
    <t>Sapoche</t>
  </si>
  <si>
    <t>Trần Văn Lộc</t>
  </si>
  <si>
    <t>Chủ Hộ</t>
  </si>
  <si>
    <t>Tri Ton</t>
  </si>
  <si>
    <t>Le Tri</t>
  </si>
  <si>
    <t>An Thạnh</t>
  </si>
  <si>
    <t>Cây</t>
  </si>
  <si>
    <t>Tao thu nhap cao</t>
  </si>
  <si>
    <t>công nhà</t>
  </si>
  <si>
    <t xml:space="preserve">Tư vấn thuốc, cách thức xịt </t>
  </si>
  <si>
    <t>Trần Văn Hết</t>
  </si>
  <si>
    <t xml:space="preserve">Xoai </t>
  </si>
  <si>
    <t>Bụi</t>
  </si>
  <si>
    <t>Hướng dẫn kĩ thuật</t>
  </si>
  <si>
    <t xml:space="preserve">Phạm Văn Ngọc Ẩn </t>
  </si>
  <si>
    <t>Tan dung nguon phan bon</t>
  </si>
  <si>
    <t>Lê Văn Đâu</t>
  </si>
  <si>
    <t>Trung An</t>
  </si>
  <si>
    <t>khoai mì</t>
  </si>
  <si>
    <t xml:space="preserve">do quy hoạch nên chuyển đổi </t>
  </si>
  <si>
    <t>Cây lâm nghiệp</t>
  </si>
  <si>
    <t xml:space="preserve">Do nguồn thu không có </t>
  </si>
  <si>
    <t xml:space="preserve">Hướng dẫn thuốc cho cây </t>
  </si>
  <si>
    <t>Trần Văn Hải</t>
  </si>
  <si>
    <t>tràm</t>
  </si>
  <si>
    <t>tầm vong</t>
  </si>
  <si>
    <t>1000 cây</t>
  </si>
  <si>
    <t xml:space="preserve">tràm - tầm vong </t>
  </si>
  <si>
    <t>chăm sóc ít</t>
  </si>
  <si>
    <t>nhẹ chi phí</t>
  </si>
  <si>
    <t xml:space="preserve">có nguồn mua ổn định </t>
  </si>
  <si>
    <t xml:space="preserve">tràm </t>
  </si>
  <si>
    <t xml:space="preserve">Lê Minh Tiến </t>
  </si>
  <si>
    <t xml:space="preserve">xoài đài loan </t>
  </si>
  <si>
    <t xml:space="preserve">gió bầu </t>
  </si>
  <si>
    <t xml:space="preserve">bắp </t>
  </si>
  <si>
    <t xml:space="preserve">năng suất thấp </t>
  </si>
  <si>
    <t xml:space="preserve">cây lâm nghiệp </t>
  </si>
  <si>
    <t>xoài bưởi</t>
  </si>
  <si>
    <t xml:space="preserve">xoài đài loan - gió bầu </t>
  </si>
  <si>
    <t xml:space="preserve">cây dễ đậu trái </t>
  </si>
  <si>
    <t xml:space="preserve">có giá </t>
  </si>
  <si>
    <t xml:space="preserve">Phạm Thị Nga </t>
  </si>
  <si>
    <t xml:space="preserve">An Định B </t>
  </si>
  <si>
    <t xml:space="preserve">Trương Văn Trị </t>
  </si>
  <si>
    <t>Tam vong</t>
  </si>
  <si>
    <t>NVL</t>
  </si>
  <si>
    <t xml:space="preserve">Trình Thị Trinh </t>
  </si>
  <si>
    <t>Dieu</t>
  </si>
  <si>
    <t xml:space="preserve">Nguyễn Văn Long </t>
  </si>
  <si>
    <t>Nguyễn Văn Long</t>
  </si>
  <si>
    <t xml:space="preserve">xoài thanh ca </t>
  </si>
  <si>
    <t>xoài cát hoài lộc</t>
  </si>
  <si>
    <t>thu nhập chính của gia đình</t>
  </si>
  <si>
    <t>làm củi</t>
  </si>
  <si>
    <t>lấy gỗ</t>
  </si>
  <si>
    <t>xoài thanh ca</t>
  </si>
  <si>
    <t xml:space="preserve">làm củi </t>
  </si>
  <si>
    <t xml:space="preserve">công nhà </t>
  </si>
  <si>
    <t>Hướng dẫn bón phân, cách trồng</t>
  </si>
  <si>
    <t>Nguyễn Văn Xoài</t>
  </si>
  <si>
    <t>hướng dẫn bón phân, khoảng cách trồng</t>
  </si>
  <si>
    <t xml:space="preserve">Trần Văn Dũng </t>
  </si>
  <si>
    <t>xoài đài loan</t>
  </si>
  <si>
    <t>dạy cách trồng, bón phân, tỉa cành</t>
  </si>
  <si>
    <t xml:space="preserve">Nguyễn Văn Thứ </t>
  </si>
  <si>
    <t xml:space="preserve">Nguyễn Văn Hồng </t>
  </si>
  <si>
    <t xml:space="preserve">Con Chủ Hộ </t>
  </si>
  <si>
    <t>sao</t>
  </si>
  <si>
    <t>chuối xiêm</t>
  </si>
  <si>
    <t>2000 nải</t>
  </si>
  <si>
    <t>sao - chuối xiêm</t>
  </si>
  <si>
    <t xml:space="preserve">dễ chăm sóc </t>
  </si>
  <si>
    <t>dễ bán</t>
  </si>
  <si>
    <t xml:space="preserve">ít tốn chi phí </t>
  </si>
  <si>
    <t>dễ trồng</t>
  </si>
  <si>
    <t xml:space="preserve">dễ bán </t>
  </si>
  <si>
    <t xml:space="preserve">Đào Văn Quận </t>
  </si>
  <si>
    <t>Ba Chuc</t>
  </si>
  <si>
    <t xml:space="preserve">An Hòa A </t>
  </si>
  <si>
    <t xml:space="preserve">tầm vong </t>
  </si>
  <si>
    <t xml:space="preserve">Gía cao </t>
  </si>
  <si>
    <t>dễ chăm sóc</t>
  </si>
  <si>
    <t xml:space="preserve">Nguyễn Văn Thông </t>
  </si>
  <si>
    <t xml:space="preserve">vú sữa </t>
  </si>
  <si>
    <t xml:space="preserve">ngãi bún </t>
  </si>
  <si>
    <t xml:space="preserve">vú sữa - ngãi bún </t>
  </si>
  <si>
    <t xml:space="preserve">tận dụng được đất trống </t>
  </si>
  <si>
    <t xml:space="preserve">thu nhập ổn định </t>
  </si>
  <si>
    <t>có giá</t>
  </si>
  <si>
    <t xml:space="preserve">thu hoạch quanh năm </t>
  </si>
  <si>
    <t>Ho tro nhau phat trien</t>
  </si>
  <si>
    <t xml:space="preserve">Huỳnh Thị Dung </t>
  </si>
  <si>
    <t xml:space="preserve">Nguyễn Chí Nhân </t>
  </si>
  <si>
    <t xml:space="preserve">Nguyễn Văn Thế </t>
  </si>
  <si>
    <t>Lê Thị Xê</t>
  </si>
  <si>
    <t xml:space="preserve">Vợ Chủ Hộ </t>
  </si>
  <si>
    <t>NVL+khac</t>
  </si>
  <si>
    <t>Cách thức trồng, chăm sóc</t>
  </si>
  <si>
    <t>Trần Kim Tự</t>
  </si>
  <si>
    <t xml:space="preserve">Trần Kim Tự </t>
  </si>
  <si>
    <t>An Bình</t>
  </si>
  <si>
    <t xml:space="preserve">Trần Văn Thiện </t>
  </si>
  <si>
    <t xml:space="preserve">Nguyễn Thị Thu Thủy </t>
  </si>
  <si>
    <t xml:space="preserve">Thanh Lương </t>
  </si>
  <si>
    <t>Xoài Thanh Ca</t>
  </si>
  <si>
    <t xml:space="preserve"> Khó chăm sóc</t>
  </si>
  <si>
    <t xml:space="preserve">Mít </t>
  </si>
  <si>
    <t>1,2</t>
  </si>
  <si>
    <t xml:space="preserve">Huỳnh Thị Tiến </t>
  </si>
  <si>
    <t>nghệ</t>
  </si>
  <si>
    <t>tự chết</t>
  </si>
  <si>
    <t>tầm vong - chuối</t>
  </si>
  <si>
    <t xml:space="preserve">Nguyễn Văn Thành </t>
  </si>
  <si>
    <t>Võ Thị Nhễm</t>
  </si>
  <si>
    <t>An Hòa B</t>
  </si>
  <si>
    <t xml:space="preserve">Lê Văn Ngoan </t>
  </si>
  <si>
    <t xml:space="preserve">Trương Văn Phương </t>
  </si>
  <si>
    <t>chuối</t>
  </si>
  <si>
    <t xml:space="preserve">tầm vong - chuối </t>
  </si>
  <si>
    <t xml:space="preserve">tận dụng phân </t>
  </si>
  <si>
    <t xml:space="preserve">ít sâu bệnh </t>
  </si>
  <si>
    <t xml:space="preserve">chi phí it </t>
  </si>
  <si>
    <t>không tốn tiền giống</t>
  </si>
  <si>
    <t xml:space="preserve">ít tốn công </t>
  </si>
  <si>
    <t>Lê Văn Thường</t>
  </si>
  <si>
    <t xml:space="preserve">Nguyễn Thị Diệu </t>
  </si>
  <si>
    <t xml:space="preserve">Trần Thị Lắm </t>
  </si>
  <si>
    <t xml:space="preserve">Trần Gô Ta </t>
  </si>
  <si>
    <t>Xoài cát hoài lộc</t>
  </si>
  <si>
    <t>Mang lại giá trị kinh tế cho gia đình</t>
  </si>
  <si>
    <t xml:space="preserve">Dạy cách trồng, bón phân, cắt cành </t>
  </si>
  <si>
    <t>6,11</t>
  </si>
  <si>
    <t xml:space="preserve">Trần Văn Hưng </t>
  </si>
  <si>
    <t>Nguyễn Văn Lộc</t>
  </si>
  <si>
    <t xml:space="preserve">bưởi </t>
  </si>
  <si>
    <t xml:space="preserve">phù hợp với đất </t>
  </si>
  <si>
    <t xml:space="preserve">Dương Văn Liêm </t>
  </si>
  <si>
    <t>bơ sáp</t>
  </si>
  <si>
    <t>cam</t>
  </si>
  <si>
    <t>quýt đường</t>
  </si>
  <si>
    <t>Cách chăm sóc vườn, tỉa cành, bón phân</t>
  </si>
  <si>
    <t>Trần Văn Thổn</t>
  </si>
  <si>
    <t xml:space="preserve">Trần Thị Cương </t>
  </si>
  <si>
    <t xml:space="preserve">Trương Thị Ôỉ </t>
  </si>
  <si>
    <t>bưởi da xanh</t>
  </si>
  <si>
    <t xml:space="preserve">Phan Văn Khéo </t>
  </si>
  <si>
    <t xml:space="preserve">Phan Văn Hơn </t>
  </si>
  <si>
    <t xml:space="preserve">6000 cây </t>
  </si>
  <si>
    <t>Huỳnh Liễu Trang</t>
  </si>
  <si>
    <t>cách chăm sóc, tỉa cây</t>
  </si>
  <si>
    <t xml:space="preserve">Lý Thị Thi </t>
  </si>
  <si>
    <t xml:space="preserve">Ngô Văn Hiền </t>
  </si>
  <si>
    <t>Võ Văn Giỏi</t>
  </si>
  <si>
    <t>quýt</t>
  </si>
  <si>
    <t>cách chăm sóc vườn, tỉa cành</t>
  </si>
  <si>
    <t xml:space="preserve">Phan Văn Hiếu </t>
  </si>
  <si>
    <t>Chau Tứp</t>
  </si>
  <si>
    <t>O Lam</t>
  </si>
  <si>
    <t xml:space="preserve">Phước An </t>
  </si>
  <si>
    <t xml:space="preserve">Hướng dẫn trồng cây ăn trái </t>
  </si>
  <si>
    <t>chau Ône</t>
  </si>
  <si>
    <t>Chau Tơi</t>
  </si>
  <si>
    <t xml:space="preserve">giáng hương </t>
  </si>
  <si>
    <t>giá trị cao</t>
  </si>
  <si>
    <t>không đầu tư vốn</t>
  </si>
  <si>
    <t>Chau Thiết</t>
  </si>
  <si>
    <t xml:space="preserve">xoài </t>
  </si>
  <si>
    <t>thị trường ổn định</t>
  </si>
  <si>
    <t>Chau Sol</t>
  </si>
  <si>
    <t>Khoai lang</t>
  </si>
  <si>
    <t>xoài keo</t>
  </si>
  <si>
    <t xml:space="preserve">thị trường tiêu thụ tại chỗ </t>
  </si>
  <si>
    <t>giá ổn định</t>
  </si>
  <si>
    <t>Chau Mul</t>
  </si>
  <si>
    <t>nhà nước hỗ trợ giống</t>
  </si>
  <si>
    <t xml:space="preserve">ít công chăm sóc </t>
  </si>
  <si>
    <t>ít đầu tư vốn</t>
  </si>
  <si>
    <t>Phước Thọ</t>
  </si>
  <si>
    <t xml:space="preserve">Trần Văn Dũng Anh </t>
  </si>
  <si>
    <t>An Định A</t>
  </si>
  <si>
    <t xml:space="preserve">Nguyễn Văn Sang </t>
  </si>
  <si>
    <t xml:space="preserve">Lương Thị Sáu </t>
  </si>
  <si>
    <t xml:space="preserve">Nguyễn Văn Hôn </t>
  </si>
  <si>
    <t>C</t>
  </si>
  <si>
    <t xml:space="preserve">Lưu Văn Hùng </t>
  </si>
  <si>
    <t xml:space="preserve">Lê Hoàng Anh </t>
  </si>
  <si>
    <t xml:space="preserve">Huỳnh Văn Hải </t>
  </si>
  <si>
    <t>Ngai bun</t>
  </si>
  <si>
    <t>Nguyễn Văn Đạt</t>
  </si>
  <si>
    <t xml:space="preserve">Bùi Văn Nhu </t>
  </si>
  <si>
    <t>b</t>
  </si>
  <si>
    <t>Ngô Văn Giỏi</t>
  </si>
  <si>
    <t xml:space="preserve">Nguyễn Văn Oanh </t>
  </si>
  <si>
    <t>Lê Thị Vương</t>
  </si>
  <si>
    <t>An Định B</t>
  </si>
  <si>
    <t>Lý Văn Trị</t>
  </si>
  <si>
    <t>Nguyễn Thị Lập</t>
  </si>
  <si>
    <t>bưởi</t>
  </si>
  <si>
    <t>xoài + nghệ</t>
  </si>
  <si>
    <t xml:space="preserve">dễ trồng </t>
  </si>
  <si>
    <t xml:space="preserve">Lê Văn Thành Phước </t>
  </si>
  <si>
    <t xml:space="preserve">An Trung </t>
  </si>
  <si>
    <t>xoài</t>
  </si>
  <si>
    <t>Trương Tấn Tài</t>
  </si>
  <si>
    <t>vú sữa</t>
  </si>
  <si>
    <t xml:space="preserve">Nguyễn Hoàng Lân </t>
  </si>
  <si>
    <t xml:space="preserve">Trương Văn Hưng </t>
  </si>
  <si>
    <t>Nguyễn Văn Em</t>
  </si>
  <si>
    <t>Nguyễn Thị Ngợi</t>
  </si>
  <si>
    <t>Lê Thị Oanh</t>
  </si>
  <si>
    <t>rau</t>
  </si>
  <si>
    <t>Bùi Văn Mách</t>
  </si>
  <si>
    <t>Định An</t>
  </si>
  <si>
    <t>Nguyễn Hùng Dũng</t>
  </si>
  <si>
    <t>Lê Văn Bảo</t>
  </si>
  <si>
    <t>Trần Thị Kim Yến</t>
  </si>
  <si>
    <t>Xoài Cát</t>
  </si>
  <si>
    <t>Giá cao, năng suất cao</t>
  </si>
  <si>
    <t>Xoài Thanh ca- Xoài Cát</t>
  </si>
  <si>
    <t>Năng suất xoài Thanh ca ổn định</t>
  </si>
  <si>
    <t>Năng suất xoài Thanh Ca cao</t>
  </si>
  <si>
    <t>Xoài cát giá cao</t>
  </si>
  <si>
    <t>Phù hợp với đất</t>
  </si>
  <si>
    <t>Kỹ thuật xịt thuốc</t>
  </si>
  <si>
    <t>Nguyễn Thị Út</t>
  </si>
  <si>
    <t>Du du</t>
  </si>
  <si>
    <t>Xoài Thanh ca</t>
  </si>
  <si>
    <t>Châu Chanh</t>
  </si>
  <si>
    <t>Neang Dat</t>
  </si>
  <si>
    <t>Tầm vông</t>
  </si>
  <si>
    <t>Không cần vốn đầu tư</t>
  </si>
  <si>
    <t>Bùi Văn Quý</t>
  </si>
  <si>
    <t>Nguyễn Thị Thùy Trang</t>
  </si>
  <si>
    <t>An Định</t>
  </si>
  <si>
    <t>Bớt xịt cỏ, phù hợp với đất</t>
  </si>
  <si>
    <t>Xoài - Chuối - Bưởi</t>
  </si>
  <si>
    <t>Ồn định</t>
  </si>
  <si>
    <t>Thích hợp</t>
  </si>
  <si>
    <t>Giảm đầu tư cho xoài</t>
  </si>
  <si>
    <t>Nguyễn Văn Bạc</t>
  </si>
  <si>
    <t>Sua</t>
  </si>
  <si>
    <t>Dó bầu</t>
  </si>
  <si>
    <t>Cho thu nhập</t>
  </si>
  <si>
    <t>Trong ket hop voi nhieu loai</t>
  </si>
  <si>
    <t>Lê Văn Lẹ</t>
  </si>
  <si>
    <t>Nguyễn Thị Thu</t>
  </si>
  <si>
    <t>Xòai</t>
  </si>
  <si>
    <t>Dưa leo</t>
  </si>
  <si>
    <t>Dưa leo - Khổ qua</t>
  </si>
  <si>
    <t>Mau thu hoạch</t>
  </si>
  <si>
    <t>Nhẹ vốn</t>
  </si>
  <si>
    <t>Luân canh, giá ổn định</t>
  </si>
  <si>
    <t>Trần Văn Xì</t>
  </si>
  <si>
    <t>Trà Thị Muội</t>
  </si>
  <si>
    <t>Thử nghiệm</t>
  </si>
  <si>
    <t>Thấy ở cần thơ có trái cho nhiều tiền</t>
  </si>
  <si>
    <t>Sapoche - Bưởi</t>
  </si>
  <si>
    <t>Cho trái đều</t>
  </si>
  <si>
    <t>Trần Văn Châu</t>
  </si>
  <si>
    <t>Cách trồng, chăm sóc</t>
  </si>
  <si>
    <t>Trần Hà Khê</t>
  </si>
  <si>
    <t>Xoài đài loan</t>
  </si>
  <si>
    <t>Dễ trồng,</t>
  </si>
  <si>
    <t>Sản lượng cao</t>
  </si>
  <si>
    <t>Xoài cát</t>
  </si>
  <si>
    <t>Đất dốc</t>
  </si>
  <si>
    <t>Lê Văn Dũng</t>
  </si>
  <si>
    <t>ha</t>
  </si>
  <si>
    <t>Xoài cát - Ngải bún</t>
  </si>
  <si>
    <t>Giảm cỏ</t>
  </si>
  <si>
    <t>Ngải bút giá cao</t>
  </si>
  <si>
    <t>Thu nhập hàng ngày</t>
  </si>
  <si>
    <t>Ngải bún</t>
  </si>
  <si>
    <t>Khi nào cần thì bán</t>
  </si>
  <si>
    <t>Vay nhiều vốn</t>
  </si>
  <si>
    <t>Nguyễn Văn Mao</t>
  </si>
  <si>
    <t>Không hiệu quả</t>
  </si>
  <si>
    <t>Chết</t>
  </si>
  <si>
    <t>Cách bón phân</t>
  </si>
  <si>
    <t>Đặng Văn Hùng</t>
  </si>
  <si>
    <t>Võ Thị Phượng</t>
  </si>
  <si>
    <t>Nhanh cho sản phẩm</t>
  </si>
  <si>
    <t>Đặng Văn Liệt</t>
  </si>
  <si>
    <t>Huỳnh Thị Vẽ</t>
  </si>
  <si>
    <t>Thời tiết, nước tưới</t>
  </si>
  <si>
    <t>Lê Văn Hồng</t>
  </si>
  <si>
    <t>Riềng</t>
  </si>
  <si>
    <t>bán đất</t>
  </si>
  <si>
    <t>Nghệ - Ngãi bún</t>
  </si>
  <si>
    <t>Ít đầu tư</t>
  </si>
  <si>
    <t>Ngãi bún</t>
  </si>
  <si>
    <t>Thị trường ổn định</t>
  </si>
  <si>
    <t>Thiếu đất</t>
  </si>
  <si>
    <t>Chao Tích</t>
  </si>
  <si>
    <t>Tầm vong</t>
  </si>
  <si>
    <t>a</t>
  </si>
  <si>
    <t>Lê Văn Thanh</t>
  </si>
  <si>
    <t>Nghệ</t>
  </si>
  <si>
    <t>Không kén đất</t>
  </si>
  <si>
    <t>Không lo mất mùa</t>
  </si>
  <si>
    <t>Huỳnh Ngọc Sang</t>
  </si>
  <si>
    <t>Bơ - Bười - Nghệ</t>
  </si>
  <si>
    <t>Sinh trưởng tốt</t>
  </si>
  <si>
    <t>Võ Văn Thêm</t>
  </si>
  <si>
    <t>Vú sữa</t>
  </si>
  <si>
    <t>Không có thu</t>
  </si>
  <si>
    <t>Cho thu hoạch đều</t>
  </si>
  <si>
    <t>Đầu tư lâu</t>
  </si>
  <si>
    <t>Nguyễn Văn Cát</t>
  </si>
  <si>
    <t>Nguyễn Văn Hậu</t>
  </si>
  <si>
    <t>Dau rong</t>
  </si>
  <si>
    <t>Bơ - Xoài - Bưởi</t>
  </si>
  <si>
    <t>Cách sử dụng phân, thuốc</t>
  </si>
  <si>
    <t>Chau Chunh</t>
  </si>
  <si>
    <t>Phước Bình</t>
  </si>
  <si>
    <t>Khoai từ</t>
  </si>
  <si>
    <t>Có thị trường</t>
  </si>
  <si>
    <t>Cách chăm sóc cây ăn trái</t>
  </si>
  <si>
    <t>Chau sa Runh</t>
  </si>
  <si>
    <t>Chau Sa Runh</t>
  </si>
  <si>
    <t>Phước Lợi</t>
  </si>
  <si>
    <t>Xoài keo</t>
  </si>
  <si>
    <t>Ít ảnh hưởng thời tiết</t>
  </si>
  <si>
    <t>Có thị trường dễ bán</t>
  </si>
  <si>
    <t>Cách chăm sóc</t>
  </si>
  <si>
    <t>Chau Sambo</t>
  </si>
  <si>
    <t>Mít ta</t>
  </si>
  <si>
    <t>Nơi khác làm tốt</t>
  </si>
  <si>
    <t>ít bệnh</t>
  </si>
  <si>
    <t>Mít thái</t>
  </si>
  <si>
    <t>Thu nhập quanh năm</t>
  </si>
  <si>
    <t>Cách trồng, cách xịt thuốc</t>
  </si>
  <si>
    <t>Đường sá khó</t>
  </si>
  <si>
    <t>Đường đi lên núi</t>
  </si>
  <si>
    <t>Chau Kôp</t>
  </si>
  <si>
    <t>Xoài thanh ca</t>
  </si>
  <si>
    <t>Cây già cỗi</t>
  </si>
  <si>
    <t>Ít ảnh hưởng do thời tiết</t>
  </si>
  <si>
    <t>Chau Priene</t>
  </si>
  <si>
    <t>Quýt đường</t>
  </si>
  <si>
    <t>Xoài Keo</t>
  </si>
  <si>
    <t>Trái đều</t>
  </si>
  <si>
    <t>Cách trồng cây</t>
  </si>
  <si>
    <t>Châu Chuôp</t>
  </si>
  <si>
    <t>Chịu đất xấu</t>
  </si>
  <si>
    <t>Có giá</t>
  </si>
  <si>
    <t>Không có điện để tưới</t>
  </si>
  <si>
    <t>Châu Chênh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</si>
</sst>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5" fillId="0" borderId="0" xfId="0" applyFont="1"/>
    <xf numFmtId="0" fontId="0" fillId="4" borderId="0" xfId="0" applyFill="1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0" fontId="5" fillId="2" borderId="0" xfId="0" applyFont="1" applyFill="1"/>
    <xf numFmtId="165" fontId="0" fillId="0" borderId="0" xfId="1" applyNumberFormat="1" applyFont="1" applyFill="1" applyBorder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2" fillId="4" borderId="0" xfId="0" applyFont="1" applyFill="1"/>
    <xf numFmtId="0" fontId="2" fillId="0" borderId="0" xfId="0" applyFont="1" applyAlignment="1">
      <alignment wrapText="1"/>
    </xf>
    <xf numFmtId="0" fontId="6" fillId="0" borderId="0" xfId="0" applyFont="1"/>
    <xf numFmtId="0" fontId="4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91"/>
  <sheetViews>
    <sheetView tabSelected="1" workbookViewId="0">
      <selection activeCell="F6" sqref="F6"/>
    </sheetView>
  </sheetViews>
  <sheetFormatPr defaultRowHeight="14.4" x14ac:dyDescent="0.3"/>
  <sheetData>
    <row r="1" spans="1:189" s="6" customFormat="1" ht="46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2" t="s">
        <v>24</v>
      </c>
      <c r="AA1" s="1" t="s">
        <v>25</v>
      </c>
      <c r="AB1" s="2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3" t="s">
        <v>31</v>
      </c>
      <c r="AH1" s="2" t="s">
        <v>32</v>
      </c>
      <c r="AI1" s="2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35</v>
      </c>
      <c r="AO1" s="3" t="s">
        <v>38</v>
      </c>
      <c r="AP1" s="1" t="s">
        <v>39</v>
      </c>
      <c r="AQ1" s="4" t="s">
        <v>40</v>
      </c>
      <c r="AR1" s="4" t="s">
        <v>41</v>
      </c>
      <c r="AS1" s="4" t="s">
        <v>35</v>
      </c>
      <c r="AT1" s="3" t="s">
        <v>42</v>
      </c>
      <c r="AU1" s="3" t="s">
        <v>43</v>
      </c>
      <c r="AV1" s="1" t="s">
        <v>44</v>
      </c>
      <c r="AW1" s="1" t="s">
        <v>45</v>
      </c>
      <c r="AX1" s="1" t="s">
        <v>46</v>
      </c>
      <c r="AY1" s="4" t="s">
        <v>47</v>
      </c>
      <c r="AZ1" s="1" t="s">
        <v>48</v>
      </c>
      <c r="BA1" s="3" t="s">
        <v>49</v>
      </c>
      <c r="BB1" s="1" t="s">
        <v>50</v>
      </c>
      <c r="BC1" s="1" t="s">
        <v>51</v>
      </c>
      <c r="BD1" s="1" t="s">
        <v>52</v>
      </c>
      <c r="BE1" s="1" t="s">
        <v>35</v>
      </c>
      <c r="BF1" s="3" t="s">
        <v>53</v>
      </c>
      <c r="BG1" s="1" t="s">
        <v>54</v>
      </c>
      <c r="BH1" s="1" t="s">
        <v>55</v>
      </c>
      <c r="BI1" s="1" t="s">
        <v>56</v>
      </c>
      <c r="BJ1" s="1" t="s">
        <v>35</v>
      </c>
      <c r="BK1" s="3" t="s">
        <v>57</v>
      </c>
      <c r="BL1" s="1" t="s">
        <v>58</v>
      </c>
      <c r="BM1" s="1" t="s">
        <v>59</v>
      </c>
      <c r="BN1" s="1" t="s">
        <v>60</v>
      </c>
      <c r="BO1" s="1" t="s">
        <v>35</v>
      </c>
      <c r="BP1" s="3" t="s">
        <v>61</v>
      </c>
      <c r="BQ1" s="1" t="s">
        <v>62</v>
      </c>
      <c r="BR1" s="1" t="s">
        <v>63</v>
      </c>
      <c r="BS1" s="1" t="s">
        <v>64</v>
      </c>
      <c r="BT1" s="1" t="s">
        <v>35</v>
      </c>
      <c r="BU1" s="3" t="s">
        <v>65</v>
      </c>
      <c r="BV1" s="1" t="s">
        <v>66</v>
      </c>
      <c r="BW1" s="1" t="s">
        <v>67</v>
      </c>
      <c r="BX1" s="1" t="s">
        <v>68</v>
      </c>
      <c r="BY1" s="1" t="s">
        <v>35</v>
      </c>
      <c r="BZ1" s="5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5" t="s">
        <v>77</v>
      </c>
      <c r="CI1" s="5" t="s">
        <v>78</v>
      </c>
      <c r="CJ1" s="5" t="s">
        <v>79</v>
      </c>
      <c r="CK1" s="5" t="s">
        <v>80</v>
      </c>
      <c r="CL1" s="5" t="s">
        <v>81</v>
      </c>
      <c r="CM1" s="5" t="s">
        <v>82</v>
      </c>
      <c r="CN1" s="1" t="s">
        <v>83</v>
      </c>
      <c r="CO1" s="4" t="s">
        <v>84</v>
      </c>
      <c r="CP1" s="4" t="s">
        <v>85</v>
      </c>
      <c r="CQ1" s="4" t="s">
        <v>35</v>
      </c>
      <c r="CR1" s="4" t="s">
        <v>86</v>
      </c>
      <c r="CS1" s="4" t="s">
        <v>87</v>
      </c>
      <c r="CT1" s="4" t="s">
        <v>88</v>
      </c>
      <c r="CU1" s="4" t="s">
        <v>89</v>
      </c>
      <c r="CV1" s="4" t="s">
        <v>35</v>
      </c>
      <c r="CW1" s="5" t="s">
        <v>90</v>
      </c>
      <c r="CX1" s="1" t="s">
        <v>91</v>
      </c>
      <c r="CY1" s="1" t="s">
        <v>92</v>
      </c>
      <c r="CZ1" s="1" t="s">
        <v>93</v>
      </c>
      <c r="DA1" s="1" t="s">
        <v>35</v>
      </c>
      <c r="DB1" s="5" t="s">
        <v>94</v>
      </c>
      <c r="DC1" s="1" t="s">
        <v>95</v>
      </c>
      <c r="DD1" s="1" t="s">
        <v>96</v>
      </c>
      <c r="DE1" s="1" t="s">
        <v>97</v>
      </c>
      <c r="DF1" s="1" t="s">
        <v>35</v>
      </c>
      <c r="DG1" s="1" t="s">
        <v>98</v>
      </c>
      <c r="DH1" s="1" t="s">
        <v>99</v>
      </c>
      <c r="DI1" s="1" t="s">
        <v>100</v>
      </c>
      <c r="DJ1" s="1" t="s">
        <v>101</v>
      </c>
      <c r="DK1" s="1" t="s">
        <v>102</v>
      </c>
      <c r="DL1" s="1" t="s">
        <v>103</v>
      </c>
      <c r="DM1" s="1" t="s">
        <v>104</v>
      </c>
      <c r="DN1" s="1" t="s">
        <v>105</v>
      </c>
      <c r="DO1" s="1" t="s">
        <v>106</v>
      </c>
      <c r="DP1" s="1" t="s">
        <v>107</v>
      </c>
      <c r="DQ1" s="1" t="s">
        <v>108</v>
      </c>
      <c r="DR1" s="1" t="s">
        <v>109</v>
      </c>
      <c r="DS1" s="1" t="s">
        <v>110</v>
      </c>
      <c r="DT1" s="1" t="s">
        <v>111</v>
      </c>
      <c r="DU1" s="1" t="s">
        <v>112</v>
      </c>
      <c r="DV1" s="1" t="s">
        <v>113</v>
      </c>
      <c r="DW1" s="1" t="s">
        <v>114</v>
      </c>
      <c r="DX1" s="1" t="s">
        <v>115</v>
      </c>
      <c r="DY1" s="1" t="s">
        <v>116</v>
      </c>
      <c r="DZ1" s="1" t="s">
        <v>117</v>
      </c>
      <c r="EA1" s="1" t="s">
        <v>118</v>
      </c>
      <c r="EB1" s="1" t="s">
        <v>119</v>
      </c>
      <c r="EC1" s="1" t="s">
        <v>120</v>
      </c>
      <c r="ED1" s="1" t="s">
        <v>117</v>
      </c>
      <c r="EE1" s="1" t="s">
        <v>118</v>
      </c>
      <c r="EF1" s="1" t="s">
        <v>121</v>
      </c>
      <c r="EG1" s="1" t="s">
        <v>122</v>
      </c>
      <c r="EH1" s="1" t="s">
        <v>123</v>
      </c>
      <c r="EI1" s="1" t="s">
        <v>124</v>
      </c>
      <c r="EJ1" s="1" t="s">
        <v>125</v>
      </c>
      <c r="EK1" s="1" t="s">
        <v>126</v>
      </c>
      <c r="EL1" s="5" t="s">
        <v>127</v>
      </c>
      <c r="EM1" s="1" t="s">
        <v>128</v>
      </c>
      <c r="EN1" s="1" t="s">
        <v>129</v>
      </c>
      <c r="EO1" s="1" t="s">
        <v>130</v>
      </c>
      <c r="EP1" s="1" t="s">
        <v>131</v>
      </c>
      <c r="EQ1" s="1" t="s">
        <v>132</v>
      </c>
      <c r="ER1" s="5" t="s">
        <v>133</v>
      </c>
      <c r="ES1" s="1" t="s">
        <v>134</v>
      </c>
      <c r="ET1" s="1" t="s">
        <v>135</v>
      </c>
      <c r="EU1" s="1" t="s">
        <v>136</v>
      </c>
      <c r="EV1" s="1" t="s">
        <v>137</v>
      </c>
      <c r="EW1" s="1" t="s">
        <v>138</v>
      </c>
      <c r="EX1" s="1" t="s">
        <v>139</v>
      </c>
      <c r="EY1" s="1" t="s">
        <v>140</v>
      </c>
      <c r="EZ1" s="1" t="s">
        <v>141</v>
      </c>
      <c r="FA1" s="1" t="s">
        <v>142</v>
      </c>
      <c r="FB1" s="1" t="s">
        <v>143</v>
      </c>
      <c r="FC1" s="1" t="s">
        <v>144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M1" s="1" t="s">
        <v>154</v>
      </c>
      <c r="FN1" s="1" t="s">
        <v>155</v>
      </c>
      <c r="FO1" s="1" t="s">
        <v>156</v>
      </c>
      <c r="FP1" s="1" t="s">
        <v>157</v>
      </c>
      <c r="FQ1" s="1" t="s">
        <v>158</v>
      </c>
      <c r="FR1" s="1" t="s">
        <v>159</v>
      </c>
      <c r="FS1" s="1" t="s">
        <v>160</v>
      </c>
      <c r="FT1" s="1" t="s">
        <v>161</v>
      </c>
      <c r="FU1" s="1" t="s">
        <v>162</v>
      </c>
      <c r="FV1" s="1" t="s">
        <v>163</v>
      </c>
      <c r="FW1" s="1" t="s">
        <v>164</v>
      </c>
      <c r="FX1" s="1" t="s">
        <v>165</v>
      </c>
      <c r="FY1" s="1" t="s">
        <v>166</v>
      </c>
      <c r="FZ1" s="1" t="s">
        <v>167</v>
      </c>
      <c r="GA1" s="1" t="s">
        <v>168</v>
      </c>
      <c r="GB1" s="1" t="s">
        <v>169</v>
      </c>
      <c r="GC1" s="1" t="s">
        <v>170</v>
      </c>
      <c r="GD1" s="1" t="s">
        <v>171</v>
      </c>
      <c r="GE1" s="1" t="s">
        <v>172</v>
      </c>
      <c r="GF1" s="1" t="s">
        <v>173</v>
      </c>
      <c r="GG1" s="1" t="s">
        <v>174</v>
      </c>
    </row>
    <row r="2" spans="1:189" ht="15" customHeight="1" x14ac:dyDescent="0.3">
      <c r="A2">
        <v>1300</v>
      </c>
      <c r="B2" t="s">
        <v>262</v>
      </c>
      <c r="C2" t="s">
        <v>262</v>
      </c>
      <c r="D2" t="s">
        <v>263</v>
      </c>
      <c r="E2" t="s">
        <v>264</v>
      </c>
      <c r="F2" s="7">
        <v>1</v>
      </c>
      <c r="G2" t="s">
        <v>265</v>
      </c>
      <c r="H2" s="7" t="str">
        <f>LEFT(A2,1)</f>
        <v>1</v>
      </c>
      <c r="I2" t="s">
        <v>266</v>
      </c>
      <c r="J2">
        <v>1</v>
      </c>
      <c r="K2">
        <v>73</v>
      </c>
      <c r="L2">
        <v>1</v>
      </c>
      <c r="M2">
        <v>2</v>
      </c>
      <c r="N2">
        <v>1</v>
      </c>
      <c r="O2">
        <v>3</v>
      </c>
      <c r="P2">
        <v>1</v>
      </c>
      <c r="Q2">
        <v>1</v>
      </c>
      <c r="R2">
        <v>23</v>
      </c>
      <c r="S2">
        <v>2</v>
      </c>
      <c r="T2" s="8">
        <v>30</v>
      </c>
      <c r="U2" s="8">
        <v>30</v>
      </c>
      <c r="V2" s="8">
        <v>33</v>
      </c>
      <c r="W2" s="9">
        <v>0.88</v>
      </c>
      <c r="X2" s="9">
        <v>0.88</v>
      </c>
      <c r="Z2" s="8">
        <v>3</v>
      </c>
      <c r="AB2" s="9"/>
      <c r="AC2">
        <v>4</v>
      </c>
      <c r="AE2" s="10">
        <v>1</v>
      </c>
      <c r="AF2" s="10">
        <v>2</v>
      </c>
      <c r="AG2" s="9">
        <v>0.88</v>
      </c>
      <c r="AH2" s="8" t="s">
        <v>176</v>
      </c>
      <c r="AI2" s="8" t="s">
        <v>177</v>
      </c>
      <c r="AJ2">
        <v>21</v>
      </c>
      <c r="AK2" t="s">
        <v>267</v>
      </c>
      <c r="AL2">
        <v>1998</v>
      </c>
      <c r="AQ2" s="11"/>
      <c r="AR2" s="11"/>
      <c r="AS2" s="11"/>
      <c r="AT2" t="s">
        <v>249</v>
      </c>
      <c r="AU2" t="s">
        <v>197</v>
      </c>
      <c r="AV2">
        <v>60</v>
      </c>
      <c r="AW2" t="s">
        <v>267</v>
      </c>
      <c r="AX2">
        <v>1998</v>
      </c>
      <c r="AY2" s="11">
        <v>2.5</v>
      </c>
      <c r="BZ2" t="s">
        <v>205</v>
      </c>
      <c r="CA2" s="12"/>
      <c r="CB2" s="12"/>
      <c r="CC2" s="12" t="s">
        <v>186</v>
      </c>
      <c r="CE2">
        <v>15</v>
      </c>
      <c r="CF2">
        <v>1</v>
      </c>
      <c r="CG2">
        <v>5</v>
      </c>
      <c r="CH2" s="13">
        <f t="shared" ref="CH2:CH39" si="0">SUM(CD2:CE2)</f>
        <v>15</v>
      </c>
      <c r="CI2" s="13">
        <f t="shared" ref="CI2:CI39" si="1">SUM(CF2:CG2)</f>
        <v>6</v>
      </c>
      <c r="CJ2" s="13">
        <f t="shared" ref="CJ2:CJ39" si="2">CH2-CI2</f>
        <v>9</v>
      </c>
      <c r="CK2" t="s">
        <v>205</v>
      </c>
      <c r="CO2" s="11"/>
      <c r="CP2" s="11"/>
      <c r="CQ2" s="11"/>
      <c r="CR2" s="11"/>
      <c r="CS2" s="11"/>
      <c r="CT2" s="11"/>
      <c r="CU2" s="11"/>
      <c r="CV2" s="11"/>
      <c r="EF2" t="s">
        <v>268</v>
      </c>
      <c r="EG2" t="s">
        <v>260</v>
      </c>
      <c r="EL2" s="12">
        <v>1997</v>
      </c>
      <c r="EP2">
        <v>6</v>
      </c>
      <c r="EQ2" t="s">
        <v>269</v>
      </c>
      <c r="ER2" s="13">
        <f t="shared" ref="ER2:ER37" si="3">SUM(EM2:EQ2)</f>
        <v>6</v>
      </c>
      <c r="EZ2" s="14">
        <v>9750</v>
      </c>
      <c r="FB2">
        <v>3</v>
      </c>
      <c r="FI2">
        <v>1</v>
      </c>
      <c r="FJ2">
        <v>1</v>
      </c>
      <c r="FK2" t="s">
        <v>270</v>
      </c>
      <c r="FL2">
        <v>1</v>
      </c>
      <c r="FQ2">
        <v>3</v>
      </c>
      <c r="FS2">
        <v>2</v>
      </c>
      <c r="FY2">
        <v>5</v>
      </c>
      <c r="GG2">
        <v>4</v>
      </c>
    </row>
    <row r="3" spans="1:189" ht="15" customHeight="1" x14ac:dyDescent="0.3">
      <c r="A3">
        <v>1301</v>
      </c>
      <c r="B3" t="s">
        <v>271</v>
      </c>
      <c r="C3" t="s">
        <v>271</v>
      </c>
      <c r="D3" t="s">
        <v>263</v>
      </c>
      <c r="E3" t="s">
        <v>264</v>
      </c>
      <c r="F3" s="7">
        <v>1</v>
      </c>
      <c r="G3" t="s">
        <v>265</v>
      </c>
      <c r="H3" s="7" t="str">
        <f t="shared" ref="H3:H64" si="4">LEFT(A3,1)</f>
        <v>1</v>
      </c>
      <c r="I3" t="s">
        <v>266</v>
      </c>
      <c r="J3">
        <v>1</v>
      </c>
      <c r="K3">
        <v>82</v>
      </c>
      <c r="L3">
        <v>1</v>
      </c>
      <c r="M3">
        <v>1</v>
      </c>
      <c r="N3">
        <v>1</v>
      </c>
      <c r="O3">
        <v>6</v>
      </c>
      <c r="P3">
        <v>4</v>
      </c>
      <c r="Q3">
        <v>2</v>
      </c>
      <c r="R3">
        <v>50</v>
      </c>
      <c r="S3">
        <v>2</v>
      </c>
      <c r="T3" s="8">
        <v>150</v>
      </c>
      <c r="U3" s="8">
        <v>150</v>
      </c>
      <c r="V3" s="8">
        <v>25</v>
      </c>
      <c r="W3" s="9">
        <v>0.8</v>
      </c>
      <c r="X3" s="9">
        <v>0.8</v>
      </c>
      <c r="Z3" s="8">
        <v>3</v>
      </c>
      <c r="AB3" s="9"/>
      <c r="AC3">
        <v>3</v>
      </c>
      <c r="AE3" s="10">
        <v>1</v>
      </c>
      <c r="AF3" s="10">
        <v>1</v>
      </c>
      <c r="AG3" s="9">
        <v>0.8</v>
      </c>
      <c r="AH3" s="8" t="s">
        <v>272</v>
      </c>
      <c r="AI3" s="8" t="s">
        <v>197</v>
      </c>
      <c r="AJ3">
        <v>50</v>
      </c>
      <c r="AK3" t="s">
        <v>267</v>
      </c>
      <c r="AL3">
        <v>1970</v>
      </c>
      <c r="AM3">
        <v>0.8</v>
      </c>
      <c r="AN3" t="s">
        <v>179</v>
      </c>
      <c r="AQ3" s="11"/>
      <c r="AR3" s="11"/>
      <c r="AS3" s="11"/>
      <c r="AT3" t="s">
        <v>251</v>
      </c>
      <c r="AU3" t="s">
        <v>195</v>
      </c>
      <c r="AV3" s="15"/>
      <c r="AW3" s="15" t="s">
        <v>273</v>
      </c>
      <c r="AX3">
        <v>2015</v>
      </c>
      <c r="AY3" s="11">
        <v>0.3</v>
      </c>
      <c r="BZ3" t="s">
        <v>198</v>
      </c>
      <c r="CA3" s="12" t="s">
        <v>199</v>
      </c>
      <c r="CB3" s="12"/>
      <c r="CC3" s="12" t="s">
        <v>186</v>
      </c>
      <c r="CD3">
        <v>35</v>
      </c>
      <c r="CE3">
        <v>18</v>
      </c>
      <c r="CF3">
        <v>45</v>
      </c>
      <c r="CH3" s="13">
        <f t="shared" si="0"/>
        <v>53</v>
      </c>
      <c r="CI3" s="13">
        <f t="shared" si="1"/>
        <v>45</v>
      </c>
      <c r="CJ3" s="13">
        <f t="shared" si="2"/>
        <v>8</v>
      </c>
      <c r="CK3" t="s">
        <v>198</v>
      </c>
      <c r="CO3" s="11"/>
      <c r="CP3" s="11"/>
      <c r="CQ3" s="11"/>
      <c r="CR3" s="11"/>
      <c r="CS3" s="11"/>
      <c r="CT3" s="11"/>
      <c r="CU3" s="11"/>
      <c r="CV3" s="11"/>
      <c r="EF3" t="s">
        <v>232</v>
      </c>
      <c r="EG3" t="s">
        <v>192</v>
      </c>
      <c r="EL3" s="12"/>
      <c r="EN3">
        <v>6.2</v>
      </c>
      <c r="EP3">
        <v>12.2</v>
      </c>
      <c r="EQ3">
        <v>2.5</v>
      </c>
      <c r="ER3" s="13">
        <f t="shared" si="3"/>
        <v>20.9</v>
      </c>
      <c r="EZ3">
        <v>12.2</v>
      </c>
      <c r="FA3">
        <v>2</v>
      </c>
      <c r="FB3" t="s">
        <v>269</v>
      </c>
      <c r="FI3">
        <v>1</v>
      </c>
      <c r="FJ3">
        <v>3</v>
      </c>
      <c r="FK3" t="s">
        <v>274</v>
      </c>
      <c r="FL3">
        <v>1</v>
      </c>
      <c r="FQ3">
        <v>3</v>
      </c>
      <c r="FS3">
        <v>2</v>
      </c>
      <c r="FY3">
        <v>1</v>
      </c>
      <c r="GG3">
        <v>4</v>
      </c>
    </row>
    <row r="4" spans="1:189" ht="15" customHeight="1" x14ac:dyDescent="0.3">
      <c r="A4">
        <v>1302</v>
      </c>
      <c r="B4" t="s">
        <v>275</v>
      </c>
      <c r="C4" t="s">
        <v>275</v>
      </c>
      <c r="D4" t="s">
        <v>263</v>
      </c>
      <c r="E4" t="s">
        <v>264</v>
      </c>
      <c r="F4" s="7">
        <v>1</v>
      </c>
      <c r="G4" t="s">
        <v>265</v>
      </c>
      <c r="H4" s="7" t="str">
        <f t="shared" si="4"/>
        <v>1</v>
      </c>
      <c r="I4" t="s">
        <v>266</v>
      </c>
      <c r="J4">
        <v>1</v>
      </c>
      <c r="K4">
        <v>54</v>
      </c>
      <c r="L4">
        <v>1</v>
      </c>
      <c r="M4">
        <v>1</v>
      </c>
      <c r="N4">
        <v>2</v>
      </c>
      <c r="O4">
        <v>4</v>
      </c>
      <c r="P4">
        <v>4</v>
      </c>
      <c r="Q4">
        <v>2</v>
      </c>
      <c r="R4">
        <v>30</v>
      </c>
      <c r="S4">
        <v>2</v>
      </c>
      <c r="T4" s="8">
        <v>100</v>
      </c>
      <c r="U4" s="8">
        <v>100</v>
      </c>
      <c r="V4" s="8">
        <v>35</v>
      </c>
      <c r="W4" s="9">
        <v>1</v>
      </c>
      <c r="X4" s="9">
        <v>1</v>
      </c>
      <c r="Z4" s="8">
        <v>3</v>
      </c>
      <c r="AB4" s="9"/>
      <c r="AC4">
        <v>1</v>
      </c>
      <c r="AE4" s="10">
        <v>1</v>
      </c>
      <c r="AF4" s="10">
        <v>2</v>
      </c>
      <c r="AG4" s="9">
        <v>1</v>
      </c>
      <c r="AH4" s="8" t="s">
        <v>272</v>
      </c>
      <c r="AI4" s="8" t="s">
        <v>197</v>
      </c>
      <c r="AJ4">
        <v>85</v>
      </c>
      <c r="AK4" t="s">
        <v>267</v>
      </c>
      <c r="AL4">
        <v>1989</v>
      </c>
      <c r="AM4">
        <v>1.5</v>
      </c>
      <c r="AN4" t="s">
        <v>179</v>
      </c>
      <c r="AQ4" s="11"/>
      <c r="AR4" s="11"/>
      <c r="AS4" s="11"/>
      <c r="AT4" t="s">
        <v>236</v>
      </c>
      <c r="AU4" t="s">
        <v>197</v>
      </c>
      <c r="AV4">
        <v>37</v>
      </c>
      <c r="AW4" t="s">
        <v>267</v>
      </c>
      <c r="AX4">
        <v>2002</v>
      </c>
      <c r="AY4" s="11">
        <v>1.5</v>
      </c>
      <c r="BZ4" t="s">
        <v>197</v>
      </c>
      <c r="CA4" s="12"/>
      <c r="CB4" s="12"/>
      <c r="CC4" s="12" t="s">
        <v>182</v>
      </c>
      <c r="CD4">
        <v>35</v>
      </c>
      <c r="CE4">
        <v>10</v>
      </c>
      <c r="CF4">
        <v>12</v>
      </c>
      <c r="CG4">
        <v>1.2</v>
      </c>
      <c r="CH4" s="13">
        <f t="shared" si="0"/>
        <v>45</v>
      </c>
      <c r="CI4" s="13">
        <f t="shared" si="1"/>
        <v>13.2</v>
      </c>
      <c r="CJ4" s="13">
        <f t="shared" si="2"/>
        <v>31.8</v>
      </c>
      <c r="CK4" t="s">
        <v>197</v>
      </c>
      <c r="CO4" s="11"/>
      <c r="CP4" s="11"/>
      <c r="CQ4" s="11"/>
      <c r="CR4" s="11"/>
      <c r="CS4" s="11"/>
      <c r="CT4" s="11"/>
      <c r="CU4" s="11"/>
      <c r="CV4" s="11"/>
      <c r="EF4" t="s">
        <v>276</v>
      </c>
      <c r="EG4" t="s">
        <v>257</v>
      </c>
      <c r="EL4" s="12"/>
      <c r="EN4">
        <v>0.25</v>
      </c>
      <c r="EO4" t="s">
        <v>269</v>
      </c>
      <c r="EP4">
        <v>2</v>
      </c>
      <c r="EQ4" t="s">
        <v>269</v>
      </c>
      <c r="ER4" s="13">
        <f t="shared" si="3"/>
        <v>2.25</v>
      </c>
      <c r="EZ4">
        <v>13.2</v>
      </c>
      <c r="FA4" t="s">
        <v>269</v>
      </c>
      <c r="FB4">
        <v>1.5</v>
      </c>
      <c r="FQ4">
        <v>2</v>
      </c>
      <c r="FS4">
        <v>2</v>
      </c>
      <c r="FY4">
        <v>1</v>
      </c>
      <c r="GG4">
        <v>4</v>
      </c>
    </row>
    <row r="5" spans="1:189" ht="15" customHeight="1" x14ac:dyDescent="0.3">
      <c r="A5">
        <v>1303</v>
      </c>
      <c r="B5" t="s">
        <v>277</v>
      </c>
      <c r="C5" t="s">
        <v>277</v>
      </c>
      <c r="D5" t="s">
        <v>263</v>
      </c>
      <c r="E5" t="s">
        <v>264</v>
      </c>
      <c r="F5" s="7">
        <v>1</v>
      </c>
      <c r="G5" t="s">
        <v>265</v>
      </c>
      <c r="H5" s="7" t="str">
        <f t="shared" si="4"/>
        <v>1</v>
      </c>
      <c r="I5" t="s">
        <v>278</v>
      </c>
      <c r="J5">
        <v>1</v>
      </c>
      <c r="K5">
        <v>59</v>
      </c>
      <c r="L5">
        <v>1</v>
      </c>
      <c r="M5">
        <v>1</v>
      </c>
      <c r="N5">
        <v>1</v>
      </c>
      <c r="O5">
        <v>3</v>
      </c>
      <c r="P5">
        <v>3</v>
      </c>
      <c r="Q5">
        <v>1</v>
      </c>
      <c r="R5">
        <v>28</v>
      </c>
      <c r="S5">
        <v>2</v>
      </c>
      <c r="T5" s="8">
        <v>150</v>
      </c>
      <c r="U5" s="8">
        <v>150</v>
      </c>
      <c r="V5" s="8">
        <v>10</v>
      </c>
      <c r="W5" s="9">
        <v>1.2</v>
      </c>
      <c r="X5" s="9">
        <v>1.2</v>
      </c>
      <c r="Z5" s="8">
        <v>3</v>
      </c>
      <c r="AB5" s="9"/>
      <c r="AC5">
        <v>4</v>
      </c>
      <c r="AE5" s="10">
        <v>1</v>
      </c>
      <c r="AF5" s="10">
        <v>2</v>
      </c>
      <c r="AG5" s="9">
        <v>1.2</v>
      </c>
      <c r="AH5" s="8" t="s">
        <v>272</v>
      </c>
      <c r="AI5" s="8" t="s">
        <v>197</v>
      </c>
      <c r="AJ5">
        <v>500</v>
      </c>
      <c r="AK5" t="s">
        <v>267</v>
      </c>
      <c r="AL5">
        <v>2016</v>
      </c>
      <c r="AQ5" s="11"/>
      <c r="AR5" s="11"/>
      <c r="AS5" s="11"/>
      <c r="AT5" t="s">
        <v>251</v>
      </c>
      <c r="AU5" t="s">
        <v>195</v>
      </c>
      <c r="AV5" s="15"/>
      <c r="AW5" s="15" t="s">
        <v>273</v>
      </c>
      <c r="AX5">
        <v>2017</v>
      </c>
      <c r="AY5" s="11">
        <v>1</v>
      </c>
      <c r="BZ5" t="s">
        <v>198</v>
      </c>
      <c r="CA5" s="12" t="s">
        <v>196</v>
      </c>
      <c r="CB5" s="12" t="s">
        <v>206</v>
      </c>
      <c r="CC5" s="12" t="s">
        <v>186</v>
      </c>
      <c r="CE5">
        <v>5</v>
      </c>
      <c r="CF5">
        <v>15</v>
      </c>
      <c r="CG5">
        <v>2</v>
      </c>
      <c r="CH5" s="13">
        <f t="shared" si="0"/>
        <v>5</v>
      </c>
      <c r="CI5" s="13">
        <f t="shared" si="1"/>
        <v>17</v>
      </c>
      <c r="CJ5" s="13">
        <f t="shared" si="2"/>
        <v>-12</v>
      </c>
      <c r="CK5" t="s">
        <v>198</v>
      </c>
      <c r="CO5" s="11"/>
      <c r="CP5" s="11"/>
      <c r="CQ5" s="11"/>
      <c r="CR5" s="11"/>
      <c r="CS5" s="11"/>
      <c r="CT5" s="11"/>
      <c r="CU5" s="11"/>
      <c r="CV5" s="11"/>
      <c r="DG5">
        <v>2</v>
      </c>
      <c r="DH5" t="s">
        <v>279</v>
      </c>
      <c r="DI5" t="s">
        <v>280</v>
      </c>
      <c r="DJ5" t="s">
        <v>281</v>
      </c>
      <c r="DK5" t="s">
        <v>282</v>
      </c>
      <c r="EF5" t="s">
        <v>235</v>
      </c>
      <c r="EL5" s="12"/>
      <c r="EN5">
        <v>15.3</v>
      </c>
      <c r="EO5">
        <v>3</v>
      </c>
      <c r="EP5">
        <v>7.6</v>
      </c>
      <c r="EQ5" t="s">
        <v>269</v>
      </c>
      <c r="ER5" s="13">
        <f t="shared" si="3"/>
        <v>25.9</v>
      </c>
      <c r="EZ5">
        <v>17.8</v>
      </c>
      <c r="FA5" t="s">
        <v>269</v>
      </c>
      <c r="FB5" t="s">
        <v>269</v>
      </c>
      <c r="FI5">
        <v>1</v>
      </c>
      <c r="FJ5">
        <v>10</v>
      </c>
      <c r="FK5" t="s">
        <v>283</v>
      </c>
      <c r="FL5">
        <v>1</v>
      </c>
      <c r="FQ5">
        <v>2</v>
      </c>
      <c r="FS5">
        <v>2</v>
      </c>
      <c r="FY5">
        <v>1</v>
      </c>
      <c r="GG5">
        <v>4</v>
      </c>
    </row>
    <row r="6" spans="1:189" ht="15" customHeight="1" x14ac:dyDescent="0.3">
      <c r="A6">
        <v>1304</v>
      </c>
      <c r="B6" t="s">
        <v>284</v>
      </c>
      <c r="C6" t="s">
        <v>284</v>
      </c>
      <c r="D6" t="s">
        <v>263</v>
      </c>
      <c r="E6" t="s">
        <v>264</v>
      </c>
      <c r="F6" s="7">
        <v>1</v>
      </c>
      <c r="G6" t="s">
        <v>265</v>
      </c>
      <c r="H6" s="7" t="str">
        <f t="shared" si="4"/>
        <v>1</v>
      </c>
      <c r="I6" t="s">
        <v>266</v>
      </c>
      <c r="J6">
        <v>1</v>
      </c>
      <c r="K6">
        <v>47</v>
      </c>
      <c r="L6">
        <v>1</v>
      </c>
      <c r="M6">
        <v>2</v>
      </c>
      <c r="N6">
        <v>2</v>
      </c>
      <c r="O6">
        <v>4</v>
      </c>
      <c r="P6">
        <v>1</v>
      </c>
      <c r="Q6">
        <v>1</v>
      </c>
      <c r="R6">
        <v>27</v>
      </c>
      <c r="S6">
        <v>1</v>
      </c>
      <c r="T6" s="8">
        <v>180</v>
      </c>
      <c r="U6" s="8">
        <v>180</v>
      </c>
      <c r="V6" s="8">
        <v>100</v>
      </c>
      <c r="W6" s="9">
        <v>4</v>
      </c>
      <c r="X6" s="9">
        <v>4</v>
      </c>
      <c r="Z6" s="8">
        <v>1</v>
      </c>
      <c r="AA6">
        <v>1.1000000000000001</v>
      </c>
      <c r="AB6" s="9"/>
      <c r="AC6">
        <v>1</v>
      </c>
      <c r="AE6" s="10">
        <v>2</v>
      </c>
      <c r="AF6" s="10">
        <v>5</v>
      </c>
      <c r="AG6" s="9">
        <v>1</v>
      </c>
      <c r="AH6" s="8" t="s">
        <v>272</v>
      </c>
      <c r="AI6" s="8" t="s">
        <v>197</v>
      </c>
      <c r="AJ6">
        <v>30</v>
      </c>
      <c r="AK6" t="s">
        <v>267</v>
      </c>
      <c r="AL6">
        <v>1995</v>
      </c>
      <c r="AM6">
        <v>2</v>
      </c>
      <c r="AN6" t="s">
        <v>179</v>
      </c>
      <c r="AQ6" s="11"/>
      <c r="AR6" s="11"/>
      <c r="AS6" s="11"/>
      <c r="AT6" t="s">
        <v>194</v>
      </c>
      <c r="AU6" t="s">
        <v>195</v>
      </c>
      <c r="AV6">
        <v>1000</v>
      </c>
      <c r="AW6" t="s">
        <v>273</v>
      </c>
      <c r="AX6">
        <v>1995</v>
      </c>
      <c r="AY6" s="11">
        <v>1.8</v>
      </c>
      <c r="BB6" s="15"/>
      <c r="BZ6" t="s">
        <v>198</v>
      </c>
      <c r="CA6" s="12"/>
      <c r="CB6" s="12"/>
      <c r="CC6" s="12" t="s">
        <v>182</v>
      </c>
      <c r="CD6">
        <v>90</v>
      </c>
      <c r="CE6">
        <v>80</v>
      </c>
      <c r="CF6">
        <v>70</v>
      </c>
      <c r="CG6">
        <v>10</v>
      </c>
      <c r="CH6" s="13">
        <f t="shared" si="0"/>
        <v>170</v>
      </c>
      <c r="CI6" s="13">
        <f t="shared" si="1"/>
        <v>80</v>
      </c>
      <c r="CJ6" s="13">
        <f t="shared" si="2"/>
        <v>90</v>
      </c>
      <c r="CK6" t="s">
        <v>198</v>
      </c>
      <c r="CL6">
        <v>2</v>
      </c>
      <c r="CM6" t="s">
        <v>285</v>
      </c>
      <c r="CO6" s="11">
        <v>150</v>
      </c>
      <c r="CP6" s="11"/>
      <c r="CQ6" s="11">
        <v>1995</v>
      </c>
      <c r="CR6" s="11"/>
      <c r="CS6" s="11" t="s">
        <v>286</v>
      </c>
      <c r="CT6" s="11">
        <v>1200</v>
      </c>
      <c r="CU6" s="11">
        <v>2009</v>
      </c>
      <c r="CV6" s="11" t="s">
        <v>287</v>
      </c>
      <c r="DN6" t="s">
        <v>288</v>
      </c>
      <c r="DO6" t="s">
        <v>289</v>
      </c>
      <c r="DP6" t="s">
        <v>290</v>
      </c>
      <c r="DQ6" t="s">
        <v>291</v>
      </c>
      <c r="EI6" t="s">
        <v>292</v>
      </c>
      <c r="EL6" s="12"/>
      <c r="EO6">
        <v>5</v>
      </c>
      <c r="EP6">
        <v>1</v>
      </c>
      <c r="EQ6">
        <v>5</v>
      </c>
      <c r="ER6" s="13">
        <f t="shared" si="3"/>
        <v>11</v>
      </c>
      <c r="ET6">
        <v>9</v>
      </c>
      <c r="EX6">
        <v>10</v>
      </c>
      <c r="FA6" t="s">
        <v>269</v>
      </c>
      <c r="FB6" t="s">
        <v>269</v>
      </c>
      <c r="FQ6">
        <v>3</v>
      </c>
      <c r="FS6">
        <v>2</v>
      </c>
      <c r="FY6">
        <v>2</v>
      </c>
      <c r="GA6">
        <v>1</v>
      </c>
      <c r="GG6">
        <v>4</v>
      </c>
    </row>
    <row r="7" spans="1:189" ht="15" customHeight="1" x14ac:dyDescent="0.3">
      <c r="A7">
        <v>1305</v>
      </c>
      <c r="B7" t="s">
        <v>293</v>
      </c>
      <c r="C7" t="s">
        <v>293</v>
      </c>
      <c r="D7" t="s">
        <v>263</v>
      </c>
      <c r="E7" t="s">
        <v>264</v>
      </c>
      <c r="F7" s="7">
        <v>1</v>
      </c>
      <c r="G7" t="s">
        <v>265</v>
      </c>
      <c r="H7" s="7" t="str">
        <f t="shared" si="4"/>
        <v>1</v>
      </c>
      <c r="I7" t="s">
        <v>278</v>
      </c>
      <c r="J7">
        <v>1</v>
      </c>
      <c r="K7">
        <v>80</v>
      </c>
      <c r="L7">
        <v>1</v>
      </c>
      <c r="M7">
        <v>1</v>
      </c>
      <c r="N7">
        <v>1</v>
      </c>
      <c r="O7">
        <v>4</v>
      </c>
      <c r="P7">
        <v>1</v>
      </c>
      <c r="Q7">
        <v>1</v>
      </c>
      <c r="R7">
        <v>60</v>
      </c>
      <c r="S7">
        <v>1</v>
      </c>
      <c r="T7" s="8">
        <v>80</v>
      </c>
      <c r="U7" s="8">
        <v>80</v>
      </c>
      <c r="V7" s="8">
        <v>85</v>
      </c>
      <c r="W7" s="9">
        <v>2.2000000000000002</v>
      </c>
      <c r="X7" s="9">
        <v>1</v>
      </c>
      <c r="Z7" s="8">
        <v>3</v>
      </c>
      <c r="AB7" s="9"/>
      <c r="AC7">
        <v>3</v>
      </c>
      <c r="AE7" s="10">
        <v>2</v>
      </c>
      <c r="AF7" s="10">
        <v>4</v>
      </c>
      <c r="AG7" s="9">
        <v>0.5</v>
      </c>
      <c r="AH7" s="8" t="s">
        <v>272</v>
      </c>
      <c r="AI7" s="8" t="s">
        <v>197</v>
      </c>
      <c r="AJ7">
        <v>150</v>
      </c>
      <c r="AK7" t="s">
        <v>267</v>
      </c>
      <c r="AL7">
        <v>2004</v>
      </c>
      <c r="AM7">
        <v>2</v>
      </c>
      <c r="AN7" t="s">
        <v>179</v>
      </c>
      <c r="AQ7" s="11"/>
      <c r="AR7" s="11"/>
      <c r="AS7" s="11"/>
      <c r="AY7" s="11"/>
      <c r="BZ7" t="s">
        <v>197</v>
      </c>
      <c r="CA7" s="12" t="s">
        <v>199</v>
      </c>
      <c r="CB7" s="12" t="s">
        <v>181</v>
      </c>
      <c r="CC7" s="12" t="s">
        <v>186</v>
      </c>
      <c r="CD7">
        <v>45</v>
      </c>
      <c r="CF7">
        <v>35</v>
      </c>
      <c r="CH7" s="13">
        <f t="shared" si="0"/>
        <v>45</v>
      </c>
      <c r="CI7" s="13">
        <f t="shared" si="1"/>
        <v>35</v>
      </c>
      <c r="CJ7" s="13">
        <f t="shared" si="2"/>
        <v>10</v>
      </c>
      <c r="CK7" t="s">
        <v>197</v>
      </c>
      <c r="CL7">
        <v>0.5</v>
      </c>
      <c r="CM7" t="s">
        <v>294</v>
      </c>
      <c r="CO7" s="11">
        <v>150</v>
      </c>
      <c r="CP7" s="11"/>
      <c r="CQ7" s="11">
        <v>2000</v>
      </c>
      <c r="CR7" s="11"/>
      <c r="CS7" s="11" t="s">
        <v>295</v>
      </c>
      <c r="CT7" s="11">
        <v>200</v>
      </c>
      <c r="CU7" s="11">
        <v>2003</v>
      </c>
      <c r="CV7" s="11"/>
      <c r="DG7">
        <v>3</v>
      </c>
      <c r="DH7" t="s">
        <v>296</v>
      </c>
      <c r="DI7" t="s">
        <v>297</v>
      </c>
      <c r="DJ7" t="s">
        <v>298</v>
      </c>
      <c r="DK7" t="s">
        <v>282</v>
      </c>
      <c r="DL7" t="s">
        <v>299</v>
      </c>
      <c r="DN7" t="s">
        <v>300</v>
      </c>
      <c r="DO7" t="s">
        <v>301</v>
      </c>
      <c r="DP7" t="s">
        <v>302</v>
      </c>
      <c r="DV7" t="s">
        <v>294</v>
      </c>
      <c r="DW7" t="s">
        <v>301</v>
      </c>
      <c r="EL7" s="12">
        <v>2004</v>
      </c>
      <c r="EN7">
        <v>9</v>
      </c>
      <c r="EO7">
        <v>5</v>
      </c>
      <c r="EP7">
        <v>10.4</v>
      </c>
      <c r="EQ7">
        <v>4</v>
      </c>
      <c r="ER7" s="13">
        <f t="shared" si="3"/>
        <v>28.4</v>
      </c>
      <c r="ES7">
        <v>2003</v>
      </c>
      <c r="EU7">
        <v>10</v>
      </c>
      <c r="EV7">
        <v>5</v>
      </c>
      <c r="EW7">
        <v>8.4</v>
      </c>
      <c r="EX7">
        <v>4</v>
      </c>
      <c r="EZ7">
        <v>25</v>
      </c>
      <c r="FA7">
        <v>4</v>
      </c>
      <c r="FB7">
        <v>2</v>
      </c>
      <c r="FC7">
        <v>17</v>
      </c>
      <c r="FD7">
        <v>4</v>
      </c>
      <c r="FE7">
        <v>2</v>
      </c>
      <c r="FQ7">
        <v>3</v>
      </c>
      <c r="FS7">
        <v>2</v>
      </c>
      <c r="FY7">
        <v>1</v>
      </c>
      <c r="GG7">
        <v>4</v>
      </c>
    </row>
    <row r="8" spans="1:189" ht="15" customHeight="1" x14ac:dyDescent="0.3">
      <c r="A8">
        <v>1306</v>
      </c>
      <c r="B8" t="s">
        <v>303</v>
      </c>
      <c r="C8" t="s">
        <v>303</v>
      </c>
      <c r="D8" t="s">
        <v>263</v>
      </c>
      <c r="E8" t="s">
        <v>264</v>
      </c>
      <c r="F8" s="7">
        <v>1</v>
      </c>
      <c r="G8" t="s">
        <v>265</v>
      </c>
      <c r="H8" s="7" t="str">
        <f t="shared" si="4"/>
        <v>1</v>
      </c>
      <c r="I8" t="s">
        <v>304</v>
      </c>
      <c r="J8">
        <v>2</v>
      </c>
      <c r="K8">
        <v>46</v>
      </c>
      <c r="L8">
        <v>1</v>
      </c>
      <c r="M8">
        <v>1</v>
      </c>
      <c r="N8">
        <v>1</v>
      </c>
      <c r="O8">
        <v>6</v>
      </c>
      <c r="P8">
        <v>3</v>
      </c>
      <c r="Q8">
        <v>2</v>
      </c>
      <c r="R8">
        <v>30</v>
      </c>
      <c r="S8">
        <v>2</v>
      </c>
      <c r="T8" s="8">
        <v>30</v>
      </c>
      <c r="U8" s="8">
        <v>30</v>
      </c>
      <c r="V8" s="8">
        <v>83</v>
      </c>
      <c r="W8" s="9">
        <v>1.5</v>
      </c>
      <c r="X8" s="9">
        <v>1</v>
      </c>
      <c r="Y8">
        <v>0.5</v>
      </c>
      <c r="Z8" s="8">
        <v>3</v>
      </c>
      <c r="AB8" s="9"/>
      <c r="AC8">
        <v>3</v>
      </c>
      <c r="AE8" s="10">
        <v>1</v>
      </c>
      <c r="AF8" s="10">
        <v>2</v>
      </c>
      <c r="AG8" s="9">
        <v>1</v>
      </c>
      <c r="AH8" s="8" t="s">
        <v>272</v>
      </c>
      <c r="AI8" s="8" t="s">
        <v>197</v>
      </c>
      <c r="AJ8">
        <v>200</v>
      </c>
      <c r="AK8" t="s">
        <v>267</v>
      </c>
      <c r="AL8">
        <v>1993</v>
      </c>
      <c r="AM8">
        <v>2</v>
      </c>
      <c r="AN8" t="s">
        <v>179</v>
      </c>
      <c r="AQ8" s="11"/>
      <c r="AR8" s="11"/>
      <c r="AS8" s="11"/>
      <c r="AT8" t="s">
        <v>251</v>
      </c>
      <c r="AU8" t="s">
        <v>195</v>
      </c>
      <c r="AX8">
        <v>2015</v>
      </c>
      <c r="AY8" s="11">
        <v>0.5</v>
      </c>
      <c r="BZ8" t="s">
        <v>198</v>
      </c>
      <c r="CA8" s="12" t="s">
        <v>196</v>
      </c>
      <c r="CB8" s="12" t="s">
        <v>181</v>
      </c>
      <c r="CC8" s="12" t="s">
        <v>186</v>
      </c>
      <c r="CD8">
        <v>20</v>
      </c>
      <c r="CE8">
        <v>3</v>
      </c>
      <c r="CF8">
        <v>10</v>
      </c>
      <c r="CG8">
        <v>3</v>
      </c>
      <c r="CH8" s="13">
        <f t="shared" si="0"/>
        <v>23</v>
      </c>
      <c r="CI8" s="13">
        <f t="shared" si="1"/>
        <v>13</v>
      </c>
      <c r="CJ8" s="13">
        <f t="shared" si="2"/>
        <v>10</v>
      </c>
      <c r="CK8" t="s">
        <v>198</v>
      </c>
      <c r="CO8" s="11"/>
      <c r="CP8" s="11"/>
      <c r="CQ8" s="11"/>
      <c r="CR8" s="11"/>
      <c r="CS8" s="11"/>
      <c r="CT8" s="11"/>
      <c r="CU8" s="11"/>
      <c r="CV8" s="11"/>
      <c r="EL8" s="12"/>
      <c r="EN8">
        <v>32</v>
      </c>
      <c r="EO8">
        <v>2</v>
      </c>
      <c r="EP8">
        <v>25</v>
      </c>
      <c r="EQ8" t="s">
        <v>269</v>
      </c>
      <c r="ER8" s="13">
        <f t="shared" si="3"/>
        <v>59</v>
      </c>
      <c r="EZ8">
        <v>17.100000000000001</v>
      </c>
      <c r="FA8" t="s">
        <v>269</v>
      </c>
      <c r="FB8">
        <v>3</v>
      </c>
      <c r="FQ8">
        <v>3</v>
      </c>
      <c r="FS8">
        <v>1</v>
      </c>
      <c r="FT8">
        <v>4</v>
      </c>
      <c r="FU8">
        <v>50</v>
      </c>
      <c r="FV8">
        <v>24</v>
      </c>
      <c r="FW8" s="16">
        <v>7.0000000000000007E-2</v>
      </c>
      <c r="FX8">
        <v>2</v>
      </c>
      <c r="GG8">
        <v>2</v>
      </c>
    </row>
    <row r="9" spans="1:189" ht="15" customHeight="1" x14ac:dyDescent="0.3">
      <c r="A9">
        <v>1307</v>
      </c>
      <c r="B9" t="s">
        <v>305</v>
      </c>
      <c r="C9" t="s">
        <v>305</v>
      </c>
      <c r="D9" t="s">
        <v>263</v>
      </c>
      <c r="E9" t="s">
        <v>264</v>
      </c>
      <c r="F9" s="7">
        <v>1</v>
      </c>
      <c r="G9" t="s">
        <v>265</v>
      </c>
      <c r="H9" s="7" t="str">
        <f t="shared" si="4"/>
        <v>1</v>
      </c>
      <c r="I9" t="s">
        <v>266</v>
      </c>
      <c r="J9">
        <v>1</v>
      </c>
      <c r="K9">
        <v>68</v>
      </c>
      <c r="L9">
        <v>1</v>
      </c>
      <c r="M9">
        <v>1</v>
      </c>
      <c r="N9">
        <v>2</v>
      </c>
      <c r="O9">
        <v>4</v>
      </c>
      <c r="P9">
        <v>2</v>
      </c>
      <c r="Q9">
        <v>1</v>
      </c>
      <c r="R9">
        <v>44</v>
      </c>
      <c r="S9">
        <v>1</v>
      </c>
      <c r="T9" s="8">
        <v>15</v>
      </c>
      <c r="U9" s="8">
        <v>15</v>
      </c>
      <c r="V9" s="8">
        <v>35</v>
      </c>
      <c r="W9" s="9">
        <v>1.5</v>
      </c>
      <c r="X9" s="9">
        <v>1.5</v>
      </c>
      <c r="Z9" s="8">
        <v>3</v>
      </c>
      <c r="AB9" s="9"/>
      <c r="AC9">
        <v>3</v>
      </c>
      <c r="AE9" s="10">
        <v>1</v>
      </c>
      <c r="AF9" s="10">
        <v>2</v>
      </c>
      <c r="AG9" s="9">
        <v>1.5</v>
      </c>
      <c r="AH9" s="8" t="s">
        <v>176</v>
      </c>
      <c r="AI9" s="8" t="s">
        <v>177</v>
      </c>
      <c r="AJ9">
        <v>300</v>
      </c>
      <c r="AK9" t="s">
        <v>267</v>
      </c>
      <c r="AL9">
        <v>1998</v>
      </c>
      <c r="AQ9" s="11"/>
      <c r="AR9" s="11"/>
      <c r="AS9" s="11"/>
      <c r="AT9" t="s">
        <v>306</v>
      </c>
      <c r="AU9" t="s">
        <v>307</v>
      </c>
      <c r="AV9">
        <v>8000</v>
      </c>
      <c r="AW9" t="s">
        <v>273</v>
      </c>
      <c r="AX9">
        <v>1998</v>
      </c>
      <c r="AY9" s="11">
        <v>200</v>
      </c>
      <c r="AZ9" t="s">
        <v>178</v>
      </c>
      <c r="BZ9" t="s">
        <v>250</v>
      </c>
      <c r="CA9" s="12" t="s">
        <v>196</v>
      </c>
      <c r="CB9" s="12" t="s">
        <v>181</v>
      </c>
      <c r="CC9" s="12" t="s">
        <v>186</v>
      </c>
      <c r="CE9">
        <v>4</v>
      </c>
      <c r="CG9">
        <v>1</v>
      </c>
      <c r="CH9" s="13">
        <f t="shared" si="0"/>
        <v>4</v>
      </c>
      <c r="CI9" s="13">
        <f t="shared" si="1"/>
        <v>1</v>
      </c>
      <c r="CJ9" s="13">
        <f t="shared" si="2"/>
        <v>3</v>
      </c>
      <c r="CK9" t="s">
        <v>250</v>
      </c>
      <c r="CO9" s="11"/>
      <c r="CP9" s="11"/>
      <c r="CQ9" s="11"/>
      <c r="CR9" s="11"/>
      <c r="CS9" s="11"/>
      <c r="CT9" s="11"/>
      <c r="CU9" s="11"/>
      <c r="CV9" s="11"/>
      <c r="EL9" s="12">
        <v>1998</v>
      </c>
      <c r="EP9">
        <v>0.8</v>
      </c>
      <c r="EQ9">
        <v>1.4</v>
      </c>
      <c r="ER9" s="13">
        <f t="shared" si="3"/>
        <v>2.2000000000000002</v>
      </c>
      <c r="EZ9">
        <v>0.8</v>
      </c>
      <c r="FA9" t="s">
        <v>269</v>
      </c>
      <c r="FQ9">
        <v>3</v>
      </c>
      <c r="FS9">
        <v>2</v>
      </c>
      <c r="FY9">
        <v>2</v>
      </c>
      <c r="GA9">
        <v>3</v>
      </c>
      <c r="GG9">
        <v>7</v>
      </c>
    </row>
    <row r="10" spans="1:189" ht="15" customHeight="1" x14ac:dyDescent="0.3">
      <c r="A10">
        <v>1308</v>
      </c>
      <c r="B10" t="s">
        <v>308</v>
      </c>
      <c r="C10" t="s">
        <v>308</v>
      </c>
      <c r="D10" t="s">
        <v>263</v>
      </c>
      <c r="E10" t="s">
        <v>264</v>
      </c>
      <c r="F10" s="7">
        <v>1</v>
      </c>
      <c r="G10" t="s">
        <v>265</v>
      </c>
      <c r="H10" s="7" t="str">
        <f t="shared" si="4"/>
        <v>1</v>
      </c>
      <c r="I10" t="s">
        <v>266</v>
      </c>
      <c r="J10">
        <v>2</v>
      </c>
      <c r="K10">
        <v>60</v>
      </c>
      <c r="L10">
        <v>1</v>
      </c>
      <c r="M10">
        <v>2</v>
      </c>
      <c r="N10">
        <v>1</v>
      </c>
      <c r="O10">
        <v>2</v>
      </c>
      <c r="P10">
        <v>1</v>
      </c>
      <c r="Q10">
        <v>1</v>
      </c>
      <c r="R10">
        <v>30</v>
      </c>
      <c r="S10">
        <v>2</v>
      </c>
      <c r="T10" s="8">
        <v>55</v>
      </c>
      <c r="U10" s="8">
        <v>55</v>
      </c>
      <c r="V10" s="8">
        <v>68</v>
      </c>
      <c r="W10" s="9">
        <v>2</v>
      </c>
      <c r="X10" s="9">
        <v>2</v>
      </c>
      <c r="Z10" s="8">
        <v>3</v>
      </c>
      <c r="AB10" s="9"/>
      <c r="AC10">
        <v>1</v>
      </c>
      <c r="AE10" s="10">
        <v>1</v>
      </c>
      <c r="AF10" s="10">
        <v>2</v>
      </c>
      <c r="AG10" s="9">
        <v>2</v>
      </c>
      <c r="AH10" s="8" t="s">
        <v>309</v>
      </c>
      <c r="AI10" s="8" t="s">
        <v>197</v>
      </c>
      <c r="AJ10">
        <v>300</v>
      </c>
      <c r="AK10" t="s">
        <v>267</v>
      </c>
      <c r="AL10">
        <v>1989</v>
      </c>
      <c r="AM10">
        <v>1.5</v>
      </c>
      <c r="AN10" t="s">
        <v>179</v>
      </c>
      <c r="AQ10" s="11"/>
      <c r="AR10" s="11"/>
      <c r="AS10" s="11"/>
      <c r="AT10" t="s">
        <v>176</v>
      </c>
      <c r="AU10" t="s">
        <v>177</v>
      </c>
      <c r="AV10">
        <v>40</v>
      </c>
      <c r="AW10" t="s">
        <v>267</v>
      </c>
      <c r="AX10">
        <v>1997</v>
      </c>
      <c r="AY10" s="11"/>
      <c r="BZ10" t="s">
        <v>205</v>
      </c>
      <c r="CA10" s="12"/>
      <c r="CB10" s="12"/>
      <c r="CC10" s="12" t="s">
        <v>186</v>
      </c>
      <c r="CD10">
        <v>37</v>
      </c>
      <c r="CF10">
        <v>2</v>
      </c>
      <c r="CH10" s="13">
        <f t="shared" si="0"/>
        <v>37</v>
      </c>
      <c r="CI10" s="13">
        <f t="shared" si="1"/>
        <v>2</v>
      </c>
      <c r="CJ10" s="13">
        <f t="shared" si="2"/>
        <v>35</v>
      </c>
      <c r="CK10" t="s">
        <v>205</v>
      </c>
      <c r="CO10" s="11"/>
      <c r="CP10" s="11"/>
      <c r="CQ10" s="11"/>
      <c r="CR10" s="11"/>
      <c r="CS10" s="11"/>
      <c r="CT10" s="11"/>
      <c r="CU10" s="11"/>
      <c r="CV10" s="11"/>
      <c r="EL10" s="12">
        <v>1990</v>
      </c>
      <c r="EN10">
        <v>3</v>
      </c>
      <c r="EO10">
        <v>1.5</v>
      </c>
      <c r="EP10">
        <v>2</v>
      </c>
      <c r="EQ10">
        <v>1.5</v>
      </c>
      <c r="ER10" s="13">
        <f t="shared" si="3"/>
        <v>8</v>
      </c>
      <c r="EZ10">
        <v>2.1</v>
      </c>
      <c r="FA10">
        <v>0.6</v>
      </c>
      <c r="FB10">
        <v>3</v>
      </c>
      <c r="FQ10">
        <v>4</v>
      </c>
      <c r="FS10">
        <v>2</v>
      </c>
      <c r="FY10">
        <v>1</v>
      </c>
      <c r="GG10">
        <v>4</v>
      </c>
    </row>
    <row r="11" spans="1:189" ht="15" customHeight="1" x14ac:dyDescent="0.3">
      <c r="A11">
        <v>1400</v>
      </c>
      <c r="B11" t="s">
        <v>310</v>
      </c>
      <c r="C11" t="s">
        <v>311</v>
      </c>
      <c r="D11" t="s">
        <v>263</v>
      </c>
      <c r="E11" t="s">
        <v>264</v>
      </c>
      <c r="F11" s="7">
        <v>1</v>
      </c>
      <c r="G11" t="s">
        <v>265</v>
      </c>
      <c r="H11" s="7" t="str">
        <f t="shared" si="4"/>
        <v>1</v>
      </c>
      <c r="I11" t="s">
        <v>278</v>
      </c>
      <c r="J11">
        <v>1</v>
      </c>
      <c r="K11" s="15"/>
      <c r="L11">
        <v>1</v>
      </c>
      <c r="M11">
        <v>1</v>
      </c>
      <c r="N11">
        <v>1</v>
      </c>
      <c r="O11">
        <v>6</v>
      </c>
      <c r="P11">
        <v>2</v>
      </c>
      <c r="Q11">
        <v>2</v>
      </c>
      <c r="R11">
        <v>20</v>
      </c>
      <c r="S11">
        <v>2</v>
      </c>
      <c r="T11" s="8">
        <v>115</v>
      </c>
      <c r="U11" s="8">
        <v>115</v>
      </c>
      <c r="V11" s="8">
        <v>25</v>
      </c>
      <c r="W11" s="9">
        <v>1</v>
      </c>
      <c r="X11" s="9">
        <v>1</v>
      </c>
      <c r="Z11" s="8">
        <v>3</v>
      </c>
      <c r="AB11" s="9"/>
      <c r="AC11">
        <v>3</v>
      </c>
      <c r="AE11" s="10">
        <v>2</v>
      </c>
      <c r="AF11" s="10">
        <v>2</v>
      </c>
      <c r="AG11" s="9">
        <v>0.8</v>
      </c>
      <c r="AH11" s="8" t="s">
        <v>272</v>
      </c>
      <c r="AI11" s="8" t="s">
        <v>197</v>
      </c>
      <c r="AJ11">
        <v>350</v>
      </c>
      <c r="AK11" t="s">
        <v>267</v>
      </c>
      <c r="AL11">
        <v>2009</v>
      </c>
      <c r="AM11">
        <v>0.65</v>
      </c>
      <c r="AN11" t="s">
        <v>179</v>
      </c>
      <c r="AQ11" s="11"/>
      <c r="AR11" s="11"/>
      <c r="AS11" s="11"/>
      <c r="AY11" s="11"/>
      <c r="BZ11" t="s">
        <v>197</v>
      </c>
      <c r="CA11" s="12" t="s">
        <v>199</v>
      </c>
      <c r="CB11" s="12"/>
      <c r="CC11" s="12" t="s">
        <v>186</v>
      </c>
      <c r="CD11">
        <v>55</v>
      </c>
      <c r="CF11">
        <v>30</v>
      </c>
      <c r="CH11" s="13">
        <f t="shared" si="0"/>
        <v>55</v>
      </c>
      <c r="CI11" s="13">
        <f t="shared" si="1"/>
        <v>30</v>
      </c>
      <c r="CJ11" s="13">
        <f t="shared" si="2"/>
        <v>25</v>
      </c>
      <c r="CK11" t="s">
        <v>197</v>
      </c>
      <c r="CL11">
        <v>0.2</v>
      </c>
      <c r="CM11" t="s">
        <v>312</v>
      </c>
      <c r="CO11" s="11">
        <v>10</v>
      </c>
      <c r="CP11" s="11"/>
      <c r="CQ11" s="11">
        <v>1979</v>
      </c>
      <c r="CR11" s="11"/>
      <c r="CS11" s="11"/>
      <c r="CT11" s="11"/>
      <c r="CU11" s="11"/>
      <c r="CV11" s="11"/>
      <c r="DV11" t="s">
        <v>313</v>
      </c>
      <c r="DW11" t="s">
        <v>314</v>
      </c>
      <c r="DX11" t="s">
        <v>315</v>
      </c>
      <c r="DY11" t="s">
        <v>316</v>
      </c>
      <c r="DZ11" t="s">
        <v>317</v>
      </c>
      <c r="EA11" t="s">
        <v>314</v>
      </c>
      <c r="EB11" t="s">
        <v>318</v>
      </c>
      <c r="EC11" t="s">
        <v>316</v>
      </c>
      <c r="EF11" t="s">
        <v>239</v>
      </c>
      <c r="EG11" t="s">
        <v>242</v>
      </c>
      <c r="EL11" s="12"/>
      <c r="EN11">
        <v>12</v>
      </c>
      <c r="EO11" t="s">
        <v>269</v>
      </c>
      <c r="EP11">
        <v>16</v>
      </c>
      <c r="EQ11" t="s">
        <v>269</v>
      </c>
      <c r="ER11" s="13">
        <f t="shared" si="3"/>
        <v>28</v>
      </c>
      <c r="EU11">
        <v>3</v>
      </c>
      <c r="EV11" t="s">
        <v>269</v>
      </c>
      <c r="EW11">
        <v>4</v>
      </c>
      <c r="EX11" t="s">
        <v>319</v>
      </c>
      <c r="EZ11">
        <v>17.2</v>
      </c>
      <c r="FA11">
        <v>4.8</v>
      </c>
      <c r="FC11">
        <v>4.3</v>
      </c>
      <c r="FD11">
        <v>1.2</v>
      </c>
      <c r="FI11">
        <v>1</v>
      </c>
      <c r="FJ11">
        <v>4</v>
      </c>
      <c r="FK11" t="s">
        <v>320</v>
      </c>
      <c r="FL11">
        <v>1</v>
      </c>
      <c r="FQ11">
        <v>123</v>
      </c>
      <c r="FS11">
        <v>1</v>
      </c>
      <c r="FT11">
        <v>4</v>
      </c>
      <c r="FU11">
        <v>50</v>
      </c>
      <c r="FV11">
        <v>48</v>
      </c>
      <c r="FX11">
        <v>2</v>
      </c>
      <c r="GG11">
        <v>4</v>
      </c>
    </row>
    <row r="12" spans="1:189" ht="15" customHeight="1" x14ac:dyDescent="0.3">
      <c r="A12">
        <v>1401</v>
      </c>
      <c r="B12" t="s">
        <v>321</v>
      </c>
      <c r="C12" t="s">
        <v>321</v>
      </c>
      <c r="D12" t="s">
        <v>263</v>
      </c>
      <c r="E12" t="s">
        <v>264</v>
      </c>
      <c r="F12" s="7">
        <v>1</v>
      </c>
      <c r="G12" t="s">
        <v>265</v>
      </c>
      <c r="H12" s="7" t="str">
        <f t="shared" si="4"/>
        <v>1</v>
      </c>
      <c r="I12" t="s">
        <v>278</v>
      </c>
      <c r="J12">
        <v>1</v>
      </c>
      <c r="K12">
        <v>82</v>
      </c>
      <c r="L12">
        <v>1</v>
      </c>
      <c r="M12">
        <v>1</v>
      </c>
      <c r="N12">
        <v>1</v>
      </c>
      <c r="O12">
        <v>5</v>
      </c>
      <c r="P12">
        <v>1</v>
      </c>
      <c r="Q12">
        <v>1</v>
      </c>
      <c r="R12">
        <v>21</v>
      </c>
      <c r="S12">
        <v>1</v>
      </c>
      <c r="T12" s="8">
        <v>30</v>
      </c>
      <c r="U12" s="8">
        <v>30</v>
      </c>
      <c r="V12" s="8">
        <v>100</v>
      </c>
      <c r="W12" s="9">
        <v>1</v>
      </c>
      <c r="X12" s="9">
        <v>1</v>
      </c>
      <c r="Z12" s="8">
        <v>3</v>
      </c>
      <c r="AB12" s="9"/>
      <c r="AC12">
        <v>3</v>
      </c>
      <c r="AE12" s="10">
        <v>1</v>
      </c>
      <c r="AF12" s="10">
        <v>1</v>
      </c>
      <c r="AG12" s="9">
        <v>1</v>
      </c>
      <c r="AH12" s="8" t="s">
        <v>272</v>
      </c>
      <c r="AI12" s="8" t="s">
        <v>197</v>
      </c>
      <c r="AJ12">
        <v>400</v>
      </c>
      <c r="AK12" t="s">
        <v>267</v>
      </c>
      <c r="AL12">
        <v>1979</v>
      </c>
      <c r="AM12">
        <v>1</v>
      </c>
      <c r="AN12" t="s">
        <v>179</v>
      </c>
      <c r="AQ12" s="11"/>
      <c r="AR12" s="11"/>
      <c r="AS12" s="11"/>
      <c r="AY12" s="11"/>
      <c r="BZ12" t="s">
        <v>197</v>
      </c>
      <c r="CA12" s="12" t="s">
        <v>196</v>
      </c>
      <c r="CB12" s="12" t="s">
        <v>181</v>
      </c>
      <c r="CC12" s="12" t="s">
        <v>186</v>
      </c>
      <c r="CD12">
        <v>30</v>
      </c>
      <c r="CF12">
        <v>25</v>
      </c>
      <c r="CH12" s="13">
        <f t="shared" si="0"/>
        <v>30</v>
      </c>
      <c r="CI12" s="13">
        <f t="shared" si="1"/>
        <v>25</v>
      </c>
      <c r="CJ12" s="13">
        <f t="shared" si="2"/>
        <v>5</v>
      </c>
      <c r="CK12" t="s">
        <v>197</v>
      </c>
      <c r="CO12" s="11"/>
      <c r="CP12" s="11"/>
      <c r="CQ12" s="11"/>
      <c r="CR12" s="11"/>
      <c r="CS12" s="11"/>
      <c r="CT12" s="11"/>
      <c r="CU12" s="11"/>
      <c r="CV12" s="11"/>
      <c r="EL12" s="12"/>
      <c r="EN12">
        <v>12</v>
      </c>
      <c r="EO12" t="s">
        <v>269</v>
      </c>
      <c r="EP12">
        <v>19</v>
      </c>
      <c r="EQ12" t="s">
        <v>269</v>
      </c>
      <c r="ER12" s="13">
        <f t="shared" si="3"/>
        <v>31</v>
      </c>
      <c r="EZ12">
        <v>20.7</v>
      </c>
      <c r="FA12">
        <v>6</v>
      </c>
      <c r="FI12">
        <v>1</v>
      </c>
      <c r="FJ12">
        <v>4</v>
      </c>
      <c r="FK12" t="s">
        <v>322</v>
      </c>
      <c r="FL12">
        <v>1</v>
      </c>
      <c r="FQ12">
        <v>123</v>
      </c>
      <c r="FS12">
        <v>2</v>
      </c>
      <c r="FY12">
        <v>5</v>
      </c>
      <c r="GG12">
        <v>4</v>
      </c>
    </row>
    <row r="13" spans="1:189" ht="15" customHeight="1" x14ac:dyDescent="0.3">
      <c r="A13">
        <v>1402</v>
      </c>
      <c r="B13" t="s">
        <v>323</v>
      </c>
      <c r="C13" t="s">
        <v>323</v>
      </c>
      <c r="D13" t="s">
        <v>263</v>
      </c>
      <c r="E13" t="s">
        <v>264</v>
      </c>
      <c r="F13" s="7">
        <v>1</v>
      </c>
      <c r="G13" t="s">
        <v>265</v>
      </c>
      <c r="H13" s="7" t="str">
        <f t="shared" si="4"/>
        <v>1</v>
      </c>
      <c r="I13" t="s">
        <v>266</v>
      </c>
      <c r="J13">
        <v>1</v>
      </c>
      <c r="L13">
        <v>1</v>
      </c>
      <c r="M13">
        <v>1</v>
      </c>
      <c r="N13">
        <v>2</v>
      </c>
      <c r="O13">
        <v>7</v>
      </c>
      <c r="P13">
        <v>1</v>
      </c>
      <c r="Q13">
        <v>1</v>
      </c>
      <c r="R13">
        <v>30</v>
      </c>
      <c r="S13">
        <v>1</v>
      </c>
      <c r="T13" s="8">
        <v>60</v>
      </c>
      <c r="U13" s="8">
        <v>60</v>
      </c>
      <c r="V13" s="8">
        <v>50</v>
      </c>
      <c r="W13" s="9">
        <v>1</v>
      </c>
      <c r="X13" s="9">
        <v>1</v>
      </c>
      <c r="Z13" s="8">
        <v>3</v>
      </c>
      <c r="AB13" s="9"/>
      <c r="AC13">
        <v>3</v>
      </c>
      <c r="AE13" s="10">
        <v>2</v>
      </c>
      <c r="AF13" s="10">
        <v>2</v>
      </c>
      <c r="AG13" s="9">
        <v>0.5</v>
      </c>
      <c r="AH13" s="8" t="s">
        <v>272</v>
      </c>
      <c r="AI13" s="8" t="s">
        <v>197</v>
      </c>
      <c r="AJ13">
        <v>100</v>
      </c>
      <c r="AK13" t="s">
        <v>267</v>
      </c>
      <c r="AL13">
        <v>1990</v>
      </c>
      <c r="AM13">
        <v>0.7</v>
      </c>
      <c r="AN13" t="s">
        <v>179</v>
      </c>
      <c r="AQ13" s="11"/>
      <c r="AR13" s="11"/>
      <c r="AS13" s="11"/>
      <c r="AY13" s="11"/>
      <c r="BZ13" t="s">
        <v>197</v>
      </c>
      <c r="CA13" s="12" t="s">
        <v>196</v>
      </c>
      <c r="CB13" s="12" t="s">
        <v>181</v>
      </c>
      <c r="CC13" s="12" t="s">
        <v>186</v>
      </c>
      <c r="CD13">
        <v>20</v>
      </c>
      <c r="CF13">
        <v>18</v>
      </c>
      <c r="CH13" s="13">
        <f t="shared" si="0"/>
        <v>20</v>
      </c>
      <c r="CI13" s="13">
        <f t="shared" si="1"/>
        <v>18</v>
      </c>
      <c r="CJ13" s="13">
        <f t="shared" si="2"/>
        <v>2</v>
      </c>
      <c r="CK13" t="s">
        <v>197</v>
      </c>
      <c r="CL13">
        <v>0.5</v>
      </c>
      <c r="CM13" t="s">
        <v>324</v>
      </c>
      <c r="CO13" s="11">
        <v>100</v>
      </c>
      <c r="CP13" s="11"/>
      <c r="CQ13" s="11">
        <v>1993</v>
      </c>
      <c r="CR13" s="11"/>
      <c r="CS13" s="11"/>
      <c r="CT13" s="11"/>
      <c r="CU13" s="11"/>
      <c r="CV13" s="11"/>
      <c r="EL13" s="12"/>
      <c r="ER13" s="13"/>
      <c r="EZ13">
        <v>21.5</v>
      </c>
      <c r="FA13">
        <v>15</v>
      </c>
      <c r="FI13">
        <v>2</v>
      </c>
      <c r="FJ13">
        <v>9</v>
      </c>
      <c r="FK13" t="s">
        <v>325</v>
      </c>
      <c r="FL13">
        <v>3</v>
      </c>
      <c r="FQ13">
        <v>3</v>
      </c>
      <c r="FS13">
        <v>1</v>
      </c>
      <c r="FT13">
        <v>5</v>
      </c>
      <c r="FU13">
        <v>50</v>
      </c>
      <c r="FV13">
        <v>12</v>
      </c>
      <c r="FW13">
        <v>0.13</v>
      </c>
      <c r="FX13">
        <v>2</v>
      </c>
      <c r="GG13">
        <v>4</v>
      </c>
    </row>
    <row r="14" spans="1:189" ht="15" customHeight="1" x14ac:dyDescent="0.3">
      <c r="A14" s="15">
        <v>1403</v>
      </c>
      <c r="B14" t="s">
        <v>326</v>
      </c>
      <c r="C14" t="s">
        <v>327</v>
      </c>
      <c r="D14" t="s">
        <v>328</v>
      </c>
      <c r="E14" t="s">
        <v>264</v>
      </c>
      <c r="F14" s="7">
        <v>1</v>
      </c>
      <c r="G14" t="s">
        <v>265</v>
      </c>
      <c r="H14" s="7" t="str">
        <f t="shared" si="4"/>
        <v>1</v>
      </c>
      <c r="I14" t="s">
        <v>266</v>
      </c>
      <c r="J14">
        <v>1</v>
      </c>
      <c r="K14">
        <v>40</v>
      </c>
      <c r="L14">
        <v>1</v>
      </c>
      <c r="M14">
        <v>1</v>
      </c>
      <c r="N14">
        <v>2</v>
      </c>
      <c r="O14">
        <v>4</v>
      </c>
      <c r="P14">
        <v>1</v>
      </c>
      <c r="Q14">
        <v>1</v>
      </c>
      <c r="R14">
        <v>15</v>
      </c>
      <c r="S14">
        <v>2</v>
      </c>
      <c r="T14" s="8">
        <v>30</v>
      </c>
      <c r="U14" s="8">
        <v>30</v>
      </c>
      <c r="V14" s="8">
        <v>50</v>
      </c>
      <c r="W14" s="9">
        <v>0.7</v>
      </c>
      <c r="X14" s="9">
        <v>0.7</v>
      </c>
      <c r="Z14" s="8">
        <v>3</v>
      </c>
      <c r="AB14" s="9"/>
      <c r="AC14">
        <v>3</v>
      </c>
      <c r="AE14" s="10">
        <v>2</v>
      </c>
      <c r="AF14" s="10">
        <v>6</v>
      </c>
      <c r="AG14" s="9">
        <v>0.3</v>
      </c>
      <c r="AH14" s="8" t="s">
        <v>176</v>
      </c>
      <c r="AI14" s="8" t="s">
        <v>177</v>
      </c>
      <c r="AK14" t="s">
        <v>267</v>
      </c>
      <c r="AL14">
        <v>1994</v>
      </c>
      <c r="AQ14" s="11"/>
      <c r="AR14" s="11"/>
      <c r="AS14" s="11"/>
      <c r="AT14" t="s">
        <v>236</v>
      </c>
      <c r="AU14" t="s">
        <v>197</v>
      </c>
      <c r="AV14">
        <v>200</v>
      </c>
      <c r="AW14" t="s">
        <v>267</v>
      </c>
      <c r="AX14">
        <v>2017</v>
      </c>
      <c r="AY14" s="11"/>
      <c r="BZ14" t="s">
        <v>205</v>
      </c>
      <c r="CA14" s="12"/>
      <c r="CB14" s="12"/>
      <c r="CC14" s="12" t="s">
        <v>186</v>
      </c>
      <c r="CH14" s="13"/>
      <c r="CI14" s="13"/>
      <c r="CJ14" s="13"/>
      <c r="CK14" t="s">
        <v>205</v>
      </c>
      <c r="CL14">
        <v>0.2</v>
      </c>
      <c r="CM14" t="s">
        <v>329</v>
      </c>
      <c r="CO14" s="11"/>
      <c r="CP14" s="11"/>
      <c r="CQ14" s="11">
        <v>1994</v>
      </c>
      <c r="CR14" s="11"/>
      <c r="CS14" s="11" t="s">
        <v>330</v>
      </c>
      <c r="CT14" s="11">
        <v>700</v>
      </c>
      <c r="CU14" s="11"/>
      <c r="CV14" s="11" t="s">
        <v>331</v>
      </c>
      <c r="DN14" t="s">
        <v>332</v>
      </c>
      <c r="DO14" t="s">
        <v>333</v>
      </c>
      <c r="DP14" t="s">
        <v>334</v>
      </c>
      <c r="DQ14" t="s">
        <v>335</v>
      </c>
      <c r="DV14" t="s">
        <v>330</v>
      </c>
      <c r="DW14" t="s">
        <v>336</v>
      </c>
      <c r="DX14" t="s">
        <v>337</v>
      </c>
      <c r="DY14" t="s">
        <v>335</v>
      </c>
      <c r="EL14" s="12"/>
      <c r="EN14">
        <v>3.2</v>
      </c>
      <c r="EO14">
        <v>1.5</v>
      </c>
      <c r="ER14" s="13">
        <f t="shared" si="3"/>
        <v>4.7</v>
      </c>
      <c r="EZ14">
        <v>3</v>
      </c>
      <c r="FQ14">
        <v>4</v>
      </c>
      <c r="FS14">
        <v>2</v>
      </c>
      <c r="FY14">
        <v>1</v>
      </c>
      <c r="GG14">
        <v>4</v>
      </c>
    </row>
    <row r="15" spans="1:189" ht="15" customHeight="1" x14ac:dyDescent="0.3">
      <c r="A15">
        <v>2309</v>
      </c>
      <c r="B15" t="s">
        <v>338</v>
      </c>
      <c r="C15" t="s">
        <v>338</v>
      </c>
      <c r="D15" t="s">
        <v>263</v>
      </c>
      <c r="E15" t="s">
        <v>264</v>
      </c>
      <c r="F15" s="7">
        <v>1</v>
      </c>
      <c r="G15" t="s">
        <v>339</v>
      </c>
      <c r="H15" s="7" t="str">
        <f t="shared" si="4"/>
        <v>2</v>
      </c>
      <c r="I15" t="s">
        <v>340</v>
      </c>
      <c r="J15">
        <v>1</v>
      </c>
      <c r="K15">
        <v>54</v>
      </c>
      <c r="L15">
        <v>1</v>
      </c>
      <c r="M15">
        <v>1</v>
      </c>
      <c r="N15">
        <v>1</v>
      </c>
      <c r="O15">
        <v>10</v>
      </c>
      <c r="P15">
        <v>3</v>
      </c>
      <c r="Q15">
        <v>1</v>
      </c>
      <c r="R15">
        <v>30</v>
      </c>
      <c r="S15">
        <v>2</v>
      </c>
      <c r="T15" s="8">
        <v>72</v>
      </c>
      <c r="U15" s="8">
        <v>72</v>
      </c>
      <c r="V15" s="8">
        <v>10</v>
      </c>
      <c r="W15" s="9">
        <v>1.33</v>
      </c>
      <c r="X15" s="9">
        <v>1.33</v>
      </c>
      <c r="Z15" s="8">
        <v>3</v>
      </c>
      <c r="AB15" s="9"/>
      <c r="AC15">
        <v>1</v>
      </c>
      <c r="AE15" s="10">
        <v>1</v>
      </c>
      <c r="AF15" s="10">
        <v>2</v>
      </c>
      <c r="AG15" s="9">
        <v>1.33</v>
      </c>
      <c r="AH15" s="8" t="s">
        <v>176</v>
      </c>
      <c r="AI15" s="8" t="s">
        <v>177</v>
      </c>
      <c r="AJ15">
        <v>40</v>
      </c>
      <c r="AK15" t="s">
        <v>267</v>
      </c>
      <c r="AL15">
        <v>1998</v>
      </c>
      <c r="AQ15" s="11"/>
      <c r="AR15" s="11"/>
      <c r="AS15" s="11"/>
      <c r="AT15" t="s">
        <v>306</v>
      </c>
      <c r="AU15" t="s">
        <v>307</v>
      </c>
      <c r="AV15">
        <v>2100</v>
      </c>
      <c r="AW15" t="s">
        <v>273</v>
      </c>
      <c r="AX15">
        <v>1989</v>
      </c>
      <c r="AY15" s="11">
        <v>1000</v>
      </c>
      <c r="AZ15" t="s">
        <v>178</v>
      </c>
      <c r="BZ15" t="s">
        <v>250</v>
      </c>
      <c r="CA15" s="12" t="s">
        <v>199</v>
      </c>
      <c r="CB15" s="12"/>
      <c r="CC15" s="12" t="s">
        <v>182</v>
      </c>
      <c r="CE15">
        <v>12</v>
      </c>
      <c r="CG15">
        <v>2</v>
      </c>
      <c r="CH15" s="13">
        <f t="shared" si="0"/>
        <v>12</v>
      </c>
      <c r="CI15" s="13">
        <f t="shared" si="1"/>
        <v>2</v>
      </c>
      <c r="CJ15" s="13">
        <f t="shared" si="2"/>
        <v>10</v>
      </c>
      <c r="CK15" t="s">
        <v>250</v>
      </c>
      <c r="CO15" s="11"/>
      <c r="CP15" s="11"/>
      <c r="CQ15" s="11"/>
      <c r="CR15" s="11"/>
      <c r="CS15" s="11"/>
      <c r="CT15" s="11"/>
      <c r="CU15" s="11"/>
      <c r="CV15" s="11"/>
      <c r="DZ15" t="s">
        <v>341</v>
      </c>
      <c r="EA15" t="s">
        <v>342</v>
      </c>
      <c r="EB15" t="s">
        <v>337</v>
      </c>
      <c r="EC15" t="s">
        <v>343</v>
      </c>
      <c r="EL15" s="12">
        <v>1997</v>
      </c>
      <c r="EQ15" t="s">
        <v>319</v>
      </c>
      <c r="ER15" s="13">
        <f t="shared" si="3"/>
        <v>0</v>
      </c>
      <c r="FA15" t="s">
        <v>269</v>
      </c>
      <c r="FQ15">
        <v>3</v>
      </c>
      <c r="FS15">
        <v>2</v>
      </c>
      <c r="FY15">
        <v>1</v>
      </c>
      <c r="GG15">
        <v>4</v>
      </c>
    </row>
    <row r="16" spans="1:189" ht="15" customHeight="1" x14ac:dyDescent="0.3">
      <c r="A16">
        <v>2310</v>
      </c>
      <c r="B16" t="s">
        <v>344</v>
      </c>
      <c r="C16" t="s">
        <v>344</v>
      </c>
      <c r="D16" t="s">
        <v>263</v>
      </c>
      <c r="E16" t="s">
        <v>264</v>
      </c>
      <c r="F16" s="7">
        <v>1</v>
      </c>
      <c r="G16" t="s">
        <v>339</v>
      </c>
      <c r="H16" s="7" t="str">
        <f t="shared" si="4"/>
        <v>2</v>
      </c>
      <c r="I16" t="s">
        <v>340</v>
      </c>
      <c r="J16">
        <v>1</v>
      </c>
      <c r="K16">
        <v>46</v>
      </c>
      <c r="L16">
        <v>1</v>
      </c>
      <c r="M16">
        <v>1</v>
      </c>
      <c r="N16">
        <v>1</v>
      </c>
      <c r="O16">
        <v>4</v>
      </c>
      <c r="P16">
        <v>3</v>
      </c>
      <c r="Q16">
        <v>1</v>
      </c>
      <c r="R16">
        <v>20</v>
      </c>
      <c r="S16">
        <v>2</v>
      </c>
      <c r="T16" s="8">
        <v>120</v>
      </c>
      <c r="U16" s="8">
        <v>120</v>
      </c>
      <c r="V16" s="8">
        <v>50</v>
      </c>
      <c r="W16" s="9">
        <v>2.7</v>
      </c>
      <c r="X16" s="9">
        <v>2.7</v>
      </c>
      <c r="Z16" s="8">
        <v>1</v>
      </c>
      <c r="AA16">
        <v>1.1000000000000001</v>
      </c>
      <c r="AB16" s="9"/>
      <c r="AC16">
        <v>1</v>
      </c>
      <c r="AE16" s="10">
        <v>2</v>
      </c>
      <c r="AF16" s="10">
        <v>4</v>
      </c>
      <c r="AG16" s="9">
        <v>1.4</v>
      </c>
      <c r="AH16" s="8" t="s">
        <v>212</v>
      </c>
      <c r="AI16" s="8" t="s">
        <v>197</v>
      </c>
      <c r="AJ16">
        <v>20</v>
      </c>
      <c r="AK16" t="s">
        <v>267</v>
      </c>
      <c r="AM16">
        <v>1</v>
      </c>
      <c r="AN16" t="s">
        <v>179</v>
      </c>
      <c r="AQ16" s="11"/>
      <c r="AR16" s="11"/>
      <c r="AS16" s="11"/>
      <c r="AT16" t="s">
        <v>251</v>
      </c>
      <c r="AU16" t="s">
        <v>195</v>
      </c>
      <c r="AX16">
        <v>2015</v>
      </c>
      <c r="AY16" s="11">
        <v>1</v>
      </c>
      <c r="AZ16" t="s">
        <v>179</v>
      </c>
      <c r="BZ16" t="s">
        <v>198</v>
      </c>
      <c r="CA16" s="12" t="s">
        <v>199</v>
      </c>
      <c r="CB16" s="12"/>
      <c r="CC16" s="12" t="s">
        <v>182</v>
      </c>
      <c r="CD16">
        <v>60</v>
      </c>
      <c r="CE16">
        <v>10</v>
      </c>
      <c r="CF16">
        <v>17</v>
      </c>
      <c r="CG16">
        <v>2</v>
      </c>
      <c r="CH16" s="13">
        <f t="shared" si="0"/>
        <v>70</v>
      </c>
      <c r="CI16" s="13">
        <f t="shared" si="1"/>
        <v>19</v>
      </c>
      <c r="CJ16" s="13">
        <f t="shared" si="2"/>
        <v>51</v>
      </c>
      <c r="CK16" t="s">
        <v>198</v>
      </c>
      <c r="CL16">
        <v>1.3</v>
      </c>
      <c r="CM16" t="s">
        <v>345</v>
      </c>
      <c r="CO16" s="11">
        <v>20</v>
      </c>
      <c r="CP16" s="11"/>
      <c r="CQ16" s="11">
        <v>2015</v>
      </c>
      <c r="CR16" s="11"/>
      <c r="CS16" s="11" t="s">
        <v>346</v>
      </c>
      <c r="CT16" s="11"/>
      <c r="CU16" s="11">
        <v>2015</v>
      </c>
      <c r="CV16" s="11">
        <v>0.5</v>
      </c>
      <c r="DN16" t="s">
        <v>347</v>
      </c>
      <c r="DO16" t="s">
        <v>348</v>
      </c>
      <c r="DP16" t="s">
        <v>336</v>
      </c>
      <c r="DQ16" t="s">
        <v>349</v>
      </c>
      <c r="DV16" t="s">
        <v>346</v>
      </c>
      <c r="DW16" t="s">
        <v>350</v>
      </c>
      <c r="DX16" t="s">
        <v>351</v>
      </c>
      <c r="EF16" t="s">
        <v>352</v>
      </c>
      <c r="EG16" t="s">
        <v>211</v>
      </c>
      <c r="EL16" s="12"/>
      <c r="EO16" t="s">
        <v>269</v>
      </c>
      <c r="EP16">
        <v>1.5</v>
      </c>
      <c r="EQ16" t="s">
        <v>319</v>
      </c>
      <c r="ER16" s="13">
        <f t="shared" si="3"/>
        <v>1.5</v>
      </c>
      <c r="ES16">
        <v>2015</v>
      </c>
      <c r="EW16">
        <v>1.5</v>
      </c>
      <c r="EX16" t="s">
        <v>269</v>
      </c>
      <c r="EZ16">
        <v>1.5</v>
      </c>
      <c r="FA16" t="s">
        <v>269</v>
      </c>
      <c r="FC16">
        <v>1.5</v>
      </c>
      <c r="FD16" t="s">
        <v>269</v>
      </c>
      <c r="FQ16">
        <v>3</v>
      </c>
      <c r="FS16">
        <v>2</v>
      </c>
      <c r="FY16">
        <v>1</v>
      </c>
      <c r="GG16">
        <v>2</v>
      </c>
    </row>
    <row r="17" spans="1:189" ht="15" customHeight="1" x14ac:dyDescent="0.3">
      <c r="A17">
        <v>2311</v>
      </c>
      <c r="B17" t="s">
        <v>353</v>
      </c>
      <c r="C17" t="s">
        <v>354</v>
      </c>
      <c r="D17" t="s">
        <v>328</v>
      </c>
      <c r="E17" t="s">
        <v>264</v>
      </c>
      <c r="F17" s="7">
        <v>1</v>
      </c>
      <c r="G17" t="s">
        <v>339</v>
      </c>
      <c r="H17" s="7" t="str">
        <f t="shared" si="4"/>
        <v>2</v>
      </c>
      <c r="I17" t="s">
        <v>340</v>
      </c>
      <c r="J17">
        <v>1</v>
      </c>
      <c r="K17">
        <v>32</v>
      </c>
      <c r="L17">
        <v>1</v>
      </c>
      <c r="M17">
        <v>1</v>
      </c>
      <c r="N17">
        <v>2</v>
      </c>
      <c r="O17">
        <v>2</v>
      </c>
      <c r="P17">
        <v>1</v>
      </c>
      <c r="Q17">
        <v>1</v>
      </c>
      <c r="R17">
        <v>11</v>
      </c>
      <c r="S17">
        <v>2</v>
      </c>
      <c r="T17" s="8">
        <v>85</v>
      </c>
      <c r="U17" s="8">
        <v>85</v>
      </c>
      <c r="V17" s="8">
        <v>11</v>
      </c>
      <c r="W17" s="9">
        <v>1</v>
      </c>
      <c r="X17" s="9">
        <v>1</v>
      </c>
      <c r="Z17" s="8">
        <v>2</v>
      </c>
      <c r="AA17">
        <v>2.1</v>
      </c>
      <c r="AB17" s="9"/>
      <c r="AC17">
        <v>4</v>
      </c>
      <c r="AE17" s="10">
        <v>1</v>
      </c>
      <c r="AF17" s="10">
        <v>2</v>
      </c>
      <c r="AG17" s="9">
        <v>1</v>
      </c>
      <c r="AH17" s="8" t="s">
        <v>212</v>
      </c>
      <c r="AI17" s="8" t="s">
        <v>197</v>
      </c>
      <c r="AJ17">
        <v>50</v>
      </c>
      <c r="AK17" t="s">
        <v>267</v>
      </c>
      <c r="AL17">
        <v>2009</v>
      </c>
      <c r="AQ17" s="11"/>
      <c r="AR17" s="11"/>
      <c r="AS17" s="11"/>
      <c r="AT17" t="s">
        <v>306</v>
      </c>
      <c r="AU17" t="s">
        <v>307</v>
      </c>
      <c r="AV17">
        <v>1500</v>
      </c>
      <c r="AW17" t="s">
        <v>273</v>
      </c>
      <c r="AX17">
        <v>2000</v>
      </c>
      <c r="AY17" s="11">
        <v>500</v>
      </c>
      <c r="AZ17" t="s">
        <v>178</v>
      </c>
      <c r="BZ17" t="s">
        <v>250</v>
      </c>
      <c r="CA17" s="12" t="s">
        <v>196</v>
      </c>
      <c r="CB17" s="12" t="s">
        <v>181</v>
      </c>
      <c r="CC17" s="12" t="s">
        <v>186</v>
      </c>
      <c r="CE17">
        <v>6</v>
      </c>
      <c r="CG17">
        <v>1.5</v>
      </c>
      <c r="CH17" s="13">
        <f t="shared" si="0"/>
        <v>6</v>
      </c>
      <c r="CI17" s="13">
        <f t="shared" si="1"/>
        <v>1.5</v>
      </c>
      <c r="CJ17" s="13">
        <f t="shared" si="2"/>
        <v>4.5</v>
      </c>
      <c r="CK17" t="s">
        <v>250</v>
      </c>
      <c r="CO17" s="11"/>
      <c r="CP17" s="11"/>
      <c r="CQ17" s="11"/>
      <c r="CR17" s="11"/>
      <c r="CS17" s="11"/>
      <c r="CT17" s="11"/>
      <c r="CU17" s="11"/>
      <c r="CV17" s="11"/>
      <c r="EL17" s="12"/>
      <c r="EN17">
        <v>3</v>
      </c>
      <c r="EO17" t="s">
        <v>269</v>
      </c>
      <c r="EQ17">
        <v>2</v>
      </c>
      <c r="ER17" s="13">
        <f t="shared" si="3"/>
        <v>5</v>
      </c>
      <c r="EZ17">
        <v>1.5</v>
      </c>
      <c r="FA17">
        <v>2.4</v>
      </c>
      <c r="FB17">
        <v>3</v>
      </c>
      <c r="FQ17">
        <v>2</v>
      </c>
      <c r="FS17">
        <v>1</v>
      </c>
      <c r="GG17">
        <v>4</v>
      </c>
    </row>
    <row r="18" spans="1:189" ht="15" customHeight="1" x14ac:dyDescent="0.3">
      <c r="A18">
        <v>2312</v>
      </c>
      <c r="B18" t="s">
        <v>355</v>
      </c>
      <c r="C18" t="s">
        <v>356</v>
      </c>
      <c r="D18" t="s">
        <v>357</v>
      </c>
      <c r="E18" t="s">
        <v>264</v>
      </c>
      <c r="F18" s="7">
        <v>1</v>
      </c>
      <c r="G18" t="s">
        <v>339</v>
      </c>
      <c r="H18" s="7" t="str">
        <f t="shared" si="4"/>
        <v>2</v>
      </c>
      <c r="I18" t="s">
        <v>304</v>
      </c>
      <c r="J18">
        <v>2</v>
      </c>
      <c r="K18">
        <v>72</v>
      </c>
      <c r="L18">
        <v>1</v>
      </c>
      <c r="M18">
        <v>1</v>
      </c>
      <c r="N18">
        <v>1</v>
      </c>
      <c r="O18">
        <v>4</v>
      </c>
      <c r="P18">
        <v>1</v>
      </c>
      <c r="Q18">
        <v>1</v>
      </c>
      <c r="R18">
        <v>50</v>
      </c>
      <c r="S18">
        <v>2</v>
      </c>
      <c r="T18" s="8">
        <v>20</v>
      </c>
      <c r="U18" s="8">
        <v>20</v>
      </c>
      <c r="V18" s="8">
        <v>27</v>
      </c>
      <c r="W18" s="9">
        <v>0.4</v>
      </c>
      <c r="X18" s="9">
        <v>0.3</v>
      </c>
      <c r="Z18" s="8">
        <v>3</v>
      </c>
      <c r="AB18" s="9"/>
      <c r="AC18">
        <v>3</v>
      </c>
      <c r="AE18" s="10">
        <v>1</v>
      </c>
      <c r="AF18" s="10">
        <v>1</v>
      </c>
      <c r="AG18" s="9">
        <v>0.3</v>
      </c>
      <c r="AH18" s="8" t="s">
        <v>306</v>
      </c>
      <c r="AI18" s="8" t="s">
        <v>307</v>
      </c>
      <c r="AJ18">
        <v>6000</v>
      </c>
      <c r="AK18" t="s">
        <v>273</v>
      </c>
      <c r="AL18">
        <v>1989</v>
      </c>
      <c r="AM18">
        <v>500</v>
      </c>
      <c r="AN18" t="s">
        <v>178</v>
      </c>
      <c r="AQ18" s="11"/>
      <c r="AR18" s="11"/>
      <c r="AS18" s="11"/>
      <c r="AY18" s="11"/>
      <c r="CA18" s="12" t="s">
        <v>196</v>
      </c>
      <c r="CB18" s="12" t="s">
        <v>206</v>
      </c>
      <c r="CC18" s="12" t="s">
        <v>186</v>
      </c>
      <c r="CD18">
        <v>5</v>
      </c>
      <c r="CF18">
        <v>2</v>
      </c>
      <c r="CH18" s="13">
        <f t="shared" si="0"/>
        <v>5</v>
      </c>
      <c r="CI18" s="13">
        <f t="shared" si="1"/>
        <v>2</v>
      </c>
      <c r="CJ18" s="13">
        <f t="shared" si="2"/>
        <v>3</v>
      </c>
      <c r="CK18" t="s">
        <v>358</v>
      </c>
      <c r="CO18" s="11"/>
      <c r="CP18" s="11"/>
      <c r="CQ18" s="11"/>
      <c r="CR18" s="11"/>
      <c r="CS18" s="11"/>
      <c r="CT18" s="11"/>
      <c r="CU18" s="11"/>
      <c r="CV18" s="11"/>
      <c r="EL18" s="12"/>
      <c r="EO18">
        <v>1.5</v>
      </c>
      <c r="EQ18">
        <v>1.5</v>
      </c>
      <c r="ER18" s="13">
        <f t="shared" si="3"/>
        <v>3</v>
      </c>
      <c r="EZ18">
        <v>1</v>
      </c>
      <c r="FA18">
        <v>1</v>
      </c>
      <c r="FI18">
        <v>1</v>
      </c>
      <c r="FJ18">
        <v>3</v>
      </c>
      <c r="FK18" t="s">
        <v>359</v>
      </c>
      <c r="FL18">
        <v>3</v>
      </c>
      <c r="FQ18">
        <v>3</v>
      </c>
      <c r="FS18">
        <v>2</v>
      </c>
      <c r="FY18">
        <v>4</v>
      </c>
      <c r="GG18">
        <v>4</v>
      </c>
    </row>
    <row r="19" spans="1:189" ht="15" customHeight="1" x14ac:dyDescent="0.3">
      <c r="A19" s="15">
        <v>2313</v>
      </c>
      <c r="B19" t="s">
        <v>360</v>
      </c>
      <c r="C19" t="s">
        <v>361</v>
      </c>
      <c r="D19" t="s">
        <v>263</v>
      </c>
      <c r="E19" t="s">
        <v>264</v>
      </c>
      <c r="F19" s="7">
        <v>1</v>
      </c>
      <c r="G19" t="s">
        <v>339</v>
      </c>
      <c r="H19" s="7" t="str">
        <f t="shared" si="4"/>
        <v>2</v>
      </c>
      <c r="I19" t="s">
        <v>362</v>
      </c>
      <c r="J19">
        <v>2</v>
      </c>
      <c r="K19">
        <v>55</v>
      </c>
      <c r="L19">
        <v>1</v>
      </c>
      <c r="M19">
        <v>1</v>
      </c>
      <c r="N19">
        <v>1</v>
      </c>
      <c r="O19">
        <v>2</v>
      </c>
      <c r="P19">
        <v>2</v>
      </c>
      <c r="Q19">
        <v>1</v>
      </c>
      <c r="R19">
        <v>35</v>
      </c>
      <c r="S19">
        <v>2</v>
      </c>
      <c r="T19" s="8">
        <v>60</v>
      </c>
      <c r="U19" s="8"/>
      <c r="V19" s="8">
        <v>6</v>
      </c>
      <c r="W19" s="9">
        <v>1</v>
      </c>
      <c r="X19" s="9">
        <v>1</v>
      </c>
      <c r="Z19" s="8">
        <v>3</v>
      </c>
      <c r="AB19" s="9"/>
      <c r="AC19">
        <v>3</v>
      </c>
      <c r="AE19" s="10">
        <v>1</v>
      </c>
      <c r="AF19" s="10">
        <v>1</v>
      </c>
      <c r="AG19" s="9">
        <v>1</v>
      </c>
      <c r="AH19" s="8" t="s">
        <v>272</v>
      </c>
      <c r="AI19" s="8" t="s">
        <v>197</v>
      </c>
      <c r="AJ19">
        <v>15</v>
      </c>
      <c r="AK19" t="s">
        <v>267</v>
      </c>
      <c r="AL19">
        <v>1984</v>
      </c>
      <c r="AQ19" s="11"/>
      <c r="AR19" s="11"/>
      <c r="AS19" s="11"/>
      <c r="AY19" s="11"/>
      <c r="BZ19" t="s">
        <v>197</v>
      </c>
      <c r="CA19" s="12"/>
      <c r="CB19" s="12"/>
      <c r="CC19" s="12"/>
      <c r="CH19" s="13"/>
      <c r="CI19" s="13"/>
      <c r="CJ19" s="13"/>
      <c r="CK19" t="s">
        <v>197</v>
      </c>
      <c r="CO19" s="11"/>
      <c r="CP19" s="11"/>
      <c r="CQ19" s="11"/>
      <c r="CR19" s="11"/>
      <c r="CS19" s="11"/>
      <c r="CT19" s="11"/>
      <c r="CU19" s="11"/>
      <c r="CV19" s="11"/>
      <c r="EL19" s="12"/>
      <c r="ER19" s="13"/>
    </row>
    <row r="20" spans="1:189" ht="15" customHeight="1" x14ac:dyDescent="0.3">
      <c r="A20">
        <v>2314</v>
      </c>
      <c r="B20" t="s">
        <v>363</v>
      </c>
      <c r="C20" t="s">
        <v>364</v>
      </c>
      <c r="D20" t="s">
        <v>357</v>
      </c>
      <c r="E20" t="s">
        <v>264</v>
      </c>
      <c r="F20" s="7">
        <v>1</v>
      </c>
      <c r="G20" t="s">
        <v>339</v>
      </c>
      <c r="H20" s="7" t="str">
        <f t="shared" si="4"/>
        <v>2</v>
      </c>
      <c r="I20" t="s">
        <v>365</v>
      </c>
      <c r="J20">
        <v>2</v>
      </c>
      <c r="K20">
        <v>55</v>
      </c>
      <c r="L20">
        <v>1</v>
      </c>
      <c r="M20">
        <v>1</v>
      </c>
      <c r="N20">
        <v>1</v>
      </c>
      <c r="O20">
        <v>5</v>
      </c>
      <c r="P20">
        <v>3</v>
      </c>
      <c r="Q20">
        <v>3</v>
      </c>
      <c r="R20">
        <v>35</v>
      </c>
      <c r="S20">
        <v>1</v>
      </c>
      <c r="T20" s="8">
        <v>150</v>
      </c>
      <c r="U20" s="8"/>
      <c r="V20" s="8">
        <v>100</v>
      </c>
      <c r="W20" s="9">
        <v>3.6</v>
      </c>
      <c r="X20" s="9">
        <v>3.6</v>
      </c>
      <c r="Z20" s="8">
        <v>3</v>
      </c>
      <c r="AB20" s="9"/>
      <c r="AC20">
        <v>1</v>
      </c>
      <c r="AE20" s="10">
        <v>1</v>
      </c>
      <c r="AF20" s="10">
        <v>2</v>
      </c>
      <c r="AG20" s="9">
        <v>3.6</v>
      </c>
      <c r="AH20" s="8" t="s">
        <v>236</v>
      </c>
      <c r="AI20" s="8" t="s">
        <v>240</v>
      </c>
      <c r="AJ20">
        <v>1000</v>
      </c>
      <c r="AK20" t="s">
        <v>267</v>
      </c>
      <c r="AL20">
        <v>2009</v>
      </c>
      <c r="AM20">
        <v>1.5</v>
      </c>
      <c r="AN20" t="s">
        <v>179</v>
      </c>
      <c r="AQ20" s="11"/>
      <c r="AR20" s="11"/>
      <c r="AS20" s="11"/>
      <c r="AT20" t="s">
        <v>249</v>
      </c>
      <c r="AU20" t="s">
        <v>197</v>
      </c>
      <c r="AV20">
        <v>150</v>
      </c>
      <c r="AW20" t="s">
        <v>267</v>
      </c>
      <c r="AX20">
        <v>2009</v>
      </c>
      <c r="AY20" s="11">
        <v>3</v>
      </c>
      <c r="AZ20" t="s">
        <v>179</v>
      </c>
      <c r="BZ20" t="s">
        <v>197</v>
      </c>
      <c r="CA20" s="12" t="s">
        <v>199</v>
      </c>
      <c r="CB20" s="12" t="s">
        <v>181</v>
      </c>
      <c r="CC20" s="12" t="s">
        <v>182</v>
      </c>
      <c r="CH20" s="13"/>
      <c r="CI20" s="13"/>
      <c r="CJ20" s="13"/>
      <c r="CK20" t="s">
        <v>197</v>
      </c>
      <c r="CO20" s="11"/>
      <c r="CP20" s="11"/>
      <c r="CQ20" s="11"/>
      <c r="CR20" s="11"/>
      <c r="CS20" s="11"/>
      <c r="CT20" s="11"/>
      <c r="CU20" s="11"/>
      <c r="CV20" s="11"/>
      <c r="DG20">
        <v>2</v>
      </c>
      <c r="DH20" t="s">
        <v>366</v>
      </c>
      <c r="DI20" t="s">
        <v>367</v>
      </c>
      <c r="DJ20" t="s">
        <v>368</v>
      </c>
      <c r="DK20" t="s">
        <v>258</v>
      </c>
      <c r="EL20" s="12">
        <v>2009</v>
      </c>
      <c r="EN20">
        <v>45</v>
      </c>
      <c r="EO20">
        <v>8</v>
      </c>
      <c r="EP20">
        <v>22</v>
      </c>
      <c r="EQ20" t="s">
        <v>319</v>
      </c>
      <c r="ER20" s="13">
        <f t="shared" si="3"/>
        <v>75</v>
      </c>
      <c r="EZ20">
        <v>13</v>
      </c>
      <c r="FA20" t="s">
        <v>319</v>
      </c>
      <c r="FB20">
        <v>8</v>
      </c>
      <c r="FQ20">
        <v>1</v>
      </c>
      <c r="FS20">
        <v>2</v>
      </c>
      <c r="FY20">
        <v>2</v>
      </c>
      <c r="GA20">
        <v>3</v>
      </c>
      <c r="GG20" t="s">
        <v>369</v>
      </c>
    </row>
    <row r="21" spans="1:189" ht="15" customHeight="1" x14ac:dyDescent="0.3">
      <c r="A21">
        <v>2315</v>
      </c>
      <c r="B21" t="s">
        <v>370</v>
      </c>
      <c r="C21" t="s">
        <v>370</v>
      </c>
      <c r="D21" t="s">
        <v>263</v>
      </c>
      <c r="E21" t="s">
        <v>264</v>
      </c>
      <c r="F21" s="7">
        <v>1</v>
      </c>
      <c r="G21" t="s">
        <v>339</v>
      </c>
      <c r="H21" s="7" t="str">
        <f t="shared" si="4"/>
        <v>2</v>
      </c>
      <c r="I21" t="s">
        <v>340</v>
      </c>
      <c r="J21">
        <v>2</v>
      </c>
      <c r="K21">
        <v>52</v>
      </c>
      <c r="L21">
        <v>1</v>
      </c>
      <c r="M21">
        <v>1</v>
      </c>
      <c r="N21">
        <v>1</v>
      </c>
      <c r="O21">
        <v>4</v>
      </c>
      <c r="P21">
        <v>4</v>
      </c>
      <c r="Q21">
        <v>2</v>
      </c>
      <c r="R21">
        <v>35</v>
      </c>
      <c r="S21">
        <v>2</v>
      </c>
      <c r="T21" s="8">
        <v>145</v>
      </c>
      <c r="U21" s="8">
        <v>145</v>
      </c>
      <c r="V21" s="8">
        <v>10</v>
      </c>
      <c r="W21" s="9">
        <v>2</v>
      </c>
      <c r="X21" s="9">
        <v>1</v>
      </c>
      <c r="Z21" s="8">
        <v>3</v>
      </c>
      <c r="AB21" s="9"/>
      <c r="AC21">
        <v>3</v>
      </c>
      <c r="AE21" s="10">
        <v>2</v>
      </c>
      <c r="AF21" s="10">
        <v>4</v>
      </c>
      <c r="AG21" s="9">
        <v>0.8</v>
      </c>
      <c r="AH21" s="8" t="s">
        <v>306</v>
      </c>
      <c r="AI21" s="8" t="s">
        <v>307</v>
      </c>
      <c r="AJ21">
        <v>2000</v>
      </c>
      <c r="AK21" t="s">
        <v>267</v>
      </c>
      <c r="AL21">
        <v>1984</v>
      </c>
      <c r="AM21">
        <v>150</v>
      </c>
      <c r="AN21" t="s">
        <v>178</v>
      </c>
      <c r="AQ21" s="11"/>
      <c r="AR21" s="11"/>
      <c r="AS21" s="11"/>
      <c r="AT21" t="s">
        <v>194</v>
      </c>
      <c r="AU21" t="s">
        <v>195</v>
      </c>
      <c r="AV21">
        <v>100</v>
      </c>
      <c r="AW21" t="s">
        <v>273</v>
      </c>
      <c r="AX21">
        <v>2016</v>
      </c>
      <c r="AY21" s="11">
        <v>0.24</v>
      </c>
      <c r="AZ21" t="s">
        <v>179</v>
      </c>
      <c r="CA21" s="12"/>
      <c r="CB21" s="12"/>
      <c r="CC21" s="12" t="s">
        <v>186</v>
      </c>
      <c r="CD21">
        <v>13</v>
      </c>
      <c r="CE21">
        <v>10</v>
      </c>
      <c r="CF21">
        <v>3</v>
      </c>
      <c r="CH21" s="13">
        <f t="shared" si="0"/>
        <v>23</v>
      </c>
      <c r="CI21" s="13">
        <f t="shared" si="1"/>
        <v>3</v>
      </c>
      <c r="CJ21" s="13">
        <f t="shared" si="2"/>
        <v>20</v>
      </c>
      <c r="CK21" t="s">
        <v>358</v>
      </c>
      <c r="CL21">
        <v>0.2</v>
      </c>
      <c r="CM21" t="s">
        <v>286</v>
      </c>
      <c r="CO21" s="11">
        <v>800</v>
      </c>
      <c r="CP21" s="11"/>
      <c r="CQ21" s="11">
        <v>1984</v>
      </c>
      <c r="CR21" s="11"/>
      <c r="CS21" s="11" t="s">
        <v>371</v>
      </c>
      <c r="CT21" s="11"/>
      <c r="CU21" s="11">
        <v>2017</v>
      </c>
      <c r="CV21" s="11"/>
      <c r="DG21">
        <v>2</v>
      </c>
      <c r="DH21" t="s">
        <v>329</v>
      </c>
      <c r="DI21" t="s">
        <v>372</v>
      </c>
      <c r="DJ21" t="s">
        <v>285</v>
      </c>
      <c r="DK21" t="s">
        <v>372</v>
      </c>
      <c r="DN21" t="s">
        <v>373</v>
      </c>
      <c r="DO21" t="s">
        <v>333</v>
      </c>
      <c r="DV21" t="s">
        <v>341</v>
      </c>
      <c r="DW21" t="s">
        <v>302</v>
      </c>
      <c r="EF21" t="s">
        <v>183</v>
      </c>
      <c r="EL21" s="12"/>
      <c r="EN21">
        <v>1.5</v>
      </c>
      <c r="EP21">
        <v>0.95</v>
      </c>
      <c r="EQ21" t="s">
        <v>319</v>
      </c>
      <c r="ER21" s="13">
        <f t="shared" si="3"/>
        <v>2.4500000000000002</v>
      </c>
      <c r="EU21" s="14">
        <v>2250</v>
      </c>
      <c r="EV21">
        <v>0.3</v>
      </c>
      <c r="EX21" t="s">
        <v>319</v>
      </c>
      <c r="EZ21">
        <v>0.95</v>
      </c>
      <c r="FA21" t="s">
        <v>319</v>
      </c>
      <c r="FB21">
        <v>0.3</v>
      </c>
      <c r="FC21">
        <v>0.3</v>
      </c>
      <c r="FD21" t="s">
        <v>319</v>
      </c>
      <c r="FQ21">
        <v>3</v>
      </c>
      <c r="FS21">
        <v>2</v>
      </c>
      <c r="FY21">
        <v>1</v>
      </c>
      <c r="GG21">
        <v>2</v>
      </c>
    </row>
    <row r="22" spans="1:189" ht="15" customHeight="1" x14ac:dyDescent="0.3">
      <c r="A22">
        <v>2316</v>
      </c>
      <c r="B22" t="s">
        <v>374</v>
      </c>
      <c r="C22" t="s">
        <v>375</v>
      </c>
      <c r="D22" t="s">
        <v>357</v>
      </c>
      <c r="E22" t="s">
        <v>264</v>
      </c>
      <c r="F22" s="7">
        <v>1</v>
      </c>
      <c r="G22" t="s">
        <v>339</v>
      </c>
      <c r="H22" s="7" t="str">
        <f t="shared" si="4"/>
        <v>2</v>
      </c>
      <c r="I22" t="s">
        <v>376</v>
      </c>
      <c r="J22">
        <v>2</v>
      </c>
      <c r="K22">
        <v>49</v>
      </c>
      <c r="L22">
        <v>1</v>
      </c>
      <c r="M22">
        <v>1</v>
      </c>
      <c r="N22">
        <v>1</v>
      </c>
      <c r="O22">
        <v>6</v>
      </c>
      <c r="P22">
        <v>3</v>
      </c>
      <c r="R22">
        <v>30</v>
      </c>
      <c r="S22">
        <v>2</v>
      </c>
      <c r="T22" s="8">
        <v>75</v>
      </c>
      <c r="U22" s="8">
        <v>75</v>
      </c>
      <c r="V22" s="8">
        <v>19</v>
      </c>
      <c r="W22" s="9">
        <v>0.6</v>
      </c>
      <c r="X22" s="9">
        <v>0.6</v>
      </c>
      <c r="Z22" s="8">
        <v>3</v>
      </c>
      <c r="AB22" s="9"/>
      <c r="AC22">
        <v>2</v>
      </c>
      <c r="AE22" s="10">
        <v>1</v>
      </c>
      <c r="AF22" s="10">
        <v>2</v>
      </c>
      <c r="AG22" s="9">
        <v>0.6</v>
      </c>
      <c r="AH22" s="8" t="s">
        <v>184</v>
      </c>
      <c r="AI22" s="8" t="s">
        <v>197</v>
      </c>
      <c r="AJ22">
        <v>50</v>
      </c>
      <c r="AK22" t="s">
        <v>267</v>
      </c>
      <c r="AL22">
        <v>2009</v>
      </c>
      <c r="AM22">
        <v>0.4</v>
      </c>
      <c r="AN22" t="s">
        <v>179</v>
      </c>
      <c r="AQ22" s="11"/>
      <c r="AR22" s="11"/>
      <c r="AS22" s="11"/>
      <c r="AT22" t="s">
        <v>185</v>
      </c>
      <c r="AU22" t="s">
        <v>197</v>
      </c>
      <c r="AV22">
        <v>40</v>
      </c>
      <c r="AW22" t="s">
        <v>267</v>
      </c>
      <c r="AX22">
        <v>2018</v>
      </c>
      <c r="AY22" s="11"/>
      <c r="BZ22" t="s">
        <v>197</v>
      </c>
      <c r="CA22" s="12"/>
      <c r="CB22" s="12"/>
      <c r="CC22" s="12" t="s">
        <v>182</v>
      </c>
      <c r="CD22">
        <v>15</v>
      </c>
      <c r="CF22">
        <v>3</v>
      </c>
      <c r="CG22">
        <v>1</v>
      </c>
      <c r="CH22" s="13">
        <f t="shared" si="0"/>
        <v>15</v>
      </c>
      <c r="CI22" s="13">
        <f t="shared" si="1"/>
        <v>4</v>
      </c>
      <c r="CJ22" s="13">
        <f t="shared" si="2"/>
        <v>11</v>
      </c>
      <c r="CK22" t="s">
        <v>197</v>
      </c>
      <c r="CO22" s="11"/>
      <c r="CP22" s="11"/>
      <c r="CQ22" s="11"/>
      <c r="CR22" s="11"/>
      <c r="CS22" s="11"/>
      <c r="CT22" s="11"/>
      <c r="CU22" s="11"/>
      <c r="CV22" s="11"/>
      <c r="EL22" s="12">
        <v>2009</v>
      </c>
      <c r="EN22">
        <v>10</v>
      </c>
      <c r="EO22" t="s">
        <v>319</v>
      </c>
      <c r="EP22" s="17">
        <v>7.75</v>
      </c>
      <c r="EQ22" t="s">
        <v>319</v>
      </c>
      <c r="ER22" s="13">
        <f t="shared" si="3"/>
        <v>17.75</v>
      </c>
      <c r="EZ22" s="14">
        <v>7750</v>
      </c>
      <c r="FA22" t="s">
        <v>319</v>
      </c>
      <c r="FB22" t="s">
        <v>269</v>
      </c>
      <c r="FQ22">
        <v>4</v>
      </c>
      <c r="FS22">
        <v>2</v>
      </c>
      <c r="FY22">
        <v>1</v>
      </c>
      <c r="GG22">
        <v>4</v>
      </c>
    </row>
    <row r="23" spans="1:189" ht="15" customHeight="1" x14ac:dyDescent="0.3">
      <c r="A23">
        <v>2317</v>
      </c>
      <c r="B23" t="s">
        <v>377</v>
      </c>
      <c r="C23" t="s">
        <v>377</v>
      </c>
      <c r="D23" t="s">
        <v>263</v>
      </c>
      <c r="E23" t="s">
        <v>264</v>
      </c>
      <c r="F23" s="7">
        <v>1</v>
      </c>
      <c r="G23" t="s">
        <v>339</v>
      </c>
      <c r="H23" s="7" t="str">
        <f t="shared" si="4"/>
        <v>2</v>
      </c>
      <c r="I23" t="s">
        <v>376</v>
      </c>
      <c r="J23">
        <v>1</v>
      </c>
      <c r="K23">
        <v>35</v>
      </c>
      <c r="L23">
        <v>1</v>
      </c>
      <c r="M23">
        <v>1</v>
      </c>
      <c r="N23">
        <v>2</v>
      </c>
      <c r="O23">
        <v>4</v>
      </c>
      <c r="P23">
        <v>1</v>
      </c>
      <c r="Q23">
        <v>1</v>
      </c>
      <c r="R23">
        <v>20</v>
      </c>
      <c r="S23">
        <v>1</v>
      </c>
      <c r="T23" s="8">
        <v>290</v>
      </c>
      <c r="U23" s="8">
        <v>290</v>
      </c>
      <c r="V23" s="8">
        <v>75</v>
      </c>
      <c r="W23" s="9">
        <v>7</v>
      </c>
      <c r="X23" s="9">
        <v>4</v>
      </c>
      <c r="Z23" s="8">
        <v>3</v>
      </c>
      <c r="AB23" s="9"/>
      <c r="AC23">
        <v>3</v>
      </c>
      <c r="AE23" s="10">
        <v>1</v>
      </c>
      <c r="AF23" s="10">
        <v>2</v>
      </c>
      <c r="AG23" s="9">
        <v>4</v>
      </c>
      <c r="AH23" s="8" t="s">
        <v>243</v>
      </c>
      <c r="AI23" s="8" t="s">
        <v>177</v>
      </c>
      <c r="AJ23">
        <v>6000</v>
      </c>
      <c r="AK23" t="s">
        <v>267</v>
      </c>
      <c r="AL23">
        <v>1996</v>
      </c>
      <c r="AM23">
        <v>1300</v>
      </c>
      <c r="AN23" t="s">
        <v>178</v>
      </c>
      <c r="AQ23" s="11"/>
      <c r="AR23" s="11"/>
      <c r="AS23" s="11"/>
      <c r="AT23" t="s">
        <v>212</v>
      </c>
      <c r="AU23" t="s">
        <v>197</v>
      </c>
      <c r="AV23">
        <v>500</v>
      </c>
      <c r="AW23" t="s">
        <v>267</v>
      </c>
      <c r="AX23">
        <v>1996</v>
      </c>
      <c r="AY23" s="11"/>
      <c r="BZ23" t="s">
        <v>205</v>
      </c>
      <c r="CA23" s="12" t="s">
        <v>196</v>
      </c>
      <c r="CB23" s="12"/>
      <c r="CC23" s="12" t="s">
        <v>186</v>
      </c>
      <c r="CD23">
        <v>220</v>
      </c>
      <c r="CF23">
        <v>40</v>
      </c>
      <c r="CH23" s="13">
        <f t="shared" si="0"/>
        <v>220</v>
      </c>
      <c r="CI23" s="13">
        <f t="shared" si="1"/>
        <v>40</v>
      </c>
      <c r="CJ23" s="13">
        <f t="shared" si="2"/>
        <v>180</v>
      </c>
      <c r="CK23" t="s">
        <v>205</v>
      </c>
      <c r="CO23" s="11"/>
      <c r="CP23" s="11"/>
      <c r="CQ23" s="11"/>
      <c r="CR23" s="11"/>
      <c r="CS23" s="11"/>
      <c r="CT23" s="11"/>
      <c r="CU23" s="11"/>
      <c r="CV23" s="11"/>
      <c r="EF23" t="s">
        <v>183</v>
      </c>
      <c r="EG23" t="s">
        <v>242</v>
      </c>
      <c r="EL23" s="12"/>
      <c r="EO23">
        <v>2.8</v>
      </c>
      <c r="EP23">
        <v>4.8</v>
      </c>
      <c r="EQ23">
        <v>0.7</v>
      </c>
      <c r="ER23" s="13">
        <f t="shared" si="3"/>
        <v>8.2999999999999989</v>
      </c>
      <c r="EZ23">
        <v>4.8</v>
      </c>
      <c r="FA23" t="s">
        <v>319</v>
      </c>
      <c r="FQ23">
        <v>4</v>
      </c>
      <c r="FS23">
        <v>2</v>
      </c>
      <c r="FY23">
        <v>1</v>
      </c>
      <c r="GG23">
        <v>4</v>
      </c>
    </row>
    <row r="24" spans="1:189" ht="15" customHeight="1" x14ac:dyDescent="0.3">
      <c r="A24">
        <v>2318</v>
      </c>
      <c r="B24" t="s">
        <v>378</v>
      </c>
      <c r="C24" t="s">
        <v>378</v>
      </c>
      <c r="D24" t="s">
        <v>263</v>
      </c>
      <c r="E24" t="s">
        <v>264</v>
      </c>
      <c r="F24" s="7">
        <v>1</v>
      </c>
      <c r="G24" t="s">
        <v>339</v>
      </c>
      <c r="H24" s="7" t="str">
        <f t="shared" si="4"/>
        <v>2</v>
      </c>
      <c r="I24" t="s">
        <v>362</v>
      </c>
      <c r="J24">
        <v>1</v>
      </c>
      <c r="K24">
        <v>35</v>
      </c>
      <c r="L24">
        <v>1</v>
      </c>
      <c r="M24">
        <v>1</v>
      </c>
      <c r="N24">
        <v>2</v>
      </c>
      <c r="O24">
        <v>4</v>
      </c>
      <c r="P24">
        <v>2</v>
      </c>
      <c r="Q24">
        <v>1</v>
      </c>
      <c r="R24">
        <v>10</v>
      </c>
      <c r="S24">
        <v>2</v>
      </c>
      <c r="T24" s="8">
        <v>80</v>
      </c>
      <c r="U24" s="8"/>
      <c r="V24" s="8">
        <v>56</v>
      </c>
      <c r="W24" s="9">
        <v>3</v>
      </c>
      <c r="X24" s="9">
        <v>3</v>
      </c>
      <c r="Z24" s="8">
        <v>1</v>
      </c>
      <c r="AA24">
        <v>1.1000000000000001</v>
      </c>
      <c r="AB24" s="9"/>
      <c r="AC24">
        <v>3</v>
      </c>
      <c r="AE24" s="10">
        <v>2</v>
      </c>
      <c r="AF24" s="10">
        <v>6</v>
      </c>
      <c r="AG24" s="9">
        <v>1.8</v>
      </c>
      <c r="AH24" s="8" t="s">
        <v>212</v>
      </c>
      <c r="AI24" s="8" t="s">
        <v>197</v>
      </c>
      <c r="AJ24">
        <v>45</v>
      </c>
      <c r="AK24" t="s">
        <v>267</v>
      </c>
      <c r="AL24">
        <v>1945</v>
      </c>
      <c r="AM24">
        <v>2</v>
      </c>
      <c r="AN24" t="s">
        <v>179</v>
      </c>
      <c r="AQ24" s="11"/>
      <c r="AR24" s="11"/>
      <c r="AS24" s="11"/>
      <c r="AT24" t="s">
        <v>249</v>
      </c>
      <c r="AU24" t="s">
        <v>197</v>
      </c>
      <c r="AV24">
        <v>30</v>
      </c>
      <c r="AW24" t="s">
        <v>267</v>
      </c>
      <c r="AX24">
        <v>1945</v>
      </c>
      <c r="AY24" s="11">
        <v>1.5</v>
      </c>
      <c r="AZ24" t="s">
        <v>179</v>
      </c>
      <c r="BZ24" t="s">
        <v>197</v>
      </c>
      <c r="CA24" s="12"/>
      <c r="CB24" s="12"/>
      <c r="CC24" s="12"/>
      <c r="CH24" s="13"/>
      <c r="CI24" s="13"/>
      <c r="CJ24" s="13"/>
      <c r="CK24" t="s">
        <v>197</v>
      </c>
      <c r="CL24">
        <v>0.5</v>
      </c>
      <c r="CM24" t="s">
        <v>341</v>
      </c>
      <c r="CO24" s="11">
        <v>10000</v>
      </c>
      <c r="CP24" s="11"/>
      <c r="CQ24" s="11">
        <v>2000</v>
      </c>
      <c r="CR24" s="11"/>
      <c r="CS24" s="11" t="s">
        <v>379</v>
      </c>
      <c r="CT24" s="11">
        <v>40</v>
      </c>
      <c r="CU24" s="11">
        <v>2015</v>
      </c>
      <c r="CV24" s="11">
        <v>0.3</v>
      </c>
      <c r="DN24" t="s">
        <v>380</v>
      </c>
      <c r="DO24" t="s">
        <v>381</v>
      </c>
      <c r="DP24" t="s">
        <v>382</v>
      </c>
      <c r="DV24" t="s">
        <v>341</v>
      </c>
      <c r="DW24" t="s">
        <v>383</v>
      </c>
      <c r="DX24" t="s">
        <v>384</v>
      </c>
      <c r="DY24" t="s">
        <v>385</v>
      </c>
      <c r="EL24" s="12"/>
      <c r="EO24">
        <v>10</v>
      </c>
      <c r="EP24">
        <v>80</v>
      </c>
      <c r="ER24" s="13">
        <f t="shared" si="3"/>
        <v>90</v>
      </c>
      <c r="ES24">
        <v>2000</v>
      </c>
      <c r="EW24">
        <v>1.2</v>
      </c>
      <c r="EX24">
        <v>7</v>
      </c>
      <c r="FC24">
        <v>1.2</v>
      </c>
      <c r="FD24" t="s">
        <v>269</v>
      </c>
      <c r="FE24">
        <v>5</v>
      </c>
      <c r="FF24">
        <v>0.3</v>
      </c>
      <c r="FG24" t="s">
        <v>319</v>
      </c>
      <c r="FH24" t="s">
        <v>269</v>
      </c>
      <c r="FQ24">
        <v>3</v>
      </c>
      <c r="FS24">
        <v>2</v>
      </c>
      <c r="FY24">
        <v>1</v>
      </c>
      <c r="GG24">
        <v>2</v>
      </c>
    </row>
    <row r="25" spans="1:189" ht="15" customHeight="1" x14ac:dyDescent="0.3">
      <c r="A25">
        <v>2319</v>
      </c>
      <c r="B25" t="s">
        <v>386</v>
      </c>
      <c r="C25" t="s">
        <v>387</v>
      </c>
      <c r="D25" t="s">
        <v>357</v>
      </c>
      <c r="E25" t="s">
        <v>264</v>
      </c>
      <c r="F25" s="7">
        <v>1</v>
      </c>
      <c r="G25" t="s">
        <v>339</v>
      </c>
      <c r="H25" s="7" t="str">
        <f t="shared" si="4"/>
        <v>2</v>
      </c>
      <c r="I25" t="s">
        <v>304</v>
      </c>
      <c r="J25">
        <v>2</v>
      </c>
      <c r="K25">
        <v>46</v>
      </c>
      <c r="L25">
        <v>1</v>
      </c>
      <c r="M25">
        <v>1</v>
      </c>
      <c r="N25">
        <v>1</v>
      </c>
      <c r="O25">
        <v>4</v>
      </c>
      <c r="P25">
        <v>3</v>
      </c>
      <c r="Q25">
        <v>2</v>
      </c>
      <c r="R25">
        <v>24</v>
      </c>
      <c r="S25">
        <v>1</v>
      </c>
      <c r="T25" s="8">
        <v>135</v>
      </c>
      <c r="U25" s="8">
        <v>135</v>
      </c>
      <c r="V25" s="8">
        <v>73</v>
      </c>
      <c r="W25" s="9">
        <v>5</v>
      </c>
      <c r="X25" s="9">
        <v>3</v>
      </c>
      <c r="Z25" s="8">
        <v>1</v>
      </c>
      <c r="AA25">
        <v>1.1000000000000001</v>
      </c>
      <c r="AB25" s="9"/>
      <c r="AC25">
        <v>3</v>
      </c>
      <c r="AE25" s="10">
        <v>1</v>
      </c>
      <c r="AF25" s="10">
        <v>2</v>
      </c>
      <c r="AG25" s="9">
        <v>3</v>
      </c>
      <c r="AH25" s="8" t="s">
        <v>272</v>
      </c>
      <c r="AI25" s="8" t="s">
        <v>197</v>
      </c>
      <c r="AJ25">
        <v>400</v>
      </c>
      <c r="AK25" t="s">
        <v>267</v>
      </c>
      <c r="AL25">
        <v>1998</v>
      </c>
      <c r="AM25">
        <v>1.1000000000000001</v>
      </c>
      <c r="AN25" t="s">
        <v>179</v>
      </c>
      <c r="AQ25" s="11"/>
      <c r="AR25" s="11"/>
      <c r="AS25" s="11"/>
      <c r="AT25" t="s">
        <v>236</v>
      </c>
      <c r="AU25" t="s">
        <v>197</v>
      </c>
      <c r="AV25">
        <v>500</v>
      </c>
      <c r="AW25" t="s">
        <v>267</v>
      </c>
      <c r="AX25">
        <v>2016</v>
      </c>
      <c r="AY25" s="11">
        <v>1.4</v>
      </c>
      <c r="AZ25" t="s">
        <v>179</v>
      </c>
      <c r="BZ25" t="s">
        <v>197</v>
      </c>
      <c r="CA25" s="12"/>
      <c r="CB25" s="12"/>
      <c r="CC25" s="12" t="s">
        <v>186</v>
      </c>
      <c r="CD25">
        <v>80</v>
      </c>
      <c r="CE25">
        <v>60</v>
      </c>
      <c r="CF25">
        <v>20</v>
      </c>
      <c r="CG25">
        <v>30</v>
      </c>
      <c r="CH25" s="13">
        <f t="shared" si="0"/>
        <v>140</v>
      </c>
      <c r="CI25" s="13">
        <f t="shared" si="1"/>
        <v>50</v>
      </c>
      <c r="CJ25" s="13">
        <f t="shared" si="2"/>
        <v>90</v>
      </c>
      <c r="CK25" t="s">
        <v>197</v>
      </c>
      <c r="CO25" s="11"/>
      <c r="CP25" s="11"/>
      <c r="CQ25" s="11"/>
      <c r="CR25" s="11"/>
      <c r="CS25" s="11"/>
      <c r="CT25" s="11"/>
      <c r="CU25" s="11"/>
      <c r="CV25" s="11"/>
      <c r="EL25" s="12">
        <v>2016</v>
      </c>
      <c r="EN25">
        <v>13.5</v>
      </c>
      <c r="EP25">
        <v>16.5</v>
      </c>
      <c r="EQ25">
        <v>3</v>
      </c>
      <c r="ER25" s="13">
        <f t="shared" si="3"/>
        <v>33</v>
      </c>
      <c r="EZ25">
        <v>3</v>
      </c>
      <c r="FB25">
        <v>2</v>
      </c>
      <c r="FQ25">
        <v>4</v>
      </c>
      <c r="FS25">
        <v>2</v>
      </c>
      <c r="FY25">
        <v>1</v>
      </c>
      <c r="GG25">
        <v>2</v>
      </c>
    </row>
    <row r="26" spans="1:189" ht="15" customHeight="1" x14ac:dyDescent="0.3">
      <c r="A26" s="15">
        <v>2404</v>
      </c>
      <c r="B26" t="s">
        <v>388</v>
      </c>
      <c r="C26" t="s">
        <v>389</v>
      </c>
      <c r="D26" t="s">
        <v>328</v>
      </c>
      <c r="E26" t="s">
        <v>264</v>
      </c>
      <c r="F26" s="7">
        <v>1</v>
      </c>
      <c r="G26" t="s">
        <v>339</v>
      </c>
      <c r="H26" s="7" t="str">
        <f t="shared" si="4"/>
        <v>2</v>
      </c>
      <c r="I26" t="s">
        <v>376</v>
      </c>
      <c r="J26">
        <v>1</v>
      </c>
      <c r="K26">
        <v>24</v>
      </c>
      <c r="L26">
        <v>1</v>
      </c>
      <c r="M26">
        <v>2</v>
      </c>
      <c r="N26">
        <v>3</v>
      </c>
      <c r="O26">
        <v>4</v>
      </c>
      <c r="P26">
        <v>1</v>
      </c>
      <c r="Q26">
        <v>1</v>
      </c>
      <c r="R26">
        <v>5</v>
      </c>
      <c r="S26">
        <v>2</v>
      </c>
      <c r="T26" s="8">
        <v>120</v>
      </c>
      <c r="U26" s="8">
        <v>120</v>
      </c>
      <c r="V26" s="8">
        <v>15</v>
      </c>
      <c r="W26" s="9">
        <v>0.6</v>
      </c>
      <c r="X26" s="9">
        <v>0.6</v>
      </c>
      <c r="Z26" s="8">
        <v>2</v>
      </c>
      <c r="AA26">
        <v>2.1</v>
      </c>
      <c r="AB26" s="9"/>
      <c r="AC26">
        <v>3</v>
      </c>
      <c r="AE26" s="10">
        <v>1</v>
      </c>
      <c r="AF26" s="10">
        <v>4</v>
      </c>
      <c r="AG26" s="9">
        <v>0.6</v>
      </c>
      <c r="AH26" s="8" t="s">
        <v>176</v>
      </c>
      <c r="AI26" s="8" t="s">
        <v>177</v>
      </c>
      <c r="AJ26">
        <v>90</v>
      </c>
      <c r="AK26" t="s">
        <v>267</v>
      </c>
      <c r="AL26">
        <v>1990</v>
      </c>
      <c r="AQ26" s="11"/>
      <c r="AR26" s="11"/>
      <c r="AS26" s="11"/>
      <c r="AT26" t="s">
        <v>249</v>
      </c>
      <c r="AU26" t="s">
        <v>197</v>
      </c>
      <c r="AV26">
        <v>60</v>
      </c>
      <c r="AW26" t="s">
        <v>267</v>
      </c>
      <c r="AX26">
        <v>1990</v>
      </c>
      <c r="AY26" s="11">
        <v>0.5</v>
      </c>
      <c r="AZ26" t="s">
        <v>179</v>
      </c>
      <c r="BA26" t="s">
        <v>194</v>
      </c>
      <c r="BB26">
        <v>50</v>
      </c>
      <c r="BC26">
        <v>1997</v>
      </c>
      <c r="BD26">
        <v>50</v>
      </c>
      <c r="BF26" t="s">
        <v>203</v>
      </c>
      <c r="BG26">
        <v>30</v>
      </c>
      <c r="BH26">
        <v>1997</v>
      </c>
      <c r="BI26">
        <v>0.5</v>
      </c>
      <c r="BZ26" t="s">
        <v>205</v>
      </c>
      <c r="CA26" s="12" t="s">
        <v>196</v>
      </c>
      <c r="CB26" s="12" t="s">
        <v>206</v>
      </c>
      <c r="CC26" s="12" t="s">
        <v>186</v>
      </c>
      <c r="CE26">
        <v>20</v>
      </c>
      <c r="CG26">
        <v>17</v>
      </c>
      <c r="CH26" s="13">
        <f t="shared" si="0"/>
        <v>20</v>
      </c>
      <c r="CI26" s="13">
        <f t="shared" si="1"/>
        <v>17</v>
      </c>
      <c r="CJ26" s="13">
        <f t="shared" si="2"/>
        <v>3</v>
      </c>
      <c r="CK26" t="s">
        <v>205</v>
      </c>
      <c r="CO26" s="11"/>
      <c r="CP26" s="11"/>
      <c r="CQ26" s="11"/>
      <c r="CR26" s="11"/>
      <c r="CS26" s="11"/>
      <c r="CT26" s="11"/>
      <c r="CU26" s="11"/>
      <c r="CV26" s="11"/>
      <c r="DV26" t="s">
        <v>390</v>
      </c>
      <c r="DW26" t="s">
        <v>391</v>
      </c>
      <c r="EG26" t="s">
        <v>254</v>
      </c>
      <c r="EL26" s="12"/>
      <c r="ER26" s="13"/>
      <c r="EZ26">
        <v>17</v>
      </c>
      <c r="FA26" t="s">
        <v>319</v>
      </c>
      <c r="FI26">
        <v>2</v>
      </c>
      <c r="FJ26">
        <v>9</v>
      </c>
      <c r="FK26" t="s">
        <v>392</v>
      </c>
      <c r="FL26">
        <v>3</v>
      </c>
      <c r="FQ26">
        <v>3</v>
      </c>
      <c r="FS26">
        <v>2</v>
      </c>
      <c r="FY26">
        <v>1</v>
      </c>
      <c r="GG26" t="s">
        <v>393</v>
      </c>
    </row>
    <row r="27" spans="1:189" ht="15" customHeight="1" x14ac:dyDescent="0.3">
      <c r="A27" s="15">
        <v>2405</v>
      </c>
      <c r="B27" t="s">
        <v>394</v>
      </c>
      <c r="C27" t="s">
        <v>394</v>
      </c>
      <c r="D27" t="s">
        <v>263</v>
      </c>
      <c r="E27" t="s">
        <v>264</v>
      </c>
      <c r="F27" s="7">
        <v>1</v>
      </c>
      <c r="G27" t="s">
        <v>339</v>
      </c>
      <c r="H27" s="7" t="str">
        <f t="shared" si="4"/>
        <v>2</v>
      </c>
      <c r="I27" t="s">
        <v>304</v>
      </c>
      <c r="J27">
        <v>1</v>
      </c>
      <c r="K27">
        <v>51</v>
      </c>
      <c r="L27">
        <v>1</v>
      </c>
      <c r="M27">
        <v>1</v>
      </c>
      <c r="N27">
        <v>1</v>
      </c>
      <c r="O27">
        <v>4</v>
      </c>
      <c r="P27">
        <v>1</v>
      </c>
      <c r="Q27">
        <v>1</v>
      </c>
      <c r="R27">
        <v>4</v>
      </c>
      <c r="S27">
        <v>1</v>
      </c>
      <c r="T27" s="18">
        <v>85</v>
      </c>
      <c r="U27" s="18">
        <v>85</v>
      </c>
      <c r="V27" s="8">
        <v>45</v>
      </c>
      <c r="W27" s="9">
        <v>3.4</v>
      </c>
      <c r="X27" s="9">
        <v>3.4</v>
      </c>
      <c r="Z27" s="8">
        <v>3</v>
      </c>
      <c r="AB27" s="9"/>
      <c r="AC27">
        <v>3</v>
      </c>
      <c r="AE27" s="10">
        <v>1</v>
      </c>
      <c r="AF27" s="10">
        <v>2</v>
      </c>
      <c r="AG27" s="9">
        <v>3.4</v>
      </c>
      <c r="AH27" s="8" t="s">
        <v>176</v>
      </c>
      <c r="AI27" s="8" t="s">
        <v>177</v>
      </c>
      <c r="AL27">
        <v>1997</v>
      </c>
      <c r="AQ27" s="11"/>
      <c r="AR27" s="11"/>
      <c r="AS27" s="11"/>
      <c r="AT27" t="s">
        <v>236</v>
      </c>
      <c r="AU27" t="s">
        <v>197</v>
      </c>
      <c r="AV27">
        <v>40</v>
      </c>
      <c r="AW27" t="s">
        <v>267</v>
      </c>
      <c r="AX27">
        <v>2015</v>
      </c>
      <c r="AY27" s="11"/>
      <c r="BZ27" t="s">
        <v>205</v>
      </c>
      <c r="CA27" s="12" t="s">
        <v>199</v>
      </c>
      <c r="CB27" s="12" t="s">
        <v>229</v>
      </c>
      <c r="CC27" s="12" t="s">
        <v>186</v>
      </c>
      <c r="CD27">
        <v>15</v>
      </c>
      <c r="CE27">
        <v>15</v>
      </c>
      <c r="CG27">
        <v>30</v>
      </c>
      <c r="CH27" s="13">
        <f t="shared" si="0"/>
        <v>30</v>
      </c>
      <c r="CI27" s="13">
        <f t="shared" si="1"/>
        <v>30</v>
      </c>
      <c r="CJ27" s="13">
        <f t="shared" si="2"/>
        <v>0</v>
      </c>
      <c r="CK27" t="s">
        <v>205</v>
      </c>
      <c r="CO27" s="11"/>
      <c r="CP27" s="11"/>
      <c r="CQ27" s="11"/>
      <c r="CR27" s="11"/>
      <c r="CS27" s="11"/>
      <c r="CT27" s="11"/>
      <c r="CU27" s="11"/>
      <c r="CV27" s="11"/>
      <c r="EF27" t="s">
        <v>239</v>
      </c>
      <c r="EG27" t="s">
        <v>223</v>
      </c>
      <c r="EL27" s="12"/>
      <c r="EN27">
        <v>20</v>
      </c>
      <c r="EO27" t="s">
        <v>269</v>
      </c>
      <c r="EP27">
        <v>49</v>
      </c>
      <c r="EQ27" t="s">
        <v>269</v>
      </c>
      <c r="ER27" s="13">
        <f t="shared" si="3"/>
        <v>69</v>
      </c>
      <c r="EZ27">
        <v>49</v>
      </c>
      <c r="FA27" t="s">
        <v>319</v>
      </c>
      <c r="FQ27">
        <v>2</v>
      </c>
      <c r="FS27">
        <v>2</v>
      </c>
      <c r="FY27">
        <v>1</v>
      </c>
      <c r="GG27">
        <v>4</v>
      </c>
    </row>
    <row r="28" spans="1:189" ht="15" customHeight="1" x14ac:dyDescent="0.3">
      <c r="A28" s="15">
        <v>2406</v>
      </c>
      <c r="B28" t="s">
        <v>395</v>
      </c>
      <c r="C28" t="s">
        <v>395</v>
      </c>
      <c r="D28" t="s">
        <v>263</v>
      </c>
      <c r="E28" t="s">
        <v>264</v>
      </c>
      <c r="F28" s="7">
        <v>1</v>
      </c>
      <c r="G28" t="s">
        <v>339</v>
      </c>
      <c r="H28" s="7" t="str">
        <f t="shared" si="4"/>
        <v>2</v>
      </c>
      <c r="I28" t="s">
        <v>376</v>
      </c>
      <c r="J28">
        <v>1</v>
      </c>
      <c r="K28">
        <v>50</v>
      </c>
      <c r="L28">
        <v>1</v>
      </c>
      <c r="M28">
        <v>1</v>
      </c>
      <c r="N28">
        <v>2</v>
      </c>
      <c r="O28">
        <v>1</v>
      </c>
      <c r="P28">
        <v>1</v>
      </c>
      <c r="Q28">
        <v>1</v>
      </c>
      <c r="R28">
        <v>2</v>
      </c>
      <c r="S28">
        <v>1</v>
      </c>
      <c r="T28" s="8"/>
      <c r="U28" s="8"/>
      <c r="V28" s="8"/>
      <c r="W28" s="9">
        <v>2.5</v>
      </c>
      <c r="X28" s="9">
        <v>2.5</v>
      </c>
      <c r="Z28" s="8">
        <v>3</v>
      </c>
      <c r="AB28" s="9"/>
      <c r="AC28">
        <v>3</v>
      </c>
      <c r="AE28" s="10">
        <v>1</v>
      </c>
      <c r="AF28" s="10">
        <v>2</v>
      </c>
      <c r="AG28" s="9">
        <v>2.5</v>
      </c>
      <c r="AH28" s="8" t="s">
        <v>218</v>
      </c>
      <c r="AI28" s="8" t="s">
        <v>177</v>
      </c>
      <c r="AL28">
        <v>2002</v>
      </c>
      <c r="AQ28" s="11"/>
      <c r="AR28" s="11"/>
      <c r="AS28" s="11"/>
      <c r="AT28" t="s">
        <v>236</v>
      </c>
      <c r="AU28" t="s">
        <v>197</v>
      </c>
      <c r="AW28" t="s">
        <v>267</v>
      </c>
      <c r="AX28">
        <v>2017</v>
      </c>
      <c r="AY28" s="11"/>
      <c r="BZ28" t="s">
        <v>205</v>
      </c>
      <c r="CA28" s="12" t="s">
        <v>196</v>
      </c>
      <c r="CB28" s="12" t="s">
        <v>181</v>
      </c>
      <c r="CC28" s="12" t="s">
        <v>186</v>
      </c>
      <c r="CG28">
        <v>7</v>
      </c>
      <c r="CH28" s="13">
        <v>5</v>
      </c>
      <c r="CI28" s="13">
        <f t="shared" si="1"/>
        <v>7</v>
      </c>
      <c r="CJ28" s="13">
        <f t="shared" si="2"/>
        <v>-2</v>
      </c>
      <c r="CK28" t="s">
        <v>205</v>
      </c>
      <c r="CO28" s="11"/>
      <c r="CP28" s="11"/>
      <c r="CQ28" s="11"/>
      <c r="CR28" s="11"/>
      <c r="CS28" s="11"/>
      <c r="CT28" s="11"/>
      <c r="CU28" s="11"/>
      <c r="CV28" s="11"/>
      <c r="DV28" t="s">
        <v>396</v>
      </c>
      <c r="DW28" t="s">
        <v>337</v>
      </c>
      <c r="DX28" t="s">
        <v>343</v>
      </c>
      <c r="DY28" t="s">
        <v>397</v>
      </c>
      <c r="EL28" s="12"/>
      <c r="EN28">
        <v>5</v>
      </c>
      <c r="EO28" t="s">
        <v>269</v>
      </c>
      <c r="EP28">
        <v>2</v>
      </c>
      <c r="EQ28" t="s">
        <v>269</v>
      </c>
      <c r="ER28" s="13">
        <f t="shared" si="3"/>
        <v>7</v>
      </c>
      <c r="EZ28">
        <v>2</v>
      </c>
      <c r="FQ28">
        <v>2</v>
      </c>
      <c r="FS28">
        <v>2</v>
      </c>
      <c r="FY28">
        <v>1</v>
      </c>
      <c r="GG28">
        <v>4</v>
      </c>
    </row>
    <row r="29" spans="1:189" ht="15" customHeight="1" x14ac:dyDescent="0.3">
      <c r="A29">
        <v>2407</v>
      </c>
      <c r="B29" t="s">
        <v>398</v>
      </c>
      <c r="C29" t="s">
        <v>398</v>
      </c>
      <c r="D29" t="s">
        <v>263</v>
      </c>
      <c r="E29" t="s">
        <v>264</v>
      </c>
      <c r="F29" s="7">
        <v>1</v>
      </c>
      <c r="G29" t="s">
        <v>339</v>
      </c>
      <c r="H29" s="7" t="str">
        <f t="shared" si="4"/>
        <v>2</v>
      </c>
      <c r="I29" t="s">
        <v>376</v>
      </c>
      <c r="J29">
        <v>1</v>
      </c>
      <c r="K29">
        <v>45</v>
      </c>
      <c r="L29">
        <v>1</v>
      </c>
      <c r="M29">
        <v>1</v>
      </c>
      <c r="N29">
        <v>1</v>
      </c>
      <c r="O29">
        <v>5</v>
      </c>
      <c r="P29">
        <v>3</v>
      </c>
      <c r="Q29">
        <v>2</v>
      </c>
      <c r="R29">
        <v>7</v>
      </c>
      <c r="S29">
        <v>1</v>
      </c>
      <c r="T29" s="8">
        <v>130</v>
      </c>
      <c r="U29" s="8">
        <v>130</v>
      </c>
      <c r="V29" s="8">
        <v>25</v>
      </c>
      <c r="W29" s="9">
        <v>1.7</v>
      </c>
      <c r="X29" s="9">
        <v>1.7</v>
      </c>
      <c r="Z29" s="8">
        <v>3</v>
      </c>
      <c r="AB29" s="9"/>
      <c r="AC29">
        <v>3</v>
      </c>
      <c r="AE29" s="10">
        <v>1</v>
      </c>
      <c r="AF29" s="10">
        <v>4</v>
      </c>
      <c r="AG29" s="9">
        <v>1.7</v>
      </c>
      <c r="AH29" s="8" t="s">
        <v>218</v>
      </c>
      <c r="AI29" s="8" t="s">
        <v>177</v>
      </c>
      <c r="AL29">
        <v>2007</v>
      </c>
      <c r="AQ29" s="11"/>
      <c r="AR29" s="11"/>
      <c r="AS29" s="11"/>
      <c r="AT29" t="s">
        <v>214</v>
      </c>
      <c r="AU29" t="s">
        <v>240</v>
      </c>
      <c r="AW29" t="s">
        <v>267</v>
      </c>
      <c r="AX29">
        <v>2012</v>
      </c>
      <c r="AY29" s="11"/>
      <c r="BA29" t="s">
        <v>185</v>
      </c>
      <c r="BC29">
        <v>2005</v>
      </c>
      <c r="BD29">
        <v>1.2</v>
      </c>
      <c r="BF29" t="s">
        <v>204</v>
      </c>
      <c r="BH29">
        <v>2012</v>
      </c>
      <c r="BZ29" t="s">
        <v>205</v>
      </c>
      <c r="CA29" s="12" t="s">
        <v>196</v>
      </c>
      <c r="CB29" s="12" t="s">
        <v>181</v>
      </c>
      <c r="CC29" s="12" t="s">
        <v>186</v>
      </c>
      <c r="CD29">
        <v>45</v>
      </c>
      <c r="CE29">
        <v>32</v>
      </c>
      <c r="CF29">
        <v>25</v>
      </c>
      <c r="CG29">
        <v>20</v>
      </c>
      <c r="CH29" s="13">
        <f t="shared" si="0"/>
        <v>77</v>
      </c>
      <c r="CI29" s="13">
        <f t="shared" si="1"/>
        <v>45</v>
      </c>
      <c r="CJ29" s="13">
        <f t="shared" si="2"/>
        <v>32</v>
      </c>
      <c r="CK29" t="s">
        <v>205</v>
      </c>
      <c r="CO29" s="11"/>
      <c r="CP29" s="11"/>
      <c r="CQ29" s="11"/>
      <c r="CR29" s="11"/>
      <c r="CS29" s="11"/>
      <c r="CT29" s="11"/>
      <c r="CU29" s="11"/>
      <c r="CV29" s="11"/>
      <c r="DV29" t="s">
        <v>399</v>
      </c>
      <c r="DW29" t="s">
        <v>350</v>
      </c>
      <c r="DX29" t="s">
        <v>343</v>
      </c>
      <c r="DY29" t="s">
        <v>397</v>
      </c>
      <c r="EF29" t="s">
        <v>239</v>
      </c>
      <c r="EG29" t="s">
        <v>242</v>
      </c>
      <c r="EI29" t="s">
        <v>400</v>
      </c>
      <c r="EK29" t="s">
        <v>401</v>
      </c>
      <c r="EL29" s="12"/>
      <c r="EN29">
        <v>30</v>
      </c>
      <c r="EO29" t="s">
        <v>269</v>
      </c>
      <c r="EP29">
        <v>11</v>
      </c>
      <c r="EQ29" t="s">
        <v>269</v>
      </c>
      <c r="ER29" s="13">
        <f t="shared" si="3"/>
        <v>41</v>
      </c>
      <c r="EZ29">
        <v>11</v>
      </c>
      <c r="FA29" t="s">
        <v>319</v>
      </c>
      <c r="FI29">
        <v>2</v>
      </c>
      <c r="FJ29">
        <v>3</v>
      </c>
      <c r="FK29" t="s">
        <v>402</v>
      </c>
      <c r="FL29">
        <v>1</v>
      </c>
      <c r="FQ29">
        <v>4</v>
      </c>
      <c r="FS29">
        <v>2</v>
      </c>
      <c r="FY29">
        <v>1</v>
      </c>
      <c r="GG29" t="s">
        <v>393</v>
      </c>
    </row>
    <row r="30" spans="1:189" ht="15" customHeight="1" x14ac:dyDescent="0.3">
      <c r="A30" s="15">
        <v>2408</v>
      </c>
      <c r="B30" t="s">
        <v>403</v>
      </c>
      <c r="C30" t="s">
        <v>404</v>
      </c>
      <c r="D30" t="s">
        <v>357</v>
      </c>
      <c r="E30" t="s">
        <v>264</v>
      </c>
      <c r="F30" s="7">
        <v>1</v>
      </c>
      <c r="G30" t="s">
        <v>339</v>
      </c>
      <c r="H30" s="7" t="str">
        <f t="shared" si="4"/>
        <v>2</v>
      </c>
      <c r="I30" t="s">
        <v>304</v>
      </c>
      <c r="J30">
        <v>2</v>
      </c>
      <c r="K30">
        <v>60</v>
      </c>
      <c r="L30">
        <v>1</v>
      </c>
      <c r="M30">
        <v>1</v>
      </c>
      <c r="N30">
        <v>1</v>
      </c>
      <c r="O30">
        <v>8</v>
      </c>
      <c r="P30">
        <v>3</v>
      </c>
      <c r="Q30">
        <v>3</v>
      </c>
      <c r="R30">
        <v>22</v>
      </c>
      <c r="S30">
        <v>2</v>
      </c>
      <c r="T30" s="8">
        <v>100</v>
      </c>
      <c r="U30" s="8">
        <v>100</v>
      </c>
      <c r="V30" s="8">
        <v>10</v>
      </c>
      <c r="W30" s="9">
        <v>3</v>
      </c>
      <c r="X30" s="9">
        <v>0.5</v>
      </c>
      <c r="Z30" s="8">
        <v>3</v>
      </c>
      <c r="AB30" s="9"/>
      <c r="AC30">
        <v>12</v>
      </c>
      <c r="AE30" s="10">
        <v>1</v>
      </c>
      <c r="AF30" s="10">
        <v>4</v>
      </c>
      <c r="AG30" s="9">
        <v>3</v>
      </c>
      <c r="AH30" s="8" t="s">
        <v>218</v>
      </c>
      <c r="AI30" s="8" t="s">
        <v>177</v>
      </c>
      <c r="AL30">
        <v>2014</v>
      </c>
      <c r="AQ30" s="11"/>
      <c r="AR30" s="11"/>
      <c r="AS30" s="11"/>
      <c r="AT30" t="s">
        <v>236</v>
      </c>
      <c r="AU30" t="s">
        <v>197</v>
      </c>
      <c r="AW30" t="s">
        <v>267</v>
      </c>
      <c r="AX30">
        <v>2016</v>
      </c>
      <c r="AY30" s="11"/>
      <c r="BA30" t="s">
        <v>185</v>
      </c>
      <c r="BC30">
        <v>2017</v>
      </c>
      <c r="BD30">
        <v>0.15</v>
      </c>
      <c r="BF30" t="s">
        <v>204</v>
      </c>
      <c r="BZ30" t="s">
        <v>205</v>
      </c>
      <c r="CA30" s="12" t="s">
        <v>196</v>
      </c>
      <c r="CB30" s="12" t="s">
        <v>181</v>
      </c>
      <c r="CC30" s="12" t="s">
        <v>182</v>
      </c>
      <c r="CE30">
        <v>25</v>
      </c>
      <c r="CG30">
        <v>15</v>
      </c>
      <c r="CH30" s="13">
        <f t="shared" si="0"/>
        <v>25</v>
      </c>
      <c r="CI30" s="13">
        <f t="shared" si="1"/>
        <v>15</v>
      </c>
      <c r="CJ30" s="13">
        <f t="shared" si="2"/>
        <v>10</v>
      </c>
      <c r="CK30" t="s">
        <v>205</v>
      </c>
      <c r="CO30" s="11"/>
      <c r="CP30" s="11"/>
      <c r="CQ30" s="11"/>
      <c r="CR30" s="11"/>
      <c r="CS30" s="11"/>
      <c r="CT30" s="11"/>
      <c r="CU30" s="11"/>
      <c r="CV30" s="11"/>
      <c r="DV30" t="s">
        <v>396</v>
      </c>
      <c r="DW30" t="s">
        <v>350</v>
      </c>
      <c r="DX30" t="s">
        <v>343</v>
      </c>
      <c r="DY30" t="s">
        <v>397</v>
      </c>
      <c r="EF30" t="s">
        <v>239</v>
      </c>
      <c r="EG30" t="s">
        <v>192</v>
      </c>
      <c r="EL30" s="12"/>
      <c r="EN30">
        <v>13.5</v>
      </c>
      <c r="EO30" t="s">
        <v>269</v>
      </c>
      <c r="EP30">
        <v>15</v>
      </c>
      <c r="EQ30" t="s">
        <v>269</v>
      </c>
      <c r="ER30" s="13">
        <f t="shared" si="3"/>
        <v>28.5</v>
      </c>
      <c r="EZ30">
        <v>15</v>
      </c>
      <c r="FQ30">
        <v>4</v>
      </c>
      <c r="FS30">
        <v>2</v>
      </c>
      <c r="FY30">
        <v>1</v>
      </c>
      <c r="GG30">
        <v>4</v>
      </c>
    </row>
    <row r="31" spans="1:189" ht="15" customHeight="1" x14ac:dyDescent="0.3">
      <c r="A31">
        <v>2409</v>
      </c>
      <c r="B31" t="s">
        <v>405</v>
      </c>
      <c r="C31" t="s">
        <v>405</v>
      </c>
      <c r="D31" t="s">
        <v>263</v>
      </c>
      <c r="E31" t="s">
        <v>264</v>
      </c>
      <c r="F31" s="7">
        <v>1</v>
      </c>
      <c r="G31" t="s">
        <v>339</v>
      </c>
      <c r="H31" s="7" t="str">
        <f t="shared" si="4"/>
        <v>2</v>
      </c>
      <c r="I31" t="s">
        <v>304</v>
      </c>
      <c r="J31">
        <v>2</v>
      </c>
      <c r="K31">
        <v>64</v>
      </c>
      <c r="L31">
        <v>1</v>
      </c>
      <c r="M31">
        <v>1</v>
      </c>
      <c r="N31">
        <v>1</v>
      </c>
      <c r="O31">
        <v>6</v>
      </c>
      <c r="P31">
        <v>2</v>
      </c>
      <c r="Q31">
        <v>2</v>
      </c>
      <c r="R31">
        <v>20</v>
      </c>
      <c r="S31">
        <v>1</v>
      </c>
      <c r="T31" s="8">
        <v>75</v>
      </c>
      <c r="U31" s="8">
        <v>75</v>
      </c>
      <c r="V31" s="8">
        <v>10</v>
      </c>
      <c r="W31" s="9">
        <v>2</v>
      </c>
      <c r="X31" s="9">
        <v>0.4</v>
      </c>
      <c r="Z31" s="8">
        <v>3</v>
      </c>
      <c r="AB31" s="9"/>
      <c r="AC31">
        <v>34</v>
      </c>
      <c r="AE31" s="10">
        <v>1</v>
      </c>
      <c r="AF31" s="10">
        <v>5</v>
      </c>
      <c r="AG31" s="9">
        <v>2</v>
      </c>
      <c r="AH31" s="8" t="s">
        <v>218</v>
      </c>
      <c r="AI31" s="8" t="s">
        <v>177</v>
      </c>
      <c r="AL31">
        <v>2014</v>
      </c>
      <c r="AO31" t="s">
        <v>329</v>
      </c>
      <c r="AQ31" s="11"/>
      <c r="AR31" s="11">
        <v>2014</v>
      </c>
      <c r="AS31" s="11"/>
      <c r="AT31" t="s">
        <v>236</v>
      </c>
      <c r="AU31" t="s">
        <v>197</v>
      </c>
      <c r="AW31" t="s">
        <v>267</v>
      </c>
      <c r="AX31">
        <v>2016</v>
      </c>
      <c r="AY31" s="11"/>
      <c r="BA31" t="s">
        <v>253</v>
      </c>
      <c r="BC31">
        <v>2017</v>
      </c>
      <c r="BF31" t="s">
        <v>204</v>
      </c>
      <c r="BH31">
        <v>2017</v>
      </c>
      <c r="BZ31" t="s">
        <v>205</v>
      </c>
      <c r="CA31" s="12" t="s">
        <v>199</v>
      </c>
      <c r="CB31" s="12" t="s">
        <v>181</v>
      </c>
      <c r="CC31" s="12" t="s">
        <v>186</v>
      </c>
      <c r="CE31">
        <v>15</v>
      </c>
      <c r="CG31">
        <v>11</v>
      </c>
      <c r="CH31" s="13">
        <f t="shared" si="0"/>
        <v>15</v>
      </c>
      <c r="CI31" s="13">
        <f t="shared" si="1"/>
        <v>11</v>
      </c>
      <c r="CJ31" s="13">
        <f t="shared" si="2"/>
        <v>4</v>
      </c>
      <c r="CK31" t="s">
        <v>205</v>
      </c>
      <c r="CO31" s="11"/>
      <c r="CP31" s="11"/>
      <c r="CQ31" s="11"/>
      <c r="CR31" s="11"/>
      <c r="CS31" s="11"/>
      <c r="CT31" s="11"/>
      <c r="CU31" s="11"/>
      <c r="CV31" s="11"/>
      <c r="DV31" t="s">
        <v>406</v>
      </c>
      <c r="DW31" t="s">
        <v>350</v>
      </c>
      <c r="DX31" t="s">
        <v>343</v>
      </c>
      <c r="DY31" t="s">
        <v>397</v>
      </c>
      <c r="EL31" s="12"/>
      <c r="EN31">
        <v>13.5</v>
      </c>
      <c r="EO31" t="s">
        <v>269</v>
      </c>
      <c r="EP31">
        <v>15</v>
      </c>
      <c r="EQ31" t="s">
        <v>269</v>
      </c>
      <c r="ER31" s="13">
        <f t="shared" si="3"/>
        <v>28.5</v>
      </c>
      <c r="EZ31">
        <v>15</v>
      </c>
      <c r="FA31" t="s">
        <v>319</v>
      </c>
      <c r="FQ31">
        <v>4</v>
      </c>
      <c r="FS31">
        <v>2</v>
      </c>
      <c r="FY31">
        <v>1</v>
      </c>
      <c r="GG31">
        <v>4</v>
      </c>
    </row>
    <row r="32" spans="1:189" ht="15" customHeight="1" x14ac:dyDescent="0.3">
      <c r="A32">
        <v>2410</v>
      </c>
      <c r="B32" t="s">
        <v>407</v>
      </c>
      <c r="C32" t="s">
        <v>408</v>
      </c>
      <c r="D32" t="s">
        <v>328</v>
      </c>
      <c r="E32" t="s">
        <v>264</v>
      </c>
      <c r="F32" s="7">
        <v>1</v>
      </c>
      <c r="G32" t="s">
        <v>339</v>
      </c>
      <c r="H32" s="7" t="str">
        <f t="shared" si="4"/>
        <v>2</v>
      </c>
      <c r="I32" t="s">
        <v>304</v>
      </c>
      <c r="J32">
        <v>1</v>
      </c>
      <c r="K32">
        <v>47</v>
      </c>
      <c r="L32">
        <v>1</v>
      </c>
      <c r="M32">
        <v>1</v>
      </c>
      <c r="N32">
        <v>1</v>
      </c>
      <c r="O32">
        <v>3</v>
      </c>
      <c r="P32">
        <v>2</v>
      </c>
      <c r="Q32">
        <v>2</v>
      </c>
      <c r="R32">
        <v>29</v>
      </c>
      <c r="S32">
        <v>1</v>
      </c>
      <c r="T32" s="8">
        <v>240</v>
      </c>
      <c r="U32" s="8">
        <v>240</v>
      </c>
      <c r="V32" s="8">
        <v>25</v>
      </c>
      <c r="W32" s="9">
        <v>6</v>
      </c>
      <c r="X32" s="9">
        <v>6</v>
      </c>
      <c r="Z32" s="8">
        <v>3</v>
      </c>
      <c r="AB32" s="9"/>
      <c r="AC32">
        <v>13</v>
      </c>
      <c r="AE32" s="10">
        <v>1</v>
      </c>
      <c r="AF32" s="10">
        <v>3</v>
      </c>
      <c r="AG32" s="9">
        <v>6</v>
      </c>
      <c r="AH32" s="8" t="s">
        <v>176</v>
      </c>
      <c r="AI32" s="8" t="s">
        <v>177</v>
      </c>
      <c r="AL32">
        <v>1998</v>
      </c>
      <c r="AQ32" s="11"/>
      <c r="AR32" s="11"/>
      <c r="AS32" s="11"/>
      <c r="AT32" t="s">
        <v>306</v>
      </c>
      <c r="AU32" t="s">
        <v>307</v>
      </c>
      <c r="AV32" t="s">
        <v>409</v>
      </c>
      <c r="AW32" t="s">
        <v>273</v>
      </c>
      <c r="AX32">
        <v>1995</v>
      </c>
      <c r="AY32" s="11"/>
      <c r="BA32" t="s">
        <v>249</v>
      </c>
      <c r="BB32">
        <v>92</v>
      </c>
      <c r="BC32">
        <v>1945</v>
      </c>
      <c r="BZ32" t="s">
        <v>250</v>
      </c>
      <c r="CA32" s="12" t="s">
        <v>199</v>
      </c>
      <c r="CB32" s="12" t="s">
        <v>229</v>
      </c>
      <c r="CC32" s="12" t="s">
        <v>186</v>
      </c>
      <c r="CE32">
        <v>60</v>
      </c>
      <c r="CG32">
        <v>25</v>
      </c>
      <c r="CH32" s="13">
        <f t="shared" si="0"/>
        <v>60</v>
      </c>
      <c r="CI32" s="13">
        <f t="shared" si="1"/>
        <v>25</v>
      </c>
      <c r="CJ32" s="13">
        <f t="shared" si="2"/>
        <v>35</v>
      </c>
      <c r="CK32" t="s">
        <v>250</v>
      </c>
      <c r="CO32" s="11"/>
      <c r="CP32" s="11"/>
      <c r="CQ32" s="11"/>
      <c r="CR32" s="11"/>
      <c r="CS32" s="11"/>
      <c r="CT32" s="11"/>
      <c r="CU32" s="11"/>
      <c r="CV32" s="11"/>
      <c r="DV32" t="s">
        <v>341</v>
      </c>
      <c r="DW32" t="s">
        <v>349</v>
      </c>
      <c r="EL32" s="12"/>
      <c r="EN32">
        <v>30</v>
      </c>
      <c r="EO32" t="s">
        <v>269</v>
      </c>
      <c r="EP32">
        <v>1.5</v>
      </c>
      <c r="EQ32" t="s">
        <v>269</v>
      </c>
      <c r="ER32" s="13">
        <f t="shared" si="3"/>
        <v>31.5</v>
      </c>
      <c r="EZ32">
        <v>1.5</v>
      </c>
      <c r="FA32">
        <v>3</v>
      </c>
      <c r="FQ32">
        <v>2</v>
      </c>
      <c r="FS32">
        <v>2</v>
      </c>
      <c r="FY32">
        <v>1</v>
      </c>
      <c r="GG32">
        <v>2</v>
      </c>
    </row>
    <row r="33" spans="1:189" ht="15" customHeight="1" x14ac:dyDescent="0.3">
      <c r="A33">
        <v>2411</v>
      </c>
      <c r="B33" t="s">
        <v>410</v>
      </c>
      <c r="C33" t="s">
        <v>410</v>
      </c>
      <c r="D33" t="s">
        <v>263</v>
      </c>
      <c r="E33" t="s">
        <v>264</v>
      </c>
      <c r="F33" s="7">
        <v>1</v>
      </c>
      <c r="G33" t="s">
        <v>339</v>
      </c>
      <c r="H33" s="7" t="str">
        <f t="shared" si="4"/>
        <v>2</v>
      </c>
      <c r="I33" t="s">
        <v>340</v>
      </c>
      <c r="J33">
        <v>2</v>
      </c>
      <c r="L33">
        <v>1</v>
      </c>
      <c r="M33">
        <v>1</v>
      </c>
      <c r="N33">
        <v>3</v>
      </c>
      <c r="O33">
        <v>6</v>
      </c>
      <c r="P33">
        <v>2</v>
      </c>
      <c r="Q33">
        <v>2</v>
      </c>
      <c r="R33">
        <v>2</v>
      </c>
      <c r="S33">
        <v>2</v>
      </c>
      <c r="T33" s="8">
        <v>120</v>
      </c>
      <c r="U33" s="8">
        <v>120</v>
      </c>
      <c r="V33" s="8">
        <v>10</v>
      </c>
      <c r="W33" s="9">
        <v>1.7</v>
      </c>
      <c r="X33" s="9">
        <v>1.7</v>
      </c>
      <c r="Z33" s="8">
        <v>3</v>
      </c>
      <c r="AB33" s="9"/>
      <c r="AC33">
        <v>3</v>
      </c>
      <c r="AE33" s="10">
        <v>1</v>
      </c>
      <c r="AF33" s="10">
        <v>3</v>
      </c>
      <c r="AG33" s="9">
        <v>1.7</v>
      </c>
      <c r="AH33" s="8" t="s">
        <v>176</v>
      </c>
      <c r="AI33" s="8" t="s">
        <v>177</v>
      </c>
      <c r="AL33">
        <v>1997</v>
      </c>
      <c r="AQ33" s="11"/>
      <c r="AR33" s="11"/>
      <c r="AS33" s="11"/>
      <c r="AT33" t="s">
        <v>214</v>
      </c>
      <c r="AU33" t="s">
        <v>240</v>
      </c>
      <c r="AX33">
        <v>2017</v>
      </c>
      <c r="AY33" s="11"/>
      <c r="BA33" t="s">
        <v>236</v>
      </c>
      <c r="BC33">
        <v>2017</v>
      </c>
      <c r="BZ33" t="s">
        <v>205</v>
      </c>
      <c r="CA33" s="12" t="s">
        <v>196</v>
      </c>
      <c r="CB33" s="12" t="s">
        <v>181</v>
      </c>
      <c r="CC33" s="12" t="s">
        <v>186</v>
      </c>
      <c r="CD33">
        <v>20</v>
      </c>
      <c r="CG33">
        <v>15</v>
      </c>
      <c r="CH33" s="13">
        <f t="shared" si="0"/>
        <v>20</v>
      </c>
      <c r="CI33" s="13">
        <f t="shared" si="1"/>
        <v>15</v>
      </c>
      <c r="CJ33" s="13">
        <f t="shared" si="2"/>
        <v>5</v>
      </c>
      <c r="CK33" t="s">
        <v>205</v>
      </c>
      <c r="CO33" s="11"/>
      <c r="CP33" s="11"/>
      <c r="CQ33" s="11"/>
      <c r="CR33" s="11"/>
      <c r="CS33" s="11"/>
      <c r="CT33" s="11"/>
      <c r="CU33" s="11"/>
      <c r="CV33" s="11"/>
      <c r="EL33" s="12">
        <v>2017</v>
      </c>
      <c r="EN33">
        <v>22</v>
      </c>
      <c r="ER33" s="13">
        <f t="shared" si="3"/>
        <v>22</v>
      </c>
      <c r="EZ33">
        <v>15</v>
      </c>
      <c r="FI33">
        <v>1</v>
      </c>
      <c r="FJ33">
        <v>3</v>
      </c>
      <c r="FK33" t="s">
        <v>411</v>
      </c>
      <c r="FL33">
        <v>1</v>
      </c>
      <c r="FQ33">
        <v>23</v>
      </c>
      <c r="FS33">
        <v>2</v>
      </c>
      <c r="FY33">
        <v>1</v>
      </c>
      <c r="GG33">
        <v>4</v>
      </c>
    </row>
    <row r="34" spans="1:189" ht="15" customHeight="1" x14ac:dyDescent="0.3">
      <c r="A34">
        <v>2412</v>
      </c>
      <c r="B34" t="s">
        <v>412</v>
      </c>
      <c r="C34" t="s">
        <v>413</v>
      </c>
      <c r="D34" t="s">
        <v>328</v>
      </c>
      <c r="E34" t="s">
        <v>264</v>
      </c>
      <c r="F34" s="7">
        <v>1</v>
      </c>
      <c r="G34" t="s">
        <v>339</v>
      </c>
      <c r="H34" s="7" t="str">
        <f t="shared" si="4"/>
        <v>2</v>
      </c>
      <c r="I34" t="s">
        <v>376</v>
      </c>
      <c r="J34">
        <v>1</v>
      </c>
      <c r="K34">
        <v>47</v>
      </c>
      <c r="L34">
        <v>1</v>
      </c>
      <c r="M34">
        <v>1</v>
      </c>
      <c r="N34">
        <v>3</v>
      </c>
      <c r="O34">
        <v>5</v>
      </c>
      <c r="P34">
        <v>1</v>
      </c>
      <c r="Q34">
        <v>1</v>
      </c>
      <c r="R34">
        <v>5</v>
      </c>
      <c r="S34">
        <v>1</v>
      </c>
      <c r="T34" s="8">
        <v>70</v>
      </c>
      <c r="U34" s="8">
        <v>70</v>
      </c>
      <c r="V34" s="8">
        <v>15</v>
      </c>
      <c r="W34" s="9">
        <v>1</v>
      </c>
      <c r="X34" s="9">
        <v>1</v>
      </c>
      <c r="Z34" s="8">
        <v>3</v>
      </c>
      <c r="AB34" s="9"/>
      <c r="AC34">
        <v>3</v>
      </c>
      <c r="AE34" s="10">
        <v>1</v>
      </c>
      <c r="AF34" s="10">
        <v>2</v>
      </c>
      <c r="AG34" s="9">
        <v>1</v>
      </c>
      <c r="AH34" s="8" t="s">
        <v>176</v>
      </c>
      <c r="AI34" s="8" t="s">
        <v>177</v>
      </c>
      <c r="AJ34">
        <v>30</v>
      </c>
      <c r="AK34" t="s">
        <v>267</v>
      </c>
      <c r="AL34">
        <v>1999</v>
      </c>
      <c r="AQ34" s="11"/>
      <c r="AR34" s="11"/>
      <c r="AS34" s="11"/>
      <c r="AT34" t="s">
        <v>306</v>
      </c>
      <c r="AU34" t="s">
        <v>307</v>
      </c>
      <c r="AV34">
        <v>1000</v>
      </c>
      <c r="AW34" t="s">
        <v>273</v>
      </c>
      <c r="AX34">
        <v>2014</v>
      </c>
      <c r="AY34" s="11">
        <v>500</v>
      </c>
      <c r="AZ34" t="s">
        <v>267</v>
      </c>
      <c r="BZ34" t="s">
        <v>250</v>
      </c>
      <c r="CA34" s="12" t="s">
        <v>199</v>
      </c>
      <c r="CB34" s="12" t="s">
        <v>229</v>
      </c>
      <c r="CC34" s="12" t="s">
        <v>186</v>
      </c>
      <c r="CH34" s="13"/>
      <c r="CI34" s="13"/>
      <c r="CJ34" s="13"/>
      <c r="CK34" t="s">
        <v>250</v>
      </c>
      <c r="CO34" s="11"/>
      <c r="CP34" s="11"/>
      <c r="CQ34" s="11"/>
      <c r="CR34" s="11"/>
      <c r="CS34" s="11"/>
      <c r="CT34" s="11"/>
      <c r="CU34" s="11"/>
      <c r="CV34" s="11"/>
      <c r="EL34" s="12"/>
      <c r="EN34">
        <v>15</v>
      </c>
      <c r="EP34">
        <v>1.7</v>
      </c>
      <c r="ER34" s="13">
        <f t="shared" si="3"/>
        <v>16.7</v>
      </c>
      <c r="FQ34">
        <v>4</v>
      </c>
      <c r="FS34">
        <v>2</v>
      </c>
      <c r="FY34">
        <v>1</v>
      </c>
      <c r="GG34">
        <v>4</v>
      </c>
    </row>
    <row r="35" spans="1:189" ht="15" customHeight="1" x14ac:dyDescent="0.3">
      <c r="A35">
        <v>2413</v>
      </c>
      <c r="B35" t="s">
        <v>414</v>
      </c>
      <c r="C35" t="s">
        <v>414</v>
      </c>
      <c r="D35" t="s">
        <v>263</v>
      </c>
      <c r="E35" t="s">
        <v>264</v>
      </c>
      <c r="F35" s="7">
        <v>1</v>
      </c>
      <c r="G35" t="s">
        <v>339</v>
      </c>
      <c r="H35" s="7" t="str">
        <f t="shared" si="4"/>
        <v>2</v>
      </c>
      <c r="I35" t="s">
        <v>376</v>
      </c>
      <c r="J35">
        <v>1</v>
      </c>
      <c r="K35">
        <v>47</v>
      </c>
      <c r="L35">
        <v>1</v>
      </c>
      <c r="M35">
        <v>1</v>
      </c>
      <c r="N35">
        <v>1</v>
      </c>
      <c r="O35">
        <v>3</v>
      </c>
      <c r="P35">
        <v>3</v>
      </c>
      <c r="Q35">
        <v>3</v>
      </c>
      <c r="R35">
        <v>7</v>
      </c>
      <c r="S35">
        <v>7</v>
      </c>
      <c r="T35" s="8">
        <v>90</v>
      </c>
      <c r="U35" s="8">
        <v>90</v>
      </c>
      <c r="V35" s="8">
        <v>0</v>
      </c>
      <c r="W35" s="9">
        <v>0.4</v>
      </c>
      <c r="X35" s="9">
        <v>0.4</v>
      </c>
      <c r="Z35" s="8">
        <v>3</v>
      </c>
      <c r="AB35" s="9"/>
      <c r="AC35">
        <v>3</v>
      </c>
      <c r="AE35" s="10">
        <v>2</v>
      </c>
      <c r="AF35" s="10">
        <v>2</v>
      </c>
      <c r="AG35" s="9">
        <v>0.2</v>
      </c>
      <c r="AH35" s="8" t="s">
        <v>204</v>
      </c>
      <c r="AI35" s="8" t="s">
        <v>240</v>
      </c>
      <c r="AJ35">
        <v>300</v>
      </c>
      <c r="AK35" t="s">
        <v>267</v>
      </c>
      <c r="AL35">
        <v>2016</v>
      </c>
      <c r="AQ35" s="11"/>
      <c r="AR35" s="11"/>
      <c r="AS35" s="11"/>
      <c r="AY35" s="11"/>
      <c r="BZ35" t="s">
        <v>197</v>
      </c>
      <c r="CA35" s="12"/>
      <c r="CB35" s="12"/>
      <c r="CC35" s="12"/>
      <c r="CG35">
        <v>4.5</v>
      </c>
      <c r="CH35" s="13">
        <f t="shared" si="0"/>
        <v>0</v>
      </c>
      <c r="CI35" s="13">
        <f t="shared" si="1"/>
        <v>4.5</v>
      </c>
      <c r="CJ35" s="13">
        <f t="shared" si="2"/>
        <v>-4.5</v>
      </c>
      <c r="CK35" t="s">
        <v>197</v>
      </c>
      <c r="CL35">
        <v>0.2</v>
      </c>
      <c r="CM35" t="s">
        <v>415</v>
      </c>
      <c r="CO35" s="11">
        <v>300</v>
      </c>
      <c r="CP35" s="11"/>
      <c r="CQ35" s="11">
        <v>2016</v>
      </c>
      <c r="CR35" s="11"/>
      <c r="CS35" s="11"/>
      <c r="CT35" s="11"/>
      <c r="CU35" s="11"/>
      <c r="CV35" s="11"/>
      <c r="EL35" s="12"/>
      <c r="EN35">
        <v>9</v>
      </c>
      <c r="EO35" t="s">
        <v>269</v>
      </c>
      <c r="EP35">
        <v>8</v>
      </c>
      <c r="EQ35" t="s">
        <v>269</v>
      </c>
      <c r="ER35" s="13">
        <f t="shared" si="3"/>
        <v>17</v>
      </c>
      <c r="EZ35">
        <v>8</v>
      </c>
      <c r="FA35" t="s">
        <v>269</v>
      </c>
      <c r="FI35">
        <v>1</v>
      </c>
      <c r="FJ35">
        <v>4</v>
      </c>
      <c r="FK35" t="s">
        <v>416</v>
      </c>
      <c r="FL35">
        <v>1</v>
      </c>
      <c r="FQ35">
        <v>123</v>
      </c>
      <c r="FS35">
        <v>2</v>
      </c>
      <c r="FY35">
        <v>1</v>
      </c>
      <c r="GG35">
        <v>4</v>
      </c>
    </row>
    <row r="36" spans="1:189" ht="15" customHeight="1" x14ac:dyDescent="0.3">
      <c r="A36">
        <v>2414</v>
      </c>
      <c r="B36" t="s">
        <v>417</v>
      </c>
      <c r="C36" t="s">
        <v>417</v>
      </c>
      <c r="D36" t="s">
        <v>263</v>
      </c>
      <c r="E36" t="s">
        <v>264</v>
      </c>
      <c r="F36" s="7">
        <v>1</v>
      </c>
      <c r="G36" t="s">
        <v>339</v>
      </c>
      <c r="H36" s="7" t="str">
        <f t="shared" si="4"/>
        <v>2</v>
      </c>
      <c r="I36" t="s">
        <v>304</v>
      </c>
      <c r="J36">
        <v>1</v>
      </c>
      <c r="K36">
        <v>42</v>
      </c>
      <c r="L36">
        <v>1</v>
      </c>
      <c r="M36">
        <v>1</v>
      </c>
      <c r="N36">
        <v>1</v>
      </c>
      <c r="O36">
        <v>4</v>
      </c>
      <c r="P36">
        <v>2</v>
      </c>
      <c r="Q36">
        <v>2</v>
      </c>
      <c r="R36">
        <v>25</v>
      </c>
      <c r="S36">
        <v>1</v>
      </c>
      <c r="T36" s="8">
        <v>15</v>
      </c>
      <c r="U36" s="8">
        <v>15</v>
      </c>
      <c r="V36" s="8">
        <v>10</v>
      </c>
      <c r="W36" s="9">
        <v>1.3</v>
      </c>
      <c r="X36" s="9">
        <v>1.3</v>
      </c>
      <c r="Z36" s="8">
        <v>3</v>
      </c>
      <c r="AB36" s="9"/>
      <c r="AC36">
        <v>3</v>
      </c>
      <c r="AE36" s="10">
        <v>2</v>
      </c>
      <c r="AF36" s="10">
        <v>1</v>
      </c>
      <c r="AG36" s="9">
        <v>0.6</v>
      </c>
      <c r="AH36" s="8" t="s">
        <v>272</v>
      </c>
      <c r="AI36" s="8" t="s">
        <v>197</v>
      </c>
      <c r="AJ36">
        <v>200</v>
      </c>
      <c r="AK36" t="s">
        <v>267</v>
      </c>
      <c r="AL36">
        <v>2012</v>
      </c>
      <c r="AM36">
        <v>0.35</v>
      </c>
      <c r="AN36" t="s">
        <v>179</v>
      </c>
      <c r="AQ36" s="11"/>
      <c r="AR36" s="11"/>
      <c r="AS36" s="11"/>
      <c r="AY36" s="11"/>
      <c r="BZ36" t="s">
        <v>197</v>
      </c>
      <c r="CA36" s="12"/>
      <c r="CB36" s="12"/>
      <c r="CC36" s="12"/>
      <c r="CD36">
        <v>10</v>
      </c>
      <c r="CF36">
        <v>7</v>
      </c>
      <c r="CH36" s="13">
        <f t="shared" si="0"/>
        <v>10</v>
      </c>
      <c r="CI36" s="13">
        <f t="shared" si="1"/>
        <v>7</v>
      </c>
      <c r="CJ36" s="13">
        <f t="shared" si="2"/>
        <v>3</v>
      </c>
      <c r="CK36" t="s">
        <v>197</v>
      </c>
      <c r="CL36">
        <v>0.7</v>
      </c>
      <c r="CM36" t="s">
        <v>312</v>
      </c>
      <c r="CO36" s="11">
        <v>100</v>
      </c>
      <c r="CP36" s="11"/>
      <c r="CQ36" s="11">
        <v>1989</v>
      </c>
      <c r="CR36" s="11"/>
      <c r="CS36" s="11"/>
      <c r="CT36" s="11"/>
      <c r="CU36" s="11"/>
      <c r="CV36" s="11"/>
      <c r="EL36" s="12"/>
      <c r="EN36">
        <v>9</v>
      </c>
      <c r="EO36" t="s">
        <v>269</v>
      </c>
      <c r="EP36">
        <v>15</v>
      </c>
      <c r="EQ36" t="s">
        <v>269</v>
      </c>
      <c r="ER36" s="13">
        <f t="shared" si="3"/>
        <v>24</v>
      </c>
      <c r="EZ36">
        <v>12.5</v>
      </c>
      <c r="FA36" t="s">
        <v>269</v>
      </c>
      <c r="FI36">
        <v>1</v>
      </c>
      <c r="FJ36">
        <v>4</v>
      </c>
      <c r="FK36" t="s">
        <v>416</v>
      </c>
      <c r="FL36">
        <v>1</v>
      </c>
      <c r="FQ36">
        <v>23</v>
      </c>
      <c r="FS36">
        <v>2</v>
      </c>
      <c r="FY36">
        <v>1</v>
      </c>
      <c r="GG36">
        <v>4</v>
      </c>
    </row>
    <row r="37" spans="1:189" ht="15" customHeight="1" x14ac:dyDescent="0.3">
      <c r="A37">
        <v>3511</v>
      </c>
      <c r="B37" t="s">
        <v>418</v>
      </c>
      <c r="C37" t="s">
        <v>418</v>
      </c>
      <c r="D37" t="s">
        <v>263</v>
      </c>
      <c r="E37" t="s">
        <v>264</v>
      </c>
      <c r="F37" s="7">
        <v>1</v>
      </c>
      <c r="G37" t="s">
        <v>419</v>
      </c>
      <c r="H37" s="7" t="str">
        <f t="shared" si="4"/>
        <v>3</v>
      </c>
      <c r="I37" t="s">
        <v>420</v>
      </c>
      <c r="J37">
        <v>1</v>
      </c>
      <c r="K37">
        <v>48</v>
      </c>
      <c r="L37">
        <v>2</v>
      </c>
      <c r="M37">
        <v>2</v>
      </c>
      <c r="N37">
        <v>1</v>
      </c>
      <c r="O37">
        <v>4</v>
      </c>
      <c r="P37">
        <v>2</v>
      </c>
      <c r="Q37">
        <v>2</v>
      </c>
      <c r="R37">
        <v>30</v>
      </c>
      <c r="S37">
        <v>1</v>
      </c>
      <c r="T37" s="8">
        <v>20</v>
      </c>
      <c r="U37" s="8">
        <v>20</v>
      </c>
      <c r="V37" s="8">
        <v>80</v>
      </c>
      <c r="W37" s="9">
        <v>0.5</v>
      </c>
      <c r="X37" s="9">
        <v>0.25</v>
      </c>
      <c r="Z37" s="8">
        <v>3</v>
      </c>
      <c r="AB37" s="9"/>
      <c r="AC37">
        <v>3</v>
      </c>
      <c r="AE37" s="10">
        <v>1</v>
      </c>
      <c r="AF37" s="10">
        <v>2</v>
      </c>
      <c r="AG37" s="9">
        <v>0.25</v>
      </c>
      <c r="AH37" s="8" t="s">
        <v>194</v>
      </c>
      <c r="AI37" s="8" t="s">
        <v>195</v>
      </c>
      <c r="AJ37">
        <v>200</v>
      </c>
      <c r="AK37" t="s">
        <v>273</v>
      </c>
      <c r="AL37">
        <v>2014</v>
      </c>
      <c r="AM37">
        <v>0.3</v>
      </c>
      <c r="AN37" t="s">
        <v>179</v>
      </c>
      <c r="AQ37" s="11"/>
      <c r="AR37" s="11"/>
      <c r="AS37" s="11"/>
      <c r="AT37" t="s">
        <v>249</v>
      </c>
      <c r="AU37" t="s">
        <v>197</v>
      </c>
      <c r="AV37">
        <v>200</v>
      </c>
      <c r="AW37" t="s">
        <v>267</v>
      </c>
      <c r="AX37">
        <v>2015</v>
      </c>
      <c r="AY37" s="11"/>
      <c r="BZ37" t="s">
        <v>198</v>
      </c>
      <c r="CA37" s="12" t="s">
        <v>196</v>
      </c>
      <c r="CB37" s="12" t="s">
        <v>181</v>
      </c>
      <c r="CC37" s="12" t="s">
        <v>186</v>
      </c>
      <c r="CH37" s="13"/>
      <c r="CI37" s="13"/>
      <c r="CJ37" s="13"/>
      <c r="CK37" t="s">
        <v>198</v>
      </c>
      <c r="CO37" s="11"/>
      <c r="CP37" s="11"/>
      <c r="CQ37" s="11"/>
      <c r="CR37" s="11"/>
      <c r="CS37" s="11"/>
      <c r="CT37" s="11"/>
      <c r="CU37" s="11"/>
      <c r="CV37" s="11"/>
      <c r="DV37" t="s">
        <v>379</v>
      </c>
      <c r="DW37" t="s">
        <v>334</v>
      </c>
      <c r="EG37" t="s">
        <v>192</v>
      </c>
      <c r="EL37" s="12">
        <v>2014</v>
      </c>
      <c r="EN37">
        <v>3.8</v>
      </c>
      <c r="EO37" t="s">
        <v>269</v>
      </c>
      <c r="EQ37">
        <v>1.8</v>
      </c>
      <c r="ER37" s="13">
        <f t="shared" si="3"/>
        <v>5.6</v>
      </c>
      <c r="FA37">
        <v>0.8</v>
      </c>
      <c r="FI37">
        <v>2</v>
      </c>
      <c r="FJ37">
        <v>1</v>
      </c>
      <c r="FK37" t="s">
        <v>421</v>
      </c>
      <c r="FL37">
        <v>2</v>
      </c>
      <c r="FQ37">
        <v>3</v>
      </c>
      <c r="FS37">
        <v>2</v>
      </c>
      <c r="FY37">
        <v>1</v>
      </c>
      <c r="GG37">
        <v>3</v>
      </c>
    </row>
    <row r="38" spans="1:189" ht="15" customHeight="1" x14ac:dyDescent="0.3">
      <c r="A38">
        <v>3512</v>
      </c>
      <c r="B38" t="s">
        <v>422</v>
      </c>
      <c r="C38" t="s">
        <v>422</v>
      </c>
      <c r="D38" t="s">
        <v>263</v>
      </c>
      <c r="E38" t="s">
        <v>264</v>
      </c>
      <c r="F38" s="7">
        <v>1</v>
      </c>
      <c r="G38" t="s">
        <v>419</v>
      </c>
      <c r="H38" s="7" t="str">
        <f t="shared" si="4"/>
        <v>3</v>
      </c>
      <c r="I38" t="s">
        <v>420</v>
      </c>
      <c r="J38">
        <v>1</v>
      </c>
      <c r="K38">
        <v>59</v>
      </c>
      <c r="L38">
        <v>2</v>
      </c>
      <c r="M38">
        <v>2</v>
      </c>
      <c r="N38">
        <v>1</v>
      </c>
      <c r="O38">
        <v>4</v>
      </c>
      <c r="P38">
        <v>4</v>
      </c>
      <c r="Q38">
        <v>4</v>
      </c>
      <c r="R38">
        <v>30</v>
      </c>
      <c r="S38">
        <v>2</v>
      </c>
      <c r="T38" s="8">
        <v>30</v>
      </c>
      <c r="U38" s="8"/>
      <c r="V38" s="8">
        <v>0</v>
      </c>
      <c r="W38" s="9">
        <v>0.2</v>
      </c>
      <c r="X38" s="9">
        <v>0.2</v>
      </c>
      <c r="Z38" s="8">
        <v>3</v>
      </c>
      <c r="AB38" s="9"/>
      <c r="AC38">
        <v>3</v>
      </c>
      <c r="AE38" s="10">
        <v>1</v>
      </c>
      <c r="AF38" s="10">
        <v>2</v>
      </c>
      <c r="AG38" s="9">
        <v>0.2</v>
      </c>
      <c r="AH38" s="8" t="s">
        <v>272</v>
      </c>
      <c r="AI38" s="8" t="s">
        <v>197</v>
      </c>
      <c r="AJ38">
        <v>10</v>
      </c>
      <c r="AK38" t="s">
        <v>267</v>
      </c>
      <c r="AL38">
        <v>1989</v>
      </c>
      <c r="AM38">
        <v>3</v>
      </c>
      <c r="AN38" t="s">
        <v>179</v>
      </c>
      <c r="AQ38" s="11"/>
      <c r="AR38" s="11"/>
      <c r="AS38" s="11"/>
      <c r="AT38" t="s">
        <v>176</v>
      </c>
      <c r="AU38" t="s">
        <v>177</v>
      </c>
      <c r="AV38">
        <v>50</v>
      </c>
      <c r="AW38" t="s">
        <v>267</v>
      </c>
      <c r="AX38">
        <v>1994</v>
      </c>
      <c r="AY38" s="11"/>
      <c r="BZ38" t="s">
        <v>205</v>
      </c>
      <c r="CA38" s="12"/>
      <c r="CB38" s="12"/>
      <c r="CC38" s="12"/>
      <c r="CH38" s="13"/>
      <c r="CI38" s="13"/>
      <c r="CJ38" s="13"/>
      <c r="CK38" t="s">
        <v>205</v>
      </c>
      <c r="CO38" s="11"/>
      <c r="CP38" s="11"/>
      <c r="CQ38" s="11"/>
      <c r="CR38" s="11"/>
      <c r="CS38" s="11"/>
      <c r="CT38" s="11"/>
      <c r="CU38" s="11"/>
      <c r="CV38" s="11"/>
      <c r="EL38" s="12"/>
      <c r="ER38" s="13"/>
      <c r="FQ38">
        <v>13</v>
      </c>
      <c r="FS38">
        <v>2</v>
      </c>
      <c r="FY38">
        <v>1</v>
      </c>
      <c r="GG38">
        <v>7</v>
      </c>
    </row>
    <row r="39" spans="1:189" ht="15" customHeight="1" x14ac:dyDescent="0.3">
      <c r="A39">
        <v>3513</v>
      </c>
      <c r="B39" t="s">
        <v>423</v>
      </c>
      <c r="C39" t="s">
        <v>423</v>
      </c>
      <c r="D39" t="s">
        <v>263</v>
      </c>
      <c r="E39" t="s">
        <v>264</v>
      </c>
      <c r="F39" s="7">
        <v>1</v>
      </c>
      <c r="G39" t="s">
        <v>419</v>
      </c>
      <c r="H39" s="7" t="str">
        <f t="shared" si="4"/>
        <v>3</v>
      </c>
      <c r="I39" t="s">
        <v>420</v>
      </c>
      <c r="J39">
        <v>1</v>
      </c>
      <c r="K39">
        <v>48</v>
      </c>
      <c r="L39">
        <v>2</v>
      </c>
      <c r="M39">
        <v>2</v>
      </c>
      <c r="N39">
        <v>1</v>
      </c>
      <c r="O39">
        <v>5</v>
      </c>
      <c r="P39">
        <v>2</v>
      </c>
      <c r="Q39">
        <v>2</v>
      </c>
      <c r="R39">
        <v>30</v>
      </c>
      <c r="S39">
        <v>2</v>
      </c>
      <c r="T39" s="8">
        <v>30</v>
      </c>
      <c r="U39" s="8">
        <v>30</v>
      </c>
      <c r="V39" s="8">
        <v>10</v>
      </c>
      <c r="W39" s="9">
        <v>0.4</v>
      </c>
      <c r="X39" s="9">
        <v>0.4</v>
      </c>
      <c r="Z39" s="8">
        <v>3</v>
      </c>
      <c r="AB39" s="9"/>
      <c r="AC39">
        <v>3</v>
      </c>
      <c r="AE39" s="10">
        <v>1</v>
      </c>
      <c r="AF39" s="10">
        <v>2</v>
      </c>
      <c r="AG39" s="9">
        <v>0.4</v>
      </c>
      <c r="AH39" s="8" t="s">
        <v>202</v>
      </c>
      <c r="AI39" s="8" t="s">
        <v>177</v>
      </c>
      <c r="AJ39">
        <v>50</v>
      </c>
      <c r="AK39" t="s">
        <v>267</v>
      </c>
      <c r="AQ39" s="11"/>
      <c r="AR39" s="11"/>
      <c r="AS39" s="11"/>
      <c r="AT39" t="s">
        <v>249</v>
      </c>
      <c r="AU39" t="s">
        <v>197</v>
      </c>
      <c r="AV39">
        <v>50</v>
      </c>
      <c r="AW39" t="s">
        <v>267</v>
      </c>
      <c r="AX39">
        <v>1989</v>
      </c>
      <c r="AY39" s="11"/>
      <c r="BZ39" t="s">
        <v>205</v>
      </c>
      <c r="CA39" s="12" t="s">
        <v>196</v>
      </c>
      <c r="CB39" s="12" t="s">
        <v>181</v>
      </c>
      <c r="CC39" s="12" t="s">
        <v>186</v>
      </c>
      <c r="CE39">
        <v>5</v>
      </c>
      <c r="CH39" s="13">
        <f t="shared" si="0"/>
        <v>5</v>
      </c>
      <c r="CI39" s="13">
        <f t="shared" si="1"/>
        <v>0</v>
      </c>
      <c r="CJ39" s="13">
        <f t="shared" si="2"/>
        <v>5</v>
      </c>
      <c r="CK39" t="s">
        <v>205</v>
      </c>
      <c r="CO39" s="11"/>
      <c r="CP39" s="11"/>
      <c r="CQ39" s="11"/>
      <c r="CR39" s="11"/>
      <c r="CS39" s="11"/>
      <c r="CT39" s="11"/>
      <c r="CU39" s="11"/>
      <c r="CV39" s="11"/>
      <c r="DV39" t="s">
        <v>424</v>
      </c>
      <c r="DW39" t="s">
        <v>425</v>
      </c>
      <c r="DX39" t="s">
        <v>336</v>
      </c>
      <c r="DY39" t="s">
        <v>426</v>
      </c>
      <c r="EL39" s="12"/>
      <c r="ER39" s="13"/>
      <c r="FQ39">
        <v>13</v>
      </c>
      <c r="FS39">
        <v>2</v>
      </c>
      <c r="FY39">
        <v>3</v>
      </c>
      <c r="GG39">
        <v>7</v>
      </c>
    </row>
    <row r="40" spans="1:189" ht="15" customHeight="1" x14ac:dyDescent="0.3">
      <c r="A40">
        <v>3514</v>
      </c>
      <c r="B40" t="s">
        <v>427</v>
      </c>
      <c r="C40" t="s">
        <v>427</v>
      </c>
      <c r="D40" t="s">
        <v>263</v>
      </c>
      <c r="E40" t="s">
        <v>264</v>
      </c>
      <c r="F40" s="7">
        <v>1</v>
      </c>
      <c r="G40" t="s">
        <v>419</v>
      </c>
      <c r="H40" s="7" t="str">
        <f t="shared" si="4"/>
        <v>3</v>
      </c>
      <c r="I40" t="s">
        <v>420</v>
      </c>
      <c r="J40">
        <v>1</v>
      </c>
      <c r="K40">
        <v>59</v>
      </c>
      <c r="L40">
        <v>2</v>
      </c>
      <c r="M40">
        <v>2</v>
      </c>
      <c r="N40">
        <v>1</v>
      </c>
      <c r="O40">
        <v>3</v>
      </c>
      <c r="P40">
        <v>1</v>
      </c>
      <c r="Q40">
        <v>1</v>
      </c>
      <c r="R40">
        <v>30</v>
      </c>
      <c r="S40">
        <v>2</v>
      </c>
      <c r="T40" s="8">
        <v>15</v>
      </c>
      <c r="U40" s="8">
        <v>15</v>
      </c>
      <c r="V40" s="8">
        <v>65</v>
      </c>
      <c r="W40" s="9">
        <v>0.2</v>
      </c>
      <c r="X40" s="9">
        <v>0.2</v>
      </c>
      <c r="Z40" s="8">
        <v>3</v>
      </c>
      <c r="AB40" s="9"/>
      <c r="AC40">
        <v>3</v>
      </c>
      <c r="AE40" s="10">
        <v>1</v>
      </c>
      <c r="AF40" s="10">
        <v>3</v>
      </c>
      <c r="AG40" s="9">
        <v>0.2</v>
      </c>
      <c r="AH40" s="8" t="s">
        <v>207</v>
      </c>
      <c r="AI40" s="8" t="s">
        <v>177</v>
      </c>
      <c r="AL40">
        <v>1994</v>
      </c>
      <c r="AQ40" s="11"/>
      <c r="AR40" s="11"/>
      <c r="AS40" s="11"/>
      <c r="AT40" t="s">
        <v>176</v>
      </c>
      <c r="AU40" t="s">
        <v>177</v>
      </c>
      <c r="AW40" t="s">
        <v>267</v>
      </c>
      <c r="AY40" s="11"/>
      <c r="BA40" t="s">
        <v>249</v>
      </c>
      <c r="BC40">
        <v>2016</v>
      </c>
      <c r="CA40" s="12" t="s">
        <v>196</v>
      </c>
      <c r="CB40" s="12"/>
      <c r="CC40" s="12"/>
      <c r="CD40">
        <v>10</v>
      </c>
      <c r="CF40">
        <v>2</v>
      </c>
      <c r="CH40" s="13">
        <f t="shared" ref="CH40:CH91" si="5">SUM(CD40:CE40)</f>
        <v>10</v>
      </c>
      <c r="CI40" s="13">
        <f t="shared" ref="CI40:CI91" si="6">SUM(CF40:CG40)</f>
        <v>2</v>
      </c>
      <c r="CJ40" s="13">
        <f t="shared" ref="CJ40:CJ91" si="7">CH40-CI40</f>
        <v>8</v>
      </c>
      <c r="CK40" t="s">
        <v>177</v>
      </c>
      <c r="CO40" s="11"/>
      <c r="CP40" s="11"/>
      <c r="CQ40" s="11"/>
      <c r="CR40" s="11"/>
      <c r="CS40" s="11"/>
      <c r="CT40" s="11"/>
      <c r="CU40" s="11"/>
      <c r="CV40" s="11"/>
      <c r="DV40" t="s">
        <v>428</v>
      </c>
      <c r="DW40" t="s">
        <v>397</v>
      </c>
      <c r="DX40" t="s">
        <v>429</v>
      </c>
      <c r="DY40" t="s">
        <v>343</v>
      </c>
      <c r="EL40" s="12"/>
      <c r="ER40" s="13"/>
      <c r="FQ40">
        <v>13</v>
      </c>
      <c r="FS40">
        <v>2</v>
      </c>
      <c r="FY40">
        <v>1</v>
      </c>
      <c r="GG40">
        <v>4</v>
      </c>
    </row>
    <row r="41" spans="1:189" ht="15" customHeight="1" x14ac:dyDescent="0.3">
      <c r="A41">
        <v>3515</v>
      </c>
      <c r="B41" t="s">
        <v>430</v>
      </c>
      <c r="C41" t="s">
        <v>430</v>
      </c>
      <c r="D41" t="s">
        <v>263</v>
      </c>
      <c r="E41" t="s">
        <v>264</v>
      </c>
      <c r="F41" s="7">
        <v>1</v>
      </c>
      <c r="G41" t="s">
        <v>419</v>
      </c>
      <c r="H41" s="7" t="str">
        <f t="shared" si="4"/>
        <v>3</v>
      </c>
      <c r="I41" t="s">
        <v>420</v>
      </c>
      <c r="J41">
        <v>1</v>
      </c>
      <c r="K41">
        <v>38</v>
      </c>
      <c r="L41">
        <v>2</v>
      </c>
      <c r="M41">
        <v>2</v>
      </c>
      <c r="N41">
        <v>1</v>
      </c>
      <c r="O41">
        <v>5</v>
      </c>
      <c r="P41">
        <v>2</v>
      </c>
      <c r="Q41">
        <v>2</v>
      </c>
      <c r="R41">
        <v>2</v>
      </c>
      <c r="S41">
        <v>2</v>
      </c>
      <c r="T41" s="8"/>
      <c r="U41" s="8"/>
      <c r="V41" s="8"/>
      <c r="W41" s="9">
        <v>1</v>
      </c>
      <c r="X41" s="9">
        <v>1</v>
      </c>
      <c r="Z41" s="8">
        <v>3</v>
      </c>
      <c r="AB41" s="9"/>
      <c r="AC41">
        <v>3</v>
      </c>
      <c r="AE41" s="10">
        <v>1</v>
      </c>
      <c r="AF41" s="10">
        <v>2</v>
      </c>
      <c r="AG41" s="9">
        <v>1</v>
      </c>
      <c r="AH41" s="8" t="s">
        <v>272</v>
      </c>
      <c r="AI41" s="8" t="s">
        <v>197</v>
      </c>
      <c r="AJ41">
        <v>300</v>
      </c>
      <c r="AK41" t="s">
        <v>267</v>
      </c>
      <c r="AL41">
        <v>2016</v>
      </c>
      <c r="AQ41" s="11"/>
      <c r="AR41" s="11"/>
      <c r="AS41" s="11"/>
      <c r="AT41" t="s">
        <v>431</v>
      </c>
      <c r="AU41" t="s">
        <v>195</v>
      </c>
      <c r="AY41" s="11"/>
      <c r="BZ41" t="s">
        <v>198</v>
      </c>
      <c r="CA41" s="12" t="s">
        <v>199</v>
      </c>
      <c r="CB41" s="12"/>
      <c r="CC41" s="12"/>
      <c r="CF41">
        <v>7</v>
      </c>
      <c r="CG41">
        <v>1</v>
      </c>
      <c r="CH41" s="13">
        <f t="shared" si="5"/>
        <v>0</v>
      </c>
      <c r="CI41" s="13">
        <f t="shared" si="6"/>
        <v>8</v>
      </c>
      <c r="CJ41" s="13">
        <f t="shared" si="7"/>
        <v>-8</v>
      </c>
      <c r="CK41" t="s">
        <v>198</v>
      </c>
      <c r="CO41" s="11"/>
      <c r="CP41" s="11"/>
      <c r="CQ41" s="11"/>
      <c r="CR41" s="11"/>
      <c r="CS41" s="11"/>
      <c r="CT41" s="11"/>
      <c r="CU41" s="11"/>
      <c r="CV41" s="11"/>
      <c r="DV41" t="s">
        <v>432</v>
      </c>
      <c r="DW41" t="s">
        <v>433</v>
      </c>
      <c r="DX41" t="s">
        <v>343</v>
      </c>
      <c r="DY41" t="s">
        <v>434</v>
      </c>
      <c r="EL41" s="12"/>
      <c r="ER41" s="13"/>
      <c r="FQ41">
        <v>13</v>
      </c>
      <c r="FS41">
        <v>2</v>
      </c>
      <c r="FY41">
        <v>3</v>
      </c>
      <c r="GG41">
        <v>4</v>
      </c>
    </row>
    <row r="42" spans="1:189" ht="15" customHeight="1" x14ac:dyDescent="0.3">
      <c r="A42">
        <v>3516</v>
      </c>
      <c r="B42" t="s">
        <v>435</v>
      </c>
      <c r="C42" t="s">
        <v>435</v>
      </c>
      <c r="D42" t="s">
        <v>263</v>
      </c>
      <c r="E42" t="s">
        <v>264</v>
      </c>
      <c r="F42" s="7">
        <v>1</v>
      </c>
      <c r="G42" t="s">
        <v>419</v>
      </c>
      <c r="H42" s="7" t="str">
        <f t="shared" si="4"/>
        <v>3</v>
      </c>
      <c r="I42" t="s">
        <v>420</v>
      </c>
      <c r="J42">
        <v>1</v>
      </c>
      <c r="K42">
        <v>73</v>
      </c>
      <c r="L42">
        <v>2</v>
      </c>
      <c r="M42">
        <v>2</v>
      </c>
      <c r="N42">
        <v>1</v>
      </c>
      <c r="O42">
        <v>4</v>
      </c>
      <c r="P42">
        <v>3</v>
      </c>
      <c r="Q42">
        <v>3</v>
      </c>
      <c r="R42">
        <v>30</v>
      </c>
      <c r="S42">
        <v>2</v>
      </c>
      <c r="T42" s="8">
        <v>30</v>
      </c>
      <c r="U42" s="8">
        <v>30</v>
      </c>
      <c r="V42" s="8">
        <v>35</v>
      </c>
      <c r="W42" s="9">
        <v>0.5</v>
      </c>
      <c r="X42" s="9">
        <v>0.5</v>
      </c>
      <c r="Z42" s="8">
        <v>3</v>
      </c>
      <c r="AB42" s="9"/>
      <c r="AC42">
        <v>3</v>
      </c>
      <c r="AE42" s="10">
        <v>1</v>
      </c>
      <c r="AF42" s="10">
        <v>2</v>
      </c>
      <c r="AG42" s="9">
        <v>0.5</v>
      </c>
      <c r="AH42" s="8" t="s">
        <v>207</v>
      </c>
      <c r="AI42" s="8" t="s">
        <v>177</v>
      </c>
      <c r="AJ42">
        <v>300</v>
      </c>
      <c r="AK42" t="s">
        <v>267</v>
      </c>
      <c r="AQ42" s="11"/>
      <c r="AR42" s="11"/>
      <c r="AS42" s="11"/>
      <c r="AT42" t="s">
        <v>176</v>
      </c>
      <c r="AU42" t="s">
        <v>197</v>
      </c>
      <c r="AV42">
        <v>100</v>
      </c>
      <c r="AW42" t="s">
        <v>267</v>
      </c>
      <c r="AY42" s="11"/>
      <c r="BZ42" t="s">
        <v>205</v>
      </c>
      <c r="CA42" s="12" t="s">
        <v>196</v>
      </c>
      <c r="CB42" s="12" t="s">
        <v>181</v>
      </c>
      <c r="CC42" s="12" t="s">
        <v>186</v>
      </c>
      <c r="CD42">
        <v>10</v>
      </c>
      <c r="CH42" s="13">
        <f t="shared" si="5"/>
        <v>10</v>
      </c>
      <c r="CI42" s="13">
        <f t="shared" si="6"/>
        <v>0</v>
      </c>
      <c r="CJ42" s="13">
        <f t="shared" si="7"/>
        <v>10</v>
      </c>
      <c r="CK42" t="s">
        <v>205</v>
      </c>
      <c r="CO42" s="11"/>
      <c r="CP42" s="11"/>
      <c r="CQ42" s="11"/>
      <c r="CR42" s="11"/>
      <c r="CS42" s="11"/>
      <c r="CT42" s="11"/>
      <c r="CU42" s="11"/>
      <c r="CV42" s="11"/>
      <c r="DV42" t="s">
        <v>285</v>
      </c>
      <c r="DW42" t="s">
        <v>436</v>
      </c>
      <c r="DX42" t="s">
        <v>437</v>
      </c>
      <c r="DY42" t="s">
        <v>438</v>
      </c>
      <c r="EL42" s="12"/>
      <c r="ER42" s="13"/>
      <c r="FQ42">
        <v>13</v>
      </c>
      <c r="FS42">
        <v>2</v>
      </c>
      <c r="FY42">
        <v>2</v>
      </c>
      <c r="GA42">
        <v>3</v>
      </c>
      <c r="GG42">
        <v>4</v>
      </c>
    </row>
    <row r="43" spans="1:189" ht="15" customHeight="1" x14ac:dyDescent="0.3">
      <c r="A43">
        <v>3516</v>
      </c>
      <c r="B43" t="s">
        <v>430</v>
      </c>
      <c r="C43" t="s">
        <v>430</v>
      </c>
      <c r="D43" t="s">
        <v>263</v>
      </c>
      <c r="E43" t="s">
        <v>264</v>
      </c>
      <c r="F43" s="7">
        <v>1</v>
      </c>
      <c r="G43" t="s">
        <v>419</v>
      </c>
      <c r="H43" s="7" t="str">
        <f t="shared" si="4"/>
        <v>3</v>
      </c>
      <c r="I43" t="s">
        <v>439</v>
      </c>
      <c r="J43">
        <v>1</v>
      </c>
      <c r="K43">
        <v>56</v>
      </c>
      <c r="L43">
        <v>2</v>
      </c>
      <c r="M43">
        <v>2</v>
      </c>
      <c r="N43">
        <v>1</v>
      </c>
      <c r="O43">
        <v>4</v>
      </c>
      <c r="P43">
        <v>2</v>
      </c>
      <c r="Q43">
        <v>2</v>
      </c>
      <c r="R43">
        <v>40</v>
      </c>
      <c r="S43">
        <v>2</v>
      </c>
      <c r="T43" s="8">
        <v>70</v>
      </c>
      <c r="U43" s="8">
        <v>70</v>
      </c>
      <c r="V43" s="8">
        <v>10</v>
      </c>
      <c r="W43" s="9">
        <v>0.3</v>
      </c>
      <c r="X43" s="9">
        <v>0.3</v>
      </c>
      <c r="Z43" s="8">
        <v>3</v>
      </c>
      <c r="AB43" s="9"/>
      <c r="AC43">
        <v>3</v>
      </c>
      <c r="AE43" s="10">
        <v>1</v>
      </c>
      <c r="AF43" s="10">
        <v>1</v>
      </c>
      <c r="AG43" s="9">
        <v>0.3</v>
      </c>
      <c r="AH43" s="8" t="s">
        <v>272</v>
      </c>
      <c r="AI43" s="8" t="s">
        <v>197</v>
      </c>
      <c r="AJ43">
        <v>55</v>
      </c>
      <c r="AK43" t="s">
        <v>267</v>
      </c>
      <c r="AL43">
        <v>1989</v>
      </c>
      <c r="AQ43" s="11"/>
      <c r="AR43" s="11"/>
      <c r="AS43" s="11"/>
      <c r="AY43" s="11"/>
      <c r="BZ43" t="s">
        <v>197</v>
      </c>
      <c r="CA43" s="12" t="s">
        <v>196</v>
      </c>
      <c r="CB43" s="12" t="s">
        <v>181</v>
      </c>
      <c r="CC43" s="12" t="s">
        <v>186</v>
      </c>
      <c r="CH43" s="13"/>
      <c r="CI43" s="13"/>
      <c r="CJ43" s="13"/>
      <c r="CK43" t="s">
        <v>197</v>
      </c>
      <c r="CO43" s="11"/>
      <c r="CP43" s="11"/>
      <c r="CQ43" s="11"/>
      <c r="CR43" s="11"/>
      <c r="CS43" s="11"/>
      <c r="CT43" s="11"/>
      <c r="CU43" s="11"/>
      <c r="CV43" s="11"/>
      <c r="EL43" s="12"/>
      <c r="ER43" s="13"/>
      <c r="FQ43">
        <v>23</v>
      </c>
      <c r="FS43">
        <v>2</v>
      </c>
      <c r="FY43">
        <v>3</v>
      </c>
      <c r="GG43">
        <v>7</v>
      </c>
    </row>
    <row r="44" spans="1:189" ht="15" customHeight="1" x14ac:dyDescent="0.3">
      <c r="A44">
        <v>2500</v>
      </c>
      <c r="B44" t="s">
        <v>440</v>
      </c>
      <c r="C44" t="s">
        <v>440</v>
      </c>
      <c r="D44" t="s">
        <v>263</v>
      </c>
      <c r="E44" t="s">
        <v>264</v>
      </c>
      <c r="F44" s="7">
        <v>1</v>
      </c>
      <c r="G44" t="s">
        <v>339</v>
      </c>
      <c r="H44" s="7" t="str">
        <f t="shared" si="4"/>
        <v>2</v>
      </c>
      <c r="I44" t="s">
        <v>441</v>
      </c>
      <c r="J44">
        <v>1</v>
      </c>
      <c r="K44">
        <v>44</v>
      </c>
      <c r="L44">
        <v>1</v>
      </c>
      <c r="M44">
        <v>1</v>
      </c>
      <c r="N44">
        <v>2</v>
      </c>
      <c r="O44">
        <v>3</v>
      </c>
      <c r="P44">
        <v>2</v>
      </c>
      <c r="Q44">
        <v>2</v>
      </c>
      <c r="R44">
        <v>25</v>
      </c>
      <c r="S44">
        <v>1</v>
      </c>
      <c r="T44" s="8">
        <v>20</v>
      </c>
      <c r="U44" s="8">
        <v>20</v>
      </c>
      <c r="V44" s="8">
        <v>5</v>
      </c>
      <c r="W44" s="9">
        <v>3</v>
      </c>
      <c r="X44" s="9">
        <v>3</v>
      </c>
      <c r="Z44" s="8">
        <v>3</v>
      </c>
      <c r="AB44" s="9"/>
      <c r="AC44">
        <v>3</v>
      </c>
      <c r="AE44" s="10">
        <v>1</v>
      </c>
      <c r="AF44" s="10">
        <v>2</v>
      </c>
      <c r="AG44" s="9">
        <v>3</v>
      </c>
      <c r="AH44" s="8" t="s">
        <v>272</v>
      </c>
      <c r="AI44" s="8" t="s">
        <v>197</v>
      </c>
      <c r="AJ44">
        <v>300</v>
      </c>
      <c r="AK44" t="s">
        <v>267</v>
      </c>
      <c r="AL44">
        <v>2016</v>
      </c>
      <c r="AQ44" s="11"/>
      <c r="AR44" s="11"/>
      <c r="AS44" s="11"/>
      <c r="AT44" t="s">
        <v>251</v>
      </c>
      <c r="AU44" t="s">
        <v>195</v>
      </c>
      <c r="AY44" s="11"/>
      <c r="BZ44" t="s">
        <v>198</v>
      </c>
      <c r="CA44" s="12"/>
      <c r="CB44" s="12"/>
      <c r="CC44" s="12"/>
      <c r="CD44">
        <v>2</v>
      </c>
      <c r="CF44">
        <v>5</v>
      </c>
      <c r="CG44">
        <v>6</v>
      </c>
      <c r="CH44" s="13">
        <f t="shared" si="5"/>
        <v>2</v>
      </c>
      <c r="CI44" s="13">
        <f t="shared" si="6"/>
        <v>11</v>
      </c>
      <c r="CJ44" s="13">
        <f t="shared" si="7"/>
        <v>-9</v>
      </c>
      <c r="CK44" t="s">
        <v>198</v>
      </c>
      <c r="CO44" s="11"/>
      <c r="CP44" s="11"/>
      <c r="CQ44" s="11"/>
      <c r="CR44" s="11"/>
      <c r="CS44" s="11"/>
      <c r="CT44" s="11"/>
      <c r="CU44" s="11"/>
      <c r="CV44" s="11"/>
      <c r="EL44" s="12">
        <v>2016</v>
      </c>
      <c r="EN44">
        <v>9</v>
      </c>
      <c r="EO44" t="s">
        <v>269</v>
      </c>
      <c r="EP44">
        <v>3.6</v>
      </c>
      <c r="EQ44" t="s">
        <v>319</v>
      </c>
      <c r="ER44" s="13">
        <f t="shared" ref="ER44:ER89" si="8">SUM(EM44:EQ44)</f>
        <v>12.6</v>
      </c>
      <c r="EZ44">
        <v>3.6</v>
      </c>
      <c r="FA44" t="s">
        <v>319</v>
      </c>
      <c r="FQ44">
        <v>2</v>
      </c>
      <c r="FS44">
        <v>2</v>
      </c>
      <c r="FY44">
        <v>1</v>
      </c>
      <c r="GG44">
        <v>4</v>
      </c>
    </row>
    <row r="45" spans="1:189" ht="15" customHeight="1" x14ac:dyDescent="0.3">
      <c r="A45">
        <v>2501</v>
      </c>
      <c r="B45" t="s">
        <v>442</v>
      </c>
      <c r="C45" t="s">
        <v>442</v>
      </c>
      <c r="D45" t="s">
        <v>263</v>
      </c>
      <c r="E45" t="s">
        <v>264</v>
      </c>
      <c r="F45" s="7">
        <v>1</v>
      </c>
      <c r="G45" t="s">
        <v>339</v>
      </c>
      <c r="H45" s="7" t="str">
        <f t="shared" si="4"/>
        <v>2</v>
      </c>
      <c r="I45" t="s">
        <v>376</v>
      </c>
      <c r="J45">
        <v>1</v>
      </c>
      <c r="K45">
        <v>51</v>
      </c>
      <c r="L45">
        <v>1</v>
      </c>
      <c r="M45">
        <v>1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 s="8"/>
      <c r="U45" s="8"/>
      <c r="V45" s="8"/>
      <c r="W45" s="9">
        <v>0.5</v>
      </c>
      <c r="X45" s="9">
        <v>0.5</v>
      </c>
      <c r="Z45" s="8">
        <v>3</v>
      </c>
      <c r="AB45" s="9"/>
      <c r="AC45">
        <v>3</v>
      </c>
      <c r="AE45" s="10">
        <v>1</v>
      </c>
      <c r="AF45" s="10">
        <v>2</v>
      </c>
      <c r="AG45" s="9">
        <v>0.5</v>
      </c>
      <c r="AH45" s="8" t="s">
        <v>218</v>
      </c>
      <c r="AI45" s="8" t="s">
        <v>177</v>
      </c>
      <c r="AK45" t="s">
        <v>267</v>
      </c>
      <c r="AL45">
        <v>2002</v>
      </c>
      <c r="AQ45" s="11"/>
      <c r="AR45" s="11"/>
      <c r="AS45" s="11"/>
      <c r="AT45" t="s">
        <v>236</v>
      </c>
      <c r="AU45" t="s">
        <v>197</v>
      </c>
      <c r="AX45">
        <v>2017</v>
      </c>
      <c r="AY45" s="11"/>
      <c r="BZ45" t="s">
        <v>205</v>
      </c>
      <c r="CA45" s="12"/>
      <c r="CB45" s="12" t="s">
        <v>181</v>
      </c>
      <c r="CC45" s="12"/>
      <c r="CH45" s="13"/>
      <c r="CI45" s="13"/>
      <c r="CJ45" s="13"/>
      <c r="CK45" t="s">
        <v>205</v>
      </c>
      <c r="CO45" s="11"/>
      <c r="CP45" s="11"/>
      <c r="CQ45" s="11"/>
      <c r="CR45" s="11"/>
      <c r="CS45" s="11"/>
      <c r="CT45" s="11"/>
      <c r="CU45" s="11"/>
      <c r="CV45" s="11"/>
      <c r="EL45" s="12">
        <v>2002</v>
      </c>
      <c r="EN45">
        <v>7</v>
      </c>
      <c r="EO45" t="s">
        <v>269</v>
      </c>
      <c r="EP45">
        <v>4</v>
      </c>
      <c r="EQ45" t="s">
        <v>319</v>
      </c>
      <c r="ER45" s="13">
        <f t="shared" si="8"/>
        <v>11</v>
      </c>
      <c r="EZ45">
        <v>10</v>
      </c>
      <c r="FA45" t="s">
        <v>319</v>
      </c>
      <c r="FQ45">
        <v>123</v>
      </c>
      <c r="FS45">
        <v>2</v>
      </c>
      <c r="FY45">
        <v>1</v>
      </c>
      <c r="GG45">
        <v>4</v>
      </c>
    </row>
    <row r="46" spans="1:189" ht="15" customHeight="1" x14ac:dyDescent="0.3">
      <c r="A46">
        <v>2502</v>
      </c>
      <c r="B46" t="s">
        <v>443</v>
      </c>
      <c r="C46" t="s">
        <v>443</v>
      </c>
      <c r="D46" t="s">
        <v>263</v>
      </c>
      <c r="E46" t="s">
        <v>264</v>
      </c>
      <c r="F46" s="7">
        <v>1</v>
      </c>
      <c r="G46" t="s">
        <v>339</v>
      </c>
      <c r="H46" s="7" t="str">
        <f t="shared" si="4"/>
        <v>2</v>
      </c>
      <c r="I46" t="s">
        <v>376</v>
      </c>
      <c r="J46">
        <v>2</v>
      </c>
      <c r="K46">
        <v>46</v>
      </c>
      <c r="L46">
        <v>1</v>
      </c>
      <c r="M46">
        <v>1</v>
      </c>
      <c r="N46">
        <v>2</v>
      </c>
      <c r="O46">
        <v>3</v>
      </c>
      <c r="P46">
        <v>2</v>
      </c>
      <c r="Q46">
        <v>2</v>
      </c>
      <c r="R46">
        <v>32</v>
      </c>
      <c r="S46">
        <v>2</v>
      </c>
      <c r="T46" s="8">
        <v>35</v>
      </c>
      <c r="U46" s="8">
        <v>35</v>
      </c>
      <c r="V46" s="8">
        <v>10</v>
      </c>
      <c r="W46" s="9">
        <v>2</v>
      </c>
      <c r="X46" s="9">
        <v>2</v>
      </c>
      <c r="Z46" s="8">
        <v>3</v>
      </c>
      <c r="AB46" s="9"/>
      <c r="AC46">
        <v>3</v>
      </c>
      <c r="AE46" s="10">
        <v>1</v>
      </c>
      <c r="AF46" s="10">
        <v>2</v>
      </c>
      <c r="AG46" s="9">
        <v>2</v>
      </c>
      <c r="AH46" s="8" t="s">
        <v>272</v>
      </c>
      <c r="AI46" s="8" t="s">
        <v>197</v>
      </c>
      <c r="AK46" t="s">
        <v>267</v>
      </c>
      <c r="AL46">
        <v>2018</v>
      </c>
      <c r="AQ46" s="11"/>
      <c r="AR46" s="11"/>
      <c r="AS46" s="11"/>
      <c r="AT46" t="s">
        <v>212</v>
      </c>
      <c r="AU46" t="s">
        <v>197</v>
      </c>
      <c r="AY46" s="11"/>
      <c r="BZ46" t="s">
        <v>197</v>
      </c>
      <c r="CA46" s="12" t="s">
        <v>199</v>
      </c>
      <c r="CB46" s="12" t="s">
        <v>181</v>
      </c>
      <c r="CC46" s="12" t="s">
        <v>186</v>
      </c>
      <c r="CD46">
        <v>35</v>
      </c>
      <c r="CF46">
        <v>12</v>
      </c>
      <c r="CH46" s="13">
        <f t="shared" si="5"/>
        <v>35</v>
      </c>
      <c r="CI46" s="13">
        <f t="shared" si="6"/>
        <v>12</v>
      </c>
      <c r="CJ46" s="13">
        <f t="shared" si="7"/>
        <v>23</v>
      </c>
      <c r="CK46" t="s">
        <v>197</v>
      </c>
      <c r="CO46" s="11"/>
      <c r="CP46" s="11"/>
      <c r="CQ46" s="11"/>
      <c r="CR46" s="11"/>
      <c r="CS46" s="11"/>
      <c r="CT46" s="11"/>
      <c r="CU46" s="11"/>
      <c r="CV46" s="11"/>
      <c r="EL46" s="12"/>
      <c r="EN46">
        <v>12</v>
      </c>
      <c r="EO46" t="s">
        <v>269</v>
      </c>
      <c r="EP46">
        <v>6</v>
      </c>
      <c r="EQ46" t="s">
        <v>319</v>
      </c>
      <c r="ER46" s="13">
        <f t="shared" si="8"/>
        <v>18</v>
      </c>
      <c r="EZ46">
        <v>6</v>
      </c>
      <c r="FQ46">
        <v>123</v>
      </c>
      <c r="FS46">
        <v>2</v>
      </c>
      <c r="FY46">
        <v>1</v>
      </c>
      <c r="GG46">
        <v>4</v>
      </c>
    </row>
    <row r="47" spans="1:189" ht="15" customHeight="1" x14ac:dyDescent="0.3">
      <c r="A47">
        <v>2503</v>
      </c>
      <c r="B47" t="s">
        <v>444</v>
      </c>
      <c r="C47" t="s">
        <v>444</v>
      </c>
      <c r="D47" t="s">
        <v>263</v>
      </c>
      <c r="E47" t="s">
        <v>264</v>
      </c>
      <c r="F47" s="7">
        <v>1</v>
      </c>
      <c r="G47" t="s">
        <v>339</v>
      </c>
      <c r="H47" s="7" t="str">
        <f t="shared" si="4"/>
        <v>2</v>
      </c>
      <c r="I47" t="s">
        <v>376</v>
      </c>
      <c r="J47">
        <v>1</v>
      </c>
      <c r="L47">
        <v>1</v>
      </c>
      <c r="M47">
        <v>1</v>
      </c>
      <c r="N47">
        <v>1</v>
      </c>
      <c r="O47">
        <v>5</v>
      </c>
      <c r="P47">
        <v>2</v>
      </c>
      <c r="Q47">
        <v>2</v>
      </c>
      <c r="R47">
        <v>30</v>
      </c>
      <c r="S47">
        <v>1</v>
      </c>
      <c r="T47" s="8">
        <v>15</v>
      </c>
      <c r="U47" s="8">
        <v>15</v>
      </c>
      <c r="V47" s="8">
        <v>0</v>
      </c>
      <c r="W47" s="9">
        <v>2</v>
      </c>
      <c r="X47" s="9">
        <v>2</v>
      </c>
      <c r="Z47" s="8">
        <v>3</v>
      </c>
      <c r="AB47" s="9"/>
      <c r="AC47">
        <v>3</v>
      </c>
      <c r="AE47" s="10">
        <v>1</v>
      </c>
      <c r="AF47" s="10">
        <v>2</v>
      </c>
      <c r="AG47" s="9">
        <v>2</v>
      </c>
      <c r="AH47" s="8" t="s">
        <v>236</v>
      </c>
      <c r="AI47" s="8" t="s">
        <v>240</v>
      </c>
      <c r="AJ47">
        <v>600</v>
      </c>
      <c r="AK47" t="s">
        <v>267</v>
      </c>
      <c r="AL47">
        <v>2014</v>
      </c>
      <c r="AQ47" s="11"/>
      <c r="AR47" s="11"/>
      <c r="AS47" s="11"/>
      <c r="AT47" t="s">
        <v>184</v>
      </c>
      <c r="AU47" t="s">
        <v>197</v>
      </c>
      <c r="AV47">
        <v>200</v>
      </c>
      <c r="AW47" t="s">
        <v>445</v>
      </c>
      <c r="AX47">
        <v>2014</v>
      </c>
      <c r="AY47" s="11"/>
      <c r="BZ47" t="s">
        <v>197</v>
      </c>
      <c r="CA47" s="12" t="s">
        <v>199</v>
      </c>
      <c r="CB47" s="12" t="s">
        <v>181</v>
      </c>
      <c r="CC47" s="12" t="s">
        <v>186</v>
      </c>
      <c r="CD47">
        <v>10</v>
      </c>
      <c r="CF47">
        <v>16</v>
      </c>
      <c r="CH47" s="13">
        <f t="shared" si="5"/>
        <v>10</v>
      </c>
      <c r="CI47" s="13">
        <f t="shared" si="6"/>
        <v>16</v>
      </c>
      <c r="CJ47" s="13">
        <f t="shared" si="7"/>
        <v>-6</v>
      </c>
      <c r="CK47" t="s">
        <v>197</v>
      </c>
      <c r="CO47" s="11"/>
      <c r="CP47" s="11"/>
      <c r="CQ47" s="11"/>
      <c r="CR47" s="11"/>
      <c r="CS47" s="11"/>
      <c r="CT47" s="11"/>
      <c r="CU47" s="11"/>
      <c r="CV47" s="11"/>
      <c r="EF47" t="s">
        <v>239</v>
      </c>
      <c r="EG47" t="s">
        <v>192</v>
      </c>
      <c r="EL47" s="12"/>
      <c r="EN47">
        <v>20</v>
      </c>
      <c r="EO47" t="s">
        <v>269</v>
      </c>
      <c r="EQ47" t="s">
        <v>319</v>
      </c>
      <c r="ER47" s="13">
        <f t="shared" si="8"/>
        <v>20</v>
      </c>
      <c r="EZ47">
        <v>20</v>
      </c>
      <c r="FA47" t="s">
        <v>319</v>
      </c>
      <c r="FQ47">
        <v>12</v>
      </c>
      <c r="FS47">
        <v>2</v>
      </c>
      <c r="FY47">
        <v>1</v>
      </c>
      <c r="GG47">
        <v>4</v>
      </c>
    </row>
    <row r="48" spans="1:189" ht="15" customHeight="1" x14ac:dyDescent="0.3">
      <c r="A48">
        <v>2504</v>
      </c>
      <c r="B48" t="s">
        <v>446</v>
      </c>
      <c r="C48" t="s">
        <v>446</v>
      </c>
      <c r="D48" t="s">
        <v>263</v>
      </c>
      <c r="E48" t="s">
        <v>264</v>
      </c>
      <c r="F48" s="7">
        <v>1</v>
      </c>
      <c r="G48" t="s">
        <v>339</v>
      </c>
      <c r="H48" s="7" t="str">
        <f t="shared" si="4"/>
        <v>2</v>
      </c>
      <c r="I48" t="s">
        <v>304</v>
      </c>
      <c r="J48">
        <v>1</v>
      </c>
      <c r="K48">
        <v>48</v>
      </c>
      <c r="L48">
        <v>1</v>
      </c>
      <c r="M48">
        <v>2</v>
      </c>
      <c r="N48">
        <v>2</v>
      </c>
      <c r="O48">
        <v>5</v>
      </c>
      <c r="P48">
        <v>2</v>
      </c>
      <c r="Q48">
        <v>2</v>
      </c>
      <c r="R48">
        <v>30</v>
      </c>
      <c r="S48">
        <v>1</v>
      </c>
      <c r="T48" s="8">
        <v>60</v>
      </c>
      <c r="U48" s="8">
        <v>60</v>
      </c>
      <c r="V48" s="8">
        <v>20</v>
      </c>
      <c r="W48" s="9">
        <v>2.7</v>
      </c>
      <c r="X48" s="9">
        <v>2.7</v>
      </c>
      <c r="Z48" s="8">
        <v>3</v>
      </c>
      <c r="AB48" s="9"/>
      <c r="AC48">
        <v>3</v>
      </c>
      <c r="AE48" s="10">
        <v>1</v>
      </c>
      <c r="AF48" s="10">
        <v>2</v>
      </c>
      <c r="AG48" s="9">
        <v>2.7</v>
      </c>
      <c r="AH48" s="8" t="s">
        <v>272</v>
      </c>
      <c r="AI48" s="8" t="s">
        <v>197</v>
      </c>
      <c r="AJ48">
        <v>200</v>
      </c>
      <c r="AK48" t="s">
        <v>267</v>
      </c>
      <c r="AL48">
        <v>1994</v>
      </c>
      <c r="AQ48" s="11"/>
      <c r="AR48" s="11"/>
      <c r="AS48" s="11"/>
      <c r="AT48" t="s">
        <v>251</v>
      </c>
      <c r="AU48" t="s">
        <v>195</v>
      </c>
      <c r="AX48">
        <v>2009</v>
      </c>
      <c r="AY48" s="11"/>
      <c r="BZ48" t="s">
        <v>198</v>
      </c>
      <c r="CA48" s="12" t="s">
        <v>196</v>
      </c>
      <c r="CB48" s="12" t="s">
        <v>206</v>
      </c>
      <c r="CC48" s="12"/>
      <c r="CD48">
        <v>15</v>
      </c>
      <c r="CE48">
        <v>10</v>
      </c>
      <c r="CF48">
        <v>20</v>
      </c>
      <c r="CG48">
        <v>2</v>
      </c>
      <c r="CH48" s="13">
        <f t="shared" si="5"/>
        <v>25</v>
      </c>
      <c r="CI48" s="13">
        <f t="shared" si="6"/>
        <v>22</v>
      </c>
      <c r="CJ48" s="13">
        <f t="shared" si="7"/>
        <v>3</v>
      </c>
      <c r="CK48" t="s">
        <v>198</v>
      </c>
      <c r="CO48" s="11"/>
      <c r="CP48" s="11"/>
      <c r="CQ48" s="11"/>
      <c r="CR48" s="11"/>
      <c r="CS48" s="11"/>
      <c r="CT48" s="11"/>
      <c r="CU48" s="11"/>
      <c r="CV48" s="11"/>
      <c r="EL48" s="12"/>
      <c r="ER48" s="13"/>
      <c r="FI48">
        <v>1</v>
      </c>
      <c r="FJ48">
        <v>4</v>
      </c>
      <c r="FL48">
        <v>1</v>
      </c>
      <c r="FQ48">
        <v>123</v>
      </c>
      <c r="FS48">
        <v>2</v>
      </c>
      <c r="FY48">
        <v>4</v>
      </c>
      <c r="GG48">
        <v>4</v>
      </c>
    </row>
    <row r="49" spans="1:189" ht="15" customHeight="1" x14ac:dyDescent="0.3">
      <c r="A49">
        <v>2505</v>
      </c>
      <c r="B49" t="s">
        <v>447</v>
      </c>
      <c r="C49" t="s">
        <v>447</v>
      </c>
      <c r="D49" t="s">
        <v>263</v>
      </c>
      <c r="E49" t="s">
        <v>264</v>
      </c>
      <c r="F49" s="7">
        <v>1</v>
      </c>
      <c r="G49" t="s">
        <v>339</v>
      </c>
      <c r="H49" s="7" t="str">
        <f t="shared" si="4"/>
        <v>2</v>
      </c>
      <c r="I49" t="s">
        <v>441</v>
      </c>
      <c r="J49">
        <v>1</v>
      </c>
      <c r="K49">
        <v>35</v>
      </c>
      <c r="L49">
        <v>1</v>
      </c>
      <c r="M49">
        <v>1</v>
      </c>
      <c r="N49">
        <v>1</v>
      </c>
      <c r="O49">
        <v>2</v>
      </c>
      <c r="P49">
        <v>2</v>
      </c>
      <c r="Q49">
        <v>2</v>
      </c>
      <c r="R49">
        <v>17</v>
      </c>
      <c r="S49">
        <v>1</v>
      </c>
      <c r="T49" s="8">
        <v>75</v>
      </c>
      <c r="U49" s="8">
        <v>75</v>
      </c>
      <c r="V49" s="8">
        <v>20</v>
      </c>
      <c r="W49" s="9">
        <v>2</v>
      </c>
      <c r="X49" s="9">
        <v>2</v>
      </c>
      <c r="Z49" s="8">
        <v>3</v>
      </c>
      <c r="AB49" s="9"/>
      <c r="AC49">
        <v>3</v>
      </c>
      <c r="AE49" s="10">
        <v>1</v>
      </c>
      <c r="AF49" s="10">
        <v>2</v>
      </c>
      <c r="AG49" s="9">
        <v>2</v>
      </c>
      <c r="AH49" s="8" t="s">
        <v>212</v>
      </c>
      <c r="AI49" s="8" t="s">
        <v>197</v>
      </c>
      <c r="AJ49">
        <v>200</v>
      </c>
      <c r="AK49" t="s">
        <v>267</v>
      </c>
      <c r="AL49">
        <v>2002</v>
      </c>
      <c r="AM49">
        <v>0.35</v>
      </c>
      <c r="AN49" t="s">
        <v>179</v>
      </c>
      <c r="AQ49" s="11"/>
      <c r="AR49" s="11"/>
      <c r="AS49" s="11"/>
      <c r="AT49" t="s">
        <v>251</v>
      </c>
      <c r="AU49" t="s">
        <v>195</v>
      </c>
      <c r="AX49">
        <v>2002</v>
      </c>
      <c r="AY49" s="11">
        <v>1</v>
      </c>
      <c r="AZ49" t="s">
        <v>179</v>
      </c>
      <c r="BZ49" t="s">
        <v>198</v>
      </c>
      <c r="CA49" s="12" t="s">
        <v>196</v>
      </c>
      <c r="CB49" s="12" t="s">
        <v>181</v>
      </c>
      <c r="CC49" s="12" t="s">
        <v>186</v>
      </c>
      <c r="CD49">
        <v>10</v>
      </c>
      <c r="CE49">
        <v>7</v>
      </c>
      <c r="CF49">
        <v>7</v>
      </c>
      <c r="CG49">
        <v>2</v>
      </c>
      <c r="CH49" s="13">
        <f t="shared" si="5"/>
        <v>17</v>
      </c>
      <c r="CI49" s="13">
        <f t="shared" si="6"/>
        <v>9</v>
      </c>
      <c r="CJ49" s="13">
        <f t="shared" si="7"/>
        <v>8</v>
      </c>
      <c r="CK49" t="s">
        <v>198</v>
      </c>
      <c r="CO49" s="11"/>
      <c r="CP49" s="11"/>
      <c r="CQ49" s="11"/>
      <c r="CR49" s="11"/>
      <c r="CS49" s="11"/>
      <c r="CT49" s="11"/>
      <c r="CU49" s="11"/>
      <c r="CV49" s="11"/>
      <c r="EF49" t="s">
        <v>183</v>
      </c>
      <c r="EG49" t="s">
        <v>242</v>
      </c>
      <c r="EL49" s="12">
        <v>2002</v>
      </c>
      <c r="EN49">
        <v>6</v>
      </c>
      <c r="EO49" t="s">
        <v>269</v>
      </c>
      <c r="EP49">
        <v>11</v>
      </c>
      <c r="EQ49" t="s">
        <v>269</v>
      </c>
      <c r="ER49" s="13">
        <f t="shared" si="8"/>
        <v>17</v>
      </c>
      <c r="FF49">
        <v>11</v>
      </c>
      <c r="FG49" t="s">
        <v>269</v>
      </c>
      <c r="FH49" t="s">
        <v>269</v>
      </c>
      <c r="FQ49">
        <v>3</v>
      </c>
      <c r="FS49">
        <v>2</v>
      </c>
      <c r="FY49">
        <v>4</v>
      </c>
      <c r="GG49">
        <v>4</v>
      </c>
    </row>
    <row r="50" spans="1:189" x14ac:dyDescent="0.3">
      <c r="A50">
        <v>2506</v>
      </c>
      <c r="B50" t="s">
        <v>448</v>
      </c>
      <c r="C50" t="s">
        <v>448</v>
      </c>
      <c r="D50" t="s">
        <v>263</v>
      </c>
      <c r="E50" t="s">
        <v>264</v>
      </c>
      <c r="F50" s="7">
        <v>1</v>
      </c>
      <c r="G50" t="s">
        <v>339</v>
      </c>
      <c r="H50" s="7" t="str">
        <f t="shared" si="4"/>
        <v>2</v>
      </c>
      <c r="I50" t="s">
        <v>340</v>
      </c>
      <c r="J50">
        <v>1</v>
      </c>
      <c r="K50">
        <v>49</v>
      </c>
      <c r="L50">
        <v>1</v>
      </c>
      <c r="M50">
        <v>1</v>
      </c>
      <c r="N50">
        <v>2</v>
      </c>
      <c r="O50">
        <v>6</v>
      </c>
      <c r="P50">
        <v>4</v>
      </c>
      <c r="Q50">
        <v>4</v>
      </c>
      <c r="R50">
        <v>34</v>
      </c>
      <c r="S50">
        <v>1</v>
      </c>
      <c r="T50" s="8"/>
      <c r="U50" s="8"/>
      <c r="V50" s="8"/>
      <c r="W50" s="9">
        <v>2</v>
      </c>
      <c r="X50" s="9">
        <v>1</v>
      </c>
      <c r="Z50" s="8">
        <v>3</v>
      </c>
      <c r="AB50" s="9"/>
      <c r="AC50">
        <v>3</v>
      </c>
      <c r="AE50" s="10">
        <v>1</v>
      </c>
      <c r="AF50" s="10">
        <v>3</v>
      </c>
      <c r="AG50" s="9">
        <v>1</v>
      </c>
      <c r="AH50" s="8" t="s">
        <v>272</v>
      </c>
      <c r="AI50" s="8" t="s">
        <v>197</v>
      </c>
      <c r="AJ50">
        <v>30</v>
      </c>
      <c r="AK50" t="s">
        <v>267</v>
      </c>
      <c r="AQ50" s="11"/>
      <c r="AR50" s="11"/>
      <c r="AS50" s="11"/>
      <c r="AT50" t="s">
        <v>449</v>
      </c>
      <c r="AU50" t="s">
        <v>248</v>
      </c>
      <c r="AY50" s="11"/>
      <c r="BA50" t="s">
        <v>202</v>
      </c>
      <c r="BZ50" t="s">
        <v>250</v>
      </c>
      <c r="CA50" s="12"/>
      <c r="CB50" s="12"/>
      <c r="CC50" s="12"/>
      <c r="CH50" s="13"/>
      <c r="CI50" s="13"/>
      <c r="CJ50" s="13"/>
      <c r="CK50" t="s">
        <v>250</v>
      </c>
      <c r="CO50" s="11"/>
      <c r="CP50" s="11"/>
      <c r="CQ50" s="11"/>
      <c r="CR50" s="11"/>
      <c r="CS50" s="11"/>
      <c r="CT50" s="11"/>
      <c r="CU50" s="11"/>
      <c r="CV50" s="11"/>
      <c r="EF50" t="s">
        <v>235</v>
      </c>
      <c r="EG50" t="s">
        <v>242</v>
      </c>
      <c r="EL50" s="12"/>
      <c r="ER50" s="13"/>
      <c r="FS50">
        <v>2</v>
      </c>
      <c r="FY50">
        <v>1</v>
      </c>
      <c r="GG50">
        <v>4</v>
      </c>
    </row>
    <row r="51" spans="1:189" ht="28.8" x14ac:dyDescent="0.3">
      <c r="A51">
        <v>2507</v>
      </c>
      <c r="B51" t="s">
        <v>450</v>
      </c>
      <c r="C51" t="s">
        <v>450</v>
      </c>
      <c r="D51" t="s">
        <v>263</v>
      </c>
      <c r="E51" t="s">
        <v>264</v>
      </c>
      <c r="F51" s="7">
        <v>1</v>
      </c>
      <c r="G51" t="s">
        <v>339</v>
      </c>
      <c r="H51" s="7" t="str">
        <f t="shared" si="4"/>
        <v>2</v>
      </c>
      <c r="I51" t="s">
        <v>376</v>
      </c>
      <c r="J51">
        <v>1</v>
      </c>
      <c r="K51">
        <v>46</v>
      </c>
      <c r="L51">
        <v>1</v>
      </c>
      <c r="M51">
        <v>1</v>
      </c>
      <c r="N51">
        <v>3</v>
      </c>
      <c r="O51">
        <v>4</v>
      </c>
      <c r="P51">
        <v>1</v>
      </c>
      <c r="Q51">
        <v>1</v>
      </c>
      <c r="R51">
        <v>27</v>
      </c>
      <c r="S51">
        <v>1</v>
      </c>
      <c r="T51" s="8"/>
      <c r="U51" s="8"/>
      <c r="V51" s="8"/>
      <c r="W51" s="9">
        <v>7</v>
      </c>
      <c r="X51" s="9">
        <v>7</v>
      </c>
      <c r="Z51" s="8">
        <v>3</v>
      </c>
      <c r="AB51" s="9"/>
      <c r="AC51">
        <v>3</v>
      </c>
      <c r="AE51" s="10">
        <v>1</v>
      </c>
      <c r="AF51" s="10">
        <v>4</v>
      </c>
      <c r="AG51" s="9">
        <v>7</v>
      </c>
      <c r="AH51" s="8" t="s">
        <v>218</v>
      </c>
      <c r="AI51" s="8" t="s">
        <v>177</v>
      </c>
      <c r="AJ51">
        <v>2800</v>
      </c>
      <c r="AK51" t="s">
        <v>267</v>
      </c>
      <c r="AQ51" s="11"/>
      <c r="AR51" s="11"/>
      <c r="AS51" s="11"/>
      <c r="AT51" t="s">
        <v>184</v>
      </c>
      <c r="AU51" t="s">
        <v>197</v>
      </c>
      <c r="AY51" s="11"/>
      <c r="BA51" t="s">
        <v>236</v>
      </c>
      <c r="BF51" t="s">
        <v>204</v>
      </c>
      <c r="BZ51" t="s">
        <v>205</v>
      </c>
      <c r="CA51" s="12" t="s">
        <v>196</v>
      </c>
      <c r="CB51" s="12" t="s">
        <v>206</v>
      </c>
      <c r="CC51" s="12" t="s">
        <v>186</v>
      </c>
      <c r="CH51" s="13"/>
      <c r="CI51" s="13"/>
      <c r="CJ51" s="13"/>
      <c r="CK51" t="s">
        <v>205</v>
      </c>
      <c r="CO51" s="11"/>
      <c r="CP51" s="11"/>
      <c r="CQ51" s="11"/>
      <c r="CR51" s="11"/>
      <c r="CS51" s="11"/>
      <c r="CT51" s="11"/>
      <c r="CU51" s="11"/>
      <c r="CV51" s="11"/>
      <c r="EL51" s="12"/>
      <c r="ER51" s="13"/>
      <c r="FQ51">
        <v>3</v>
      </c>
      <c r="FS51">
        <v>2</v>
      </c>
      <c r="FY51">
        <v>1</v>
      </c>
      <c r="GG51">
        <v>12</v>
      </c>
    </row>
    <row r="52" spans="1:189" ht="28.8" x14ac:dyDescent="0.3">
      <c r="A52">
        <v>2508</v>
      </c>
      <c r="B52" t="s">
        <v>451</v>
      </c>
      <c r="C52" t="s">
        <v>451</v>
      </c>
      <c r="D52" t="s">
        <v>263</v>
      </c>
      <c r="E52" t="s">
        <v>264</v>
      </c>
      <c r="F52" s="7">
        <v>1</v>
      </c>
      <c r="G52" t="s">
        <v>339</v>
      </c>
      <c r="H52" s="7" t="str">
        <f t="shared" si="4"/>
        <v>2</v>
      </c>
      <c r="I52" t="s">
        <v>376</v>
      </c>
      <c r="J52">
        <v>1</v>
      </c>
      <c r="K52">
        <v>35</v>
      </c>
      <c r="L52">
        <v>1</v>
      </c>
      <c r="M52">
        <v>1</v>
      </c>
      <c r="N52">
        <v>1</v>
      </c>
      <c r="O52">
        <v>4</v>
      </c>
      <c r="P52">
        <v>2</v>
      </c>
      <c r="Q52">
        <v>2</v>
      </c>
      <c r="R52">
        <v>15</v>
      </c>
      <c r="S52">
        <v>1</v>
      </c>
      <c r="T52" s="8"/>
      <c r="U52" s="8"/>
      <c r="V52" s="8"/>
      <c r="W52" s="9">
        <v>1.5</v>
      </c>
      <c r="X52" s="9">
        <v>1.5</v>
      </c>
      <c r="Z52" s="8">
        <v>1</v>
      </c>
      <c r="AA52">
        <v>1.1000000000000001</v>
      </c>
      <c r="AB52" s="9"/>
      <c r="AC52">
        <v>3</v>
      </c>
      <c r="AE52" s="10">
        <v>3</v>
      </c>
      <c r="AF52" s="10">
        <v>4</v>
      </c>
      <c r="AG52" s="9">
        <v>0.4</v>
      </c>
      <c r="AH52" s="8" t="s">
        <v>272</v>
      </c>
      <c r="AI52" s="8" t="s">
        <v>197</v>
      </c>
      <c r="AQ52" s="11"/>
      <c r="AR52" s="11"/>
      <c r="AS52" s="11"/>
      <c r="AT52" t="s">
        <v>249</v>
      </c>
      <c r="AU52" t="s">
        <v>197</v>
      </c>
      <c r="AY52" s="11"/>
      <c r="BZ52" t="s">
        <v>197</v>
      </c>
      <c r="CA52" s="12" t="s">
        <v>199</v>
      </c>
      <c r="CB52" s="12" t="s">
        <v>181</v>
      </c>
      <c r="CC52" s="12" t="s">
        <v>186</v>
      </c>
      <c r="CH52" s="13"/>
      <c r="CI52" s="13"/>
      <c r="CJ52" s="13"/>
      <c r="CK52" t="s">
        <v>197</v>
      </c>
      <c r="CL52">
        <v>0.6</v>
      </c>
      <c r="CM52" t="s">
        <v>379</v>
      </c>
      <c r="CO52" s="11"/>
      <c r="CP52" s="11"/>
      <c r="CQ52" s="11"/>
      <c r="CR52" s="11"/>
      <c r="CS52" s="11"/>
      <c r="CT52" s="11"/>
      <c r="CU52" s="11"/>
      <c r="CV52" s="11"/>
      <c r="EL52" s="12"/>
      <c r="EN52">
        <v>1.2</v>
      </c>
      <c r="EO52" t="s">
        <v>269</v>
      </c>
      <c r="EP52">
        <v>1.5</v>
      </c>
      <c r="EQ52" t="s">
        <v>269</v>
      </c>
      <c r="ER52" s="13">
        <f t="shared" si="8"/>
        <v>2.7</v>
      </c>
      <c r="FB52">
        <v>1.2</v>
      </c>
      <c r="FQ52">
        <v>3</v>
      </c>
      <c r="FS52">
        <v>1</v>
      </c>
      <c r="GA52">
        <v>2</v>
      </c>
      <c r="GB52" s="19">
        <v>50</v>
      </c>
      <c r="GC52" s="15" t="s">
        <v>452</v>
      </c>
      <c r="GG52">
        <v>4</v>
      </c>
    </row>
    <row r="53" spans="1:189" ht="28.8" x14ac:dyDescent="0.3">
      <c r="A53">
        <v>2509</v>
      </c>
      <c r="B53" t="s">
        <v>453</v>
      </c>
      <c r="C53" t="s">
        <v>453</v>
      </c>
      <c r="D53" t="s">
        <v>263</v>
      </c>
      <c r="E53" t="s">
        <v>264</v>
      </c>
      <c r="F53" s="7">
        <v>1</v>
      </c>
      <c r="G53" t="s">
        <v>339</v>
      </c>
      <c r="H53" s="7" t="str">
        <f t="shared" si="4"/>
        <v>2</v>
      </c>
      <c r="I53" t="s">
        <v>304</v>
      </c>
      <c r="J53">
        <v>1</v>
      </c>
      <c r="K53">
        <v>57</v>
      </c>
      <c r="L53">
        <v>1</v>
      </c>
      <c r="M53">
        <v>1</v>
      </c>
      <c r="N53">
        <v>2</v>
      </c>
      <c r="O53">
        <v>7</v>
      </c>
      <c r="P53">
        <v>4</v>
      </c>
      <c r="Q53">
        <v>2</v>
      </c>
      <c r="R53">
        <v>37</v>
      </c>
      <c r="S53">
        <v>2</v>
      </c>
      <c r="T53" s="8">
        <v>110</v>
      </c>
      <c r="U53" s="8">
        <v>110</v>
      </c>
      <c r="V53" s="8">
        <v>75</v>
      </c>
      <c r="W53" s="9">
        <v>1.8</v>
      </c>
      <c r="X53" s="9">
        <v>1.8</v>
      </c>
      <c r="Z53" s="8">
        <v>3</v>
      </c>
      <c r="AB53" s="9"/>
      <c r="AC53">
        <v>3</v>
      </c>
      <c r="AE53" s="10">
        <v>1</v>
      </c>
      <c r="AF53" s="10">
        <v>3</v>
      </c>
      <c r="AG53" s="9">
        <v>1.8</v>
      </c>
      <c r="AH53" s="8" t="s">
        <v>236</v>
      </c>
      <c r="AI53" s="8" t="s">
        <v>240</v>
      </c>
      <c r="AJ53">
        <v>300</v>
      </c>
      <c r="AK53" t="s">
        <v>267</v>
      </c>
      <c r="AL53">
        <v>2015</v>
      </c>
      <c r="AM53">
        <v>0.9</v>
      </c>
      <c r="AN53" t="s">
        <v>179</v>
      </c>
      <c r="AQ53" s="11"/>
      <c r="AR53" s="11"/>
      <c r="AS53" s="11"/>
      <c r="AT53" t="s">
        <v>203</v>
      </c>
      <c r="AU53" t="s">
        <v>197</v>
      </c>
      <c r="AV53">
        <v>1000</v>
      </c>
      <c r="AW53" t="s">
        <v>267</v>
      </c>
      <c r="AX53">
        <v>2017</v>
      </c>
      <c r="AY53" s="11">
        <v>5</v>
      </c>
      <c r="AZ53" t="s">
        <v>255</v>
      </c>
      <c r="BA53" t="s">
        <v>249</v>
      </c>
      <c r="BB53">
        <v>20</v>
      </c>
      <c r="BC53">
        <v>2015</v>
      </c>
      <c r="BD53">
        <v>1</v>
      </c>
      <c r="BZ53" t="s">
        <v>197</v>
      </c>
      <c r="CA53" s="12" t="s">
        <v>199</v>
      </c>
      <c r="CB53" s="12" t="s">
        <v>181</v>
      </c>
      <c r="CC53" s="12" t="s">
        <v>186</v>
      </c>
      <c r="CD53" s="13">
        <v>65</v>
      </c>
      <c r="CE53" s="13">
        <v>40</v>
      </c>
      <c r="CF53" s="13">
        <v>40</v>
      </c>
      <c r="CG53" s="19">
        <v>15</v>
      </c>
      <c r="CH53" s="13">
        <f t="shared" si="5"/>
        <v>105</v>
      </c>
      <c r="CI53" s="13">
        <f t="shared" si="6"/>
        <v>55</v>
      </c>
      <c r="CJ53" s="13">
        <f t="shared" si="7"/>
        <v>50</v>
      </c>
      <c r="CK53" t="s">
        <v>197</v>
      </c>
      <c r="CO53" s="11"/>
      <c r="CP53" s="11"/>
      <c r="CQ53" s="11"/>
      <c r="CR53" s="11"/>
      <c r="CS53" s="11"/>
      <c r="CT53" s="11"/>
      <c r="CU53" s="11"/>
      <c r="CV53" s="11"/>
      <c r="EL53" s="12"/>
      <c r="ER53" s="13"/>
      <c r="FQ53">
        <v>1</v>
      </c>
      <c r="FS53">
        <v>2</v>
      </c>
      <c r="FY53">
        <v>1</v>
      </c>
      <c r="GG53">
        <v>4</v>
      </c>
    </row>
    <row r="54" spans="1:189" x14ac:dyDescent="0.3">
      <c r="A54">
        <v>2510</v>
      </c>
      <c r="B54" t="s">
        <v>454</v>
      </c>
      <c r="C54" t="s">
        <v>455</v>
      </c>
      <c r="D54" t="s">
        <v>357</v>
      </c>
      <c r="E54" t="s">
        <v>264</v>
      </c>
      <c r="F54" s="7">
        <v>1</v>
      </c>
      <c r="G54" t="s">
        <v>339</v>
      </c>
      <c r="H54" s="7" t="str">
        <f t="shared" si="4"/>
        <v>2</v>
      </c>
      <c r="I54" s="20" t="s">
        <v>456</v>
      </c>
      <c r="J54">
        <v>2</v>
      </c>
      <c r="K54">
        <v>58</v>
      </c>
      <c r="L54">
        <v>1</v>
      </c>
      <c r="M54">
        <v>1</v>
      </c>
      <c r="N54">
        <v>1</v>
      </c>
      <c r="O54">
        <v>5</v>
      </c>
      <c r="P54">
        <v>3</v>
      </c>
      <c r="Q54">
        <v>1</v>
      </c>
      <c r="R54">
        <v>40</v>
      </c>
      <c r="S54">
        <v>2</v>
      </c>
      <c r="T54" s="8"/>
      <c r="U54" s="8"/>
      <c r="V54" s="8"/>
      <c r="W54" s="9">
        <v>3</v>
      </c>
      <c r="X54" s="9">
        <v>3</v>
      </c>
      <c r="Z54" s="8">
        <v>1</v>
      </c>
      <c r="AA54">
        <v>1.1000000000000001</v>
      </c>
      <c r="AB54" s="9"/>
      <c r="AC54">
        <v>3</v>
      </c>
      <c r="AE54" s="10">
        <v>1</v>
      </c>
      <c r="AF54" s="10">
        <v>2</v>
      </c>
      <c r="AG54" s="9">
        <v>3</v>
      </c>
      <c r="AH54" s="8" t="s">
        <v>236</v>
      </c>
      <c r="AI54" s="8" t="s">
        <v>240</v>
      </c>
      <c r="AK54" t="s">
        <v>267</v>
      </c>
      <c r="AQ54" s="11"/>
      <c r="AR54" s="11"/>
      <c r="AS54" s="11"/>
      <c r="AT54" t="s">
        <v>214</v>
      </c>
      <c r="AU54" t="s">
        <v>240</v>
      </c>
      <c r="AY54" s="11"/>
      <c r="BZ54" t="s">
        <v>197</v>
      </c>
      <c r="CA54" s="12"/>
      <c r="CB54" s="12"/>
      <c r="CC54" s="12"/>
      <c r="CH54" s="13"/>
      <c r="CI54" s="13"/>
      <c r="CJ54" s="13"/>
      <c r="CK54" t="s">
        <v>197</v>
      </c>
      <c r="CO54" s="11"/>
      <c r="CP54" s="11"/>
      <c r="CQ54" s="11"/>
      <c r="CR54" s="11"/>
      <c r="CS54" s="11"/>
      <c r="CT54" s="11"/>
      <c r="CU54" s="11"/>
      <c r="CV54" s="11"/>
      <c r="EL54" s="12"/>
      <c r="EN54">
        <v>10</v>
      </c>
      <c r="EO54" t="s">
        <v>269</v>
      </c>
      <c r="EP54">
        <v>20</v>
      </c>
      <c r="EQ54" t="s">
        <v>269</v>
      </c>
      <c r="ER54" s="13">
        <f t="shared" si="8"/>
        <v>30</v>
      </c>
      <c r="FQ54">
        <v>3</v>
      </c>
      <c r="FS54">
        <v>2</v>
      </c>
      <c r="FY54">
        <v>1</v>
      </c>
      <c r="GG54">
        <v>1</v>
      </c>
    </row>
    <row r="55" spans="1:189" ht="28.8" x14ac:dyDescent="0.3">
      <c r="A55">
        <v>1202</v>
      </c>
      <c r="B55" t="s">
        <v>457</v>
      </c>
      <c r="C55" t="s">
        <v>458</v>
      </c>
      <c r="D55" t="s">
        <v>357</v>
      </c>
      <c r="E55" t="s">
        <v>264</v>
      </c>
      <c r="F55" s="7">
        <v>1</v>
      </c>
      <c r="G55" s="10" t="s">
        <v>265</v>
      </c>
      <c r="H55" s="7" t="str">
        <f t="shared" si="4"/>
        <v>1</v>
      </c>
      <c r="I55" t="s">
        <v>365</v>
      </c>
      <c r="J55">
        <v>2</v>
      </c>
      <c r="K55">
        <v>44</v>
      </c>
      <c r="L55">
        <v>1</v>
      </c>
      <c r="M55">
        <v>1</v>
      </c>
      <c r="N55">
        <v>1</v>
      </c>
      <c r="O55">
        <v>4</v>
      </c>
      <c r="P55">
        <v>2</v>
      </c>
      <c r="Q55">
        <v>2</v>
      </c>
      <c r="R55">
        <v>20</v>
      </c>
      <c r="S55">
        <v>1</v>
      </c>
      <c r="T55" s="8">
        <v>35</v>
      </c>
      <c r="U55" s="8">
        <v>35</v>
      </c>
      <c r="V55" s="8">
        <v>90</v>
      </c>
      <c r="W55" s="9">
        <v>0.6</v>
      </c>
      <c r="X55" s="9">
        <v>0.6</v>
      </c>
      <c r="Z55" s="8">
        <v>3</v>
      </c>
      <c r="AB55" s="9"/>
      <c r="AC55">
        <v>23</v>
      </c>
      <c r="AE55" s="10">
        <v>2</v>
      </c>
      <c r="AF55" s="10">
        <v>5</v>
      </c>
      <c r="AG55" s="9">
        <v>0.3</v>
      </c>
      <c r="AH55" s="8" t="s">
        <v>272</v>
      </c>
      <c r="AI55" s="8" t="s">
        <v>197</v>
      </c>
      <c r="AJ55">
        <v>300</v>
      </c>
      <c r="AK55" t="s">
        <v>267</v>
      </c>
      <c r="AL55">
        <v>2007</v>
      </c>
      <c r="AM55">
        <v>1</v>
      </c>
      <c r="AN55" t="s">
        <v>179</v>
      </c>
      <c r="AQ55" s="11"/>
      <c r="AR55" s="11"/>
      <c r="AS55" s="11"/>
      <c r="AT55" t="s">
        <v>251</v>
      </c>
      <c r="AU55" t="s">
        <v>195</v>
      </c>
      <c r="AX55">
        <v>2018</v>
      </c>
      <c r="AY55" s="11"/>
      <c r="BZ55" t="s">
        <v>198</v>
      </c>
      <c r="CA55" s="12" t="s">
        <v>196</v>
      </c>
      <c r="CB55" s="12" t="s">
        <v>206</v>
      </c>
      <c r="CC55" s="12"/>
      <c r="CD55">
        <v>35</v>
      </c>
      <c r="CE55">
        <v>10</v>
      </c>
      <c r="CF55">
        <v>35</v>
      </c>
      <c r="CH55" s="13">
        <f t="shared" si="5"/>
        <v>45</v>
      </c>
      <c r="CI55" s="13">
        <f t="shared" si="6"/>
        <v>35</v>
      </c>
      <c r="CJ55" s="13">
        <f t="shared" si="7"/>
        <v>10</v>
      </c>
      <c r="CK55" t="s">
        <v>198</v>
      </c>
      <c r="CL55">
        <v>0.5</v>
      </c>
      <c r="CM55" t="s">
        <v>459</v>
      </c>
      <c r="CO55" s="11">
        <v>110</v>
      </c>
      <c r="CP55" s="11"/>
      <c r="CQ55" s="11">
        <v>2016</v>
      </c>
      <c r="CR55" s="11"/>
      <c r="CS55" s="11"/>
      <c r="CT55" s="11"/>
      <c r="CU55" s="11"/>
      <c r="CV55" s="11"/>
      <c r="DN55" t="s">
        <v>460</v>
      </c>
      <c r="DO55" t="s">
        <v>461</v>
      </c>
      <c r="DP55" t="s">
        <v>397</v>
      </c>
      <c r="DQ55" t="s">
        <v>334</v>
      </c>
      <c r="EL55" s="12"/>
      <c r="EN55">
        <v>13.5</v>
      </c>
      <c r="EO55" t="s">
        <v>269</v>
      </c>
      <c r="EP55">
        <v>40</v>
      </c>
      <c r="EQ55" t="s">
        <v>269</v>
      </c>
      <c r="ER55" s="13">
        <f t="shared" si="8"/>
        <v>53.5</v>
      </c>
      <c r="FQ55">
        <v>3</v>
      </c>
      <c r="FS55">
        <v>1</v>
      </c>
      <c r="FT55">
        <v>4</v>
      </c>
      <c r="FU55">
        <v>50</v>
      </c>
      <c r="FV55">
        <v>24</v>
      </c>
      <c r="FW55">
        <v>7</v>
      </c>
      <c r="FX55">
        <v>2</v>
      </c>
      <c r="GG55">
        <v>2</v>
      </c>
    </row>
    <row r="56" spans="1:189" x14ac:dyDescent="0.3">
      <c r="A56">
        <v>1203</v>
      </c>
      <c r="B56" t="s">
        <v>462</v>
      </c>
      <c r="C56" t="s">
        <v>462</v>
      </c>
      <c r="D56" t="s">
        <v>263</v>
      </c>
      <c r="E56" t="s">
        <v>264</v>
      </c>
      <c r="F56" s="7">
        <v>1</v>
      </c>
      <c r="G56" s="10" t="s">
        <v>265</v>
      </c>
      <c r="H56" s="7" t="str">
        <f t="shared" si="4"/>
        <v>1</v>
      </c>
      <c r="I56" t="s">
        <v>463</v>
      </c>
      <c r="J56">
        <v>1</v>
      </c>
      <c r="K56">
        <v>46</v>
      </c>
      <c r="L56">
        <v>1</v>
      </c>
      <c r="M56">
        <v>1</v>
      </c>
      <c r="N56">
        <v>2</v>
      </c>
      <c r="O56">
        <v>3</v>
      </c>
      <c r="P56">
        <v>1</v>
      </c>
      <c r="Q56">
        <v>1</v>
      </c>
      <c r="R56">
        <v>30</v>
      </c>
      <c r="S56">
        <v>1</v>
      </c>
      <c r="T56" s="8">
        <v>90</v>
      </c>
      <c r="U56" s="8">
        <v>90</v>
      </c>
      <c r="V56" s="8">
        <v>50</v>
      </c>
      <c r="W56" s="9">
        <v>8.6</v>
      </c>
      <c r="X56" s="9">
        <v>3.6</v>
      </c>
      <c r="Z56" s="8">
        <v>3</v>
      </c>
      <c r="AB56" s="9"/>
      <c r="AC56">
        <v>3</v>
      </c>
      <c r="AE56" s="10">
        <v>2</v>
      </c>
      <c r="AF56" s="10">
        <v>4</v>
      </c>
      <c r="AG56" s="9">
        <v>1.6</v>
      </c>
      <c r="AH56" s="8" t="s">
        <v>272</v>
      </c>
      <c r="AI56" s="8" t="s">
        <v>197</v>
      </c>
      <c r="AJ56">
        <v>500</v>
      </c>
      <c r="AK56" t="s">
        <v>267</v>
      </c>
      <c r="AL56">
        <v>1998</v>
      </c>
      <c r="AM56">
        <v>2</v>
      </c>
      <c r="AN56" t="s">
        <v>179</v>
      </c>
      <c r="AQ56" s="11"/>
      <c r="AR56" s="11"/>
      <c r="AS56" s="11"/>
      <c r="AT56" t="s">
        <v>203</v>
      </c>
      <c r="AU56" t="s">
        <v>197</v>
      </c>
      <c r="AV56">
        <v>1000</v>
      </c>
      <c r="AW56" t="s">
        <v>267</v>
      </c>
      <c r="AX56">
        <v>1998</v>
      </c>
      <c r="AY56" s="11">
        <v>1</v>
      </c>
      <c r="AZ56" t="s">
        <v>179</v>
      </c>
      <c r="BZ56" t="s">
        <v>197</v>
      </c>
      <c r="CA56" s="12"/>
      <c r="CB56" s="12"/>
      <c r="CC56" s="12"/>
      <c r="CD56">
        <v>60</v>
      </c>
      <c r="CF56">
        <v>40</v>
      </c>
      <c r="CH56" s="13">
        <f t="shared" si="5"/>
        <v>60</v>
      </c>
      <c r="CI56" s="13">
        <f t="shared" si="6"/>
        <v>40</v>
      </c>
      <c r="CJ56" s="13">
        <f t="shared" si="7"/>
        <v>20</v>
      </c>
      <c r="CK56" t="s">
        <v>197</v>
      </c>
      <c r="CL56">
        <v>2</v>
      </c>
      <c r="CM56" t="s">
        <v>400</v>
      </c>
      <c r="CO56" s="11">
        <v>200</v>
      </c>
      <c r="CP56" s="11"/>
      <c r="CQ56" s="11">
        <v>2011</v>
      </c>
      <c r="CR56" s="11"/>
      <c r="CS56" s="11" t="s">
        <v>464</v>
      </c>
      <c r="CT56" s="11">
        <v>50</v>
      </c>
      <c r="CU56" s="11">
        <v>2017</v>
      </c>
      <c r="CV56" s="11"/>
      <c r="EL56" s="12"/>
      <c r="ER56" s="13"/>
      <c r="FQ56">
        <v>3</v>
      </c>
      <c r="FS56">
        <v>1</v>
      </c>
      <c r="FT56">
        <v>4</v>
      </c>
      <c r="FU56">
        <v>20</v>
      </c>
      <c r="FV56">
        <v>12</v>
      </c>
      <c r="FX56">
        <v>2</v>
      </c>
      <c r="GG56">
        <v>1</v>
      </c>
    </row>
    <row r="57" spans="1:189" x14ac:dyDescent="0.3">
      <c r="A57">
        <v>2204</v>
      </c>
      <c r="B57" t="s">
        <v>465</v>
      </c>
      <c r="C57" t="s">
        <v>465</v>
      </c>
      <c r="D57" t="s">
        <v>263</v>
      </c>
      <c r="E57" t="s">
        <v>264</v>
      </c>
      <c r="F57" s="7">
        <v>1</v>
      </c>
      <c r="G57" t="s">
        <v>339</v>
      </c>
      <c r="H57" s="7" t="str">
        <f t="shared" si="4"/>
        <v>2</v>
      </c>
      <c r="I57" t="s">
        <v>340</v>
      </c>
      <c r="J57">
        <v>1</v>
      </c>
      <c r="K57">
        <v>43</v>
      </c>
      <c r="L57">
        <v>1</v>
      </c>
      <c r="M57">
        <v>1</v>
      </c>
      <c r="N57">
        <v>1</v>
      </c>
      <c r="O57">
        <v>4</v>
      </c>
      <c r="P57">
        <v>2</v>
      </c>
      <c r="Q57">
        <v>2</v>
      </c>
      <c r="R57">
        <v>20</v>
      </c>
      <c r="S57">
        <v>1</v>
      </c>
      <c r="T57" s="8"/>
      <c r="U57" s="8"/>
      <c r="V57" s="8"/>
      <c r="W57" s="9">
        <v>3</v>
      </c>
      <c r="X57" s="9">
        <v>3</v>
      </c>
      <c r="Z57" s="8">
        <v>3</v>
      </c>
      <c r="AB57" s="9"/>
      <c r="AC57">
        <v>3</v>
      </c>
      <c r="AE57" s="10">
        <v>1</v>
      </c>
      <c r="AF57" s="10">
        <v>3</v>
      </c>
      <c r="AG57" s="9">
        <v>3</v>
      </c>
      <c r="AH57" s="8" t="s">
        <v>272</v>
      </c>
      <c r="AI57" s="8" t="s">
        <v>197</v>
      </c>
      <c r="AJ57">
        <v>14</v>
      </c>
      <c r="AK57" t="s">
        <v>267</v>
      </c>
      <c r="AO57" t="s">
        <v>466</v>
      </c>
      <c r="AP57">
        <v>8</v>
      </c>
      <c r="AQ57" s="11"/>
      <c r="AR57" s="11"/>
      <c r="AS57" s="11"/>
      <c r="AT57" t="s">
        <v>306</v>
      </c>
      <c r="AU57" t="s">
        <v>307</v>
      </c>
      <c r="AY57" s="11"/>
      <c r="BZ57" t="s">
        <v>250</v>
      </c>
      <c r="CA57" s="12"/>
      <c r="CB57" s="12"/>
      <c r="CC57" s="12"/>
      <c r="CD57">
        <v>40</v>
      </c>
      <c r="CF57">
        <v>10</v>
      </c>
      <c r="CH57" s="13">
        <f t="shared" si="5"/>
        <v>40</v>
      </c>
      <c r="CI57" s="13">
        <f t="shared" si="6"/>
        <v>10</v>
      </c>
      <c r="CJ57" s="13">
        <f t="shared" si="7"/>
        <v>30</v>
      </c>
      <c r="CK57" t="s">
        <v>250</v>
      </c>
      <c r="CO57" s="11"/>
      <c r="CP57" s="11"/>
      <c r="CQ57" s="11"/>
      <c r="CR57" s="11"/>
      <c r="CS57" s="11"/>
      <c r="CT57" s="11"/>
      <c r="CU57" s="11"/>
      <c r="CV57" s="11"/>
      <c r="EL57" s="12"/>
      <c r="ER57" s="13"/>
      <c r="EZ57">
        <v>7.5</v>
      </c>
      <c r="FS57">
        <v>2</v>
      </c>
      <c r="FY57">
        <v>2</v>
      </c>
      <c r="GA57">
        <v>3</v>
      </c>
      <c r="GG57">
        <v>4</v>
      </c>
    </row>
    <row r="58" spans="1:189" x14ac:dyDescent="0.3">
      <c r="A58">
        <v>2205</v>
      </c>
      <c r="B58" t="s">
        <v>467</v>
      </c>
      <c r="C58" t="s">
        <v>467</v>
      </c>
      <c r="D58" t="s">
        <v>263</v>
      </c>
      <c r="E58" t="s">
        <v>264</v>
      </c>
      <c r="F58" s="7">
        <v>1</v>
      </c>
      <c r="G58" t="s">
        <v>339</v>
      </c>
      <c r="H58" s="7" t="str">
        <f t="shared" si="4"/>
        <v>2</v>
      </c>
      <c r="I58" t="s">
        <v>376</v>
      </c>
      <c r="J58">
        <v>1</v>
      </c>
      <c r="K58">
        <v>64</v>
      </c>
      <c r="L58">
        <v>1</v>
      </c>
      <c r="M58">
        <v>3</v>
      </c>
      <c r="N58">
        <v>1</v>
      </c>
      <c r="O58">
        <v>3</v>
      </c>
      <c r="P58">
        <v>1</v>
      </c>
      <c r="Q58">
        <v>1</v>
      </c>
      <c r="R58">
        <v>40</v>
      </c>
      <c r="S58">
        <v>1</v>
      </c>
      <c r="T58" s="8"/>
      <c r="U58" s="8"/>
      <c r="V58" s="8"/>
      <c r="W58" s="9">
        <v>1</v>
      </c>
      <c r="X58" s="9">
        <v>1</v>
      </c>
      <c r="Z58" s="8">
        <v>2</v>
      </c>
      <c r="AA58">
        <v>2.2999999999999998</v>
      </c>
      <c r="AB58" s="9"/>
      <c r="AC58">
        <v>3</v>
      </c>
      <c r="AE58" s="10">
        <v>1</v>
      </c>
      <c r="AF58" s="10">
        <v>2</v>
      </c>
      <c r="AG58" s="9">
        <v>1</v>
      </c>
      <c r="AH58" s="8" t="s">
        <v>306</v>
      </c>
      <c r="AI58" s="8" t="s">
        <v>307</v>
      </c>
      <c r="AL58">
        <v>2000</v>
      </c>
      <c r="AQ58" s="11"/>
      <c r="AR58" s="11"/>
      <c r="AS58" s="11"/>
      <c r="AY58" s="11"/>
      <c r="CA58" s="12"/>
      <c r="CB58" s="12"/>
      <c r="CC58" s="12"/>
      <c r="CD58">
        <v>70</v>
      </c>
      <c r="CF58">
        <v>6</v>
      </c>
      <c r="CH58" s="13">
        <f t="shared" si="5"/>
        <v>70</v>
      </c>
      <c r="CI58" s="13">
        <f t="shared" si="6"/>
        <v>6</v>
      </c>
      <c r="CJ58" s="13">
        <f t="shared" si="7"/>
        <v>64</v>
      </c>
      <c r="CK58" t="s">
        <v>358</v>
      </c>
      <c r="CO58" s="11"/>
      <c r="CP58" s="11"/>
      <c r="CQ58" s="11"/>
      <c r="CR58" s="11"/>
      <c r="CS58" s="11"/>
      <c r="CT58" s="11"/>
      <c r="CU58" s="11"/>
      <c r="CV58" s="11"/>
      <c r="EL58" s="12"/>
      <c r="ER58" s="13"/>
      <c r="EZ58">
        <v>3.7</v>
      </c>
      <c r="FS58">
        <v>2</v>
      </c>
      <c r="FY58">
        <v>5</v>
      </c>
      <c r="GG58">
        <v>4</v>
      </c>
    </row>
    <row r="59" spans="1:189" ht="28.8" x14ac:dyDescent="0.3">
      <c r="A59">
        <v>2206</v>
      </c>
      <c r="B59" t="s">
        <v>468</v>
      </c>
      <c r="C59" t="s">
        <v>468</v>
      </c>
      <c r="D59" t="s">
        <v>263</v>
      </c>
      <c r="E59" t="s">
        <v>264</v>
      </c>
      <c r="F59" s="7">
        <v>1</v>
      </c>
      <c r="G59" t="s">
        <v>339</v>
      </c>
      <c r="H59" s="7" t="str">
        <f t="shared" si="4"/>
        <v>2</v>
      </c>
      <c r="I59" t="s">
        <v>340</v>
      </c>
      <c r="J59">
        <v>1</v>
      </c>
      <c r="K59">
        <v>55</v>
      </c>
      <c r="L59">
        <v>1</v>
      </c>
      <c r="M59">
        <v>1</v>
      </c>
      <c r="N59">
        <v>3</v>
      </c>
      <c r="O59">
        <v>3</v>
      </c>
      <c r="P59">
        <v>1</v>
      </c>
      <c r="Q59">
        <v>1</v>
      </c>
      <c r="R59">
        <v>40</v>
      </c>
      <c r="S59">
        <v>1</v>
      </c>
      <c r="T59" s="8">
        <v>60</v>
      </c>
      <c r="U59" s="8">
        <v>60</v>
      </c>
      <c r="V59" s="8">
        <v>10</v>
      </c>
      <c r="W59" s="9">
        <v>1</v>
      </c>
      <c r="X59" s="9">
        <v>1</v>
      </c>
      <c r="Z59" s="8">
        <v>3</v>
      </c>
      <c r="AB59" s="9"/>
      <c r="AC59">
        <v>13</v>
      </c>
      <c r="AE59" s="10">
        <v>1</v>
      </c>
      <c r="AF59" s="10">
        <v>4</v>
      </c>
      <c r="AG59" s="9">
        <v>1</v>
      </c>
      <c r="AH59" s="8" t="s">
        <v>272</v>
      </c>
      <c r="AI59" s="8" t="s">
        <v>197</v>
      </c>
      <c r="AL59">
        <v>1974</v>
      </c>
      <c r="AM59">
        <v>2</v>
      </c>
      <c r="AN59" t="s">
        <v>179</v>
      </c>
      <c r="AO59" t="s">
        <v>466</v>
      </c>
      <c r="AP59">
        <v>10</v>
      </c>
      <c r="AQ59" s="11"/>
      <c r="AR59" s="11"/>
      <c r="AS59" s="11"/>
      <c r="AT59" t="s">
        <v>212</v>
      </c>
      <c r="AU59" t="s">
        <v>197</v>
      </c>
      <c r="AX59">
        <v>1974</v>
      </c>
      <c r="AY59" s="11"/>
      <c r="BZ59" t="s">
        <v>197</v>
      </c>
      <c r="CA59" s="12" t="s">
        <v>199</v>
      </c>
      <c r="CB59" s="12" t="s">
        <v>181</v>
      </c>
      <c r="CC59" s="12" t="s">
        <v>182</v>
      </c>
      <c r="CD59">
        <v>5</v>
      </c>
      <c r="CH59" s="13">
        <f t="shared" si="5"/>
        <v>5</v>
      </c>
      <c r="CI59" s="13">
        <f t="shared" si="6"/>
        <v>0</v>
      </c>
      <c r="CJ59" s="13">
        <f t="shared" si="7"/>
        <v>5</v>
      </c>
      <c r="CK59" t="s">
        <v>197</v>
      </c>
      <c r="CO59" s="11"/>
      <c r="CP59" s="11"/>
      <c r="CQ59" s="11"/>
      <c r="CR59" s="11"/>
      <c r="CS59" s="11"/>
      <c r="CT59" s="11"/>
      <c r="CU59" s="11"/>
      <c r="CV59" s="11"/>
      <c r="EL59" s="12"/>
      <c r="EN59">
        <v>1.5</v>
      </c>
      <c r="EP59">
        <v>1</v>
      </c>
      <c r="ER59" s="13">
        <f t="shared" si="8"/>
        <v>2.5</v>
      </c>
      <c r="EZ59">
        <v>1</v>
      </c>
      <c r="FQ59">
        <v>2</v>
      </c>
      <c r="FS59">
        <v>2</v>
      </c>
      <c r="FY59">
        <v>5</v>
      </c>
      <c r="GG59">
        <v>11</v>
      </c>
    </row>
    <row r="60" spans="1:189" x14ac:dyDescent="0.3">
      <c r="A60">
        <v>2207</v>
      </c>
      <c r="B60" t="s">
        <v>469</v>
      </c>
      <c r="C60" t="s">
        <v>469</v>
      </c>
      <c r="D60" t="s">
        <v>263</v>
      </c>
      <c r="E60" t="s">
        <v>264</v>
      </c>
      <c r="F60" s="7">
        <v>1</v>
      </c>
      <c r="G60" t="s">
        <v>339</v>
      </c>
      <c r="H60" s="7" t="str">
        <f t="shared" si="4"/>
        <v>2</v>
      </c>
      <c r="I60" t="s">
        <v>376</v>
      </c>
      <c r="J60">
        <v>1</v>
      </c>
      <c r="K60">
        <v>49</v>
      </c>
      <c r="L60">
        <v>1</v>
      </c>
      <c r="M60">
        <v>1</v>
      </c>
      <c r="N60">
        <v>1</v>
      </c>
      <c r="O60">
        <v>3</v>
      </c>
      <c r="P60">
        <v>3</v>
      </c>
      <c r="Q60">
        <v>2</v>
      </c>
      <c r="R60">
        <v>20</v>
      </c>
      <c r="S60">
        <v>1</v>
      </c>
      <c r="T60" s="8">
        <v>80</v>
      </c>
      <c r="U60" s="8">
        <v>80</v>
      </c>
      <c r="V60" s="8">
        <v>20</v>
      </c>
      <c r="W60" s="9">
        <v>1.7</v>
      </c>
      <c r="X60" s="9">
        <v>0.8</v>
      </c>
      <c r="Z60" s="8">
        <v>3</v>
      </c>
      <c r="AB60" s="9"/>
      <c r="AC60">
        <v>3</v>
      </c>
      <c r="AE60" s="10">
        <v>1</v>
      </c>
      <c r="AF60" s="10">
        <v>2</v>
      </c>
      <c r="AG60" s="9">
        <v>0.8</v>
      </c>
      <c r="AH60" s="8" t="s">
        <v>306</v>
      </c>
      <c r="AI60" s="8" t="s">
        <v>307</v>
      </c>
      <c r="AL60">
        <v>2015</v>
      </c>
      <c r="AQ60" s="11"/>
      <c r="AR60" s="11"/>
      <c r="AS60" s="11"/>
      <c r="AT60" t="s">
        <v>449</v>
      </c>
      <c r="AU60" t="s">
        <v>248</v>
      </c>
      <c r="AX60">
        <v>2006</v>
      </c>
      <c r="AY60" s="11"/>
      <c r="CA60" s="12"/>
      <c r="CB60" s="12"/>
      <c r="CC60" s="12"/>
      <c r="CD60">
        <v>14</v>
      </c>
      <c r="CE60">
        <v>6</v>
      </c>
      <c r="CF60">
        <v>1.5</v>
      </c>
      <c r="CH60" s="13">
        <f t="shared" si="5"/>
        <v>20</v>
      </c>
      <c r="CI60" s="13">
        <f t="shared" si="6"/>
        <v>1.5</v>
      </c>
      <c r="CJ60" s="13">
        <f t="shared" si="7"/>
        <v>18.5</v>
      </c>
      <c r="CK60" t="s">
        <v>358</v>
      </c>
      <c r="CO60" s="11"/>
      <c r="CP60" s="11"/>
      <c r="CQ60" s="11"/>
      <c r="CR60" s="11"/>
      <c r="CS60" s="11"/>
      <c r="CT60" s="11"/>
      <c r="CU60" s="11"/>
      <c r="CV60" s="11"/>
      <c r="EL60" s="12"/>
      <c r="ER60" s="13"/>
      <c r="FS60">
        <v>2</v>
      </c>
      <c r="FY60">
        <v>5</v>
      </c>
      <c r="GG60">
        <v>11</v>
      </c>
    </row>
    <row r="61" spans="1:189" ht="28.8" x14ac:dyDescent="0.3">
      <c r="A61">
        <v>2208</v>
      </c>
      <c r="B61" t="s">
        <v>470</v>
      </c>
      <c r="C61" t="s">
        <v>470</v>
      </c>
      <c r="D61" t="s">
        <v>263</v>
      </c>
      <c r="E61" t="s">
        <v>264</v>
      </c>
      <c r="F61" s="7">
        <v>1</v>
      </c>
      <c r="G61" t="s">
        <v>339</v>
      </c>
      <c r="H61" s="7" t="str">
        <f t="shared" si="4"/>
        <v>2</v>
      </c>
      <c r="I61" t="s">
        <v>362</v>
      </c>
      <c r="J61">
        <v>2</v>
      </c>
      <c r="K61">
        <v>72</v>
      </c>
      <c r="L61">
        <v>1</v>
      </c>
      <c r="M61">
        <v>1</v>
      </c>
      <c r="N61">
        <v>1</v>
      </c>
      <c r="O61">
        <v>5</v>
      </c>
      <c r="P61">
        <v>3</v>
      </c>
      <c r="Q61">
        <v>3</v>
      </c>
      <c r="R61">
        <v>50</v>
      </c>
      <c r="S61">
        <v>1</v>
      </c>
      <c r="T61" s="8"/>
      <c r="U61" s="8"/>
      <c r="V61" s="8"/>
      <c r="W61" s="9">
        <v>0.6</v>
      </c>
      <c r="X61" s="9">
        <v>0.6</v>
      </c>
      <c r="Z61" s="8">
        <v>3</v>
      </c>
      <c r="AB61" s="9"/>
      <c r="AC61">
        <v>3</v>
      </c>
      <c r="AE61" s="10">
        <v>1</v>
      </c>
      <c r="AF61" s="10">
        <v>2</v>
      </c>
      <c r="AG61" s="9">
        <v>0.6</v>
      </c>
      <c r="AH61" s="8" t="s">
        <v>306</v>
      </c>
      <c r="AI61" s="8" t="s">
        <v>307</v>
      </c>
      <c r="AL61">
        <v>1975</v>
      </c>
      <c r="AQ61" s="11"/>
      <c r="AR61" s="11"/>
      <c r="AS61" s="11"/>
      <c r="AT61" t="s">
        <v>249</v>
      </c>
      <c r="AU61" t="s">
        <v>197</v>
      </c>
      <c r="AX61">
        <v>1975</v>
      </c>
      <c r="AY61" s="11"/>
      <c r="BZ61" t="s">
        <v>250</v>
      </c>
      <c r="CA61" s="12" t="s">
        <v>180</v>
      </c>
      <c r="CB61" s="12" t="s">
        <v>181</v>
      </c>
      <c r="CC61" s="12" t="s">
        <v>186</v>
      </c>
      <c r="CD61">
        <v>8</v>
      </c>
      <c r="CE61">
        <v>3</v>
      </c>
      <c r="CF61">
        <v>1.5</v>
      </c>
      <c r="CH61" s="13">
        <f t="shared" si="5"/>
        <v>11</v>
      </c>
      <c r="CI61" s="13">
        <f t="shared" si="6"/>
        <v>1.5</v>
      </c>
      <c r="CJ61" s="13">
        <f t="shared" si="7"/>
        <v>9.5</v>
      </c>
      <c r="CK61" t="s">
        <v>250</v>
      </c>
      <c r="CO61" s="11"/>
      <c r="CP61" s="11"/>
      <c r="CQ61" s="11"/>
      <c r="CR61" s="11"/>
      <c r="CS61" s="11"/>
      <c r="CT61" s="11"/>
      <c r="CU61" s="11"/>
      <c r="CV61" s="11"/>
      <c r="EL61" s="12"/>
      <c r="ER61" s="13"/>
      <c r="EZ61">
        <v>1.5</v>
      </c>
      <c r="FQ61">
        <v>3</v>
      </c>
      <c r="FS61">
        <v>1</v>
      </c>
      <c r="FT61">
        <v>1</v>
      </c>
      <c r="FU61">
        <v>40</v>
      </c>
      <c r="FX61">
        <v>2</v>
      </c>
      <c r="GG61">
        <v>2</v>
      </c>
    </row>
    <row r="62" spans="1:189" x14ac:dyDescent="0.3">
      <c r="A62">
        <v>2209</v>
      </c>
      <c r="B62" t="s">
        <v>217</v>
      </c>
      <c r="C62" t="s">
        <v>471</v>
      </c>
      <c r="D62" t="s">
        <v>357</v>
      </c>
      <c r="E62" t="s">
        <v>264</v>
      </c>
      <c r="F62" s="7">
        <v>1</v>
      </c>
      <c r="G62" t="s">
        <v>339</v>
      </c>
      <c r="H62" s="7" t="str">
        <f t="shared" si="4"/>
        <v>2</v>
      </c>
      <c r="I62" s="20" t="s">
        <v>456</v>
      </c>
      <c r="J62">
        <v>2</v>
      </c>
      <c r="K62">
        <v>39</v>
      </c>
      <c r="L62">
        <v>1</v>
      </c>
      <c r="M62">
        <v>1</v>
      </c>
      <c r="N62">
        <v>1</v>
      </c>
      <c r="O62">
        <v>4</v>
      </c>
      <c r="P62">
        <v>2</v>
      </c>
      <c r="Q62">
        <v>2</v>
      </c>
      <c r="R62">
        <v>20</v>
      </c>
      <c r="S62">
        <v>1</v>
      </c>
      <c r="T62" s="8">
        <v>100</v>
      </c>
      <c r="U62" s="8">
        <v>100</v>
      </c>
      <c r="V62" s="8">
        <v>30</v>
      </c>
      <c r="W62" s="9">
        <v>5</v>
      </c>
      <c r="X62" s="9">
        <v>5</v>
      </c>
      <c r="Z62" s="8">
        <v>3</v>
      </c>
      <c r="AB62" s="9"/>
      <c r="AC62">
        <v>3</v>
      </c>
      <c r="AE62" s="10">
        <v>2</v>
      </c>
      <c r="AF62" s="10">
        <v>6</v>
      </c>
      <c r="AG62" s="9">
        <v>4</v>
      </c>
      <c r="AH62" s="8" t="s">
        <v>272</v>
      </c>
      <c r="AI62" s="8" t="s">
        <v>197</v>
      </c>
      <c r="AJ62">
        <v>200</v>
      </c>
      <c r="AK62" t="s">
        <v>267</v>
      </c>
      <c r="AL62">
        <v>1997</v>
      </c>
      <c r="AM62">
        <v>4</v>
      </c>
      <c r="AN62" t="s">
        <v>179</v>
      </c>
      <c r="AQ62" s="11"/>
      <c r="AR62" s="11"/>
      <c r="AS62" s="11"/>
      <c r="AT62" t="s">
        <v>214</v>
      </c>
      <c r="AU62" t="s">
        <v>240</v>
      </c>
      <c r="AV62">
        <v>100</v>
      </c>
      <c r="AW62" t="s">
        <v>267</v>
      </c>
      <c r="AX62">
        <v>2015</v>
      </c>
      <c r="AY62" s="11"/>
      <c r="BA62" t="s">
        <v>204</v>
      </c>
      <c r="BB62">
        <v>100</v>
      </c>
      <c r="BC62">
        <v>2015</v>
      </c>
      <c r="BF62" t="s">
        <v>236</v>
      </c>
      <c r="BG62">
        <v>100</v>
      </c>
      <c r="BH62">
        <v>2015</v>
      </c>
      <c r="BZ62" t="s">
        <v>197</v>
      </c>
      <c r="CA62" s="12"/>
      <c r="CB62" s="12"/>
      <c r="CC62" s="12"/>
      <c r="CD62">
        <v>30</v>
      </c>
      <c r="CF62">
        <v>11</v>
      </c>
      <c r="CH62" s="13">
        <f t="shared" si="5"/>
        <v>30</v>
      </c>
      <c r="CI62" s="13">
        <f t="shared" si="6"/>
        <v>11</v>
      </c>
      <c r="CJ62" s="13">
        <f t="shared" si="7"/>
        <v>19</v>
      </c>
      <c r="CK62" t="s">
        <v>197</v>
      </c>
      <c r="CL62">
        <v>1</v>
      </c>
      <c r="CM62" t="s">
        <v>472</v>
      </c>
      <c r="CO62" s="11"/>
      <c r="CP62" s="11"/>
      <c r="CQ62" s="11"/>
      <c r="CR62" s="11"/>
      <c r="CS62" s="11" t="s">
        <v>371</v>
      </c>
      <c r="CT62" s="11"/>
      <c r="CU62" s="11"/>
      <c r="CV62" s="11"/>
      <c r="EL62" s="12"/>
      <c r="ER62" s="13"/>
      <c r="EZ62">
        <v>25</v>
      </c>
      <c r="FQ62">
        <v>23</v>
      </c>
      <c r="FS62">
        <v>2</v>
      </c>
      <c r="FY62">
        <v>1</v>
      </c>
      <c r="GG62">
        <v>4</v>
      </c>
    </row>
    <row r="63" spans="1:189" x14ac:dyDescent="0.3">
      <c r="A63">
        <v>2210</v>
      </c>
      <c r="B63" t="s">
        <v>473</v>
      </c>
      <c r="C63" t="s">
        <v>473</v>
      </c>
      <c r="D63" t="s">
        <v>263</v>
      </c>
      <c r="E63" t="s">
        <v>264</v>
      </c>
      <c r="F63" s="7">
        <v>1</v>
      </c>
      <c r="G63" t="s">
        <v>339</v>
      </c>
      <c r="H63" s="7" t="str">
        <f t="shared" si="4"/>
        <v>2</v>
      </c>
      <c r="I63" t="s">
        <v>474</v>
      </c>
      <c r="J63">
        <v>1</v>
      </c>
      <c r="K63">
        <v>37</v>
      </c>
      <c r="L63">
        <v>1</v>
      </c>
      <c r="M63">
        <v>1</v>
      </c>
      <c r="N63">
        <v>1</v>
      </c>
      <c r="O63">
        <v>4</v>
      </c>
      <c r="P63">
        <v>2</v>
      </c>
      <c r="Q63">
        <v>2</v>
      </c>
      <c r="R63">
        <v>20</v>
      </c>
      <c r="S63">
        <v>1</v>
      </c>
      <c r="T63" s="8">
        <v>80</v>
      </c>
      <c r="U63" s="8">
        <v>80</v>
      </c>
      <c r="V63" s="8">
        <v>40</v>
      </c>
      <c r="W63" s="9">
        <v>1.2</v>
      </c>
      <c r="X63" s="9">
        <v>1</v>
      </c>
      <c r="Z63" s="8">
        <v>3</v>
      </c>
      <c r="AB63" s="9"/>
      <c r="AC63">
        <v>13</v>
      </c>
      <c r="AE63" s="10">
        <v>1</v>
      </c>
      <c r="AF63" s="10">
        <v>2</v>
      </c>
      <c r="AG63" s="9">
        <v>1</v>
      </c>
      <c r="AH63" s="8" t="s">
        <v>203</v>
      </c>
      <c r="AI63" s="8" t="s">
        <v>197</v>
      </c>
      <c r="AQ63" s="11"/>
      <c r="AR63" s="11"/>
      <c r="AS63" s="11"/>
      <c r="AT63" t="s">
        <v>249</v>
      </c>
      <c r="AU63" t="s">
        <v>197</v>
      </c>
      <c r="AY63" s="11"/>
      <c r="BZ63" t="s">
        <v>197</v>
      </c>
      <c r="CA63" s="12"/>
      <c r="CB63" s="12"/>
      <c r="CC63" s="12"/>
      <c r="CD63">
        <v>20</v>
      </c>
      <c r="CF63">
        <v>2</v>
      </c>
      <c r="CH63" s="13">
        <f t="shared" si="5"/>
        <v>20</v>
      </c>
      <c r="CI63" s="13">
        <f t="shared" si="6"/>
        <v>2</v>
      </c>
      <c r="CJ63" s="13">
        <f t="shared" si="7"/>
        <v>18</v>
      </c>
      <c r="CK63" t="s">
        <v>197</v>
      </c>
      <c r="CO63" s="11"/>
      <c r="CP63" s="11"/>
      <c r="CQ63" s="11"/>
      <c r="CR63" s="11"/>
      <c r="CS63" s="11"/>
      <c r="CT63" s="11"/>
      <c r="CU63" s="11"/>
      <c r="CV63" s="11"/>
      <c r="EL63" s="12"/>
      <c r="ER63" s="13"/>
      <c r="FQ63">
        <v>3</v>
      </c>
      <c r="FS63">
        <v>2</v>
      </c>
      <c r="FY63">
        <v>5</v>
      </c>
      <c r="GG63">
        <v>1</v>
      </c>
    </row>
    <row r="64" spans="1:189" ht="28.8" x14ac:dyDescent="0.3">
      <c r="A64">
        <v>2211</v>
      </c>
      <c r="B64" t="s">
        <v>475</v>
      </c>
      <c r="C64" t="s">
        <v>475</v>
      </c>
      <c r="D64" t="s">
        <v>263</v>
      </c>
      <c r="E64" t="s">
        <v>264</v>
      </c>
      <c r="F64" s="7">
        <v>1</v>
      </c>
      <c r="G64" t="s">
        <v>339</v>
      </c>
      <c r="H64" s="7" t="str">
        <f t="shared" si="4"/>
        <v>2</v>
      </c>
      <c r="I64" t="s">
        <v>376</v>
      </c>
      <c r="J64">
        <v>1</v>
      </c>
      <c r="K64">
        <v>52</v>
      </c>
      <c r="L64">
        <v>1</v>
      </c>
      <c r="M64">
        <v>1</v>
      </c>
      <c r="N64">
        <v>1</v>
      </c>
      <c r="O64">
        <v>5</v>
      </c>
      <c r="P64">
        <v>3</v>
      </c>
      <c r="Q64">
        <v>1</v>
      </c>
      <c r="R64">
        <v>35</v>
      </c>
      <c r="S64">
        <v>1</v>
      </c>
      <c r="T64" s="8">
        <v>140</v>
      </c>
      <c r="U64" s="8">
        <v>140</v>
      </c>
      <c r="V64" s="8">
        <v>60</v>
      </c>
      <c r="W64" s="9">
        <v>1</v>
      </c>
      <c r="X64" s="9">
        <v>1</v>
      </c>
      <c r="Z64" s="8">
        <v>3</v>
      </c>
      <c r="AB64" s="9"/>
      <c r="AC64">
        <v>3</v>
      </c>
      <c r="AE64" s="10">
        <v>1</v>
      </c>
      <c r="AF64" s="10">
        <v>2</v>
      </c>
      <c r="AG64" s="9">
        <v>1</v>
      </c>
      <c r="AH64" s="8" t="s">
        <v>185</v>
      </c>
      <c r="AI64" s="8" t="s">
        <v>197</v>
      </c>
      <c r="AJ64">
        <v>200</v>
      </c>
      <c r="AK64" t="s">
        <v>267</v>
      </c>
      <c r="AL64">
        <v>2000</v>
      </c>
      <c r="AM64">
        <v>4</v>
      </c>
      <c r="AN64" t="s">
        <v>179</v>
      </c>
      <c r="AQ64" s="11"/>
      <c r="AR64" s="11"/>
      <c r="AS64" s="11"/>
      <c r="AT64" t="s">
        <v>218</v>
      </c>
      <c r="AU64" t="s">
        <v>177</v>
      </c>
      <c r="AX64">
        <v>2000</v>
      </c>
      <c r="AY64" s="11"/>
      <c r="BZ64" t="s">
        <v>205</v>
      </c>
      <c r="CA64" s="12" t="s">
        <v>180</v>
      </c>
      <c r="CB64" s="12" t="s">
        <v>206</v>
      </c>
      <c r="CC64" s="12" t="s">
        <v>186</v>
      </c>
      <c r="CD64">
        <v>60</v>
      </c>
      <c r="CF64">
        <v>10</v>
      </c>
      <c r="CH64" s="13">
        <f t="shared" si="5"/>
        <v>60</v>
      </c>
      <c r="CI64" s="13">
        <f t="shared" si="6"/>
        <v>10</v>
      </c>
      <c r="CJ64" s="13">
        <f t="shared" si="7"/>
        <v>50</v>
      </c>
      <c r="CK64" t="s">
        <v>205</v>
      </c>
      <c r="CO64" s="11"/>
      <c r="CP64" s="11"/>
      <c r="CQ64" s="11"/>
      <c r="CR64" s="11"/>
      <c r="CS64" s="11"/>
      <c r="CT64" s="11"/>
      <c r="CU64" s="11"/>
      <c r="CV64" s="11"/>
      <c r="EL64" s="12"/>
      <c r="EP64">
        <v>7.5</v>
      </c>
      <c r="ER64" s="13">
        <f t="shared" si="8"/>
        <v>7.5</v>
      </c>
      <c r="EZ64">
        <v>4</v>
      </c>
      <c r="FQ64">
        <v>4</v>
      </c>
      <c r="FS64">
        <v>2</v>
      </c>
      <c r="FY64">
        <v>5</v>
      </c>
      <c r="GG64">
        <v>1</v>
      </c>
    </row>
    <row r="65" spans="1:190" ht="15" customHeight="1" x14ac:dyDescent="0.3">
      <c r="A65" s="15">
        <v>1200</v>
      </c>
      <c r="B65" s="15" t="s">
        <v>476</v>
      </c>
      <c r="C65" s="15" t="s">
        <v>477</v>
      </c>
      <c r="D65" s="15" t="s">
        <v>233</v>
      </c>
      <c r="E65" t="s">
        <v>264</v>
      </c>
      <c r="F65" s="21">
        <v>1</v>
      </c>
      <c r="G65" s="10" t="s">
        <v>265</v>
      </c>
      <c r="H65" s="21" t="str">
        <f>LEFT(A65,1)</f>
        <v>1</v>
      </c>
      <c r="I65" s="15" t="s">
        <v>278</v>
      </c>
      <c r="J65" s="15">
        <v>2</v>
      </c>
      <c r="K65" s="15">
        <f>2019-1961</f>
        <v>58</v>
      </c>
      <c r="L65" s="15">
        <v>1</v>
      </c>
      <c r="M65" s="15">
        <v>1</v>
      </c>
      <c r="N65" s="15">
        <v>1</v>
      </c>
      <c r="O65" s="15">
        <v>8</v>
      </c>
      <c r="P65" s="15">
        <v>5</v>
      </c>
      <c r="Q65" s="15">
        <v>2</v>
      </c>
      <c r="R65" s="15">
        <v>30</v>
      </c>
      <c r="S65" s="15">
        <v>1</v>
      </c>
      <c r="T65" s="22">
        <v>350</v>
      </c>
      <c r="U65" s="22"/>
      <c r="V65" s="22">
        <v>50</v>
      </c>
      <c r="W65" s="23">
        <v>3.5</v>
      </c>
      <c r="X65" s="23">
        <v>2</v>
      </c>
      <c r="Y65" s="15">
        <v>1.5</v>
      </c>
      <c r="Z65" s="22">
        <v>3</v>
      </c>
      <c r="AA65" s="15"/>
      <c r="AB65" s="23"/>
      <c r="AC65" s="15">
        <v>3</v>
      </c>
      <c r="AD65" s="15"/>
      <c r="AE65" s="10">
        <v>2</v>
      </c>
      <c r="AF65" s="10">
        <v>8</v>
      </c>
      <c r="AG65" s="23">
        <v>1.5</v>
      </c>
      <c r="AH65" s="8" t="s">
        <v>272</v>
      </c>
      <c r="AI65" s="8" t="s">
        <v>197</v>
      </c>
      <c r="AJ65" s="15">
        <v>60</v>
      </c>
      <c r="AK65" s="15" t="s">
        <v>267</v>
      </c>
      <c r="AL65" s="15">
        <v>1990</v>
      </c>
      <c r="AM65" s="15">
        <v>3</v>
      </c>
      <c r="AN65" s="15" t="s">
        <v>179</v>
      </c>
      <c r="AO65" s="15" t="s">
        <v>478</v>
      </c>
      <c r="AP65" s="15">
        <v>80</v>
      </c>
      <c r="AQ65" s="24"/>
      <c r="AR65" s="24">
        <v>2010</v>
      </c>
      <c r="AS65" s="24">
        <v>1</v>
      </c>
      <c r="AT65" t="s">
        <v>212</v>
      </c>
      <c r="AU65" t="s">
        <v>197</v>
      </c>
      <c r="AV65" s="15"/>
      <c r="AW65" s="15"/>
      <c r="AX65" s="15">
        <v>2010</v>
      </c>
      <c r="AY65" s="24"/>
      <c r="AZ65" s="15"/>
      <c r="BA65" t="s">
        <v>203</v>
      </c>
      <c r="BB65" s="15"/>
      <c r="BC65" s="15"/>
      <c r="BD65" s="15"/>
      <c r="BE65" s="15"/>
      <c r="BF65" s="15" t="s">
        <v>251</v>
      </c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t="s">
        <v>197</v>
      </c>
      <c r="CA65" s="12" t="s">
        <v>196</v>
      </c>
      <c r="CB65" s="25"/>
      <c r="CC65" s="25"/>
      <c r="CD65" s="15"/>
      <c r="CE65" s="15"/>
      <c r="CF65" s="15"/>
      <c r="CG65" s="15"/>
      <c r="CH65" s="13"/>
      <c r="CI65" s="13"/>
      <c r="CJ65" s="13"/>
      <c r="CK65" t="s">
        <v>197</v>
      </c>
      <c r="CL65" s="15">
        <v>0.6</v>
      </c>
      <c r="CM65" s="15" t="s">
        <v>219</v>
      </c>
      <c r="CO65" s="24">
        <v>120</v>
      </c>
      <c r="CP65" s="24"/>
      <c r="CQ65" s="24"/>
      <c r="CR65" s="24"/>
      <c r="CS65" s="24"/>
      <c r="CT65" s="24"/>
      <c r="CU65" s="24"/>
      <c r="CV65" s="24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>
        <v>1</v>
      </c>
      <c r="DH65" s="15" t="s">
        <v>478</v>
      </c>
      <c r="DI65" s="15" t="s">
        <v>479</v>
      </c>
      <c r="DJ65" s="15"/>
      <c r="DK65" s="15"/>
      <c r="DL65" s="15"/>
      <c r="DM65" s="15"/>
      <c r="DN65" s="15" t="s">
        <v>480</v>
      </c>
      <c r="DO65" s="15" t="s">
        <v>481</v>
      </c>
      <c r="DP65" s="15" t="s">
        <v>482</v>
      </c>
      <c r="DQ65" s="15" t="s">
        <v>483</v>
      </c>
      <c r="DR65" s="15"/>
      <c r="DS65" s="15"/>
      <c r="DT65" s="15"/>
      <c r="DU65" s="15"/>
      <c r="DV65" s="15" t="s">
        <v>219</v>
      </c>
      <c r="DW65" s="15" t="s">
        <v>208</v>
      </c>
      <c r="DX65" s="15" t="s">
        <v>209</v>
      </c>
      <c r="DY65" s="15" t="s">
        <v>484</v>
      </c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2">
        <v>2010</v>
      </c>
      <c r="EM65" s="15"/>
      <c r="EN65" s="15">
        <v>3</v>
      </c>
      <c r="EO65" s="15"/>
      <c r="EP65" s="15"/>
      <c r="EQ65" s="15"/>
      <c r="ER65" s="13">
        <f t="shared" si="8"/>
        <v>3</v>
      </c>
      <c r="ES65" s="15"/>
      <c r="ET65" s="15"/>
      <c r="EU65" s="15"/>
      <c r="EV65" s="15"/>
      <c r="EW65" s="15"/>
      <c r="EX65" s="15"/>
      <c r="EY65" s="15"/>
      <c r="EZ65" s="15">
        <v>15</v>
      </c>
      <c r="FA65" s="15"/>
      <c r="FB65" s="15">
        <v>4</v>
      </c>
      <c r="FC65" s="15"/>
      <c r="FD65" s="15"/>
      <c r="FE65" s="15"/>
      <c r="FF65" s="15"/>
      <c r="FG65" s="15"/>
      <c r="FH65" s="15"/>
      <c r="FI65" s="15">
        <v>1</v>
      </c>
      <c r="FJ65" s="15">
        <v>2</v>
      </c>
      <c r="FK65" s="15" t="s">
        <v>485</v>
      </c>
      <c r="FL65" s="15">
        <v>2</v>
      </c>
      <c r="FM65" s="15">
        <v>3</v>
      </c>
      <c r="FN65" s="15">
        <v>2</v>
      </c>
      <c r="FO65" s="15" t="s">
        <v>485</v>
      </c>
      <c r="FP65" s="15">
        <v>2</v>
      </c>
      <c r="FQ65" s="15">
        <v>3</v>
      </c>
      <c r="FR65" s="15"/>
      <c r="FS65" s="15">
        <v>1</v>
      </c>
      <c r="FT65" s="15">
        <v>2</v>
      </c>
      <c r="FU65" s="15">
        <v>290</v>
      </c>
      <c r="FV65" s="15">
        <v>36</v>
      </c>
      <c r="FW65" s="15">
        <v>7</v>
      </c>
      <c r="FX65" s="15"/>
      <c r="FY65" s="15"/>
      <c r="FZ65" s="15"/>
      <c r="GA65" s="15"/>
      <c r="GB65" s="15"/>
      <c r="GC65" s="15"/>
      <c r="GD65" s="15"/>
      <c r="GE65" s="15">
        <v>45</v>
      </c>
      <c r="GF65" s="15">
        <v>4</v>
      </c>
      <c r="GG65" s="15">
        <v>12</v>
      </c>
      <c r="GH65" s="15"/>
    </row>
    <row r="66" spans="1:190" ht="15" customHeight="1" x14ac:dyDescent="0.3">
      <c r="A66" s="15">
        <v>1201</v>
      </c>
      <c r="B66" s="15" t="s">
        <v>486</v>
      </c>
      <c r="C66" s="15" t="s">
        <v>486</v>
      </c>
      <c r="D66" s="15" t="s">
        <v>175</v>
      </c>
      <c r="E66" t="s">
        <v>264</v>
      </c>
      <c r="F66" s="21">
        <v>1</v>
      </c>
      <c r="G66" s="10" t="s">
        <v>265</v>
      </c>
      <c r="H66" s="21" t="str">
        <f t="shared" ref="H66:H91" si="9">LEFT(A66,1)</f>
        <v>1</v>
      </c>
      <c r="I66" s="15" t="s">
        <v>441</v>
      </c>
      <c r="J66" s="15">
        <v>2</v>
      </c>
      <c r="K66" s="15">
        <v>43</v>
      </c>
      <c r="L66" s="15">
        <v>1</v>
      </c>
      <c r="M66" s="15">
        <v>1</v>
      </c>
      <c r="N66" s="15">
        <v>1</v>
      </c>
      <c r="O66" s="15">
        <v>4</v>
      </c>
      <c r="P66" s="15">
        <v>3</v>
      </c>
      <c r="Q66" s="15">
        <v>2</v>
      </c>
      <c r="R66" s="15">
        <v>23</v>
      </c>
      <c r="S66" s="15">
        <v>1</v>
      </c>
      <c r="T66" s="22">
        <v>120</v>
      </c>
      <c r="U66" s="22">
        <v>120</v>
      </c>
      <c r="V66" s="22">
        <v>50</v>
      </c>
      <c r="W66" s="23">
        <v>1.5</v>
      </c>
      <c r="X66" s="23">
        <v>1.5</v>
      </c>
      <c r="Y66" s="15"/>
      <c r="Z66" s="22">
        <v>3</v>
      </c>
      <c r="AA66" s="15"/>
      <c r="AB66" s="23"/>
      <c r="AC66" s="15">
        <v>2</v>
      </c>
      <c r="AD66" s="15"/>
      <c r="AE66" s="10">
        <v>1</v>
      </c>
      <c r="AF66" s="10">
        <v>5</v>
      </c>
      <c r="AG66" s="23">
        <v>1.5</v>
      </c>
      <c r="AH66" s="8" t="s">
        <v>272</v>
      </c>
      <c r="AI66" s="8" t="s">
        <v>197</v>
      </c>
      <c r="AJ66" s="15">
        <v>500</v>
      </c>
      <c r="AK66" s="15" t="s">
        <v>267</v>
      </c>
      <c r="AL66" s="15">
        <v>1990</v>
      </c>
      <c r="AM66" s="15">
        <v>5</v>
      </c>
      <c r="AN66" s="15" t="s">
        <v>179</v>
      </c>
      <c r="AO66" s="15"/>
      <c r="AP66" s="15"/>
      <c r="AQ66" s="24"/>
      <c r="AR66" s="24"/>
      <c r="AS66" s="24"/>
      <c r="AT66" t="s">
        <v>203</v>
      </c>
      <c r="AU66" t="s">
        <v>197</v>
      </c>
      <c r="AV66" s="15"/>
      <c r="AW66" s="15"/>
      <c r="AX66" s="15">
        <v>2016</v>
      </c>
      <c r="AY66" s="24"/>
      <c r="AZ66" s="15"/>
      <c r="BA66" s="15" t="s">
        <v>487</v>
      </c>
      <c r="BB66" s="15"/>
      <c r="BC66" s="15"/>
      <c r="BD66" s="15"/>
      <c r="BE66" s="15"/>
      <c r="BF66" t="s">
        <v>212</v>
      </c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t="s">
        <v>197</v>
      </c>
      <c r="CA66" s="12" t="s">
        <v>199</v>
      </c>
      <c r="CB66" s="12" t="s">
        <v>229</v>
      </c>
      <c r="CC66" s="12" t="s">
        <v>182</v>
      </c>
      <c r="CD66" s="15">
        <v>60</v>
      </c>
      <c r="CE66" s="15">
        <v>15</v>
      </c>
      <c r="CF66" s="15">
        <v>50</v>
      </c>
      <c r="CG66" s="15">
        <v>5</v>
      </c>
      <c r="CH66" s="13">
        <f t="shared" si="5"/>
        <v>75</v>
      </c>
      <c r="CI66" s="13">
        <f t="shared" si="6"/>
        <v>55</v>
      </c>
      <c r="CJ66" s="13">
        <f t="shared" si="7"/>
        <v>20</v>
      </c>
      <c r="CK66" t="s">
        <v>197</v>
      </c>
      <c r="CL66" s="15"/>
      <c r="CM66" s="15"/>
      <c r="CO66" s="24"/>
      <c r="CP66" s="24"/>
      <c r="CQ66" s="24"/>
      <c r="CR66" s="24"/>
      <c r="CS66" s="24"/>
      <c r="CT66" s="24"/>
      <c r="CU66" s="24"/>
      <c r="CV66" s="24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 t="s">
        <v>488</v>
      </c>
      <c r="DO66" s="15" t="s">
        <v>189</v>
      </c>
      <c r="DP66" s="15" t="s">
        <v>227</v>
      </c>
      <c r="DQ66" s="15"/>
      <c r="DR66" s="15"/>
      <c r="DS66" s="15"/>
      <c r="DT66" s="15"/>
      <c r="DU66" s="15"/>
      <c r="DV66" s="15" t="s">
        <v>219</v>
      </c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t="s">
        <v>257</v>
      </c>
      <c r="EH66" s="15"/>
      <c r="EI66" s="15"/>
      <c r="EJ66" s="15"/>
      <c r="EK66" s="15"/>
      <c r="EL66" s="12">
        <v>2016</v>
      </c>
      <c r="EM66" s="15"/>
      <c r="EN66" s="15">
        <f>200*0.025</f>
        <v>5</v>
      </c>
      <c r="EO66" s="15"/>
      <c r="EP66" s="15">
        <v>1.3</v>
      </c>
      <c r="EQ66" s="15">
        <v>2.5</v>
      </c>
      <c r="ER66" s="13">
        <f t="shared" si="8"/>
        <v>8.8000000000000007</v>
      </c>
      <c r="ES66" s="15"/>
      <c r="ET66" s="15"/>
      <c r="EU66" s="15"/>
      <c r="EV66" s="15"/>
      <c r="EW66" s="15"/>
      <c r="EX66" s="15"/>
      <c r="EY66" s="15"/>
      <c r="EZ66" s="15">
        <v>1.3</v>
      </c>
      <c r="FA66" s="15"/>
      <c r="FB66" s="15">
        <v>6.5</v>
      </c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>
        <v>3</v>
      </c>
      <c r="FR66" s="15"/>
      <c r="FS66" s="15">
        <v>2</v>
      </c>
      <c r="FT66" s="15"/>
      <c r="FU66" s="15"/>
      <c r="FV66" s="15"/>
      <c r="FW66" s="15"/>
      <c r="FX66" s="15"/>
      <c r="FY66" s="15">
        <v>5</v>
      </c>
      <c r="FZ66" s="15"/>
      <c r="GA66" s="15"/>
      <c r="GB66" s="15"/>
      <c r="GC66" s="15"/>
      <c r="GD66" s="15"/>
      <c r="GE66" s="15"/>
      <c r="GF66" s="15"/>
      <c r="GG66" s="15">
        <v>2</v>
      </c>
      <c r="GH66" s="15"/>
    </row>
    <row r="67" spans="1:190" ht="15" customHeight="1" x14ac:dyDescent="0.3">
      <c r="A67">
        <v>1100</v>
      </c>
      <c r="B67" t="s">
        <v>489</v>
      </c>
      <c r="C67" t="s">
        <v>490</v>
      </c>
      <c r="D67" t="s">
        <v>233</v>
      </c>
      <c r="E67" t="s">
        <v>264</v>
      </c>
      <c r="F67" s="7">
        <v>1</v>
      </c>
      <c r="G67" s="10" t="s">
        <v>265</v>
      </c>
      <c r="H67" s="7" t="str">
        <f t="shared" si="9"/>
        <v>1</v>
      </c>
      <c r="I67" t="s">
        <v>456</v>
      </c>
      <c r="J67">
        <v>2</v>
      </c>
      <c r="K67">
        <v>35</v>
      </c>
      <c r="L67">
        <v>2</v>
      </c>
      <c r="M67">
        <v>2</v>
      </c>
      <c r="N67">
        <v>1</v>
      </c>
      <c r="O67">
        <v>9</v>
      </c>
      <c r="P67">
        <v>6</v>
      </c>
      <c r="Q67">
        <v>2</v>
      </c>
      <c r="R67">
        <v>10</v>
      </c>
      <c r="S67">
        <v>1</v>
      </c>
      <c r="T67" s="8">
        <v>35</v>
      </c>
      <c r="U67" s="8">
        <v>35</v>
      </c>
      <c r="V67" s="8">
        <v>10</v>
      </c>
      <c r="W67" s="9">
        <v>2.2000000000000002</v>
      </c>
      <c r="X67" s="9">
        <v>0.7</v>
      </c>
      <c r="Z67" s="8">
        <v>2</v>
      </c>
      <c r="AA67">
        <v>2.1</v>
      </c>
      <c r="AB67" s="9"/>
      <c r="AC67">
        <v>3</v>
      </c>
      <c r="AE67" s="10">
        <v>2</v>
      </c>
      <c r="AF67" s="10">
        <v>4</v>
      </c>
      <c r="AG67" s="9">
        <v>0.4</v>
      </c>
      <c r="AH67" s="8" t="s">
        <v>203</v>
      </c>
      <c r="AI67" s="8" t="s">
        <v>197</v>
      </c>
      <c r="AQ67" s="11"/>
      <c r="AR67" s="11"/>
      <c r="AS67" s="11"/>
      <c r="AY67" s="11"/>
      <c r="BZ67" t="s">
        <v>197</v>
      </c>
      <c r="CA67" s="12" t="s">
        <v>199</v>
      </c>
      <c r="CB67" s="12" t="s">
        <v>229</v>
      </c>
      <c r="CC67" s="12"/>
      <c r="CH67" s="13"/>
      <c r="CI67" s="13"/>
      <c r="CJ67" s="13"/>
      <c r="CK67" t="s">
        <v>197</v>
      </c>
      <c r="CL67">
        <v>0.3</v>
      </c>
      <c r="CM67" t="s">
        <v>221</v>
      </c>
      <c r="CO67" s="11">
        <v>20</v>
      </c>
      <c r="CP67" s="11"/>
      <c r="CQ67" s="11">
        <v>1999</v>
      </c>
      <c r="CR67" s="11"/>
      <c r="CS67" s="11"/>
      <c r="CT67" s="11"/>
      <c r="CU67" s="11"/>
      <c r="CV67" s="11"/>
      <c r="EI67" t="s">
        <v>491</v>
      </c>
      <c r="EJ67" t="s">
        <v>492</v>
      </c>
      <c r="EL67" s="12">
        <v>1999</v>
      </c>
      <c r="ER67" s="13"/>
      <c r="FS67">
        <v>1</v>
      </c>
      <c r="FT67">
        <v>1</v>
      </c>
      <c r="FU67">
        <v>40</v>
      </c>
      <c r="FV67">
        <v>36</v>
      </c>
      <c r="FW67">
        <v>0.65</v>
      </c>
      <c r="FX67">
        <v>2</v>
      </c>
      <c r="GD67">
        <v>124</v>
      </c>
      <c r="GE67">
        <v>3</v>
      </c>
      <c r="GG67">
        <v>6</v>
      </c>
    </row>
    <row r="68" spans="1:190" ht="15" customHeight="1" x14ac:dyDescent="0.3">
      <c r="A68">
        <v>1101</v>
      </c>
      <c r="B68" t="s">
        <v>493</v>
      </c>
      <c r="C68" t="s">
        <v>494</v>
      </c>
      <c r="D68" t="s">
        <v>233</v>
      </c>
      <c r="E68" t="s">
        <v>264</v>
      </c>
      <c r="F68" s="7">
        <v>1</v>
      </c>
      <c r="G68" s="10" t="s">
        <v>265</v>
      </c>
      <c r="H68" s="7" t="str">
        <f t="shared" si="9"/>
        <v>1</v>
      </c>
      <c r="I68" t="s">
        <v>495</v>
      </c>
      <c r="J68">
        <v>2</v>
      </c>
      <c r="K68">
        <v>47</v>
      </c>
      <c r="L68">
        <v>1</v>
      </c>
      <c r="M68">
        <v>1</v>
      </c>
      <c r="N68">
        <v>1</v>
      </c>
      <c r="O68">
        <v>6</v>
      </c>
      <c r="P68">
        <v>2</v>
      </c>
      <c r="Q68">
        <v>2</v>
      </c>
      <c r="R68">
        <v>30</v>
      </c>
      <c r="S68">
        <v>1</v>
      </c>
      <c r="T68" s="8">
        <v>100</v>
      </c>
      <c r="U68" s="8">
        <v>100</v>
      </c>
      <c r="V68" s="8">
        <v>100</v>
      </c>
      <c r="W68" s="9">
        <v>2</v>
      </c>
      <c r="X68" s="9">
        <v>2</v>
      </c>
      <c r="Z68" s="8">
        <v>1</v>
      </c>
      <c r="AA68">
        <v>1.1000000000000001</v>
      </c>
      <c r="AB68" s="9"/>
      <c r="AC68">
        <v>2</v>
      </c>
      <c r="AE68" s="10">
        <v>1</v>
      </c>
      <c r="AF68" s="10">
        <v>3</v>
      </c>
      <c r="AG68" s="9">
        <v>3</v>
      </c>
      <c r="AH68" s="8" t="s">
        <v>272</v>
      </c>
      <c r="AI68" s="8" t="s">
        <v>197</v>
      </c>
      <c r="AJ68">
        <v>1000</v>
      </c>
      <c r="AK68" t="s">
        <v>267</v>
      </c>
      <c r="AL68">
        <v>2004</v>
      </c>
      <c r="AM68">
        <v>20</v>
      </c>
      <c r="AN68" t="s">
        <v>179</v>
      </c>
      <c r="AO68" t="s">
        <v>237</v>
      </c>
      <c r="AP68">
        <v>200</v>
      </c>
      <c r="AQ68" s="11"/>
      <c r="AR68" s="11">
        <v>2004</v>
      </c>
      <c r="AS68" s="11">
        <v>4</v>
      </c>
      <c r="AY68" s="11"/>
      <c r="BZ68" t="s">
        <v>197</v>
      </c>
      <c r="CA68" s="12"/>
      <c r="CB68" s="12"/>
      <c r="CC68" s="12"/>
      <c r="CD68">
        <v>205</v>
      </c>
      <c r="CF68">
        <v>110</v>
      </c>
      <c r="CH68" s="13">
        <f t="shared" si="5"/>
        <v>205</v>
      </c>
      <c r="CI68" s="13">
        <f t="shared" si="6"/>
        <v>110</v>
      </c>
      <c r="CJ68" s="13">
        <f t="shared" si="7"/>
        <v>95</v>
      </c>
      <c r="CK68" t="s">
        <v>197</v>
      </c>
      <c r="CO68" s="11"/>
      <c r="CP68" s="11"/>
      <c r="CQ68" s="11"/>
      <c r="CR68" s="11"/>
      <c r="CS68" s="11"/>
      <c r="CT68" s="11"/>
      <c r="CU68" s="11"/>
      <c r="CV68" s="11"/>
      <c r="DG68">
        <v>1</v>
      </c>
      <c r="DH68" t="s">
        <v>244</v>
      </c>
      <c r="DI68" t="s">
        <v>496</v>
      </c>
      <c r="DN68" t="s">
        <v>497</v>
      </c>
      <c r="DO68" t="s">
        <v>498</v>
      </c>
      <c r="DP68" t="s">
        <v>499</v>
      </c>
      <c r="DQ68" t="s">
        <v>500</v>
      </c>
      <c r="DV68" t="s">
        <v>219</v>
      </c>
      <c r="EF68" t="s">
        <v>352</v>
      </c>
      <c r="EG68" t="s">
        <v>257</v>
      </c>
      <c r="EL68" s="12">
        <v>2004</v>
      </c>
      <c r="EN68">
        <f>(1800*40000)/1000000</f>
        <v>72</v>
      </c>
      <c r="EO68">
        <f>1800*40000/2/1000000</f>
        <v>36</v>
      </c>
      <c r="EP68">
        <f>1800*5000/1000000</f>
        <v>9</v>
      </c>
      <c r="EQ68">
        <f>1800*40000/2/1000000</f>
        <v>36</v>
      </c>
      <c r="ER68" s="13">
        <f t="shared" si="8"/>
        <v>153</v>
      </c>
      <c r="EZ68">
        <v>50</v>
      </c>
      <c r="FA68">
        <v>50</v>
      </c>
      <c r="FQ68">
        <v>4</v>
      </c>
      <c r="FS68">
        <v>2</v>
      </c>
      <c r="FY68">
        <v>1</v>
      </c>
      <c r="GD68">
        <v>1234</v>
      </c>
    </row>
    <row r="69" spans="1:190" ht="15" customHeight="1" x14ac:dyDescent="0.3">
      <c r="A69">
        <v>1102</v>
      </c>
      <c r="B69" t="s">
        <v>501</v>
      </c>
      <c r="C69" t="s">
        <v>501</v>
      </c>
      <c r="D69" t="s">
        <v>263</v>
      </c>
      <c r="E69" t="s">
        <v>264</v>
      </c>
      <c r="F69" s="7">
        <v>1</v>
      </c>
      <c r="G69" s="10" t="s">
        <v>265</v>
      </c>
      <c r="H69" s="7" t="str">
        <f t="shared" si="9"/>
        <v>1</v>
      </c>
      <c r="I69" t="s">
        <v>278</v>
      </c>
      <c r="J69">
        <v>1</v>
      </c>
      <c r="K69">
        <v>53</v>
      </c>
      <c r="L69">
        <v>1</v>
      </c>
      <c r="M69">
        <v>1</v>
      </c>
      <c r="N69">
        <v>1</v>
      </c>
      <c r="O69">
        <v>4</v>
      </c>
      <c r="P69">
        <v>4</v>
      </c>
      <c r="Q69">
        <v>2</v>
      </c>
      <c r="R69">
        <v>25</v>
      </c>
      <c r="S69">
        <v>2</v>
      </c>
      <c r="T69" s="8">
        <v>150</v>
      </c>
      <c r="U69" s="8">
        <v>150</v>
      </c>
      <c r="V69" s="8">
        <v>15</v>
      </c>
      <c r="W69" s="9">
        <v>3</v>
      </c>
      <c r="X69" s="9">
        <v>0.8</v>
      </c>
      <c r="Y69">
        <v>1.2</v>
      </c>
      <c r="Z69" s="8"/>
      <c r="AB69" s="9"/>
      <c r="AE69" s="10">
        <v>2</v>
      </c>
      <c r="AF69" s="10">
        <v>2</v>
      </c>
      <c r="AG69" s="9">
        <v>0.8</v>
      </c>
      <c r="AH69" s="8" t="s">
        <v>502</v>
      </c>
      <c r="AI69" s="8" t="s">
        <v>177</v>
      </c>
      <c r="AJ69">
        <v>20</v>
      </c>
      <c r="AK69" t="s">
        <v>267</v>
      </c>
      <c r="AL69">
        <v>2009</v>
      </c>
      <c r="AO69" t="s">
        <v>503</v>
      </c>
      <c r="AP69">
        <v>2000</v>
      </c>
      <c r="AQ69" s="11"/>
      <c r="AR69" s="11">
        <v>2009</v>
      </c>
      <c r="AS69" s="11"/>
      <c r="AT69" t="s">
        <v>249</v>
      </c>
      <c r="AU69" t="s">
        <v>197</v>
      </c>
      <c r="AV69">
        <v>30</v>
      </c>
      <c r="AW69" t="s">
        <v>267</v>
      </c>
      <c r="AX69">
        <v>1999</v>
      </c>
      <c r="AY69" s="11"/>
      <c r="BZ69" t="s">
        <v>205</v>
      </c>
      <c r="CA69" s="12" t="s">
        <v>180</v>
      </c>
      <c r="CB69" s="12" t="s">
        <v>181</v>
      </c>
      <c r="CC69" s="12" t="s">
        <v>186</v>
      </c>
      <c r="CD69">
        <v>20</v>
      </c>
      <c r="CF69">
        <v>2</v>
      </c>
      <c r="CH69" s="13">
        <f t="shared" si="5"/>
        <v>20</v>
      </c>
      <c r="CI69" s="13">
        <f t="shared" si="6"/>
        <v>2</v>
      </c>
      <c r="CJ69" s="13">
        <f t="shared" si="7"/>
        <v>18</v>
      </c>
      <c r="CK69" t="s">
        <v>205</v>
      </c>
      <c r="CL69">
        <v>1.2</v>
      </c>
      <c r="CM69" t="s">
        <v>220</v>
      </c>
      <c r="CO69" s="11"/>
      <c r="CP69" s="11"/>
      <c r="CQ69" s="11">
        <v>2000</v>
      </c>
      <c r="CR69" s="11"/>
      <c r="CS69" s="11"/>
      <c r="CT69" s="11"/>
      <c r="CU69" s="11"/>
      <c r="CV69" s="11"/>
      <c r="DV69" t="s">
        <v>219</v>
      </c>
      <c r="DW69" t="s">
        <v>504</v>
      </c>
      <c r="EF69" t="s">
        <v>505</v>
      </c>
      <c r="EG69" t="s">
        <v>201</v>
      </c>
      <c r="EL69" s="12"/>
      <c r="ER69" s="13"/>
      <c r="FS69">
        <v>2</v>
      </c>
      <c r="FY69">
        <v>1</v>
      </c>
      <c r="GG69">
        <v>38</v>
      </c>
    </row>
    <row r="70" spans="1:190" ht="15" customHeight="1" x14ac:dyDescent="0.3">
      <c r="A70">
        <v>1103</v>
      </c>
      <c r="B70" t="s">
        <v>506</v>
      </c>
      <c r="C70" t="s">
        <v>507</v>
      </c>
      <c r="D70" t="s">
        <v>233</v>
      </c>
      <c r="E70" t="s">
        <v>264</v>
      </c>
      <c r="F70" s="7">
        <v>1</v>
      </c>
      <c r="G70" s="10" t="s">
        <v>265</v>
      </c>
      <c r="H70" s="7" t="str">
        <f t="shared" si="9"/>
        <v>1</v>
      </c>
      <c r="I70" t="s">
        <v>278</v>
      </c>
      <c r="J70">
        <v>2</v>
      </c>
      <c r="K70">
        <v>55</v>
      </c>
      <c r="L70">
        <v>1</v>
      </c>
      <c r="M70">
        <v>1</v>
      </c>
      <c r="N70">
        <v>1</v>
      </c>
      <c r="O70">
        <v>6</v>
      </c>
      <c r="P70">
        <v>4</v>
      </c>
      <c r="Q70">
        <v>4</v>
      </c>
      <c r="R70">
        <v>35</v>
      </c>
      <c r="S70">
        <v>1</v>
      </c>
      <c r="T70" s="8">
        <v>70</v>
      </c>
      <c r="U70" s="8"/>
      <c r="V70" s="8">
        <v>10</v>
      </c>
      <c r="W70" s="9">
        <v>2.1</v>
      </c>
      <c r="X70" s="9">
        <v>0.9</v>
      </c>
      <c r="Y70">
        <v>1.3</v>
      </c>
      <c r="Z70" s="8"/>
      <c r="AB70" s="9"/>
      <c r="AC70">
        <v>2</v>
      </c>
      <c r="AE70" s="10">
        <v>2</v>
      </c>
      <c r="AF70" s="10">
        <v>5</v>
      </c>
      <c r="AG70" s="9">
        <v>0.7</v>
      </c>
      <c r="AH70" s="8" t="s">
        <v>176</v>
      </c>
      <c r="AI70" s="8" t="s">
        <v>177</v>
      </c>
      <c r="AL70">
        <v>1999</v>
      </c>
      <c r="AO70" t="s">
        <v>508</v>
      </c>
      <c r="AQ70" s="11"/>
      <c r="AR70" s="11">
        <v>1999</v>
      </c>
      <c r="AS70" s="11"/>
      <c r="AY70" s="11"/>
      <c r="CA70" s="12"/>
      <c r="CB70" s="12"/>
      <c r="CC70" s="12"/>
      <c r="CH70" s="13"/>
      <c r="CI70" s="13"/>
      <c r="CJ70" s="13"/>
      <c r="CK70" t="s">
        <v>177</v>
      </c>
      <c r="CL70">
        <v>0.2</v>
      </c>
      <c r="CM70" t="s">
        <v>509</v>
      </c>
      <c r="CO70" s="11"/>
      <c r="CP70" s="11"/>
      <c r="CQ70" s="11"/>
      <c r="CR70" s="11"/>
      <c r="CS70" s="11"/>
      <c r="CT70" s="11"/>
      <c r="CU70" s="11"/>
      <c r="CV70" s="11"/>
      <c r="DN70" t="s">
        <v>510</v>
      </c>
      <c r="DO70" t="s">
        <v>511</v>
      </c>
      <c r="DP70" t="s">
        <v>512</v>
      </c>
      <c r="DQ70" t="s">
        <v>513</v>
      </c>
      <c r="EG70" t="s">
        <v>245</v>
      </c>
      <c r="EL70" s="12">
        <v>1999</v>
      </c>
      <c r="ER70" s="13"/>
      <c r="FA70">
        <v>1.2</v>
      </c>
      <c r="FS70">
        <v>2</v>
      </c>
      <c r="FY70">
        <v>5</v>
      </c>
      <c r="GE70">
        <v>3</v>
      </c>
      <c r="GG70">
        <v>4</v>
      </c>
    </row>
    <row r="71" spans="1:190" ht="15" customHeight="1" x14ac:dyDescent="0.3">
      <c r="A71">
        <v>1104</v>
      </c>
      <c r="B71" t="s">
        <v>514</v>
      </c>
      <c r="C71" t="s">
        <v>515</v>
      </c>
      <c r="D71" t="s">
        <v>233</v>
      </c>
      <c r="E71" t="s">
        <v>264</v>
      </c>
      <c r="F71" s="7">
        <v>1</v>
      </c>
      <c r="G71" s="10" t="s">
        <v>265</v>
      </c>
      <c r="H71" s="7" t="str">
        <f t="shared" si="9"/>
        <v>1</v>
      </c>
      <c r="I71" t="s">
        <v>266</v>
      </c>
      <c r="J71">
        <v>2</v>
      </c>
      <c r="K71">
        <v>50</v>
      </c>
      <c r="L71">
        <v>1</v>
      </c>
      <c r="M71">
        <v>2</v>
      </c>
      <c r="N71">
        <v>2</v>
      </c>
      <c r="O71">
        <v>6</v>
      </c>
      <c r="P71">
        <v>3</v>
      </c>
      <c r="Q71">
        <v>2</v>
      </c>
      <c r="R71">
        <v>30</v>
      </c>
      <c r="S71">
        <v>1</v>
      </c>
      <c r="T71" s="8">
        <v>70</v>
      </c>
      <c r="U71" s="8">
        <v>70</v>
      </c>
      <c r="V71" s="8">
        <v>60</v>
      </c>
      <c r="W71" s="9">
        <v>4</v>
      </c>
      <c r="X71" s="9">
        <v>4</v>
      </c>
      <c r="Z71" s="8">
        <v>1</v>
      </c>
      <c r="AA71">
        <v>1.1000000000000001</v>
      </c>
      <c r="AB71" s="9"/>
      <c r="AC71">
        <v>1</v>
      </c>
      <c r="AE71" s="10">
        <v>2</v>
      </c>
      <c r="AF71" s="10">
        <v>4</v>
      </c>
      <c r="AG71" s="9">
        <v>1</v>
      </c>
      <c r="AH71" s="8" t="s">
        <v>261</v>
      </c>
      <c r="AI71" s="8" t="s">
        <v>197</v>
      </c>
      <c r="AJ71">
        <v>200</v>
      </c>
      <c r="AK71" t="s">
        <v>267</v>
      </c>
      <c r="AL71">
        <v>1994</v>
      </c>
      <c r="AM71">
        <v>15</v>
      </c>
      <c r="AN71" t="s">
        <v>179</v>
      </c>
      <c r="AO71" t="s">
        <v>188</v>
      </c>
      <c r="AP71">
        <v>100</v>
      </c>
      <c r="AQ71" s="11"/>
      <c r="AR71" s="11">
        <v>2018</v>
      </c>
      <c r="AS71" s="11"/>
      <c r="AY71" s="11"/>
      <c r="BZ71" t="s">
        <v>197</v>
      </c>
      <c r="CA71" s="12"/>
      <c r="CB71" s="12"/>
      <c r="CC71" s="12" t="s">
        <v>182</v>
      </c>
      <c r="CD71">
        <v>275</v>
      </c>
      <c r="CF71">
        <v>85</v>
      </c>
      <c r="CH71" s="13">
        <f t="shared" si="5"/>
        <v>275</v>
      </c>
      <c r="CI71" s="13">
        <f t="shared" si="6"/>
        <v>85</v>
      </c>
      <c r="CJ71" s="13">
        <f t="shared" si="7"/>
        <v>190</v>
      </c>
      <c r="CK71" t="s">
        <v>197</v>
      </c>
      <c r="CL71">
        <v>2</v>
      </c>
      <c r="CM71" t="s">
        <v>219</v>
      </c>
      <c r="CO71" s="11">
        <v>30</v>
      </c>
      <c r="CP71" s="11"/>
      <c r="CQ71" s="11">
        <v>1994</v>
      </c>
      <c r="CR71" s="11"/>
      <c r="CS71" s="11"/>
      <c r="CT71" s="11"/>
      <c r="CU71" s="11"/>
      <c r="CV71" s="11"/>
      <c r="DG71">
        <v>3</v>
      </c>
      <c r="DH71" t="s">
        <v>244</v>
      </c>
      <c r="DI71" t="s">
        <v>516</v>
      </c>
      <c r="DJ71" t="s">
        <v>261</v>
      </c>
      <c r="DK71" t="s">
        <v>517</v>
      </c>
      <c r="DL71" t="s">
        <v>188</v>
      </c>
      <c r="DN71" t="s">
        <v>518</v>
      </c>
      <c r="DO71" t="s">
        <v>519</v>
      </c>
      <c r="DR71" t="s">
        <v>518</v>
      </c>
      <c r="EG71" t="s">
        <v>238</v>
      </c>
      <c r="EL71" s="12">
        <v>1994</v>
      </c>
      <c r="EN71">
        <f>400*5000/1000000</f>
        <v>2</v>
      </c>
      <c r="EO71">
        <f>40*5000/1000000</f>
        <v>0.2</v>
      </c>
      <c r="ER71" s="13">
        <f t="shared" si="8"/>
        <v>2.2000000000000002</v>
      </c>
      <c r="EZ71">
        <v>5</v>
      </c>
      <c r="FA71">
        <f>30*0.15</f>
        <v>4.5</v>
      </c>
      <c r="FB71">
        <f>30*0.15</f>
        <v>4.5</v>
      </c>
      <c r="FI71">
        <v>1</v>
      </c>
      <c r="FJ71">
        <v>3</v>
      </c>
      <c r="FL71">
        <v>1</v>
      </c>
      <c r="FQ71">
        <v>1</v>
      </c>
      <c r="FS71">
        <v>1</v>
      </c>
      <c r="FT71">
        <v>1</v>
      </c>
      <c r="FU71">
        <v>400</v>
      </c>
      <c r="FV71">
        <v>36</v>
      </c>
      <c r="FW71">
        <v>0.9</v>
      </c>
      <c r="FX71">
        <v>2</v>
      </c>
      <c r="GD71">
        <v>2</v>
      </c>
      <c r="GE71">
        <v>5</v>
      </c>
      <c r="GG71">
        <v>2</v>
      </c>
    </row>
    <row r="72" spans="1:190" ht="15" customHeight="1" x14ac:dyDescent="0.3">
      <c r="A72">
        <v>1105</v>
      </c>
      <c r="B72" t="s">
        <v>520</v>
      </c>
      <c r="C72" t="s">
        <v>520</v>
      </c>
      <c r="D72" t="s">
        <v>175</v>
      </c>
      <c r="E72" t="s">
        <v>264</v>
      </c>
      <c r="F72" s="7">
        <v>1</v>
      </c>
      <c r="G72" s="10" t="s">
        <v>265</v>
      </c>
      <c r="H72" s="7" t="str">
        <f t="shared" si="9"/>
        <v>1</v>
      </c>
      <c r="I72" t="s">
        <v>278</v>
      </c>
      <c r="J72">
        <v>1</v>
      </c>
      <c r="K72">
        <v>35</v>
      </c>
      <c r="L72">
        <v>1</v>
      </c>
      <c r="M72">
        <v>1</v>
      </c>
      <c r="N72">
        <v>2</v>
      </c>
      <c r="O72">
        <v>4</v>
      </c>
      <c r="P72">
        <v>2</v>
      </c>
      <c r="Q72">
        <v>1</v>
      </c>
      <c r="R72">
        <v>13</v>
      </c>
      <c r="S72">
        <v>1</v>
      </c>
      <c r="T72" s="8">
        <v>60</v>
      </c>
      <c r="U72" s="8">
        <v>60</v>
      </c>
      <c r="V72" s="8">
        <v>15</v>
      </c>
      <c r="W72" s="9">
        <v>0.7</v>
      </c>
      <c r="X72" s="9">
        <v>0.7</v>
      </c>
      <c r="Z72" s="8">
        <v>3</v>
      </c>
      <c r="AB72" s="9"/>
      <c r="AC72">
        <v>3</v>
      </c>
      <c r="AE72" s="10">
        <v>1</v>
      </c>
      <c r="AF72" s="10">
        <v>1</v>
      </c>
      <c r="AG72" s="9">
        <v>0.7</v>
      </c>
      <c r="AH72" s="8" t="s">
        <v>272</v>
      </c>
      <c r="AI72" s="8" t="s">
        <v>197</v>
      </c>
      <c r="AJ72">
        <v>200</v>
      </c>
      <c r="AK72" t="s">
        <v>267</v>
      </c>
      <c r="AL72">
        <v>2009</v>
      </c>
      <c r="AM72">
        <v>0.3</v>
      </c>
      <c r="AN72" t="s">
        <v>179</v>
      </c>
      <c r="AQ72" s="11"/>
      <c r="AR72" s="11"/>
      <c r="AS72" s="11"/>
      <c r="AY72" s="11"/>
      <c r="BZ72" t="s">
        <v>197</v>
      </c>
      <c r="CA72" s="12"/>
      <c r="CB72" s="12"/>
      <c r="CC72" s="12"/>
      <c r="CD72">
        <v>11</v>
      </c>
      <c r="CF72">
        <v>10</v>
      </c>
      <c r="CH72" s="13">
        <f t="shared" si="5"/>
        <v>11</v>
      </c>
      <c r="CI72" s="13">
        <f t="shared" si="6"/>
        <v>10</v>
      </c>
      <c r="CJ72" s="13">
        <f t="shared" si="7"/>
        <v>1</v>
      </c>
      <c r="CK72" t="s">
        <v>197</v>
      </c>
      <c r="CO72" s="11"/>
      <c r="CP72" s="11"/>
      <c r="CQ72" s="11"/>
      <c r="CR72" s="11"/>
      <c r="CS72" s="11"/>
      <c r="CT72" s="11"/>
      <c r="CU72" s="11"/>
      <c r="CV72" s="11"/>
      <c r="EG72" t="s">
        <v>192</v>
      </c>
      <c r="EL72" s="12"/>
      <c r="EN72">
        <f>200*15000/1000000</f>
        <v>3</v>
      </c>
      <c r="EO72">
        <v>1.5</v>
      </c>
      <c r="ER72" s="13">
        <f t="shared" si="8"/>
        <v>4.5</v>
      </c>
      <c r="EZ72">
        <v>7</v>
      </c>
      <c r="FI72">
        <v>3</v>
      </c>
      <c r="FJ72">
        <v>2</v>
      </c>
      <c r="FK72" t="s">
        <v>521</v>
      </c>
      <c r="FL72">
        <v>2</v>
      </c>
      <c r="FQ72">
        <v>13</v>
      </c>
      <c r="FS72">
        <v>1</v>
      </c>
      <c r="FT72">
        <v>2</v>
      </c>
      <c r="FU72">
        <v>80</v>
      </c>
      <c r="FV72">
        <v>36</v>
      </c>
      <c r="FW72">
        <v>1</v>
      </c>
      <c r="FX72">
        <v>2</v>
      </c>
      <c r="GD72">
        <v>34</v>
      </c>
      <c r="GE72" t="s">
        <v>222</v>
      </c>
      <c r="GF72">
        <v>4</v>
      </c>
      <c r="GG72">
        <v>4</v>
      </c>
    </row>
    <row r="73" spans="1:190" ht="15" customHeight="1" x14ac:dyDescent="0.3">
      <c r="A73">
        <v>1106</v>
      </c>
      <c r="B73" t="s">
        <v>522</v>
      </c>
      <c r="C73" t="s">
        <v>522</v>
      </c>
      <c r="D73" t="s">
        <v>263</v>
      </c>
      <c r="E73" t="s">
        <v>264</v>
      </c>
      <c r="F73" s="7">
        <v>1</v>
      </c>
      <c r="G73" s="10" t="s">
        <v>265</v>
      </c>
      <c r="H73" s="7" t="str">
        <f t="shared" si="9"/>
        <v>1</v>
      </c>
      <c r="I73" t="s">
        <v>266</v>
      </c>
      <c r="J73">
        <v>1</v>
      </c>
      <c r="K73">
        <v>63</v>
      </c>
      <c r="L73">
        <v>1</v>
      </c>
      <c r="M73">
        <v>1</v>
      </c>
      <c r="N73">
        <v>1</v>
      </c>
      <c r="O73">
        <v>4</v>
      </c>
      <c r="P73">
        <v>4</v>
      </c>
      <c r="Q73">
        <v>2</v>
      </c>
      <c r="R73">
        <v>40</v>
      </c>
      <c r="S73">
        <v>1</v>
      </c>
      <c r="T73" s="8"/>
      <c r="U73" s="8"/>
      <c r="V73" s="8"/>
      <c r="W73" s="9">
        <v>4</v>
      </c>
      <c r="X73" s="9">
        <v>4</v>
      </c>
      <c r="Y73">
        <v>0</v>
      </c>
      <c r="Z73" s="8">
        <v>2</v>
      </c>
      <c r="AA73">
        <v>2.2999999999999998</v>
      </c>
      <c r="AB73" s="9"/>
      <c r="AC73">
        <v>4</v>
      </c>
      <c r="AE73" s="10">
        <v>2</v>
      </c>
      <c r="AF73" s="10">
        <v>4</v>
      </c>
      <c r="AG73" s="9">
        <v>3</v>
      </c>
      <c r="AH73" s="8" t="s">
        <v>272</v>
      </c>
      <c r="AI73" s="8" t="s">
        <v>197</v>
      </c>
      <c r="AJ73">
        <v>2000</v>
      </c>
      <c r="AK73" t="s">
        <v>267</v>
      </c>
      <c r="AL73">
        <v>2010</v>
      </c>
      <c r="AO73" t="s">
        <v>221</v>
      </c>
      <c r="AP73">
        <v>200</v>
      </c>
      <c r="AQ73" s="11"/>
      <c r="AR73" s="11">
        <v>2000</v>
      </c>
      <c r="AS73" s="11"/>
      <c r="AY73" s="11"/>
      <c r="BZ73" t="s">
        <v>197</v>
      </c>
      <c r="CA73" s="12"/>
      <c r="CB73" s="12"/>
      <c r="CC73" s="12"/>
      <c r="CD73">
        <v>100</v>
      </c>
      <c r="CF73">
        <v>50</v>
      </c>
      <c r="CH73" s="13">
        <f t="shared" si="5"/>
        <v>100</v>
      </c>
      <c r="CI73" s="13">
        <f t="shared" si="6"/>
        <v>50</v>
      </c>
      <c r="CJ73" s="13">
        <f t="shared" si="7"/>
        <v>50</v>
      </c>
      <c r="CK73" t="s">
        <v>197</v>
      </c>
      <c r="CL73">
        <v>1</v>
      </c>
      <c r="CM73" t="s">
        <v>523</v>
      </c>
      <c r="CO73" s="11">
        <v>500</v>
      </c>
      <c r="CP73" s="11"/>
      <c r="CQ73" s="11">
        <v>2015</v>
      </c>
      <c r="CR73" s="11"/>
      <c r="CS73" s="11"/>
      <c r="CT73" s="11"/>
      <c r="CU73" s="11"/>
      <c r="CV73" s="11"/>
      <c r="DN73" t="s">
        <v>523</v>
      </c>
      <c r="DO73" t="s">
        <v>524</v>
      </c>
      <c r="DP73" t="s">
        <v>525</v>
      </c>
      <c r="DQ73" t="s">
        <v>190</v>
      </c>
      <c r="DV73" t="s">
        <v>526</v>
      </c>
      <c r="DW73" t="s">
        <v>226</v>
      </c>
      <c r="EG73" t="s">
        <v>192</v>
      </c>
      <c r="EL73" s="12"/>
      <c r="ER73" s="13"/>
      <c r="EZ73">
        <f>200*12000/1000000</f>
        <v>2.4</v>
      </c>
      <c r="FL73">
        <v>3</v>
      </c>
      <c r="FQ73">
        <v>4</v>
      </c>
      <c r="FS73">
        <v>2</v>
      </c>
      <c r="FY73">
        <v>1</v>
      </c>
      <c r="GE73" t="s">
        <v>527</v>
      </c>
      <c r="GF73" t="s">
        <v>259</v>
      </c>
      <c r="GG73">
        <v>3</v>
      </c>
    </row>
    <row r="74" spans="1:190" ht="15" customHeight="1" x14ac:dyDescent="0.3">
      <c r="A74">
        <v>1107</v>
      </c>
      <c r="B74" t="s">
        <v>528</v>
      </c>
      <c r="C74" t="s">
        <v>528</v>
      </c>
      <c r="D74" t="s">
        <v>263</v>
      </c>
      <c r="E74" t="s">
        <v>264</v>
      </c>
      <c r="F74" s="7">
        <v>1</v>
      </c>
      <c r="G74" s="10" t="s">
        <v>265</v>
      </c>
      <c r="H74" s="7" t="str">
        <f t="shared" si="9"/>
        <v>1</v>
      </c>
      <c r="I74" t="s">
        <v>278</v>
      </c>
      <c r="J74">
        <v>1</v>
      </c>
      <c r="L74">
        <v>1</v>
      </c>
      <c r="M74">
        <v>1</v>
      </c>
      <c r="N74">
        <v>1</v>
      </c>
      <c r="O74">
        <v>3</v>
      </c>
      <c r="P74">
        <v>1</v>
      </c>
      <c r="Q74">
        <v>1</v>
      </c>
      <c r="R74">
        <v>35</v>
      </c>
      <c r="S74">
        <v>1</v>
      </c>
      <c r="T74" s="8">
        <v>100</v>
      </c>
      <c r="U74" s="8">
        <v>100</v>
      </c>
      <c r="V74" s="8">
        <v>40</v>
      </c>
      <c r="W74" s="9">
        <v>1.5</v>
      </c>
      <c r="X74" s="9">
        <v>1.5</v>
      </c>
      <c r="Z74" s="8">
        <v>3</v>
      </c>
      <c r="AB74" s="9"/>
      <c r="AC74">
        <v>2</v>
      </c>
      <c r="AE74" s="10">
        <v>1</v>
      </c>
      <c r="AF74" s="10">
        <v>4</v>
      </c>
      <c r="AG74" s="9">
        <v>1.5</v>
      </c>
      <c r="AH74" s="8" t="s">
        <v>272</v>
      </c>
      <c r="AI74" s="8" t="s">
        <v>197</v>
      </c>
      <c r="AJ74">
        <v>500</v>
      </c>
      <c r="AK74" t="s">
        <v>267</v>
      </c>
      <c r="AL74">
        <v>2009</v>
      </c>
      <c r="AM74">
        <v>20</v>
      </c>
      <c r="AN74" t="s">
        <v>179</v>
      </c>
      <c r="AQ74" s="11"/>
      <c r="AR74" s="11"/>
      <c r="AS74" s="11"/>
      <c r="AT74" t="s">
        <v>251</v>
      </c>
      <c r="AU74" t="s">
        <v>195</v>
      </c>
      <c r="AV74" s="11">
        <v>0.5</v>
      </c>
      <c r="AW74" s="11" t="s">
        <v>529</v>
      </c>
      <c r="AX74">
        <v>2013</v>
      </c>
      <c r="AY74" s="11"/>
      <c r="BA74" s="10" t="s">
        <v>487</v>
      </c>
      <c r="BB74">
        <v>200</v>
      </c>
      <c r="BC74">
        <v>2009</v>
      </c>
      <c r="BF74" t="s">
        <v>194</v>
      </c>
      <c r="BG74">
        <v>100</v>
      </c>
      <c r="BH74">
        <v>2009</v>
      </c>
      <c r="BZ74" t="s">
        <v>198</v>
      </c>
      <c r="CA74" s="12" t="s">
        <v>180</v>
      </c>
      <c r="CB74" s="12" t="s">
        <v>181</v>
      </c>
      <c r="CC74" s="12" t="s">
        <v>182</v>
      </c>
      <c r="CH74" s="13"/>
      <c r="CI74" s="13"/>
      <c r="CJ74" s="13"/>
      <c r="CK74" t="s">
        <v>198</v>
      </c>
      <c r="CO74" s="11"/>
      <c r="CP74" s="11"/>
      <c r="CQ74" s="11"/>
      <c r="CR74" s="11"/>
      <c r="CS74" s="11"/>
      <c r="CT74" s="11"/>
      <c r="CU74" s="11"/>
      <c r="CV74" s="11"/>
      <c r="DN74" t="s">
        <v>530</v>
      </c>
      <c r="DO74" t="s">
        <v>531</v>
      </c>
      <c r="DP74" t="s">
        <v>532</v>
      </c>
      <c r="DQ74" t="s">
        <v>533</v>
      </c>
      <c r="DV74" t="s">
        <v>526</v>
      </c>
      <c r="DW74" t="s">
        <v>226</v>
      </c>
      <c r="DZ74" t="s">
        <v>534</v>
      </c>
      <c r="EA74" t="s">
        <v>535</v>
      </c>
      <c r="EF74" t="s">
        <v>183</v>
      </c>
      <c r="EL74" s="12">
        <v>2009</v>
      </c>
      <c r="EN74">
        <f>28000*500/1000000</f>
        <v>14</v>
      </c>
      <c r="EO74">
        <v>4.5</v>
      </c>
      <c r="EP74">
        <f>15000*500/1000000</f>
        <v>7.5</v>
      </c>
      <c r="ER74" s="13">
        <f t="shared" si="8"/>
        <v>26</v>
      </c>
      <c r="ES74">
        <v>2015</v>
      </c>
      <c r="EU74">
        <f>500*28000/1000000</f>
        <v>14</v>
      </c>
      <c r="EV74">
        <v>1.4</v>
      </c>
      <c r="EW74">
        <v>6</v>
      </c>
      <c r="EZ74">
        <v>7.4</v>
      </c>
      <c r="FA74">
        <f>25*12*150000/1000000</f>
        <v>45</v>
      </c>
      <c r="FQ74">
        <v>3</v>
      </c>
      <c r="FS74">
        <v>2</v>
      </c>
      <c r="FY74">
        <v>1</v>
      </c>
      <c r="GD74">
        <v>234</v>
      </c>
      <c r="GE74">
        <v>1</v>
      </c>
      <c r="GF74" t="s">
        <v>536</v>
      </c>
      <c r="GG74">
        <v>12</v>
      </c>
    </row>
    <row r="75" spans="1:190" ht="15" customHeight="1" x14ac:dyDescent="0.3">
      <c r="A75" s="15">
        <v>2108</v>
      </c>
      <c r="B75" t="s">
        <v>537</v>
      </c>
      <c r="C75" t="s">
        <v>537</v>
      </c>
      <c r="D75" t="s">
        <v>263</v>
      </c>
      <c r="E75" t="s">
        <v>264</v>
      </c>
      <c r="F75" s="7">
        <v>1</v>
      </c>
      <c r="G75" t="s">
        <v>339</v>
      </c>
      <c r="H75" s="7" t="str">
        <f t="shared" si="9"/>
        <v>2</v>
      </c>
      <c r="I75" t="s">
        <v>376</v>
      </c>
      <c r="J75">
        <v>1</v>
      </c>
      <c r="K75">
        <v>53</v>
      </c>
      <c r="L75">
        <v>1</v>
      </c>
      <c r="M75">
        <v>1</v>
      </c>
      <c r="N75">
        <v>1</v>
      </c>
      <c r="O75">
        <v>4</v>
      </c>
      <c r="P75">
        <v>4</v>
      </c>
      <c r="Q75">
        <v>2</v>
      </c>
      <c r="R75">
        <v>37</v>
      </c>
      <c r="S75">
        <v>1</v>
      </c>
      <c r="T75" s="8">
        <v>180</v>
      </c>
      <c r="U75" s="8">
        <v>180</v>
      </c>
      <c r="V75" s="8">
        <v>35</v>
      </c>
      <c r="W75" s="9">
        <v>0.8</v>
      </c>
      <c r="X75" s="9">
        <v>0.5</v>
      </c>
      <c r="Y75">
        <v>0.3</v>
      </c>
      <c r="Z75" s="8"/>
      <c r="AB75" s="9"/>
      <c r="AC75">
        <v>2</v>
      </c>
      <c r="AE75" s="10">
        <v>2</v>
      </c>
      <c r="AF75" s="10">
        <v>5</v>
      </c>
      <c r="AG75" s="9">
        <v>0.4</v>
      </c>
      <c r="AH75" s="8" t="s">
        <v>236</v>
      </c>
      <c r="AI75" s="8" t="s">
        <v>240</v>
      </c>
      <c r="AJ75">
        <v>120</v>
      </c>
      <c r="AK75" t="s">
        <v>267</v>
      </c>
      <c r="AL75">
        <v>2015</v>
      </c>
      <c r="AO75" t="s">
        <v>215</v>
      </c>
      <c r="AP75">
        <v>200</v>
      </c>
      <c r="AQ75" s="11"/>
      <c r="AR75" s="11">
        <v>2015</v>
      </c>
      <c r="AS75" s="11"/>
      <c r="AT75" t="s">
        <v>194</v>
      </c>
      <c r="AU75" t="s">
        <v>195</v>
      </c>
      <c r="AV75">
        <v>60</v>
      </c>
      <c r="AW75" t="s">
        <v>193</v>
      </c>
      <c r="AY75" s="11"/>
      <c r="BZ75" t="s">
        <v>198</v>
      </c>
      <c r="CA75" s="12" t="s">
        <v>180</v>
      </c>
      <c r="CB75" s="12" t="s">
        <v>181</v>
      </c>
      <c r="CC75" s="12" t="s">
        <v>182</v>
      </c>
      <c r="CD75">
        <v>60</v>
      </c>
      <c r="CE75">
        <v>45</v>
      </c>
      <c r="CF75">
        <v>45</v>
      </c>
      <c r="CG75">
        <v>15</v>
      </c>
      <c r="CH75" s="13">
        <f t="shared" ref="CH75" si="10">SUM(CD75:CE75)</f>
        <v>105</v>
      </c>
      <c r="CI75" s="13">
        <f t="shared" ref="CI75" si="11">SUM(CF75:CG75)</f>
        <v>60</v>
      </c>
      <c r="CJ75" s="13">
        <f t="shared" ref="CJ75" si="12">CH75-CI75</f>
        <v>45</v>
      </c>
      <c r="CK75" t="s">
        <v>198</v>
      </c>
      <c r="CL75">
        <v>0.1</v>
      </c>
      <c r="CM75" t="s">
        <v>491</v>
      </c>
      <c r="CO75" s="11">
        <v>200</v>
      </c>
      <c r="CP75" s="11" t="s">
        <v>193</v>
      </c>
      <c r="CQ75" s="11"/>
      <c r="CR75" s="11"/>
      <c r="CS75" s="11"/>
      <c r="CT75" s="11"/>
      <c r="CU75" s="11"/>
      <c r="CV75" s="11"/>
      <c r="DG75">
        <v>2</v>
      </c>
      <c r="DH75" t="s">
        <v>219</v>
      </c>
      <c r="DI75" t="s">
        <v>538</v>
      </c>
      <c r="DJ75" t="s">
        <v>221</v>
      </c>
      <c r="DK75" t="s">
        <v>539</v>
      </c>
      <c r="EL75" s="12">
        <v>2015</v>
      </c>
      <c r="EN75">
        <f>(30000*120+35000*30+15000*200)/1000000</f>
        <v>7.65</v>
      </c>
      <c r="EO75">
        <f>15*150000/1000000</f>
        <v>2.25</v>
      </c>
      <c r="EP75">
        <v>0.2</v>
      </c>
      <c r="EQ75">
        <f>(120+200+90)*6/1000</f>
        <v>2.46</v>
      </c>
      <c r="ER75" s="13">
        <f t="shared" si="8"/>
        <v>12.559999999999999</v>
      </c>
      <c r="ES75">
        <v>2018</v>
      </c>
      <c r="EU75">
        <f>200*15000/1000000</f>
        <v>3</v>
      </c>
      <c r="EV75">
        <f>200*6000/1000000</f>
        <v>1.2</v>
      </c>
      <c r="EZ75">
        <v>3</v>
      </c>
      <c r="FA75">
        <f>50*180000/1000000</f>
        <v>9</v>
      </c>
      <c r="FC75">
        <v>1</v>
      </c>
      <c r="FD75">
        <v>1.8</v>
      </c>
      <c r="FI75">
        <v>1</v>
      </c>
      <c r="FJ75">
        <v>2</v>
      </c>
      <c r="FK75" t="s">
        <v>540</v>
      </c>
      <c r="FL75">
        <v>2</v>
      </c>
      <c r="FQ75">
        <v>2</v>
      </c>
      <c r="FS75">
        <v>1</v>
      </c>
      <c r="FT75">
        <v>1</v>
      </c>
      <c r="FU75">
        <v>40</v>
      </c>
      <c r="FV75">
        <v>60</v>
      </c>
      <c r="FW75">
        <v>0.65</v>
      </c>
      <c r="FX75">
        <v>3</v>
      </c>
      <c r="GG75">
        <v>1</v>
      </c>
    </row>
    <row r="76" spans="1:190" ht="15" customHeight="1" x14ac:dyDescent="0.3">
      <c r="A76">
        <v>2109</v>
      </c>
      <c r="B76" t="s">
        <v>541</v>
      </c>
      <c r="C76" t="s">
        <v>541</v>
      </c>
      <c r="D76" t="s">
        <v>263</v>
      </c>
      <c r="E76" t="s">
        <v>264</v>
      </c>
      <c r="F76" s="7">
        <v>1</v>
      </c>
      <c r="G76" t="s">
        <v>339</v>
      </c>
      <c r="H76" s="7" t="str">
        <f t="shared" si="9"/>
        <v>2</v>
      </c>
      <c r="I76" t="s">
        <v>362</v>
      </c>
      <c r="J76">
        <v>1</v>
      </c>
      <c r="K76">
        <v>54</v>
      </c>
      <c r="L76">
        <v>1</v>
      </c>
      <c r="M76">
        <v>1</v>
      </c>
      <c r="N76">
        <v>1</v>
      </c>
      <c r="O76">
        <v>5</v>
      </c>
      <c r="P76">
        <v>4</v>
      </c>
      <c r="Q76">
        <v>3</v>
      </c>
      <c r="R76">
        <v>40</v>
      </c>
      <c r="S76">
        <v>1</v>
      </c>
      <c r="T76" s="8">
        <v>100</v>
      </c>
      <c r="U76" s="8">
        <v>100</v>
      </c>
      <c r="V76" s="8">
        <v>65</v>
      </c>
      <c r="W76" s="9">
        <v>4</v>
      </c>
      <c r="X76" s="9">
        <v>4</v>
      </c>
      <c r="Z76" s="8">
        <v>1</v>
      </c>
      <c r="AA76">
        <v>1.1000000000000001</v>
      </c>
      <c r="AB76" s="9"/>
      <c r="AC76">
        <v>3</v>
      </c>
      <c r="AE76" s="10">
        <v>2</v>
      </c>
      <c r="AF76" s="10">
        <v>1</v>
      </c>
      <c r="AG76" s="9">
        <v>3</v>
      </c>
      <c r="AH76" s="8" t="s">
        <v>306</v>
      </c>
      <c r="AI76" s="8" t="s">
        <v>307</v>
      </c>
      <c r="AJ76">
        <v>500</v>
      </c>
      <c r="AK76" t="s">
        <v>273</v>
      </c>
      <c r="AL76">
        <v>1980</v>
      </c>
      <c r="AQ76" s="11"/>
      <c r="AR76" s="11"/>
      <c r="AS76" s="11"/>
      <c r="AY76" s="11"/>
      <c r="CA76" s="12" t="s">
        <v>180</v>
      </c>
      <c r="CB76" s="12" t="s">
        <v>181</v>
      </c>
      <c r="CC76" s="12" t="s">
        <v>186</v>
      </c>
      <c r="CD76">
        <v>40</v>
      </c>
      <c r="CF76">
        <v>20</v>
      </c>
      <c r="CH76" s="13">
        <f t="shared" si="5"/>
        <v>40</v>
      </c>
      <c r="CI76" s="13">
        <f t="shared" si="6"/>
        <v>20</v>
      </c>
      <c r="CJ76" s="13">
        <f t="shared" si="7"/>
        <v>20</v>
      </c>
      <c r="CK76" t="s">
        <v>358</v>
      </c>
      <c r="CL76">
        <v>1</v>
      </c>
      <c r="CM76" t="s">
        <v>491</v>
      </c>
      <c r="CO76" s="11">
        <v>500</v>
      </c>
      <c r="CP76" s="11" t="s">
        <v>193</v>
      </c>
      <c r="CQ76" s="11">
        <v>1978</v>
      </c>
      <c r="CR76" s="11"/>
      <c r="CS76" s="11"/>
      <c r="CT76" s="11"/>
      <c r="CU76" s="11"/>
      <c r="CV76" s="11"/>
      <c r="DN76" t="s">
        <v>491</v>
      </c>
      <c r="DO76" t="s">
        <v>213</v>
      </c>
      <c r="DV76" t="s">
        <v>491</v>
      </c>
      <c r="DW76" t="s">
        <v>213</v>
      </c>
      <c r="DX76" t="s">
        <v>209</v>
      </c>
      <c r="EF76" t="s">
        <v>183</v>
      </c>
      <c r="EL76" s="12">
        <v>1980</v>
      </c>
      <c r="EQ76">
        <f>60*150000/1000000</f>
        <v>9</v>
      </c>
      <c r="ER76" s="13">
        <f t="shared" si="8"/>
        <v>9</v>
      </c>
      <c r="ES76">
        <v>1978</v>
      </c>
      <c r="FQ76">
        <v>1</v>
      </c>
      <c r="FS76">
        <v>2</v>
      </c>
      <c r="FY76">
        <v>1</v>
      </c>
      <c r="GG76">
        <v>4</v>
      </c>
    </row>
    <row r="77" spans="1:190" x14ac:dyDescent="0.3">
      <c r="A77">
        <v>2110</v>
      </c>
      <c r="B77" t="s">
        <v>542</v>
      </c>
      <c r="C77" t="s">
        <v>542</v>
      </c>
      <c r="D77" t="s">
        <v>263</v>
      </c>
      <c r="E77" t="s">
        <v>264</v>
      </c>
      <c r="F77" s="7">
        <v>1</v>
      </c>
      <c r="G77" t="s">
        <v>339</v>
      </c>
      <c r="H77" s="7" t="str">
        <f t="shared" si="9"/>
        <v>2</v>
      </c>
      <c r="I77" t="s">
        <v>362</v>
      </c>
      <c r="J77">
        <v>2</v>
      </c>
      <c r="K77">
        <v>43</v>
      </c>
      <c r="L77">
        <v>1</v>
      </c>
      <c r="M77">
        <v>1</v>
      </c>
      <c r="N77">
        <v>2</v>
      </c>
      <c r="O77">
        <v>5</v>
      </c>
      <c r="P77">
        <v>3</v>
      </c>
      <c r="Q77">
        <v>1</v>
      </c>
      <c r="R77">
        <v>25</v>
      </c>
      <c r="S77">
        <v>1</v>
      </c>
      <c r="T77" s="8">
        <v>75</v>
      </c>
      <c r="U77" s="8">
        <v>75</v>
      </c>
      <c r="V77" s="8">
        <v>15</v>
      </c>
      <c r="W77" s="9">
        <v>1.8</v>
      </c>
      <c r="X77" s="9">
        <v>1</v>
      </c>
      <c r="Z77" s="8">
        <v>3</v>
      </c>
      <c r="AB77" s="9"/>
      <c r="AE77" s="10">
        <v>1</v>
      </c>
      <c r="AF77" s="10">
        <v>3</v>
      </c>
      <c r="AG77" s="9">
        <v>1</v>
      </c>
      <c r="AH77" s="8" t="s">
        <v>306</v>
      </c>
      <c r="AI77" s="8" t="s">
        <v>307</v>
      </c>
      <c r="AJ77">
        <v>20</v>
      </c>
      <c r="AK77" t="s">
        <v>273</v>
      </c>
      <c r="AL77">
        <v>2010</v>
      </c>
      <c r="AO77" t="s">
        <v>221</v>
      </c>
      <c r="AP77">
        <v>100</v>
      </c>
      <c r="AQ77" s="11"/>
      <c r="AR77" s="11">
        <v>2015</v>
      </c>
      <c r="AS77" s="11"/>
      <c r="AY77" s="11"/>
      <c r="CA77" s="12"/>
      <c r="CB77" s="12"/>
      <c r="CC77" s="12"/>
      <c r="CD77">
        <v>20</v>
      </c>
      <c r="CF77">
        <v>15</v>
      </c>
      <c r="CH77" s="13">
        <f t="shared" si="5"/>
        <v>20</v>
      </c>
      <c r="CI77" s="13">
        <f t="shared" si="6"/>
        <v>15</v>
      </c>
      <c r="CJ77" s="13">
        <f t="shared" si="7"/>
        <v>5</v>
      </c>
      <c r="CK77" t="s">
        <v>358</v>
      </c>
      <c r="CO77" s="11"/>
      <c r="CP77" s="11"/>
      <c r="CQ77" s="11"/>
      <c r="CR77" s="11"/>
      <c r="CS77" s="11"/>
      <c r="CT77" s="11"/>
      <c r="CU77" s="11"/>
      <c r="CV77" s="11"/>
      <c r="DN77" t="s">
        <v>491</v>
      </c>
      <c r="DO77" t="s">
        <v>543</v>
      </c>
      <c r="DP77" t="s">
        <v>209</v>
      </c>
      <c r="DV77" t="s">
        <v>491</v>
      </c>
      <c r="EL77" s="12"/>
      <c r="ER77" s="13"/>
      <c r="FQ77">
        <v>1</v>
      </c>
      <c r="FS77">
        <v>1</v>
      </c>
      <c r="FT77">
        <v>13</v>
      </c>
      <c r="FU77">
        <v>200</v>
      </c>
      <c r="FV77">
        <v>12</v>
      </c>
      <c r="FW77">
        <v>1</v>
      </c>
      <c r="FX77">
        <v>2</v>
      </c>
      <c r="GG77">
        <v>6</v>
      </c>
    </row>
    <row r="78" spans="1:190" x14ac:dyDescent="0.3">
      <c r="A78">
        <v>2111</v>
      </c>
      <c r="B78" t="s">
        <v>544</v>
      </c>
      <c r="C78" t="s">
        <v>545</v>
      </c>
      <c r="D78" t="s">
        <v>233</v>
      </c>
      <c r="E78" t="s">
        <v>264</v>
      </c>
      <c r="F78" s="7">
        <v>1</v>
      </c>
      <c r="G78" t="s">
        <v>339</v>
      </c>
      <c r="H78" s="7" t="str">
        <f t="shared" si="9"/>
        <v>2</v>
      </c>
      <c r="I78" t="s">
        <v>340</v>
      </c>
      <c r="J78">
        <v>2</v>
      </c>
      <c r="K78">
        <v>48</v>
      </c>
      <c r="L78">
        <v>2</v>
      </c>
      <c r="M78">
        <v>1</v>
      </c>
      <c r="N78">
        <v>1</v>
      </c>
      <c r="O78">
        <v>7</v>
      </c>
      <c r="P78">
        <v>2</v>
      </c>
      <c r="Q78">
        <v>2</v>
      </c>
      <c r="R78">
        <v>30</v>
      </c>
      <c r="S78">
        <v>1</v>
      </c>
      <c r="T78" s="8"/>
      <c r="U78" s="8"/>
      <c r="V78" s="8"/>
      <c r="W78" s="9">
        <v>1.6</v>
      </c>
      <c r="X78" s="9">
        <v>1.6</v>
      </c>
      <c r="Z78" s="8">
        <v>3</v>
      </c>
      <c r="AB78" s="9"/>
      <c r="AC78">
        <v>1</v>
      </c>
      <c r="AE78" s="10">
        <v>1</v>
      </c>
      <c r="AF78" s="10">
        <v>6</v>
      </c>
      <c r="AG78" s="9">
        <v>1.6</v>
      </c>
      <c r="AH78" s="8" t="s">
        <v>207</v>
      </c>
      <c r="AI78" s="8" t="s">
        <v>177</v>
      </c>
      <c r="AL78">
        <v>1997</v>
      </c>
      <c r="AO78" t="s">
        <v>216</v>
      </c>
      <c r="AQ78" s="11"/>
      <c r="AR78" s="11"/>
      <c r="AS78" s="11"/>
      <c r="AT78" t="s">
        <v>225</v>
      </c>
      <c r="AU78" t="s">
        <v>240</v>
      </c>
      <c r="AY78" s="11"/>
      <c r="BA78" t="s">
        <v>176</v>
      </c>
      <c r="BF78" t="s">
        <v>218</v>
      </c>
      <c r="BZ78" t="s">
        <v>205</v>
      </c>
      <c r="CA78" s="12"/>
      <c r="CB78" s="12"/>
      <c r="CC78" s="12" t="s">
        <v>182</v>
      </c>
      <c r="CH78" s="13"/>
      <c r="CI78" s="13"/>
      <c r="CJ78" s="13"/>
      <c r="CK78" t="s">
        <v>205</v>
      </c>
      <c r="CO78" s="11"/>
      <c r="CP78" s="11"/>
      <c r="CQ78" s="11"/>
      <c r="CR78" s="11"/>
      <c r="CS78" s="11"/>
      <c r="CT78" s="11"/>
      <c r="CU78" s="11"/>
      <c r="CV78" s="11"/>
      <c r="EG78" t="s">
        <v>192</v>
      </c>
      <c r="EL78" s="12"/>
      <c r="ER78" s="13"/>
      <c r="FS78">
        <v>1</v>
      </c>
      <c r="FT78">
        <v>1</v>
      </c>
      <c r="FU78">
        <v>49</v>
      </c>
      <c r="FV78">
        <v>36</v>
      </c>
      <c r="FW78">
        <v>0.65</v>
      </c>
      <c r="FX78">
        <v>2</v>
      </c>
      <c r="GE78" t="s">
        <v>546</v>
      </c>
      <c r="GG78">
        <v>4</v>
      </c>
    </row>
    <row r="79" spans="1:190" x14ac:dyDescent="0.3">
      <c r="A79">
        <v>2112</v>
      </c>
      <c r="B79" t="s">
        <v>547</v>
      </c>
      <c r="C79" t="s">
        <v>547</v>
      </c>
      <c r="D79" t="s">
        <v>263</v>
      </c>
      <c r="E79" t="s">
        <v>264</v>
      </c>
      <c r="F79" s="7">
        <v>1</v>
      </c>
      <c r="G79" t="s">
        <v>339</v>
      </c>
      <c r="H79" s="7" t="str">
        <f t="shared" si="9"/>
        <v>2</v>
      </c>
      <c r="I79" t="s">
        <v>247</v>
      </c>
      <c r="J79">
        <v>1</v>
      </c>
      <c r="K79">
        <v>68</v>
      </c>
      <c r="L79">
        <v>1</v>
      </c>
      <c r="M79">
        <v>1</v>
      </c>
      <c r="N79">
        <v>3</v>
      </c>
      <c r="O79">
        <v>6</v>
      </c>
      <c r="P79">
        <v>3</v>
      </c>
      <c r="Q79">
        <v>1</v>
      </c>
      <c r="R79">
        <v>50</v>
      </c>
      <c r="S79">
        <v>1</v>
      </c>
      <c r="T79" s="8">
        <v>40</v>
      </c>
      <c r="U79" s="8">
        <v>40</v>
      </c>
      <c r="V79" s="8">
        <v>30</v>
      </c>
      <c r="W79" s="9">
        <v>0.25</v>
      </c>
      <c r="X79" s="9">
        <v>0.25</v>
      </c>
      <c r="Z79" s="8">
        <v>2</v>
      </c>
      <c r="AA79">
        <v>2.1</v>
      </c>
      <c r="AB79" s="9"/>
      <c r="AC79">
        <v>3</v>
      </c>
      <c r="AE79" s="10">
        <v>1</v>
      </c>
      <c r="AF79" s="10">
        <v>2</v>
      </c>
      <c r="AG79" s="9">
        <v>0.25</v>
      </c>
      <c r="AH79" s="8" t="s">
        <v>251</v>
      </c>
      <c r="AI79" s="8" t="s">
        <v>195</v>
      </c>
      <c r="AL79">
        <v>2005</v>
      </c>
      <c r="AO79" t="s">
        <v>548</v>
      </c>
      <c r="AQ79" s="11"/>
      <c r="AR79" s="11">
        <v>2005</v>
      </c>
      <c r="AS79" s="11"/>
      <c r="AY79" s="11"/>
      <c r="BZ79" t="s">
        <v>198</v>
      </c>
      <c r="CA79" s="12"/>
      <c r="CB79" s="12"/>
      <c r="CC79" s="12"/>
      <c r="CD79">
        <v>10</v>
      </c>
      <c r="CF79">
        <v>2</v>
      </c>
      <c r="CH79" s="13">
        <f t="shared" si="5"/>
        <v>10</v>
      </c>
      <c r="CI79" s="13">
        <f t="shared" si="6"/>
        <v>2</v>
      </c>
      <c r="CJ79" s="13">
        <f t="shared" si="7"/>
        <v>8</v>
      </c>
      <c r="CK79" t="s">
        <v>198</v>
      </c>
      <c r="CO79" s="11"/>
      <c r="CP79" s="11"/>
      <c r="CQ79" s="11"/>
      <c r="CR79" s="11"/>
      <c r="CS79" s="11"/>
      <c r="CT79" s="11"/>
      <c r="CU79" s="11"/>
      <c r="CV79" s="11"/>
      <c r="DG79">
        <v>4</v>
      </c>
      <c r="DH79" t="s">
        <v>503</v>
      </c>
      <c r="DI79" t="s">
        <v>549</v>
      </c>
      <c r="DJ79" t="s">
        <v>221</v>
      </c>
      <c r="DK79" t="s">
        <v>549</v>
      </c>
      <c r="DL79" t="s">
        <v>237</v>
      </c>
      <c r="DN79" t="s">
        <v>550</v>
      </c>
      <c r="DO79" t="s">
        <v>551</v>
      </c>
      <c r="DP79" t="s">
        <v>209</v>
      </c>
      <c r="DV79" t="s">
        <v>552</v>
      </c>
      <c r="DW79" t="s">
        <v>190</v>
      </c>
      <c r="DX79" t="s">
        <v>553</v>
      </c>
      <c r="EF79" t="s">
        <v>232</v>
      </c>
      <c r="EG79" t="s">
        <v>223</v>
      </c>
      <c r="EI79" t="s">
        <v>237</v>
      </c>
      <c r="EL79" s="12"/>
      <c r="ER79" s="13"/>
      <c r="FQ79">
        <v>4</v>
      </c>
      <c r="FS79">
        <v>2</v>
      </c>
      <c r="FY79">
        <v>4</v>
      </c>
      <c r="GE79" t="s">
        <v>554</v>
      </c>
      <c r="GG79">
        <v>2</v>
      </c>
    </row>
    <row r="80" spans="1:190" ht="28.8" x14ac:dyDescent="0.3">
      <c r="A80">
        <v>2113</v>
      </c>
      <c r="B80" t="s">
        <v>555</v>
      </c>
      <c r="C80" t="s">
        <v>555</v>
      </c>
      <c r="D80" t="s">
        <v>263</v>
      </c>
      <c r="E80" t="s">
        <v>264</v>
      </c>
      <c r="F80" s="7">
        <v>1</v>
      </c>
      <c r="G80" t="s">
        <v>339</v>
      </c>
      <c r="H80" s="7" t="str">
        <f t="shared" si="9"/>
        <v>2</v>
      </c>
      <c r="I80" t="s">
        <v>362</v>
      </c>
      <c r="J80">
        <v>1</v>
      </c>
      <c r="K80">
        <v>63</v>
      </c>
      <c r="L80">
        <v>2</v>
      </c>
      <c r="M80">
        <v>2</v>
      </c>
      <c r="N80">
        <v>1</v>
      </c>
      <c r="O80">
        <v>4</v>
      </c>
      <c r="P80">
        <v>2</v>
      </c>
      <c r="Q80">
        <v>0</v>
      </c>
      <c r="R80">
        <v>40</v>
      </c>
      <c r="S80">
        <v>1</v>
      </c>
      <c r="T80" s="8"/>
      <c r="U80" s="8"/>
      <c r="V80" s="8"/>
      <c r="W80" s="9">
        <v>1.25</v>
      </c>
      <c r="X80" s="9">
        <v>0.25</v>
      </c>
      <c r="Z80" s="8">
        <v>2</v>
      </c>
      <c r="AA80">
        <v>2.1</v>
      </c>
      <c r="AB80" s="9"/>
      <c r="AE80" s="10">
        <v>1</v>
      </c>
      <c r="AF80" s="10">
        <v>2</v>
      </c>
      <c r="AG80" s="9">
        <v>0.25</v>
      </c>
      <c r="AH80" s="8" t="s">
        <v>207</v>
      </c>
      <c r="AI80" s="8" t="s">
        <v>177</v>
      </c>
      <c r="AL80">
        <v>1997</v>
      </c>
      <c r="AO80" t="s">
        <v>556</v>
      </c>
      <c r="AQ80" s="11"/>
      <c r="AR80" s="11">
        <v>1980</v>
      </c>
      <c r="AS80" s="11"/>
      <c r="AY80" s="11"/>
      <c r="CA80" s="12"/>
      <c r="CB80" s="12" t="s">
        <v>206</v>
      </c>
      <c r="CC80" s="12" t="s">
        <v>186</v>
      </c>
      <c r="CH80" s="13"/>
      <c r="CI80" s="13"/>
      <c r="CJ80" s="13"/>
      <c r="CK80" t="s">
        <v>177</v>
      </c>
      <c r="CO80" s="11"/>
      <c r="CP80" s="11"/>
      <c r="CQ80" s="11"/>
      <c r="CR80" s="11"/>
      <c r="CS80" s="11"/>
      <c r="CT80" s="11"/>
      <c r="CU80" s="11"/>
      <c r="CV80" s="11"/>
      <c r="EG80" t="s">
        <v>252</v>
      </c>
      <c r="EI80" t="s">
        <v>491</v>
      </c>
      <c r="EL80" s="12"/>
      <c r="ER80" s="13"/>
      <c r="FS80">
        <v>1</v>
      </c>
      <c r="FT80">
        <v>13</v>
      </c>
      <c r="FU80">
        <v>50</v>
      </c>
      <c r="FX80">
        <v>2</v>
      </c>
      <c r="GC80" t="s">
        <v>557</v>
      </c>
      <c r="GD80">
        <v>134</v>
      </c>
      <c r="GE80">
        <v>4</v>
      </c>
      <c r="GG80">
        <v>4</v>
      </c>
    </row>
    <row r="81" spans="1:189" x14ac:dyDescent="0.3">
      <c r="A81" s="26">
        <v>2114</v>
      </c>
      <c r="B81" t="s">
        <v>558</v>
      </c>
      <c r="C81" t="s">
        <v>558</v>
      </c>
      <c r="D81" t="s">
        <v>263</v>
      </c>
      <c r="E81" t="s">
        <v>264</v>
      </c>
      <c r="F81" s="7">
        <v>1</v>
      </c>
      <c r="G81" t="s">
        <v>339</v>
      </c>
      <c r="H81" s="7" t="str">
        <f t="shared" si="9"/>
        <v>2</v>
      </c>
      <c r="I81" t="s">
        <v>247</v>
      </c>
      <c r="J81">
        <v>1</v>
      </c>
      <c r="K81">
        <v>53</v>
      </c>
      <c r="L81">
        <v>1</v>
      </c>
      <c r="M81">
        <v>1</v>
      </c>
      <c r="N81">
        <v>1</v>
      </c>
      <c r="O81">
        <v>2</v>
      </c>
      <c r="P81">
        <v>2</v>
      </c>
      <c r="Q81">
        <v>2</v>
      </c>
      <c r="R81">
        <v>40</v>
      </c>
      <c r="S81">
        <v>1</v>
      </c>
      <c r="T81" s="8">
        <v>30</v>
      </c>
      <c r="U81" s="8">
        <v>30</v>
      </c>
      <c r="V81" s="8">
        <v>100</v>
      </c>
      <c r="W81" s="9">
        <v>1.5</v>
      </c>
      <c r="X81" s="9">
        <v>1.5</v>
      </c>
      <c r="Z81" s="8">
        <v>3</v>
      </c>
      <c r="AB81" s="9"/>
      <c r="AC81">
        <v>3</v>
      </c>
      <c r="AE81" s="10">
        <v>1</v>
      </c>
      <c r="AF81" s="10">
        <v>7</v>
      </c>
      <c r="AG81" s="9">
        <v>1.5</v>
      </c>
      <c r="AH81" s="8" t="s">
        <v>306</v>
      </c>
      <c r="AI81" s="8" t="s">
        <v>307</v>
      </c>
      <c r="AJ81">
        <v>100</v>
      </c>
      <c r="AK81" t="s">
        <v>273</v>
      </c>
      <c r="AO81" t="s">
        <v>503</v>
      </c>
      <c r="AP81">
        <v>700</v>
      </c>
      <c r="AQ81" s="11"/>
      <c r="AR81" s="11">
        <v>2001</v>
      </c>
      <c r="AS81" s="11"/>
      <c r="AT81" t="s">
        <v>249</v>
      </c>
      <c r="AU81" t="s">
        <v>197</v>
      </c>
      <c r="AV81">
        <v>200</v>
      </c>
      <c r="AW81" t="s">
        <v>178</v>
      </c>
      <c r="AX81">
        <v>2017</v>
      </c>
      <c r="AY81" s="11"/>
      <c r="BA81" t="s">
        <v>251</v>
      </c>
      <c r="BF81" t="s">
        <v>449</v>
      </c>
      <c r="BZ81" t="s">
        <v>250</v>
      </c>
      <c r="CA81" s="12"/>
      <c r="CB81" s="12"/>
      <c r="CC81" s="12"/>
      <c r="CD81">
        <v>30</v>
      </c>
      <c r="CF81">
        <v>3</v>
      </c>
      <c r="CH81" s="13">
        <f t="shared" si="5"/>
        <v>30</v>
      </c>
      <c r="CI81" s="13">
        <f t="shared" si="6"/>
        <v>3</v>
      </c>
      <c r="CJ81" s="13">
        <f t="shared" si="7"/>
        <v>27</v>
      </c>
      <c r="CK81" t="s">
        <v>250</v>
      </c>
      <c r="CO81" s="11"/>
      <c r="CP81" s="11"/>
      <c r="CQ81" s="11"/>
      <c r="CR81" s="11"/>
      <c r="CS81" s="11"/>
      <c r="CT81" s="11"/>
      <c r="CU81" s="11"/>
      <c r="CV81" s="11"/>
      <c r="DV81" t="s">
        <v>559</v>
      </c>
      <c r="DW81" t="s">
        <v>560</v>
      </c>
      <c r="DX81" t="s">
        <v>561</v>
      </c>
      <c r="DZ81" t="s">
        <v>552</v>
      </c>
      <c r="EA81" t="s">
        <v>560</v>
      </c>
      <c r="EB81" t="s">
        <v>561</v>
      </c>
      <c r="EF81" t="s">
        <v>183</v>
      </c>
      <c r="EG81" t="s">
        <v>211</v>
      </c>
      <c r="EL81" s="12"/>
      <c r="ER81" s="13"/>
      <c r="FQ81">
        <v>1</v>
      </c>
      <c r="FS81">
        <v>2</v>
      </c>
      <c r="FY81">
        <v>5</v>
      </c>
      <c r="GG81">
        <v>1</v>
      </c>
    </row>
    <row r="82" spans="1:189" ht="28.8" x14ac:dyDescent="0.3">
      <c r="A82">
        <v>2115</v>
      </c>
      <c r="B82" t="s">
        <v>562</v>
      </c>
      <c r="C82" t="s">
        <v>562</v>
      </c>
      <c r="D82" t="s">
        <v>263</v>
      </c>
      <c r="E82" t="s">
        <v>264</v>
      </c>
      <c r="F82" s="7">
        <v>1</v>
      </c>
      <c r="G82" t="s">
        <v>339</v>
      </c>
      <c r="H82" s="7" t="str">
        <f t="shared" si="9"/>
        <v>2</v>
      </c>
      <c r="I82" t="s">
        <v>340</v>
      </c>
      <c r="J82">
        <v>1</v>
      </c>
      <c r="K82">
        <v>48</v>
      </c>
      <c r="L82">
        <v>1</v>
      </c>
      <c r="M82">
        <v>1</v>
      </c>
      <c r="N82">
        <v>1</v>
      </c>
      <c r="O82">
        <v>2</v>
      </c>
      <c r="P82">
        <v>2</v>
      </c>
      <c r="Q82">
        <v>2</v>
      </c>
      <c r="R82">
        <v>30</v>
      </c>
      <c r="S82">
        <v>1</v>
      </c>
      <c r="T82" s="8">
        <v>30</v>
      </c>
      <c r="U82" s="8">
        <v>30</v>
      </c>
      <c r="V82" s="8">
        <v>30</v>
      </c>
      <c r="W82" s="9">
        <v>2.1800000000000002</v>
      </c>
      <c r="X82" s="9">
        <v>2.1800000000000002</v>
      </c>
      <c r="Z82" s="8">
        <v>3</v>
      </c>
      <c r="AB82" s="9"/>
      <c r="AC82">
        <v>3</v>
      </c>
      <c r="AE82" s="10">
        <v>1</v>
      </c>
      <c r="AF82" s="10">
        <v>9</v>
      </c>
      <c r="AG82" s="9">
        <v>2.1800000000000002</v>
      </c>
      <c r="AH82" s="8" t="s">
        <v>236</v>
      </c>
      <c r="AI82" s="8" t="s">
        <v>240</v>
      </c>
      <c r="AJ82">
        <v>50</v>
      </c>
      <c r="AK82" t="s">
        <v>178</v>
      </c>
      <c r="AL82">
        <v>2018</v>
      </c>
      <c r="AO82" t="s">
        <v>187</v>
      </c>
      <c r="AP82">
        <v>50</v>
      </c>
      <c r="AQ82" s="11"/>
      <c r="AR82" s="11">
        <v>2018</v>
      </c>
      <c r="AS82" s="11"/>
      <c r="AT82" t="s">
        <v>176</v>
      </c>
      <c r="AU82" t="s">
        <v>177</v>
      </c>
      <c r="AV82">
        <v>50</v>
      </c>
      <c r="AW82" t="s">
        <v>178</v>
      </c>
      <c r="AX82">
        <v>2008</v>
      </c>
      <c r="AY82" s="11"/>
      <c r="BA82" t="s">
        <v>207</v>
      </c>
      <c r="BB82">
        <v>50</v>
      </c>
      <c r="BC82">
        <v>2008</v>
      </c>
      <c r="BF82" t="s">
        <v>306</v>
      </c>
      <c r="BG82">
        <v>10</v>
      </c>
      <c r="BH82">
        <v>2009</v>
      </c>
      <c r="BZ82" t="s">
        <v>205</v>
      </c>
      <c r="CA82" s="12" t="s">
        <v>180</v>
      </c>
      <c r="CB82" s="12"/>
      <c r="CC82" s="12"/>
      <c r="CD82">
        <v>10</v>
      </c>
      <c r="CF82">
        <v>20</v>
      </c>
      <c r="CH82" s="13">
        <f t="shared" si="5"/>
        <v>10</v>
      </c>
      <c r="CI82" s="13">
        <f t="shared" si="6"/>
        <v>20</v>
      </c>
      <c r="CJ82" s="13">
        <f t="shared" si="7"/>
        <v>-10</v>
      </c>
      <c r="CK82" t="s">
        <v>205</v>
      </c>
      <c r="CO82" s="11"/>
      <c r="CP82" s="11"/>
      <c r="CQ82" s="11"/>
      <c r="CR82" s="11"/>
      <c r="CS82" s="11"/>
      <c r="CT82" s="11"/>
      <c r="CU82" s="11"/>
      <c r="CV82" s="11"/>
      <c r="DN82" t="s">
        <v>563</v>
      </c>
      <c r="DO82" t="s">
        <v>564</v>
      </c>
      <c r="DP82" t="s">
        <v>241</v>
      </c>
      <c r="DV82" t="s">
        <v>491</v>
      </c>
      <c r="DW82" t="s">
        <v>256</v>
      </c>
      <c r="DX82" t="s">
        <v>334</v>
      </c>
      <c r="EL82" s="12"/>
      <c r="EN82">
        <f>(50*25000+50000*25+50*25000)/1000000</f>
        <v>3.75</v>
      </c>
      <c r="EO82">
        <f>200*180000/1000000</f>
        <v>36</v>
      </c>
      <c r="ER82" s="13">
        <f t="shared" si="8"/>
        <v>39.75</v>
      </c>
      <c r="FA82">
        <f>200*180000/1000000</f>
        <v>36</v>
      </c>
      <c r="FQ82">
        <v>3</v>
      </c>
      <c r="FS82">
        <v>2</v>
      </c>
      <c r="FY82">
        <v>5</v>
      </c>
      <c r="GG82">
        <v>3</v>
      </c>
    </row>
    <row r="83" spans="1:189" x14ac:dyDescent="0.3">
      <c r="A83">
        <v>2116</v>
      </c>
      <c r="B83" t="s">
        <v>565</v>
      </c>
      <c r="C83" t="s">
        <v>565</v>
      </c>
      <c r="D83" t="s">
        <v>263</v>
      </c>
      <c r="E83" t="s">
        <v>264</v>
      </c>
      <c r="F83" s="7">
        <v>1</v>
      </c>
      <c r="G83" t="s">
        <v>339</v>
      </c>
      <c r="H83" s="7" t="str">
        <f t="shared" si="9"/>
        <v>2</v>
      </c>
      <c r="I83" t="s">
        <v>247</v>
      </c>
      <c r="J83">
        <v>1</v>
      </c>
      <c r="K83">
        <v>53</v>
      </c>
      <c r="L83">
        <v>1</v>
      </c>
      <c r="M83">
        <v>1</v>
      </c>
      <c r="N83">
        <v>1</v>
      </c>
      <c r="O83">
        <v>4</v>
      </c>
      <c r="P83">
        <v>4</v>
      </c>
      <c r="Q83">
        <v>2</v>
      </c>
      <c r="R83">
        <v>35</v>
      </c>
      <c r="S83">
        <v>1</v>
      </c>
      <c r="T83" s="8">
        <v>50</v>
      </c>
      <c r="U83" s="8">
        <v>50</v>
      </c>
      <c r="V83" s="8">
        <v>30</v>
      </c>
      <c r="W83" s="9">
        <v>2.35</v>
      </c>
      <c r="X83" s="9">
        <v>2.35</v>
      </c>
      <c r="Z83" s="8">
        <v>3</v>
      </c>
      <c r="AB83" s="9"/>
      <c r="AC83">
        <v>3</v>
      </c>
      <c r="AE83" s="10">
        <v>1</v>
      </c>
      <c r="AF83" s="10">
        <v>7</v>
      </c>
      <c r="AG83" s="9">
        <v>2.35</v>
      </c>
      <c r="AH83" s="8" t="s">
        <v>309</v>
      </c>
      <c r="AI83" s="8" t="s">
        <v>197</v>
      </c>
      <c r="AJ83">
        <v>40</v>
      </c>
      <c r="AK83" t="s">
        <v>267</v>
      </c>
      <c r="AL83">
        <v>1997</v>
      </c>
      <c r="AO83" t="s">
        <v>566</v>
      </c>
      <c r="AP83">
        <v>14</v>
      </c>
      <c r="AQ83" s="11"/>
      <c r="AR83" s="11">
        <v>1980</v>
      </c>
      <c r="AS83" s="11"/>
      <c r="AT83" t="s">
        <v>185</v>
      </c>
      <c r="AU83" t="s">
        <v>197</v>
      </c>
      <c r="AV83">
        <v>20</v>
      </c>
      <c r="AW83" t="s">
        <v>178</v>
      </c>
      <c r="AX83">
        <v>2019</v>
      </c>
      <c r="AY83" s="11"/>
      <c r="BA83" t="s">
        <v>212</v>
      </c>
      <c r="BB83">
        <v>10</v>
      </c>
      <c r="BC83">
        <v>2019</v>
      </c>
      <c r="BF83" t="s">
        <v>204</v>
      </c>
      <c r="BG83">
        <v>20</v>
      </c>
      <c r="BH83">
        <v>2016</v>
      </c>
      <c r="BZ83" t="s">
        <v>197</v>
      </c>
      <c r="CA83" s="12"/>
      <c r="CB83" s="12"/>
      <c r="CC83" s="12"/>
      <c r="CD83">
        <v>33</v>
      </c>
      <c r="CF83">
        <v>3</v>
      </c>
      <c r="CH83" s="13">
        <f t="shared" si="5"/>
        <v>33</v>
      </c>
      <c r="CI83" s="13">
        <f t="shared" si="6"/>
        <v>3</v>
      </c>
      <c r="CJ83" s="13">
        <f t="shared" si="7"/>
        <v>30</v>
      </c>
      <c r="CK83" t="s">
        <v>197</v>
      </c>
      <c r="CO83" s="11"/>
      <c r="CP83" s="11"/>
      <c r="CQ83" s="11"/>
      <c r="CR83" s="11"/>
      <c r="CS83" s="11"/>
      <c r="CT83" s="11"/>
      <c r="CU83" s="11"/>
      <c r="CV83" s="11"/>
      <c r="DG83">
        <v>1</v>
      </c>
      <c r="DH83" t="s">
        <v>187</v>
      </c>
      <c r="DI83" t="s">
        <v>567</v>
      </c>
      <c r="DN83" t="s">
        <v>566</v>
      </c>
      <c r="DO83" t="s">
        <v>568</v>
      </c>
      <c r="DV83" t="s">
        <v>566</v>
      </c>
      <c r="EL83" s="12">
        <v>2019</v>
      </c>
      <c r="EN83">
        <f>(10*50000+10*25000+20000*20+20000*20)/1000000</f>
        <v>1.55</v>
      </c>
      <c r="EP83">
        <f>(150*3000)/1000000</f>
        <v>0.45</v>
      </c>
      <c r="EQ83">
        <f>7*180/1000</f>
        <v>1.26</v>
      </c>
      <c r="ER83" s="13">
        <f t="shared" si="8"/>
        <v>3.26</v>
      </c>
      <c r="FF83">
        <v>3</v>
      </c>
      <c r="FG83">
        <f>200*150000/1000000</f>
        <v>30</v>
      </c>
      <c r="FQ83">
        <v>3</v>
      </c>
      <c r="FS83">
        <v>1</v>
      </c>
      <c r="FT83">
        <v>1</v>
      </c>
      <c r="FU83">
        <v>20</v>
      </c>
      <c r="FV83">
        <v>36</v>
      </c>
      <c r="FW83">
        <v>0.5</v>
      </c>
      <c r="FX83">
        <v>2</v>
      </c>
      <c r="GD83">
        <v>12</v>
      </c>
      <c r="GE83" t="s">
        <v>569</v>
      </c>
      <c r="GG83">
        <v>4</v>
      </c>
    </row>
    <row r="84" spans="1:189" x14ac:dyDescent="0.3">
      <c r="A84">
        <v>2117</v>
      </c>
      <c r="B84" t="s">
        <v>570</v>
      </c>
      <c r="C84" t="s">
        <v>571</v>
      </c>
      <c r="D84" t="s">
        <v>328</v>
      </c>
      <c r="E84" t="s">
        <v>264</v>
      </c>
      <c r="F84" s="7">
        <v>1</v>
      </c>
      <c r="G84" t="s">
        <v>339</v>
      </c>
      <c r="H84" s="7" t="str">
        <f t="shared" si="9"/>
        <v>2</v>
      </c>
      <c r="I84" t="s">
        <v>365</v>
      </c>
      <c r="J84">
        <v>1</v>
      </c>
      <c r="K84">
        <v>50</v>
      </c>
      <c r="L84">
        <v>1</v>
      </c>
      <c r="M84">
        <v>1</v>
      </c>
      <c r="N84">
        <v>2</v>
      </c>
      <c r="O84">
        <v>3</v>
      </c>
      <c r="P84">
        <v>2</v>
      </c>
      <c r="Q84">
        <v>2</v>
      </c>
      <c r="R84">
        <v>35</v>
      </c>
      <c r="S84">
        <v>1</v>
      </c>
      <c r="T84" s="8">
        <v>80</v>
      </c>
      <c r="U84" s="8">
        <v>80</v>
      </c>
      <c r="V84" s="8">
        <v>90</v>
      </c>
      <c r="W84" s="9">
        <v>3.2</v>
      </c>
      <c r="X84" s="9">
        <v>2.1</v>
      </c>
      <c r="Z84" s="8">
        <v>2</v>
      </c>
      <c r="AA84">
        <v>1.5</v>
      </c>
      <c r="AB84" s="9"/>
      <c r="AC84">
        <v>23</v>
      </c>
      <c r="AE84" s="10">
        <v>1</v>
      </c>
      <c r="AF84" s="10">
        <v>8</v>
      </c>
      <c r="AG84" s="9">
        <v>2.1</v>
      </c>
      <c r="AH84" s="8" t="s">
        <v>185</v>
      </c>
      <c r="AI84" s="8" t="s">
        <v>197</v>
      </c>
      <c r="AJ84">
        <v>60</v>
      </c>
      <c r="AK84" t="s">
        <v>267</v>
      </c>
      <c r="AL84">
        <v>1999</v>
      </c>
      <c r="AO84" t="s">
        <v>566</v>
      </c>
      <c r="AP84">
        <v>30</v>
      </c>
      <c r="AQ84" s="11"/>
      <c r="AR84" s="11">
        <v>200</v>
      </c>
      <c r="AS84" s="11"/>
      <c r="AT84" t="s">
        <v>236</v>
      </c>
      <c r="AU84" t="s">
        <v>240</v>
      </c>
      <c r="AV84">
        <v>10</v>
      </c>
      <c r="AW84" t="s">
        <v>178</v>
      </c>
      <c r="AX84">
        <v>2915</v>
      </c>
      <c r="AY84" s="11"/>
      <c r="BA84" t="s">
        <v>184</v>
      </c>
      <c r="BC84">
        <v>2015</v>
      </c>
      <c r="BF84" t="s">
        <v>572</v>
      </c>
      <c r="BZ84" t="s">
        <v>197</v>
      </c>
      <c r="CA84" s="12"/>
      <c r="CB84" s="12"/>
      <c r="CC84" s="12"/>
      <c r="CD84">
        <v>45</v>
      </c>
      <c r="CH84" s="13">
        <f t="shared" si="5"/>
        <v>45</v>
      </c>
      <c r="CI84" s="13">
        <v>5</v>
      </c>
      <c r="CJ84" s="13">
        <f t="shared" si="7"/>
        <v>40</v>
      </c>
      <c r="CK84" t="s">
        <v>197</v>
      </c>
      <c r="CO84" s="11"/>
      <c r="CP84" s="11"/>
      <c r="CQ84" s="11"/>
      <c r="CR84" s="11"/>
      <c r="CS84" s="11"/>
      <c r="CT84" s="11"/>
      <c r="CU84" s="11"/>
      <c r="CV84" s="11"/>
      <c r="DN84" t="s">
        <v>573</v>
      </c>
      <c r="DO84" t="s">
        <v>190</v>
      </c>
      <c r="DP84" t="s">
        <v>246</v>
      </c>
      <c r="DV84" t="s">
        <v>187</v>
      </c>
      <c r="DW84" t="s">
        <v>230</v>
      </c>
      <c r="EF84" t="s">
        <v>191</v>
      </c>
      <c r="EG84" t="s">
        <v>192</v>
      </c>
      <c r="EL84" s="12"/>
      <c r="ER84" s="13"/>
      <c r="EZ84">
        <v>10</v>
      </c>
      <c r="FA84">
        <f>28*180000*12/1000000</f>
        <v>60.48</v>
      </c>
      <c r="FI84">
        <v>1</v>
      </c>
      <c r="FJ84">
        <v>4</v>
      </c>
      <c r="FK84" t="s">
        <v>574</v>
      </c>
      <c r="FL84">
        <v>3</v>
      </c>
      <c r="FQ84">
        <v>3</v>
      </c>
      <c r="FS84">
        <v>1</v>
      </c>
      <c r="FT84">
        <v>1</v>
      </c>
      <c r="FU84">
        <v>50</v>
      </c>
      <c r="FV84">
        <v>12</v>
      </c>
      <c r="FW84">
        <v>0.65</v>
      </c>
      <c r="FX84">
        <v>2</v>
      </c>
      <c r="GE84" t="s">
        <v>259</v>
      </c>
      <c r="GG84">
        <v>4</v>
      </c>
    </row>
    <row r="85" spans="1:189" x14ac:dyDescent="0.3">
      <c r="A85">
        <v>3118</v>
      </c>
      <c r="B85" t="s">
        <v>575</v>
      </c>
      <c r="C85" t="s">
        <v>575</v>
      </c>
      <c r="D85" t="s">
        <v>263</v>
      </c>
      <c r="E85" t="s">
        <v>264</v>
      </c>
      <c r="F85" s="7">
        <v>1</v>
      </c>
      <c r="G85" t="s">
        <v>419</v>
      </c>
      <c r="H85" s="7" t="str">
        <f t="shared" si="9"/>
        <v>3</v>
      </c>
      <c r="I85" t="s">
        <v>576</v>
      </c>
      <c r="J85">
        <v>1</v>
      </c>
      <c r="K85">
        <v>53</v>
      </c>
      <c r="L85">
        <v>2</v>
      </c>
      <c r="M85">
        <v>2</v>
      </c>
      <c r="N85">
        <v>1</v>
      </c>
      <c r="O85">
        <v>4</v>
      </c>
      <c r="P85">
        <v>2</v>
      </c>
      <c r="Q85">
        <v>2</v>
      </c>
      <c r="R85">
        <v>25</v>
      </c>
      <c r="S85">
        <v>1</v>
      </c>
      <c r="T85" s="8">
        <v>30</v>
      </c>
      <c r="U85" s="8">
        <v>30</v>
      </c>
      <c r="V85" s="8">
        <v>85</v>
      </c>
      <c r="W85" s="9">
        <v>2.95</v>
      </c>
      <c r="X85" s="9">
        <v>1</v>
      </c>
      <c r="Z85" s="8"/>
      <c r="AB85" s="9"/>
      <c r="AE85" s="10">
        <v>1</v>
      </c>
      <c r="AF85" s="10">
        <v>2</v>
      </c>
      <c r="AG85" s="9">
        <v>1</v>
      </c>
      <c r="AH85" s="8" t="s">
        <v>272</v>
      </c>
      <c r="AI85" s="8" t="s">
        <v>197</v>
      </c>
      <c r="AJ85">
        <v>120</v>
      </c>
      <c r="AK85" t="s">
        <v>178</v>
      </c>
      <c r="AL85">
        <v>2018</v>
      </c>
      <c r="AO85" t="s">
        <v>577</v>
      </c>
      <c r="AQ85" s="11"/>
      <c r="AR85" s="11">
        <v>2017</v>
      </c>
      <c r="AS85" s="11">
        <v>700</v>
      </c>
      <c r="AY85" s="11"/>
      <c r="BZ85" t="s">
        <v>197</v>
      </c>
      <c r="CA85" s="12"/>
      <c r="CB85" s="12"/>
      <c r="CC85" s="12"/>
      <c r="CD85">
        <v>5</v>
      </c>
      <c r="CE85">
        <v>5</v>
      </c>
      <c r="CH85" s="13">
        <f t="shared" si="5"/>
        <v>10</v>
      </c>
      <c r="CI85" s="13">
        <f t="shared" si="6"/>
        <v>0</v>
      </c>
      <c r="CJ85" s="13">
        <f t="shared" si="7"/>
        <v>10</v>
      </c>
      <c r="CK85" t="s">
        <v>197</v>
      </c>
      <c r="CO85" s="11"/>
      <c r="CP85" s="11"/>
      <c r="CQ85" s="11"/>
      <c r="CR85" s="11"/>
      <c r="CS85" s="11"/>
      <c r="CT85" s="11"/>
      <c r="CU85" s="11"/>
      <c r="CV85" s="11"/>
      <c r="DN85" t="s">
        <v>577</v>
      </c>
      <c r="DO85" t="s">
        <v>234</v>
      </c>
      <c r="DP85" t="s">
        <v>200</v>
      </c>
      <c r="DV85" t="s">
        <v>577</v>
      </c>
      <c r="DW85" t="s">
        <v>578</v>
      </c>
      <c r="EL85" s="12">
        <v>2018</v>
      </c>
      <c r="EN85">
        <f>120*15000/1000000</f>
        <v>1.8</v>
      </c>
      <c r="EO85">
        <f>12*200000/1000000</f>
        <v>2.4</v>
      </c>
      <c r="EP85">
        <v>3.7</v>
      </c>
      <c r="ER85" s="13">
        <f t="shared" si="8"/>
        <v>7.9</v>
      </c>
      <c r="EZ85">
        <v>3.7</v>
      </c>
      <c r="FA85">
        <f>36*200000/1000000</f>
        <v>7.2</v>
      </c>
      <c r="FI85">
        <v>1</v>
      </c>
      <c r="FJ85">
        <v>2</v>
      </c>
      <c r="FK85" t="s">
        <v>579</v>
      </c>
      <c r="FL85">
        <v>2</v>
      </c>
      <c r="FQ85">
        <v>3</v>
      </c>
      <c r="FS85">
        <v>2</v>
      </c>
      <c r="FY85">
        <v>3</v>
      </c>
      <c r="GD85">
        <v>34</v>
      </c>
      <c r="GE85">
        <v>1</v>
      </c>
      <c r="GG85">
        <v>4</v>
      </c>
    </row>
    <row r="86" spans="1:189" x14ac:dyDescent="0.3">
      <c r="A86">
        <v>3119</v>
      </c>
      <c r="B86" t="s">
        <v>580</v>
      </c>
      <c r="C86" t="s">
        <v>581</v>
      </c>
      <c r="D86" t="s">
        <v>263</v>
      </c>
      <c r="E86" t="s">
        <v>264</v>
      </c>
      <c r="F86" s="7">
        <v>1</v>
      </c>
      <c r="G86" t="s">
        <v>419</v>
      </c>
      <c r="H86" s="7" t="str">
        <f t="shared" si="9"/>
        <v>3</v>
      </c>
      <c r="I86" t="s">
        <v>582</v>
      </c>
      <c r="J86">
        <v>1</v>
      </c>
      <c r="K86">
        <v>53</v>
      </c>
      <c r="L86">
        <v>2</v>
      </c>
      <c r="M86">
        <v>2</v>
      </c>
      <c r="N86">
        <v>1</v>
      </c>
      <c r="O86">
        <v>3</v>
      </c>
      <c r="P86">
        <v>2</v>
      </c>
      <c r="Q86">
        <v>2</v>
      </c>
      <c r="R86">
        <v>35</v>
      </c>
      <c r="S86">
        <v>1</v>
      </c>
      <c r="T86" s="8">
        <v>60</v>
      </c>
      <c r="U86" s="8">
        <v>60</v>
      </c>
      <c r="V86" s="8">
        <v>80</v>
      </c>
      <c r="W86" s="9">
        <v>1.8</v>
      </c>
      <c r="X86" s="9">
        <v>0.75</v>
      </c>
      <c r="Z86" s="8">
        <v>1</v>
      </c>
      <c r="AA86">
        <v>1.1000000000000001</v>
      </c>
      <c r="AB86" s="9"/>
      <c r="AC86">
        <v>3</v>
      </c>
      <c r="AE86" s="10">
        <v>2</v>
      </c>
      <c r="AF86" s="10">
        <v>4</v>
      </c>
      <c r="AG86" s="9">
        <v>0.6</v>
      </c>
      <c r="AH86" s="8" t="s">
        <v>272</v>
      </c>
      <c r="AI86" s="8" t="s">
        <v>197</v>
      </c>
      <c r="AJ86">
        <v>79</v>
      </c>
      <c r="AK86" t="s">
        <v>178</v>
      </c>
      <c r="AL86">
        <v>2017</v>
      </c>
      <c r="AO86" t="s">
        <v>488</v>
      </c>
      <c r="AP86">
        <v>8</v>
      </c>
      <c r="AQ86" s="11"/>
      <c r="AR86" s="11">
        <v>1980</v>
      </c>
      <c r="AS86" s="11">
        <v>1000</v>
      </c>
      <c r="AT86" t="s">
        <v>194</v>
      </c>
      <c r="AU86" t="s">
        <v>195</v>
      </c>
      <c r="AV86">
        <v>30</v>
      </c>
      <c r="AW86" t="s">
        <v>193</v>
      </c>
      <c r="AX86">
        <v>1980</v>
      </c>
      <c r="AY86" s="11"/>
      <c r="BZ86" t="s">
        <v>198</v>
      </c>
      <c r="CA86" s="12"/>
      <c r="CB86" s="12"/>
      <c r="CC86" s="12"/>
      <c r="CD86">
        <v>8</v>
      </c>
      <c r="CE86">
        <v>2</v>
      </c>
      <c r="CF86">
        <v>1</v>
      </c>
      <c r="CH86" s="13">
        <f t="shared" si="5"/>
        <v>10</v>
      </c>
      <c r="CI86" s="13">
        <f t="shared" si="6"/>
        <v>1</v>
      </c>
      <c r="CJ86" s="13">
        <f t="shared" si="7"/>
        <v>9</v>
      </c>
      <c r="CK86" t="s">
        <v>198</v>
      </c>
      <c r="CL86">
        <v>0.15</v>
      </c>
      <c r="CM86" t="s">
        <v>523</v>
      </c>
      <c r="CO86" s="11">
        <v>100</v>
      </c>
      <c r="CP86" s="11" t="s">
        <v>178</v>
      </c>
      <c r="CQ86" s="11">
        <v>2012</v>
      </c>
      <c r="CR86" s="11"/>
      <c r="CS86" s="11"/>
      <c r="CT86" s="11"/>
      <c r="CU86" s="11"/>
      <c r="CV86" s="11"/>
      <c r="DN86" t="s">
        <v>583</v>
      </c>
      <c r="DO86" t="s">
        <v>224</v>
      </c>
      <c r="DP86" t="s">
        <v>231</v>
      </c>
      <c r="DQ86" t="s">
        <v>584</v>
      </c>
      <c r="DV86" t="s">
        <v>583</v>
      </c>
      <c r="DW86" t="s">
        <v>585</v>
      </c>
      <c r="EF86" t="s">
        <v>505</v>
      </c>
      <c r="EG86" t="s">
        <v>192</v>
      </c>
      <c r="EI86" t="s">
        <v>583</v>
      </c>
      <c r="EL86" s="12">
        <v>2012</v>
      </c>
      <c r="EN86">
        <f>70*30000/1000000</f>
        <v>2.1</v>
      </c>
      <c r="EO86">
        <v>0.4</v>
      </c>
      <c r="EP86">
        <v>0.65</v>
      </c>
      <c r="ER86" s="13">
        <f t="shared" si="8"/>
        <v>3.15</v>
      </c>
      <c r="ES86">
        <v>2012</v>
      </c>
      <c r="EU86">
        <f>100*25000/1000000</f>
        <v>2.5</v>
      </c>
      <c r="EV86">
        <v>0.8</v>
      </c>
      <c r="EW86">
        <v>2</v>
      </c>
      <c r="EZ86">
        <f>6*12*200000/1000000</f>
        <v>14.4</v>
      </c>
      <c r="FA86">
        <v>2.4</v>
      </c>
      <c r="FC86">
        <v>2</v>
      </c>
      <c r="FD86">
        <v>2.4</v>
      </c>
      <c r="FQ86">
        <v>3</v>
      </c>
      <c r="FS86">
        <v>2</v>
      </c>
      <c r="FY86">
        <v>2</v>
      </c>
      <c r="GD86">
        <v>234</v>
      </c>
      <c r="GE86" t="s">
        <v>586</v>
      </c>
      <c r="GG86">
        <v>6</v>
      </c>
    </row>
    <row r="87" spans="1:189" ht="28.8" x14ac:dyDescent="0.3">
      <c r="A87">
        <v>3120</v>
      </c>
      <c r="B87" t="s">
        <v>587</v>
      </c>
      <c r="C87" t="s">
        <v>587</v>
      </c>
      <c r="D87" t="s">
        <v>263</v>
      </c>
      <c r="E87" t="s">
        <v>264</v>
      </c>
      <c r="F87" s="7">
        <v>1</v>
      </c>
      <c r="G87" t="s">
        <v>419</v>
      </c>
      <c r="H87" s="7" t="str">
        <f t="shared" si="9"/>
        <v>3</v>
      </c>
      <c r="I87" t="s">
        <v>582</v>
      </c>
      <c r="J87">
        <v>1</v>
      </c>
      <c r="K87">
        <v>47</v>
      </c>
      <c r="L87">
        <v>2</v>
      </c>
      <c r="M87">
        <v>2</v>
      </c>
      <c r="N87">
        <v>2</v>
      </c>
      <c r="O87">
        <v>4</v>
      </c>
      <c r="P87">
        <v>3</v>
      </c>
      <c r="Q87">
        <v>4</v>
      </c>
      <c r="R87">
        <v>30</v>
      </c>
      <c r="S87">
        <v>1</v>
      </c>
      <c r="T87" s="8">
        <v>110</v>
      </c>
      <c r="U87" s="8">
        <v>110</v>
      </c>
      <c r="V87" s="8">
        <v>90</v>
      </c>
      <c r="W87" s="9">
        <v>2.2999999999999998</v>
      </c>
      <c r="X87" s="9">
        <v>1.8</v>
      </c>
      <c r="Z87" s="8">
        <v>1</v>
      </c>
      <c r="AA87">
        <v>1.1000000000000001</v>
      </c>
      <c r="AB87" s="9"/>
      <c r="AC87">
        <v>3</v>
      </c>
      <c r="AE87" s="10">
        <v>2</v>
      </c>
      <c r="AF87" s="10">
        <v>4</v>
      </c>
      <c r="AG87" s="9">
        <v>1</v>
      </c>
      <c r="AH87" s="8" t="s">
        <v>272</v>
      </c>
      <c r="AI87" s="8" t="s">
        <v>197</v>
      </c>
      <c r="AJ87">
        <v>50</v>
      </c>
      <c r="AK87" t="s">
        <v>178</v>
      </c>
      <c r="AL87">
        <v>1980</v>
      </c>
      <c r="AO87" t="s">
        <v>588</v>
      </c>
      <c r="AP87">
        <v>30</v>
      </c>
      <c r="AQ87" s="11"/>
      <c r="AR87" s="11">
        <v>1980</v>
      </c>
      <c r="AS87" s="11"/>
      <c r="AY87" s="11"/>
      <c r="BZ87" t="s">
        <v>197</v>
      </c>
      <c r="CA87" s="12" t="s">
        <v>180</v>
      </c>
      <c r="CB87" s="12" t="s">
        <v>181</v>
      </c>
      <c r="CC87" s="12" t="s">
        <v>186</v>
      </c>
      <c r="CD87">
        <v>60</v>
      </c>
      <c r="CE87">
        <v>25</v>
      </c>
      <c r="CF87">
        <v>20</v>
      </c>
      <c r="CG87">
        <v>12</v>
      </c>
      <c r="CH87" s="13">
        <f t="shared" ref="CH87" si="13">SUM(CD87:CE87)</f>
        <v>85</v>
      </c>
      <c r="CI87" s="13">
        <f t="shared" ref="CI87" si="14">SUM(CF87:CG87)</f>
        <v>32</v>
      </c>
      <c r="CJ87" s="13">
        <f t="shared" si="7"/>
        <v>53</v>
      </c>
      <c r="CK87" t="s">
        <v>197</v>
      </c>
      <c r="CL87">
        <v>0.8</v>
      </c>
      <c r="CM87" t="s">
        <v>583</v>
      </c>
      <c r="CO87" s="11">
        <v>150</v>
      </c>
      <c r="CP87" s="11" t="s">
        <v>178</v>
      </c>
      <c r="CQ87" s="11">
        <v>2013</v>
      </c>
      <c r="CR87" s="11"/>
      <c r="CS87" s="11"/>
      <c r="CT87" s="11"/>
      <c r="CU87" s="11"/>
      <c r="CV87" s="11"/>
      <c r="DG87">
        <v>1</v>
      </c>
      <c r="DH87" t="s">
        <v>583</v>
      </c>
      <c r="DI87" t="s">
        <v>589</v>
      </c>
      <c r="DN87" t="s">
        <v>583</v>
      </c>
      <c r="DO87" t="s">
        <v>224</v>
      </c>
      <c r="DP87" t="s">
        <v>590</v>
      </c>
      <c r="DR87" t="s">
        <v>591</v>
      </c>
      <c r="DS87" t="s">
        <v>200</v>
      </c>
      <c r="DV87" t="s">
        <v>583</v>
      </c>
      <c r="DW87" t="s">
        <v>592</v>
      </c>
      <c r="DX87" t="s">
        <v>230</v>
      </c>
      <c r="DY87" t="s">
        <v>228</v>
      </c>
      <c r="EG87" t="s">
        <v>238</v>
      </c>
      <c r="EL87" s="12"/>
      <c r="ER87" s="13"/>
      <c r="ES87">
        <v>2013</v>
      </c>
      <c r="EU87">
        <f>150*26000/1000000</f>
        <v>3.9</v>
      </c>
      <c r="EV87">
        <v>0.6</v>
      </c>
      <c r="EW87">
        <v>1.3</v>
      </c>
      <c r="FC87">
        <v>1.3</v>
      </c>
      <c r="FD87">
        <f>3*0.075</f>
        <v>0.22499999999999998</v>
      </c>
      <c r="FE87">
        <v>0.45</v>
      </c>
      <c r="FI87">
        <v>1</v>
      </c>
      <c r="FJ87">
        <v>6</v>
      </c>
      <c r="FK87" t="s">
        <v>593</v>
      </c>
      <c r="FL87">
        <v>2</v>
      </c>
      <c r="FQ87">
        <v>2</v>
      </c>
      <c r="FS87">
        <v>1</v>
      </c>
      <c r="FT87">
        <v>1</v>
      </c>
      <c r="FU87">
        <v>50</v>
      </c>
      <c r="FV87">
        <v>60</v>
      </c>
      <c r="FW87">
        <v>0.65</v>
      </c>
      <c r="FX87">
        <v>2</v>
      </c>
      <c r="GD87">
        <v>1234</v>
      </c>
      <c r="GE87" t="s">
        <v>594</v>
      </c>
      <c r="GF87" t="s">
        <v>595</v>
      </c>
      <c r="GG87">
        <v>1</v>
      </c>
    </row>
    <row r="88" spans="1:189" ht="28.8" x14ac:dyDescent="0.3">
      <c r="A88">
        <v>3121</v>
      </c>
      <c r="B88" t="s">
        <v>596</v>
      </c>
      <c r="C88" t="s">
        <v>596</v>
      </c>
      <c r="D88" t="s">
        <v>263</v>
      </c>
      <c r="E88" t="s">
        <v>264</v>
      </c>
      <c r="F88" s="7">
        <v>1</v>
      </c>
      <c r="G88" t="s">
        <v>419</v>
      </c>
      <c r="H88" s="7" t="str">
        <f t="shared" si="9"/>
        <v>3</v>
      </c>
      <c r="I88" t="s">
        <v>582</v>
      </c>
      <c r="J88">
        <v>1</v>
      </c>
      <c r="K88">
        <v>62</v>
      </c>
      <c r="L88">
        <v>2</v>
      </c>
      <c r="M88">
        <v>2</v>
      </c>
      <c r="N88">
        <v>1</v>
      </c>
      <c r="O88">
        <v>3</v>
      </c>
      <c r="P88">
        <v>2</v>
      </c>
      <c r="Q88">
        <v>1</v>
      </c>
      <c r="R88">
        <v>30</v>
      </c>
      <c r="S88">
        <v>1</v>
      </c>
      <c r="T88" s="8">
        <v>25</v>
      </c>
      <c r="U88" s="8">
        <v>25</v>
      </c>
      <c r="V88" s="8">
        <v>5</v>
      </c>
      <c r="W88" s="9">
        <v>2.2000000000000002</v>
      </c>
      <c r="X88" s="9">
        <v>1</v>
      </c>
      <c r="Z88" s="8">
        <v>1</v>
      </c>
      <c r="AA88">
        <v>1.1000000000000001</v>
      </c>
      <c r="AB88" s="9"/>
      <c r="AC88">
        <v>3</v>
      </c>
      <c r="AE88" s="10">
        <v>1</v>
      </c>
      <c r="AF88" s="10">
        <v>2</v>
      </c>
      <c r="AG88" s="9">
        <v>1</v>
      </c>
      <c r="AH88" s="8" t="s">
        <v>272</v>
      </c>
      <c r="AI88" s="8" t="s">
        <v>197</v>
      </c>
      <c r="AJ88">
        <v>300</v>
      </c>
      <c r="AK88" t="s">
        <v>178</v>
      </c>
      <c r="AL88">
        <v>2017</v>
      </c>
      <c r="AO88" t="s">
        <v>488</v>
      </c>
      <c r="AP88">
        <v>10</v>
      </c>
      <c r="AQ88" s="11"/>
      <c r="AR88" s="11">
        <v>1980</v>
      </c>
      <c r="AS88" s="11">
        <v>800</v>
      </c>
      <c r="AY88" s="11"/>
      <c r="BZ88" t="s">
        <v>197</v>
      </c>
      <c r="CA88" s="12" t="s">
        <v>180</v>
      </c>
      <c r="CB88" s="12" t="s">
        <v>181</v>
      </c>
      <c r="CC88" s="12"/>
      <c r="CD88">
        <v>10</v>
      </c>
      <c r="CF88">
        <v>1</v>
      </c>
      <c r="CH88" s="13">
        <f t="shared" si="5"/>
        <v>10</v>
      </c>
      <c r="CI88" s="13">
        <f t="shared" si="6"/>
        <v>1</v>
      </c>
      <c r="CJ88" s="13">
        <f t="shared" si="7"/>
        <v>9</v>
      </c>
      <c r="CK88" t="s">
        <v>197</v>
      </c>
      <c r="CO88" s="11"/>
      <c r="CP88" s="11"/>
      <c r="CQ88" s="11"/>
      <c r="CR88" s="11"/>
      <c r="CS88" s="11"/>
      <c r="CT88" s="11"/>
      <c r="CU88" s="11"/>
      <c r="CV88" s="11"/>
      <c r="DH88" t="s">
        <v>597</v>
      </c>
      <c r="DI88" t="s">
        <v>598</v>
      </c>
      <c r="DN88" t="s">
        <v>583</v>
      </c>
      <c r="DO88" t="s">
        <v>599</v>
      </c>
      <c r="DP88" t="s">
        <v>208</v>
      </c>
      <c r="DQ88" t="s">
        <v>578</v>
      </c>
      <c r="DV88" t="s">
        <v>583</v>
      </c>
      <c r="EG88" t="s">
        <v>245</v>
      </c>
      <c r="EL88" s="12">
        <v>2017</v>
      </c>
      <c r="EN88">
        <f>30000*300/1000000</f>
        <v>9</v>
      </c>
      <c r="EP88">
        <v>0.65</v>
      </c>
      <c r="EQ88">
        <v>6</v>
      </c>
      <c r="ER88" s="13">
        <f t="shared" si="8"/>
        <v>15.65</v>
      </c>
      <c r="EZ88">
        <v>0.65</v>
      </c>
      <c r="FA88">
        <v>10</v>
      </c>
      <c r="FI88">
        <v>1</v>
      </c>
      <c r="FJ88">
        <v>1</v>
      </c>
      <c r="FK88" t="s">
        <v>593</v>
      </c>
      <c r="FL88">
        <v>2</v>
      </c>
      <c r="FS88">
        <v>2</v>
      </c>
      <c r="FY88">
        <v>5</v>
      </c>
      <c r="GG88">
        <v>4</v>
      </c>
    </row>
    <row r="89" spans="1:189" ht="28.8" x14ac:dyDescent="0.3">
      <c r="A89">
        <v>3122</v>
      </c>
      <c r="B89" t="s">
        <v>600</v>
      </c>
      <c r="C89" t="s">
        <v>600</v>
      </c>
      <c r="D89" t="s">
        <v>263</v>
      </c>
      <c r="E89" t="s">
        <v>264</v>
      </c>
      <c r="F89" s="7">
        <v>1</v>
      </c>
      <c r="G89" t="s">
        <v>419</v>
      </c>
      <c r="H89" s="7" t="str">
        <f t="shared" si="9"/>
        <v>3</v>
      </c>
      <c r="I89" t="s">
        <v>582</v>
      </c>
      <c r="J89">
        <v>1</v>
      </c>
      <c r="K89">
        <v>42</v>
      </c>
      <c r="L89">
        <v>2</v>
      </c>
      <c r="M89">
        <v>2</v>
      </c>
      <c r="N89">
        <v>1</v>
      </c>
      <c r="O89">
        <v>6</v>
      </c>
      <c r="P89">
        <v>3</v>
      </c>
      <c r="Q89">
        <v>3</v>
      </c>
      <c r="R89">
        <v>25</v>
      </c>
      <c r="S89">
        <v>1</v>
      </c>
      <c r="T89" s="8">
        <v>60</v>
      </c>
      <c r="U89" s="8">
        <v>60</v>
      </c>
      <c r="V89" s="8">
        <v>80</v>
      </c>
      <c r="W89" s="9">
        <v>1.8</v>
      </c>
      <c r="X89" s="9">
        <v>0.8</v>
      </c>
      <c r="Z89" s="8">
        <v>1</v>
      </c>
      <c r="AA89">
        <v>1.1000000000000001</v>
      </c>
      <c r="AB89" s="9"/>
      <c r="AC89">
        <v>2</v>
      </c>
      <c r="AE89" s="10">
        <v>2</v>
      </c>
      <c r="AF89" s="10">
        <v>6</v>
      </c>
      <c r="AG89" s="9">
        <v>0.54</v>
      </c>
      <c r="AH89" s="8" t="s">
        <v>272</v>
      </c>
      <c r="AI89" s="8" t="s">
        <v>197</v>
      </c>
      <c r="AJ89">
        <v>400</v>
      </c>
      <c r="AK89" t="s">
        <v>267</v>
      </c>
      <c r="AL89">
        <v>2016</v>
      </c>
      <c r="AO89" t="s">
        <v>601</v>
      </c>
      <c r="AP89">
        <v>220</v>
      </c>
      <c r="AQ89" s="11"/>
      <c r="AR89" s="11">
        <v>2016</v>
      </c>
      <c r="AS89" s="11"/>
      <c r="AY89" s="11"/>
      <c r="BZ89" t="s">
        <v>197</v>
      </c>
      <c r="CA89" s="12" t="s">
        <v>196</v>
      </c>
      <c r="CB89" s="12" t="s">
        <v>229</v>
      </c>
      <c r="CC89" s="12" t="s">
        <v>182</v>
      </c>
      <c r="CD89">
        <v>60</v>
      </c>
      <c r="CF89">
        <v>18</v>
      </c>
      <c r="CH89" s="13">
        <f t="shared" si="5"/>
        <v>60</v>
      </c>
      <c r="CI89" s="13">
        <f t="shared" si="6"/>
        <v>18</v>
      </c>
      <c r="CJ89" s="13">
        <f t="shared" si="7"/>
        <v>42</v>
      </c>
      <c r="CK89" t="s">
        <v>197</v>
      </c>
      <c r="CL89">
        <v>0.16</v>
      </c>
      <c r="CM89" t="s">
        <v>602</v>
      </c>
      <c r="CO89" s="11">
        <v>100</v>
      </c>
      <c r="CP89" s="11" t="s">
        <v>178</v>
      </c>
      <c r="CQ89" s="11">
        <v>2016</v>
      </c>
      <c r="CR89" s="11"/>
      <c r="CS89" s="11"/>
      <c r="CT89" s="11"/>
      <c r="CU89" s="11"/>
      <c r="CV89" s="11"/>
      <c r="DN89" t="s">
        <v>523</v>
      </c>
      <c r="DO89" t="s">
        <v>603</v>
      </c>
      <c r="DV89" t="s">
        <v>583</v>
      </c>
      <c r="EF89" t="s">
        <v>191</v>
      </c>
      <c r="EL89" s="12">
        <v>2016</v>
      </c>
      <c r="EN89">
        <f>(400*30000+18000*220+70*3000)/1000000</f>
        <v>16.170000000000002</v>
      </c>
      <c r="EP89">
        <v>2</v>
      </c>
      <c r="EQ89">
        <v>5</v>
      </c>
      <c r="ER89" s="13">
        <f t="shared" si="8"/>
        <v>23.17</v>
      </c>
      <c r="FF89">
        <v>6.5</v>
      </c>
      <c r="FG89">
        <v>3</v>
      </c>
      <c r="FI89">
        <v>1</v>
      </c>
      <c r="FJ89">
        <v>2</v>
      </c>
      <c r="FK89" t="s">
        <v>604</v>
      </c>
      <c r="FL89">
        <v>2</v>
      </c>
      <c r="FS89">
        <v>2</v>
      </c>
      <c r="FY89">
        <v>2</v>
      </c>
      <c r="GG89">
        <v>4</v>
      </c>
    </row>
    <row r="90" spans="1:189" x14ac:dyDescent="0.3">
      <c r="A90">
        <v>3212</v>
      </c>
      <c r="B90" t="s">
        <v>605</v>
      </c>
      <c r="C90" t="s">
        <v>605</v>
      </c>
      <c r="D90" t="s">
        <v>263</v>
      </c>
      <c r="E90" t="s">
        <v>264</v>
      </c>
      <c r="F90" s="7">
        <v>1</v>
      </c>
      <c r="G90" t="s">
        <v>419</v>
      </c>
      <c r="H90" s="7" t="str">
        <f t="shared" si="9"/>
        <v>3</v>
      </c>
      <c r="I90" t="s">
        <v>576</v>
      </c>
      <c r="J90">
        <v>1</v>
      </c>
      <c r="K90">
        <v>69</v>
      </c>
      <c r="L90">
        <v>2</v>
      </c>
      <c r="M90">
        <v>2</v>
      </c>
      <c r="N90">
        <v>2</v>
      </c>
      <c r="O90">
        <v>2</v>
      </c>
      <c r="P90">
        <v>0</v>
      </c>
      <c r="Q90">
        <v>0</v>
      </c>
      <c r="R90">
        <v>50</v>
      </c>
      <c r="S90">
        <v>1</v>
      </c>
      <c r="T90" s="8">
        <v>30</v>
      </c>
      <c r="U90" s="8">
        <v>30</v>
      </c>
      <c r="V90" s="8">
        <v>100</v>
      </c>
      <c r="W90" s="9">
        <v>1</v>
      </c>
      <c r="X90" s="9">
        <v>0.6</v>
      </c>
      <c r="Z90" s="8">
        <v>3</v>
      </c>
      <c r="AB90" s="9"/>
      <c r="AC90">
        <v>3</v>
      </c>
      <c r="AE90" s="10">
        <v>1</v>
      </c>
      <c r="AF90" s="10">
        <v>3</v>
      </c>
      <c r="AG90" s="9">
        <v>0.6</v>
      </c>
      <c r="AH90" s="8" t="s">
        <v>306</v>
      </c>
      <c r="AI90" s="8" t="s">
        <v>307</v>
      </c>
      <c r="AJ90">
        <v>25</v>
      </c>
      <c r="AK90" t="s">
        <v>273</v>
      </c>
      <c r="AL90">
        <v>2002</v>
      </c>
      <c r="AO90" t="s">
        <v>478</v>
      </c>
      <c r="AP90">
        <v>25</v>
      </c>
      <c r="AQ90" s="11"/>
      <c r="AR90" s="11">
        <v>2002</v>
      </c>
      <c r="AS90" s="11"/>
      <c r="AY90" s="11"/>
      <c r="CA90" s="12"/>
      <c r="CB90" s="12"/>
      <c r="CC90" s="12"/>
      <c r="CD90">
        <v>20</v>
      </c>
      <c r="CF90">
        <v>1</v>
      </c>
      <c r="CH90" s="13">
        <f t="shared" si="5"/>
        <v>20</v>
      </c>
      <c r="CI90" s="13">
        <v>4</v>
      </c>
      <c r="CJ90" s="13">
        <f t="shared" si="7"/>
        <v>16</v>
      </c>
      <c r="CK90" t="s">
        <v>358</v>
      </c>
      <c r="CO90" s="11"/>
      <c r="CP90" s="11"/>
      <c r="CQ90" s="11"/>
      <c r="CR90" s="11"/>
      <c r="CS90" s="11"/>
      <c r="CT90" s="11"/>
      <c r="CU90" s="11"/>
      <c r="CV90" s="11"/>
      <c r="DN90" t="s">
        <v>556</v>
      </c>
      <c r="DO90" t="s">
        <v>551</v>
      </c>
      <c r="DP90" t="s">
        <v>606</v>
      </c>
      <c r="DQ90" t="s">
        <v>607</v>
      </c>
      <c r="EF90" t="s">
        <v>183</v>
      </c>
      <c r="EL90" s="27"/>
      <c r="FQ90">
        <v>3</v>
      </c>
      <c r="FS90">
        <v>2</v>
      </c>
      <c r="FY90">
        <v>2</v>
      </c>
      <c r="GA90">
        <v>4</v>
      </c>
      <c r="GE90" t="s">
        <v>608</v>
      </c>
      <c r="GG90">
        <v>4</v>
      </c>
    </row>
    <row r="91" spans="1:189" ht="28.8" x14ac:dyDescent="0.3">
      <c r="A91">
        <v>3213</v>
      </c>
      <c r="B91" t="s">
        <v>609</v>
      </c>
      <c r="C91" t="s">
        <v>609</v>
      </c>
      <c r="D91" t="s">
        <v>263</v>
      </c>
      <c r="E91" t="s">
        <v>264</v>
      </c>
      <c r="F91" s="7">
        <v>1</v>
      </c>
      <c r="G91" t="s">
        <v>419</v>
      </c>
      <c r="H91" s="7" t="str">
        <f t="shared" si="9"/>
        <v>3</v>
      </c>
      <c r="I91" t="s">
        <v>576</v>
      </c>
      <c r="J91">
        <v>1</v>
      </c>
      <c r="K91">
        <v>63</v>
      </c>
      <c r="L91">
        <v>2</v>
      </c>
      <c r="M91">
        <v>2</v>
      </c>
      <c r="N91">
        <v>1</v>
      </c>
      <c r="O91">
        <v>2</v>
      </c>
      <c r="P91">
        <v>2</v>
      </c>
      <c r="Q91">
        <v>2</v>
      </c>
      <c r="R91">
        <v>10</v>
      </c>
      <c r="S91">
        <v>2</v>
      </c>
      <c r="T91" s="8">
        <v>60</v>
      </c>
      <c r="U91" s="8">
        <v>60</v>
      </c>
      <c r="V91" s="8">
        <v>10</v>
      </c>
      <c r="W91" s="9">
        <v>0.5</v>
      </c>
      <c r="X91" s="9">
        <v>0.5</v>
      </c>
      <c r="Z91" s="8">
        <v>1</v>
      </c>
      <c r="AA91">
        <v>1.3</v>
      </c>
      <c r="AB91" s="9"/>
      <c r="AC91">
        <v>3</v>
      </c>
      <c r="AE91" s="10">
        <v>1</v>
      </c>
      <c r="AF91" s="10">
        <v>2</v>
      </c>
      <c r="AG91" s="9">
        <v>0.5</v>
      </c>
      <c r="AH91" s="8" t="s">
        <v>272</v>
      </c>
      <c r="AI91" s="8" t="s">
        <v>197</v>
      </c>
      <c r="AJ91">
        <v>150</v>
      </c>
      <c r="AK91" t="s">
        <v>267</v>
      </c>
      <c r="AL91">
        <v>2009</v>
      </c>
      <c r="AO91" t="s">
        <v>221</v>
      </c>
      <c r="AP91">
        <v>50</v>
      </c>
      <c r="AQ91" s="11"/>
      <c r="AR91" s="11">
        <v>2010</v>
      </c>
      <c r="AS91" s="11"/>
      <c r="AY91" s="11"/>
      <c r="BZ91" t="s">
        <v>197</v>
      </c>
      <c r="CA91" s="12" t="s">
        <v>180</v>
      </c>
      <c r="CB91" s="12" t="s">
        <v>181</v>
      </c>
      <c r="CC91" s="12" t="s">
        <v>182</v>
      </c>
      <c r="CD91">
        <v>40</v>
      </c>
      <c r="CF91">
        <v>14</v>
      </c>
      <c r="CH91" s="13">
        <f t="shared" si="5"/>
        <v>40</v>
      </c>
      <c r="CI91" s="13">
        <f t="shared" si="6"/>
        <v>14</v>
      </c>
      <c r="CJ91" s="13">
        <f t="shared" si="7"/>
        <v>26</v>
      </c>
      <c r="CK91" t="s">
        <v>197</v>
      </c>
      <c r="CO91" s="11"/>
      <c r="CP91" s="11"/>
      <c r="CQ91" s="11"/>
      <c r="CR91" s="11"/>
      <c r="CS91" s="11"/>
      <c r="CT91" s="11"/>
      <c r="CU91" s="11"/>
      <c r="CV91" s="11"/>
      <c r="EF91" t="s">
        <v>210</v>
      </c>
      <c r="EG91" t="s">
        <v>192</v>
      </c>
      <c r="EL91" s="27"/>
      <c r="FQ91">
        <v>1</v>
      </c>
      <c r="FS91">
        <v>2</v>
      </c>
      <c r="FY91">
        <v>1</v>
      </c>
      <c r="GD91">
        <v>34</v>
      </c>
      <c r="GE91">
        <v>12</v>
      </c>
      <c r="GF91">
        <v>12</v>
      </c>
      <c r="GG91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Thảo Phạm</cp:lastModifiedBy>
  <dcterms:created xsi:type="dcterms:W3CDTF">2015-06-05T18:17:20Z</dcterms:created>
  <dcterms:modified xsi:type="dcterms:W3CDTF">2022-01-12T13:39:41Z</dcterms:modified>
</cp:coreProperties>
</file>