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Loai\Documents\R project\KLTN\data\"/>
    </mc:Choice>
  </mc:AlternateContent>
  <xr:revisionPtr revIDLastSave="0" documentId="13_ncr:1_{97156D52-A454-4924-9129-545D2A2E87D0}" xr6:coauthVersionLast="47" xr6:coauthVersionMax="47" xr10:uidLastSave="{00000000-0000-0000-0000-000000000000}"/>
  <bookViews>
    <workbookView xWindow="735" yWindow="735" windowWidth="13290" windowHeight="14370" firstSheet="2" activeTab="6" xr2:uid="{D2250F83-7B4E-4213-BA6B-E603765B635F}"/>
  </bookViews>
  <sheets>
    <sheet name="Sheet1" sheetId="1" r:id="rId1"/>
    <sheet name="establish" sheetId="6" r:id="rId2"/>
    <sheet name="fixed_vars" sheetId="2" r:id="rId3"/>
    <sheet name="name" sheetId="5" r:id="rId4"/>
    <sheet name="Sheet2" sheetId="4" r:id="rId5"/>
    <sheet name="mainPl" sheetId="7" r:id="rId6"/>
    <sheet name="interCr" sheetId="10" r:id="rId7"/>
    <sheet name="soil" sheetId="8" r:id="rId8"/>
    <sheet name="relship" sheetId="9" r:id="rId9"/>
  </sheets>
  <definedNames>
    <definedName name="_xlnm._FilterDatabase" localSheetId="2" hidden="1">fixed_vars!$A$1:$W$91</definedName>
    <definedName name="_xlnm._FilterDatabase" localSheetId="0" hidden="1">Sheet1!$A$1:$FF$91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6" l="1"/>
  <c r="H108" i="6"/>
  <c r="H109" i="6"/>
  <c r="H113" i="6"/>
  <c r="H117" i="6"/>
  <c r="H136" i="6"/>
  <c r="H141" i="6"/>
  <c r="H144" i="6"/>
  <c r="H169" i="6"/>
  <c r="H170" i="6"/>
  <c r="E117" i="6"/>
  <c r="D170" i="6"/>
  <c r="D169" i="6"/>
  <c r="D117" i="6"/>
  <c r="D99" i="6"/>
  <c r="H14" i="6"/>
  <c r="H3" i="6"/>
  <c r="H6" i="6"/>
  <c r="H7" i="6"/>
  <c r="H9" i="6"/>
  <c r="H10" i="6"/>
  <c r="H11" i="6"/>
  <c r="H12" i="6"/>
  <c r="H15" i="6"/>
  <c r="H16" i="6"/>
  <c r="H17" i="6"/>
  <c r="H18" i="6"/>
  <c r="H19" i="6"/>
  <c r="H20" i="6"/>
  <c r="H21" i="6"/>
  <c r="H22" i="6"/>
  <c r="H23" i="6"/>
  <c r="H24" i="6"/>
  <c r="H26" i="6"/>
  <c r="H27" i="6"/>
  <c r="H28" i="6"/>
  <c r="H34" i="6"/>
  <c r="H35" i="6"/>
  <c r="H39" i="6"/>
  <c r="H44" i="6"/>
  <c r="H46" i="6"/>
  <c r="H47" i="6"/>
  <c r="H48" i="6"/>
  <c r="H50" i="6"/>
  <c r="H51" i="6"/>
  <c r="H52" i="6"/>
  <c r="H53" i="6"/>
  <c r="H54" i="6"/>
  <c r="H55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2" i="6"/>
  <c r="H75" i="6"/>
  <c r="H77" i="6"/>
  <c r="H78" i="6"/>
  <c r="H79" i="6"/>
  <c r="H81" i="6"/>
  <c r="H82" i="6"/>
  <c r="H85" i="6"/>
  <c r="G35" i="6"/>
  <c r="G28" i="6"/>
  <c r="G27" i="6"/>
  <c r="G3" i="6"/>
  <c r="F35" i="6"/>
  <c r="F9" i="6"/>
  <c r="F3" i="6"/>
  <c r="E78" i="6"/>
  <c r="E34" i="6"/>
  <c r="E27" i="6"/>
  <c r="E6" i="6"/>
  <c r="E3" i="6"/>
  <c r="D82" i="6"/>
  <c r="D81" i="6"/>
  <c r="D79" i="6"/>
  <c r="D78" i="6"/>
  <c r="D35" i="6"/>
  <c r="D34" i="6"/>
  <c r="D27" i="6"/>
  <c r="D11" i="6"/>
  <c r="D9" i="6"/>
  <c r="D7" i="6"/>
  <c r="D6" i="6"/>
  <c r="D3" i="6"/>
  <c r="G10" i="2" l="1"/>
  <c r="DY2" i="1"/>
  <c r="BE14" i="1"/>
  <c r="BF14" i="1"/>
  <c r="CJ14" i="1"/>
  <c r="BF84" i="1"/>
  <c r="BE84" i="1"/>
  <c r="BE83" i="1"/>
  <c r="BG83" i="1" s="1"/>
  <c r="CF82" i="1"/>
  <c r="CJ82" i="1" s="1"/>
  <c r="BF82" i="1"/>
  <c r="BE82" i="1"/>
  <c r="CF81" i="1"/>
  <c r="CJ81" i="1" s="1"/>
  <c r="BF81" i="1"/>
  <c r="BE81" i="1"/>
  <c r="CV80" i="1"/>
  <c r="CM80" i="1"/>
  <c r="BF80" i="1"/>
  <c r="BE80" i="1"/>
  <c r="CR79" i="1"/>
  <c r="CM79" i="1"/>
  <c r="CF79" i="1"/>
  <c r="CJ79" i="1" s="1"/>
  <c r="BF79" i="1"/>
  <c r="BE79" i="1"/>
  <c r="CS78" i="1"/>
  <c r="CG78" i="1"/>
  <c r="CF78" i="1"/>
  <c r="BF78" i="1"/>
  <c r="BE78" i="1"/>
  <c r="CS36" i="1"/>
  <c r="BE36" i="1"/>
  <c r="BG36" i="1" s="1"/>
  <c r="CY35" i="1"/>
  <c r="CI35" i="1"/>
  <c r="CH35" i="1"/>
  <c r="CF35" i="1"/>
  <c r="BF35" i="1"/>
  <c r="BE35" i="1"/>
  <c r="CS34" i="1"/>
  <c r="CG34" i="1"/>
  <c r="CF34" i="1"/>
  <c r="BF34" i="1"/>
  <c r="BE34" i="1"/>
  <c r="BF33" i="1"/>
  <c r="BE33" i="1"/>
  <c r="BF31" i="1"/>
  <c r="BE31" i="1"/>
  <c r="BF29" i="1"/>
  <c r="BE29" i="1"/>
  <c r="CI28" i="1"/>
  <c r="CJ28" i="1" s="1"/>
  <c r="BF28" i="1"/>
  <c r="BE28" i="1"/>
  <c r="CS27" i="1"/>
  <c r="CN27" i="1"/>
  <c r="CM27" i="1"/>
  <c r="CI27" i="1"/>
  <c r="CG27" i="1"/>
  <c r="CF27" i="1"/>
  <c r="BF27" i="1"/>
  <c r="BE27" i="1"/>
  <c r="CS9" i="1"/>
  <c r="CM9" i="1"/>
  <c r="CH9" i="1"/>
  <c r="CF9" i="1"/>
  <c r="CR8" i="1"/>
  <c r="BF8" i="1"/>
  <c r="BE8" i="1"/>
  <c r="CF7" i="1"/>
  <c r="CJ7" i="1" s="1"/>
  <c r="BF7" i="1"/>
  <c r="BE7" i="1"/>
  <c r="CT6" i="1"/>
  <c r="CS6" i="1"/>
  <c r="CG6" i="1"/>
  <c r="CF6" i="1"/>
  <c r="BF6" i="1"/>
  <c r="BE6" i="1"/>
  <c r="BF4" i="1"/>
  <c r="BE4" i="1"/>
  <c r="CI3" i="1"/>
  <c r="CH3" i="1"/>
  <c r="CG3" i="1"/>
  <c r="CF3" i="1"/>
  <c r="BF3" i="1"/>
  <c r="BE3" i="1"/>
  <c r="CF11" i="1"/>
  <c r="CJ11" i="1" s="1"/>
  <c r="BF11" i="1"/>
  <c r="BE11" i="1"/>
  <c r="CJ10" i="1"/>
  <c r="CJ44" i="1"/>
  <c r="BF44" i="1"/>
  <c r="BE44" i="1"/>
  <c r="BF43" i="1"/>
  <c r="BE43" i="1"/>
  <c r="BF42" i="1"/>
  <c r="BE42" i="1"/>
  <c r="BF41" i="1"/>
  <c r="BE41" i="1"/>
  <c r="BF40" i="1"/>
  <c r="BE40" i="1"/>
  <c r="CJ39" i="1"/>
  <c r="BF39" i="1"/>
  <c r="BE39" i="1"/>
  <c r="BF38" i="1"/>
  <c r="BE38" i="1"/>
  <c r="BF37" i="1"/>
  <c r="BE37" i="1"/>
  <c r="BF13" i="1"/>
  <c r="BE13" i="1"/>
  <c r="CJ12" i="1"/>
  <c r="BF12" i="1"/>
  <c r="BE12" i="1"/>
  <c r="CJ77" i="1"/>
  <c r="BF76" i="1"/>
  <c r="BE76" i="1"/>
  <c r="CJ75" i="1"/>
  <c r="CJ72" i="1"/>
  <c r="BF72" i="1"/>
  <c r="BE72" i="1"/>
  <c r="BF71" i="1"/>
  <c r="BE71" i="1"/>
  <c r="CJ70" i="1"/>
  <c r="BF70" i="1"/>
  <c r="BE70" i="1"/>
  <c r="CJ69" i="1"/>
  <c r="BF69" i="1"/>
  <c r="BE69" i="1"/>
  <c r="CJ68" i="1"/>
  <c r="CJ67" i="1"/>
  <c r="BF67" i="1"/>
  <c r="BE67" i="1"/>
  <c r="BF90" i="1"/>
  <c r="BE90" i="1"/>
  <c r="BF89" i="1"/>
  <c r="BE89" i="1"/>
  <c r="BF88" i="1"/>
  <c r="BE88" i="1"/>
  <c r="BF87" i="1"/>
  <c r="BE87" i="1"/>
  <c r="CJ85" i="1"/>
  <c r="CJ66" i="1"/>
  <c r="BF66" i="1"/>
  <c r="BE66" i="1"/>
  <c r="CJ65" i="1"/>
  <c r="BF65" i="1"/>
  <c r="BE65" i="1"/>
  <c r="CJ64" i="1"/>
  <c r="CJ63" i="1"/>
  <c r="BF63" i="1"/>
  <c r="BE63" i="1"/>
  <c r="CJ62" i="1"/>
  <c r="BF62" i="1"/>
  <c r="BE62" i="1"/>
  <c r="CJ61" i="1"/>
  <c r="BF61" i="1"/>
  <c r="BE61" i="1"/>
  <c r="CJ60" i="1"/>
  <c r="BF60" i="1"/>
  <c r="BE60" i="1"/>
  <c r="CJ59" i="1"/>
  <c r="BF59" i="1"/>
  <c r="BE59" i="1"/>
  <c r="CJ58" i="1"/>
  <c r="BF58" i="1"/>
  <c r="BG58" i="1" s="1"/>
  <c r="CJ57" i="1"/>
  <c r="BF57" i="1"/>
  <c r="BE57" i="1"/>
  <c r="BF56" i="1"/>
  <c r="BE56" i="1"/>
  <c r="CJ55" i="1"/>
  <c r="BF55" i="1"/>
  <c r="BE55" i="1"/>
  <c r="CJ54" i="1"/>
  <c r="CJ53" i="1"/>
  <c r="BF53" i="1"/>
  <c r="BE53" i="1"/>
  <c r="CJ52" i="1"/>
  <c r="BF52" i="1"/>
  <c r="BE52" i="1"/>
  <c r="CJ51" i="1"/>
  <c r="BF51" i="1"/>
  <c r="BE51" i="1"/>
  <c r="CJ50" i="1"/>
  <c r="CJ48" i="1"/>
  <c r="BF48" i="1"/>
  <c r="BE48" i="1"/>
  <c r="CJ47" i="1"/>
  <c r="BF47" i="1"/>
  <c r="BE47" i="1"/>
  <c r="CJ46" i="1"/>
  <c r="BF46" i="1"/>
  <c r="BE46" i="1"/>
  <c r="CJ45" i="1"/>
  <c r="BF45" i="1"/>
  <c r="BE45" i="1"/>
  <c r="CJ26" i="1"/>
  <c r="BF25" i="1"/>
  <c r="BE25" i="1"/>
  <c r="CJ24" i="1"/>
  <c r="BF24" i="1"/>
  <c r="BE24" i="1"/>
  <c r="CJ23" i="1"/>
  <c r="BF23" i="1"/>
  <c r="BE23" i="1"/>
  <c r="CJ22" i="1"/>
  <c r="BF22" i="1"/>
  <c r="BE22" i="1"/>
  <c r="CJ21" i="1"/>
  <c r="BF21" i="1"/>
  <c r="BE21" i="1"/>
  <c r="CJ20" i="1"/>
  <c r="BF20" i="1"/>
  <c r="BE20" i="1"/>
  <c r="CJ19" i="1"/>
  <c r="BF19" i="1"/>
  <c r="BE19" i="1"/>
  <c r="CJ18" i="1"/>
  <c r="BF18" i="1"/>
  <c r="BE18" i="1"/>
  <c r="CJ17" i="1"/>
  <c r="BF17" i="1"/>
  <c r="BE17" i="1"/>
  <c r="CJ16" i="1"/>
  <c r="BF16" i="1"/>
  <c r="BE16" i="1"/>
  <c r="CJ15" i="1"/>
  <c r="BF15" i="1"/>
  <c r="BE15" i="1"/>
  <c r="BG34" i="1" l="1"/>
  <c r="BG15" i="1"/>
  <c r="BG16" i="1"/>
  <c r="BG18" i="1"/>
  <c r="BG53" i="1"/>
  <c r="BG55" i="1"/>
  <c r="BG60" i="1"/>
  <c r="BG44" i="1"/>
  <c r="BG6" i="1"/>
  <c r="BG28" i="1"/>
  <c r="BG20" i="1"/>
  <c r="BG21" i="1"/>
  <c r="BG46" i="1"/>
  <c r="BG48" i="1"/>
  <c r="BG61" i="1"/>
  <c r="BG62" i="1"/>
  <c r="BG65" i="1"/>
  <c r="BG67" i="1"/>
  <c r="BG76" i="1"/>
  <c r="BG12" i="1"/>
  <c r="BG38" i="1"/>
  <c r="BG41" i="1"/>
  <c r="BG43" i="1"/>
  <c r="BG27" i="1"/>
  <c r="BG78" i="1"/>
  <c r="BG82" i="1"/>
  <c r="BG14" i="1"/>
  <c r="BG22" i="1"/>
  <c r="BG24" i="1"/>
  <c r="BG33" i="1"/>
  <c r="BG84" i="1"/>
  <c r="BG47" i="1"/>
  <c r="BG57" i="1"/>
  <c r="BG35" i="1"/>
  <c r="BG19" i="1"/>
  <c r="BG51" i="1"/>
  <c r="BG63" i="1"/>
  <c r="BG70" i="1"/>
  <c r="BG39" i="1"/>
  <c r="BG7" i="1"/>
  <c r="CJ27" i="1"/>
  <c r="BG25" i="1"/>
  <c r="BG66" i="1"/>
  <c r="BG90" i="1"/>
  <c r="BG37" i="1"/>
  <c r="BG42" i="1"/>
  <c r="CJ78" i="1"/>
  <c r="BG59" i="1"/>
  <c r="CJ9" i="1"/>
  <c r="BG31" i="1"/>
  <c r="BG89" i="1"/>
  <c r="BG72" i="1"/>
  <c r="BG40" i="1"/>
  <c r="CJ6" i="1"/>
  <c r="BG80" i="1"/>
  <c r="BG45" i="1"/>
  <c r="BG56" i="1"/>
  <c r="BG87" i="1"/>
  <c r="BG4" i="1"/>
  <c r="CJ34" i="1"/>
  <c r="CJ35" i="1"/>
  <c r="BG79" i="1"/>
  <c r="BG52" i="1"/>
  <c r="BG13" i="1"/>
  <c r="BG3" i="1"/>
  <c r="BG8" i="1"/>
  <c r="BG29" i="1"/>
  <c r="BG17" i="1"/>
  <c r="BG23" i="1"/>
  <c r="BG88" i="1"/>
  <c r="BG69" i="1"/>
  <c r="BG71" i="1"/>
  <c r="BG11" i="1"/>
  <c r="CJ3" i="1"/>
  <c r="BG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DC1" authorId="0" shapeId="0" xr:uid="{E5270A4C-3C88-4689-A65F-5C4461D9E312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DE1" authorId="0" shapeId="0" xr:uid="{DCAACCE6-4F38-4B10-BC7C-D9353A53B979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DG1" authorId="0" shapeId="0" xr:uid="{84DF7168-231D-4797-960E-395D0DB62DBB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DI1" authorId="0" shapeId="0" xr:uid="{5F9CEB99-B940-461E-8C72-A8FB1D507D44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DM1" authorId="0" shapeId="0" xr:uid="{6905B7F9-D4D1-4FAD-B3AE-48482F4C59B5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EH1" authorId="0" shapeId="0" xr:uid="{ADEF9F5E-D9D7-4A2F-B158-422CAAD2DB01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EK1" authorId="0" shapeId="0" xr:uid="{26524D97-47D4-4FBE-867E-0C5BC80EA64C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EL1" authorId="0" shapeId="0" xr:uid="{97B0FE8B-DB33-4C08-B65F-F5C58514ABA1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EO1" authorId="0" shapeId="0" xr:uid="{5B7EC3E8-7207-4A04-95CB-36370087B283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EP1" authorId="0" shapeId="0" xr:uid="{4CAD1463-CCF7-450C-B37C-DD950E29C261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1=Người thân
2=TV/Báo đài
3=Láng giềng
4=Khác</t>
        </r>
      </text>
    </comment>
    <comment ref="ER1" authorId="0" shapeId="0" xr:uid="{2C8DB366-3FE2-4B98-878C-DBE2B2A6E4F1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1=Có
2=Không</t>
        </r>
      </text>
    </comment>
    <comment ref="ES1" authorId="0" shapeId="0" xr:uid="{7FFEE25F-0781-4913-886D-A4B06BEC4C2D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1=NN&amp;PTNT/NH CS
2=NH TM
3=Tư nhân/ĐL Vật tư
4=HTX/Hội/Nhóm
5=Khác
(Cùng lúc nhiều nơi thì nhập theo nơi vay, không khoảng cách: VD: 124)</t>
        </r>
      </text>
    </comment>
    <comment ref="EW1" authorId="0" shapeId="0" xr:uid="{E3B9268C-9FD8-46B8-A5FB-413C60B43B15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1=Đã trả
2=Đang trả
3=Chưa trả</t>
        </r>
      </text>
    </comment>
    <comment ref="EX1" authorId="0" shapeId="0" xr:uid="{8FF0136B-8ED3-45DD-A46D-CABAC473BF15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1=Đủ vốn sản xuất
2=Không có Sổ đỏ/Xanh thế chấp
3=Ngại thủ tục
4=Không có tài sản thế chấp
5=Lý do khác</t>
        </r>
      </text>
    </comment>
    <comment ref="EZ1" authorId="0" shapeId="0" xr:uid="{6A57B273-D05F-4FAE-A2E7-35BBEAA56A24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1=Đang chờ cấp
2=Đã thế chấp
3=Không thuộc diện được cấp
4=Khác</t>
        </r>
      </text>
    </comment>
    <comment ref="FB1" authorId="0" shapeId="0" xr:uid="{C418EFC7-6B1E-471C-9F6F-F974179B4B2B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a=Chăn nuôi
b=Trồng trọt
c=Khác</t>
        </r>
      </text>
    </comment>
    <comment ref="FC1" authorId="0" shapeId="0" xr:uid="{EE955D8F-C493-46E3-AA5C-A0AAEDF9C3C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FD1" authorId="0" shapeId="0" xr:uid="{FEACA8CA-C812-4EE4-8CF5-CF4E42E03D4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FE1" authorId="0" shapeId="0" xr:uid="{5D37AA66-DA24-4AFF-AE9C-712F94AF9493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FF1" authorId="0" shapeId="0" xr:uid="{D5CFAD4E-BF25-439B-8E89-9A5851DC1AA8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 thâm canh
2=Tăng diện tích
3=Giảm thâm canh
4=Không thay đổi
5=Dừng sản xuất
6=Thay đổi HTCT khác
7=Bán đất/Bỏ hoang
8=Chuyễn sang phi NN
9=Di dân mùa vụ kiếm việc
0. Định cư nơi khác/khác (10 và 11)
(Nhiều hơn 1 sự lựa chọn thì nhập lần lượt các số liên tục</t>
        </r>
      </text>
    </comment>
    <comment ref="A27" authorId="0" shapeId="0" xr:uid="{5480A0EA-80B6-4645-9955-C8109F24A5C7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33" authorId="0" shapeId="0" xr:uid="{056B18DE-260D-40B1-8CE0-F54C6870C366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  <comment ref="A56" authorId="1" shapeId="0" xr:uid="{92EEEC1E-0B4C-40D3-BA8F-8D4304D169B2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57" authorId="1" shapeId="0" xr:uid="{BC031E84-10C1-440D-B821-D87D306E17BE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58" authorId="1" shapeId="0" xr:uid="{56117723-7A96-472F-9947-7CD8BF3113FC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60" authorId="1" shapeId="0" xr:uid="{AF6A1613-3889-4059-8A3E-56A01DE3F114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A27" authorId="0" shapeId="0" xr:uid="{53780858-D8A8-4C1B-BF58-80519CDB999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33" authorId="0" shapeId="0" xr:uid="{BBC91B1D-2947-4B36-BE26-5AE017A5B9B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  <comment ref="A56" authorId="1" shapeId="0" xr:uid="{1EA33DD1-5E77-4B2C-8EBB-4F5AC6FA76DB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57" authorId="1" shapeId="0" xr:uid="{1324A71C-9AAE-4D53-9625-484C59F4F27B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58" authorId="1" shapeId="0" xr:uid="{FAC9370C-1BD8-4E05-BF81-5E05EEC4BE29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60" authorId="1" shapeId="0" xr:uid="{1480CCA5-5DB5-4199-BB31-22D32ED2C605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  <comment ref="A117" authorId="0" shapeId="0" xr:uid="{79762794-9D4D-41EC-A6E2-143EFD3B0178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123" authorId="0" shapeId="0" xr:uid="{06E4F19C-06AD-45BC-9C67-54A9234DA3C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  <comment ref="A146" authorId="1" shapeId="0" xr:uid="{04CD54A1-69FE-45DD-9B5E-2F8E60146E05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147" authorId="1" shapeId="0" xr:uid="{04CDEB26-FE61-4304-99F6-6D13AAE9DE18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148" authorId="1" shapeId="0" xr:uid="{3A683953-D4F6-4A72-8640-BE9616FEF3CF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150" authorId="1" shapeId="0" xr:uid="{E3283209-6B88-4D2E-9DFD-FA2C10FBD2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H1" authorId="0" shapeId="0" xr:uid="{5BFA4D6B-4850-41B0-981F-60FEF350D188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1=Kinh
2=Khơme
3=Khác</t>
        </r>
      </text>
    </comment>
    <comment ref="I1" authorId="0" shapeId="0" xr:uid="{ABA8057E-3DAC-4365-A95F-C1C4AC8BD28D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0=Không
1=Hiếu Nghĩa
2=Phật
3=Khác</t>
        </r>
      </text>
    </comment>
    <comment ref="J1" authorId="0" shapeId="0" xr:uid="{23B93FB4-C86E-411E-B3AC-916B401A91A6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1=Cấp 1 trở xuống
2=Cấp 2
3=Cấp 3
4=Trên cấp 3</t>
        </r>
      </text>
    </comment>
    <comment ref="O1" authorId="0" shapeId="0" xr:uid="{CE97C2EC-F1C9-4ADA-8DAD-6A8814CB73C4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1=Toàn thời gian
2=Bán thời gian</t>
        </r>
      </text>
    </comment>
    <comment ref="A27" authorId="0" shapeId="0" xr:uid="{6FD09ED3-63BF-4981-9F60-221D62A2BD93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33" authorId="0" shapeId="0" xr:uid="{D8D76495-083F-45ED-80C9-3123ABFFFDC5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  <comment ref="A56" authorId="1" shapeId="0" xr:uid="{368795F7-3870-427B-8E4F-194FC49B0BB7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57" authorId="1" shapeId="0" xr:uid="{656231CD-6118-4331-AA87-D934839D1A53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58" authorId="1" shapeId="0" xr:uid="{29698B6F-6DA4-41F1-B5E8-EBF5B79470CD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60" authorId="1" shapeId="0" xr:uid="{60233413-C600-410E-97F2-8487A265D2E8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A27" authorId="0" shapeId="0" xr:uid="{58D4E73E-80F1-4BA5-A07F-316714DBDDD3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33" authorId="0" shapeId="0" xr:uid="{43F85937-F5CD-4A21-A8C9-7B2FF40A8929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  <comment ref="A56" authorId="1" shapeId="0" xr:uid="{2F6766FF-2DC8-4F3B-B687-D6F6F24A1533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57" authorId="1" shapeId="0" xr:uid="{DD530483-B77D-4A78-B91C-09EBCA12BD2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58" authorId="1" shapeId="0" xr:uid="{D7EA082F-7491-4E66-B633-922AF74D89AC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60" authorId="1" shapeId="0" xr:uid="{4CC0B797-82FE-40C1-956E-D650F660D377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KimLoai</author>
    <author>Nguyen Quoc Binh</author>
    <author>HHyHyCute</author>
  </authors>
  <commentList>
    <comment ref="C1" authorId="0" shapeId="0" xr:uid="{BF32B8E7-1EA0-4388-BEF1-EC7FB05C352B}">
      <text>
        <r>
          <rPr>
            <b/>
            <sz val="9"/>
            <color indexed="81"/>
            <rFont val="Tahoma"/>
            <charset val="1"/>
          </rPr>
          <t>KimLoai:</t>
        </r>
        <r>
          <rPr>
            <sz val="9"/>
            <color indexed="81"/>
            <rFont val="Tahoma"/>
            <charset val="1"/>
          </rPr>
          <t xml:space="preserve">
tổng số cây ở đây là tính trong tất cả các model hay sao, thấy có vẻ k ổn</t>
        </r>
      </text>
    </comment>
    <comment ref="A27" authorId="1" shapeId="0" xr:uid="{6E2018D7-C4A3-45A1-BA59-93E99A4B0EEC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33" authorId="1" shapeId="0" xr:uid="{2DB635B1-60CB-4D23-88AE-69221A343EE1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  <comment ref="A56" authorId="2" shapeId="0" xr:uid="{B5CEC997-602E-46A3-AD43-A6FB982CA4AE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57" authorId="2" shapeId="0" xr:uid="{42B6D404-B92F-4C8F-ADA0-B6AF85514B3E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58" authorId="2" shapeId="0" xr:uid="{013E4B4F-AD6C-4466-B308-D6909BD6513E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60" authorId="2" shapeId="0" xr:uid="{73032E9A-3BB4-4A3D-A5F2-4CD10DD231B7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</commentList>
</comments>
</file>

<file path=xl/sharedStrings.xml><?xml version="1.0" encoding="utf-8"?>
<sst xmlns="http://schemas.openxmlformats.org/spreadsheetml/2006/main" count="3349" uniqueCount="671">
  <si>
    <t>Sao den</t>
  </si>
  <si>
    <t>LN</t>
  </si>
  <si>
    <t>Xoai</t>
  </si>
  <si>
    <t>AQ</t>
  </si>
  <si>
    <t>LN+AQ</t>
  </si>
  <si>
    <t>Thieu nuoc</t>
  </si>
  <si>
    <t>công nhà</t>
  </si>
  <si>
    <t xml:space="preserve">Tư vấn thuốc, cách thức xịt </t>
  </si>
  <si>
    <t xml:space="preserve">Xoai </t>
  </si>
  <si>
    <t>Nghe</t>
  </si>
  <si>
    <t>RMTP</t>
  </si>
  <si>
    <t>AQ+RMTP</t>
  </si>
  <si>
    <t>Dat cat pha</t>
  </si>
  <si>
    <t>Hướng dẫn kĩ thuật</t>
  </si>
  <si>
    <t>Buoi</t>
  </si>
  <si>
    <t>Co nuoc</t>
  </si>
  <si>
    <t>Dat xam den</t>
  </si>
  <si>
    <t>Doc cao</t>
  </si>
  <si>
    <t xml:space="preserve">Hướng dẫn thuốc cho cây </t>
  </si>
  <si>
    <t>Chuoi</t>
  </si>
  <si>
    <t>tràm</t>
  </si>
  <si>
    <t>tầm vong</t>
  </si>
  <si>
    <t>1000 cây</t>
  </si>
  <si>
    <t>Doc vua</t>
  </si>
  <si>
    <t xml:space="preserve">xoài đài loan </t>
  </si>
  <si>
    <t xml:space="preserve">gió bầu </t>
  </si>
  <si>
    <t>xoài bưởi</t>
  </si>
  <si>
    <t>Tam vong</t>
  </si>
  <si>
    <t>NVL</t>
  </si>
  <si>
    <t>cây</t>
  </si>
  <si>
    <t>AQ+VL+DL</t>
  </si>
  <si>
    <t>Dieu</t>
  </si>
  <si>
    <t xml:space="preserve">xoài thanh ca </t>
  </si>
  <si>
    <t>xoài cát hoài lộc</t>
  </si>
  <si>
    <t>xoài thanh ca</t>
  </si>
  <si>
    <t xml:space="preserve">công nhà </t>
  </si>
  <si>
    <t>Hướng dẫn bón phân, cách trồng</t>
  </si>
  <si>
    <t>hướng dẫn bón phân, khoảng cách trồng</t>
  </si>
  <si>
    <t>xoài đài loan</t>
  </si>
  <si>
    <t>dạy cách trồng, bón phân, tỉa cành</t>
  </si>
  <si>
    <t>sao</t>
  </si>
  <si>
    <t>chuối xiêm</t>
  </si>
  <si>
    <t>2000 nải</t>
  </si>
  <si>
    <t xml:space="preserve">tầm vong </t>
  </si>
  <si>
    <t>Mit</t>
  </si>
  <si>
    <t xml:space="preserve">vú sữa </t>
  </si>
  <si>
    <t xml:space="preserve">ngãi bún </t>
  </si>
  <si>
    <t>NVL+khac</t>
  </si>
  <si>
    <t>Cách thức trồng, chăm sóc</t>
  </si>
  <si>
    <t>AQcm</t>
  </si>
  <si>
    <t>1,2</t>
  </si>
  <si>
    <t>nghệ</t>
  </si>
  <si>
    <t>Sau rieng</t>
  </si>
  <si>
    <t>Bo</t>
  </si>
  <si>
    <t>Go do</t>
  </si>
  <si>
    <t>chuối</t>
  </si>
  <si>
    <t>Mang cau</t>
  </si>
  <si>
    <t xml:space="preserve">Dạy cách trồng, bón phân, cắt cành </t>
  </si>
  <si>
    <t>6,11</t>
  </si>
  <si>
    <t>Doc it</t>
  </si>
  <si>
    <t>Gio bau</t>
  </si>
  <si>
    <t xml:space="preserve">bưởi </t>
  </si>
  <si>
    <t>Cam quyt</t>
  </si>
  <si>
    <t>Cam, quyt</t>
  </si>
  <si>
    <t>bơ sáp</t>
  </si>
  <si>
    <t>cam</t>
  </si>
  <si>
    <t>quýt đường</t>
  </si>
  <si>
    <t>Cách chăm sóc vườn, tỉa cành, bón phân</t>
  </si>
  <si>
    <t>Dua</t>
  </si>
  <si>
    <t xml:space="preserve">6000 cây </t>
  </si>
  <si>
    <t>cách chăm sóc, tỉa cây</t>
  </si>
  <si>
    <t>quýt</t>
  </si>
  <si>
    <t>cách chăm sóc vườn, tỉa cành</t>
  </si>
  <si>
    <t xml:space="preserve">Hướng dẫn trồng cây ăn trái </t>
  </si>
  <si>
    <t>Giang huong</t>
  </si>
  <si>
    <t>Keo la tram</t>
  </si>
  <si>
    <t xml:space="preserve">xoài </t>
  </si>
  <si>
    <t>Khoai lang</t>
  </si>
  <si>
    <t>Ngai bun</t>
  </si>
  <si>
    <t>DL</t>
  </si>
  <si>
    <t>b</t>
  </si>
  <si>
    <t>bưởi</t>
  </si>
  <si>
    <t>xoài</t>
  </si>
  <si>
    <t>vú sữa</t>
  </si>
  <si>
    <t>Dat lan da</t>
  </si>
  <si>
    <t>rau</t>
  </si>
  <si>
    <t>Xoài Cát</t>
  </si>
  <si>
    <t>Xoài</t>
  </si>
  <si>
    <t>Kỹ thuật xịt thuốc</t>
  </si>
  <si>
    <t>Du du</t>
  </si>
  <si>
    <t>Xoài Thanh ca</t>
  </si>
  <si>
    <t>Sao</t>
  </si>
  <si>
    <t>Tầm vông</t>
  </si>
  <si>
    <t>Chuối</t>
  </si>
  <si>
    <t>Bưởi</t>
  </si>
  <si>
    <t>Sua</t>
  </si>
  <si>
    <t>Dó bầu</t>
  </si>
  <si>
    <t>Tràm</t>
  </si>
  <si>
    <t>Xòai</t>
  </si>
  <si>
    <t>Dưa leo</t>
  </si>
  <si>
    <t>Sapoche</t>
  </si>
  <si>
    <t>Sầu riêng</t>
  </si>
  <si>
    <t>Cách trồng, chăm sóc</t>
  </si>
  <si>
    <t>Thiếu nước</t>
  </si>
  <si>
    <t>Xoài đài loan</t>
  </si>
  <si>
    <t>Xoài cát</t>
  </si>
  <si>
    <t>Đất dốc</t>
  </si>
  <si>
    <t>Sâu bệnh</t>
  </si>
  <si>
    <t>Vay nhiều vốn</t>
  </si>
  <si>
    <t>Quýt</t>
  </si>
  <si>
    <t>bụi</t>
  </si>
  <si>
    <t>Cách bón phân</t>
  </si>
  <si>
    <t>Mít</t>
  </si>
  <si>
    <t>Chanh</t>
  </si>
  <si>
    <t>Thời tiết, nước tưới</t>
  </si>
  <si>
    <t>Riềng</t>
  </si>
  <si>
    <t>Ngãi bún</t>
  </si>
  <si>
    <t>Thiếu đất</t>
  </si>
  <si>
    <t>Tầm vong</t>
  </si>
  <si>
    <t>a</t>
  </si>
  <si>
    <t>Nghệ</t>
  </si>
  <si>
    <t>Bơ</t>
  </si>
  <si>
    <t>Vú sữa</t>
  </si>
  <si>
    <t>Đầu tư lâu</t>
  </si>
  <si>
    <t>Dau rong</t>
  </si>
  <si>
    <t>Cách sử dụng phân, thuốc</t>
  </si>
  <si>
    <t>Khoai từ</t>
  </si>
  <si>
    <t>Cách chăm sóc cây ăn trái</t>
  </si>
  <si>
    <t>Xoài keo</t>
  </si>
  <si>
    <t>Cách chăm sóc</t>
  </si>
  <si>
    <t>Mít ta</t>
  </si>
  <si>
    <t>Cách trồng, cách xịt thuốc</t>
  </si>
  <si>
    <t>Đường sá khó</t>
  </si>
  <si>
    <t>Đường đi lên núi</t>
  </si>
  <si>
    <t>Xoài thanh ca</t>
  </si>
  <si>
    <t>Quýt đường</t>
  </si>
  <si>
    <t>Xoài Keo</t>
  </si>
  <si>
    <t>Cách trồng cây</t>
  </si>
  <si>
    <t>Không có điện để tưới</t>
  </si>
  <si>
    <t>11.1 MH1: Nhóm cây chính1</t>
  </si>
  <si>
    <t>Đơn vị</t>
  </si>
  <si>
    <t>11.1 MH1: Nhóm cây xen1</t>
  </si>
  <si>
    <t>11.1 MH1: Số cây Xen3</t>
  </si>
  <si>
    <t>11.1 MH1: Năm trồng cây Xen3</t>
  </si>
  <si>
    <t>11.1 MH1: NSuất cây Xen3 (DVT)</t>
  </si>
  <si>
    <t>11.1 MH1: Cây Xen4</t>
  </si>
  <si>
    <t>11.1 MH1: Số cây Xen4</t>
  </si>
  <si>
    <t>11.1 MH1: Năm trồng cây Xen4</t>
  </si>
  <si>
    <t>11.1 MH1: NSuất cây Xen4 (DVT)</t>
  </si>
  <si>
    <t>11.1 MH1: Cây Xen5</t>
  </si>
  <si>
    <t>11.1 MH1: Số cây Xen5</t>
  </si>
  <si>
    <t>11.1 MH1: Năm trồng cây Xen5</t>
  </si>
  <si>
    <t>11.1 MH1: NSuất cây Xen5 (DVT)</t>
  </si>
  <si>
    <t>11.1 MH1: Cây Xen6</t>
  </si>
  <si>
    <t>11.1 MH1: Số cây Xen6</t>
  </si>
  <si>
    <t>11.1 MH1: Năm trồng cây Xen6</t>
  </si>
  <si>
    <t>11.1 MH1: NSuất cây Xen6 (DVT)</t>
  </si>
  <si>
    <t>MH1
CT trồng</t>
  </si>
  <si>
    <t>11.1. MH1.
 Đặc điểm 
đất</t>
  </si>
  <si>
    <t>11.1. MH1. Đặc điểm địa hình</t>
  </si>
  <si>
    <t xml:space="preserve">11.1. MH1. Đặc điểm nước </t>
  </si>
  <si>
    <t>12.MH1. Thu chính 2018</t>
  </si>
  <si>
    <t>12.MH1. Thu xen 2018</t>
  </si>
  <si>
    <t>12.MH1. Chi chính 2018</t>
  </si>
  <si>
    <t>12.MH1. Chi xen 2018</t>
  </si>
  <si>
    <t>12.MH1. Tổng thu 2018</t>
  </si>
  <si>
    <t>12.MH1. Tổng chi 2018</t>
  </si>
  <si>
    <t>12.MH1. Lợi nhuận 2018</t>
  </si>
  <si>
    <t>MH1:
Công thức trồng</t>
  </si>
  <si>
    <t>11.1 MH2: DT (ha)</t>
  </si>
  <si>
    <t>11.1 MH2: Cây chính1</t>
  </si>
  <si>
    <t>11.1 MH2: Số cây chính 1</t>
  </si>
  <si>
    <t>11.1 MH2: Năm trồng  
cây chính1</t>
  </si>
  <si>
    <t>11.1 MH2: Nsuất 
cây chính1(DVT)</t>
  </si>
  <si>
    <t>11.1 MH2: Cây xen1</t>
  </si>
  <si>
    <t>11.1 MH2: Số cây xen1</t>
  </si>
  <si>
    <t>11.1 MH2: Năm trồng cây Xen1</t>
  </si>
  <si>
    <t>11.1 MH2: Nsuất cây xen1 (DVT)</t>
  </si>
  <si>
    <t>11.1 MH2: Cây xen2</t>
  </si>
  <si>
    <t>11.1 MH2: Số cây xen2</t>
  </si>
  <si>
    <t>11.1 MH2: Năm trồng cây Xen2</t>
  </si>
  <si>
    <t>11.1 MH2: NSuất cây xen2(DVT)</t>
  </si>
  <si>
    <t>11.1 MH2: Cây Xen3</t>
  </si>
  <si>
    <t>11.1 MH2: Số cây xen3</t>
  </si>
  <si>
    <t>11.1 MH2: Năm trồng cây Xen3</t>
  </si>
  <si>
    <t>11.1 MH2: NSuất cây xen3 (DVT)</t>
  </si>
  <si>
    <t>17.1.MH1: Năm thiết lập</t>
  </si>
  <si>
    <t>17.1 MH 1: Chi phí thiết lập/ha</t>
  </si>
  <si>
    <t>17.1 MH 1: CP thiết lập/ha: Giống</t>
  </si>
  <si>
    <t>17.1 MH 1: CP thiết lập/ha: Làm đất</t>
  </si>
  <si>
    <t>17.1 MH 1: CP thiết lập/ha: Phân-Thuốc</t>
  </si>
  <si>
    <t>17.1 MH 1: CP thiết lập/ha: Công trồng</t>
  </si>
  <si>
    <t>Cộng Chi phí thiết lập (triệu)</t>
  </si>
  <si>
    <t>17.1.MH2: Năm thiết lập</t>
  </si>
  <si>
    <t>17.1 MH 2: Chi phí thiết lập/ha</t>
  </si>
  <si>
    <t>17.1 MH 2: CP thiết lập/ha: Giống</t>
  </si>
  <si>
    <t>17.1 MH 2: CP thiết lập/ha: Làm đất</t>
  </si>
  <si>
    <t>17.1 MH 2: CP thiết lập/ha: Phân-Thuốc</t>
  </si>
  <si>
    <t>17.1 MH 2: CP thiết lập/ha: Công trồng</t>
  </si>
  <si>
    <t>Tiền</t>
  </si>
  <si>
    <t>17.2 MH 1: CP CS-Ha/năm: Phân/Thuốc</t>
  </si>
  <si>
    <t>17.2 MH 1: CP CS-Ha/năm: Công CS</t>
  </si>
  <si>
    <t>17.2 MH 1: CP CS-Ha/năm: Công Thu hoạch</t>
  </si>
  <si>
    <t>17.2 MH 2: CP CS-Ha/năm: Phân/Thuốc</t>
  </si>
  <si>
    <t>17.2 MH 2: CP CS-Ha/năm: Công CS</t>
  </si>
  <si>
    <t>17.2 MH 2: CP CS-Ha/năm: Công Thu hoạch</t>
  </si>
  <si>
    <t>17.2 MH 3: CP CS-Ha/năm: Phân/Thuốc</t>
  </si>
  <si>
    <t>17.2 MH 3: CP CS-Ha/năm: Công CS</t>
  </si>
  <si>
    <t>17.2 MH 3: CP CS-Ha/năm: Công Thu hoạch</t>
  </si>
  <si>
    <t>21.1 Hình thức tổ chức</t>
  </si>
  <si>
    <t>21.1 Số lần/03 năm</t>
  </si>
  <si>
    <t>21.1 Nội dung</t>
  </si>
  <si>
    <t>21.1 Mức áp dụng</t>
  </si>
  <si>
    <t>21.2 Hình thức tổ chức</t>
  </si>
  <si>
    <t>21.2 Số lần/03 năm</t>
  </si>
  <si>
    <t>21.2 Nội dung</t>
  </si>
  <si>
    <t>21.2 Mức áp dụng</t>
  </si>
  <si>
    <t>22. Nguồn tự học KT</t>
  </si>
  <si>
    <t>Ghi rõ (nếu chọn 4)</t>
  </si>
  <si>
    <t>23. Vay vốn</t>
  </si>
  <si>
    <t>23.1 Tên NH-Tổ chức-Tư nhân</t>
  </si>
  <si>
    <t>23.1 Tổng số tiền vay (triệu)</t>
  </si>
  <si>
    <t>23.1 Thời hạn vay (tháng)</t>
  </si>
  <si>
    <t>23.1 Lãi suất TB/tháng (%)</t>
  </si>
  <si>
    <t>23.1 Tình trạng trả</t>
  </si>
  <si>
    <t>23.2 Lý do không vay</t>
  </si>
  <si>
    <t>23.2 Ghi rõ (nếu chọn 5)</t>
  </si>
  <si>
    <t>23.2.2 Lý do không có sổ đỏ/xanh</t>
  </si>
  <si>
    <t>23.2.2.2 Số tiền vay chưa trả (triệu)</t>
  </si>
  <si>
    <t>23.2.2.2 Mục đích vay trước đây</t>
  </si>
  <si>
    <t>24. Thuận lợi</t>
  </si>
  <si>
    <t>24. Khó khăn</t>
  </si>
  <si>
    <t>24. Mong muốn</t>
  </si>
  <si>
    <t>25. Chiến lược SX</t>
  </si>
  <si>
    <t xml:space="preserve">chuối </t>
  </si>
  <si>
    <t>010203040506070809101112'</t>
  </si>
  <si>
    <t>Đồng/cây</t>
  </si>
  <si>
    <t xml:space="preserve">xoài cát hoài lộc </t>
  </si>
  <si>
    <t xml:space="preserve">gió bầu  </t>
  </si>
  <si>
    <t xml:space="preserve">điều </t>
  </si>
  <si>
    <t>"0712"</t>
  </si>
  <si>
    <t xml:space="preserve">bưởi da xanh </t>
  </si>
  <si>
    <t xml:space="preserve">sao </t>
  </si>
  <si>
    <t xml:space="preserve">xoài bưởi </t>
  </si>
  <si>
    <t>nải</t>
  </si>
  <si>
    <t>Đồng/kg</t>
  </si>
  <si>
    <t xml:space="preserve">mít </t>
  </si>
  <si>
    <t>kg</t>
  </si>
  <si>
    <t xml:space="preserve">sầu riêng </t>
  </si>
  <si>
    <t>bơ</t>
  </si>
  <si>
    <t>mít</t>
  </si>
  <si>
    <t xml:space="preserve">đào </t>
  </si>
  <si>
    <t>Đồng/chục</t>
  </si>
  <si>
    <t xml:space="preserve">chuối sáp </t>
  </si>
  <si>
    <t xml:space="preserve">mãng cầu </t>
  </si>
  <si>
    <t>5,6</t>
  </si>
  <si>
    <t>cam xòn</t>
  </si>
  <si>
    <t>dừa xiêm</t>
  </si>
  <si>
    <t>Đồng/ trái</t>
  </si>
  <si>
    <t>buởi</t>
  </si>
  <si>
    <t xml:space="preserve">cam </t>
  </si>
  <si>
    <t xml:space="preserve">quýt </t>
  </si>
  <si>
    <t>"1,2"</t>
  </si>
  <si>
    <t>'010203040506070809101112'</t>
  </si>
  <si>
    <t xml:space="preserve">xoài keo </t>
  </si>
  <si>
    <t xml:space="preserve">khoai lang </t>
  </si>
  <si>
    <t>"1.2"</t>
  </si>
  <si>
    <t>sầu riêng</t>
  </si>
  <si>
    <t>"1234567"</t>
  </si>
  <si>
    <t>ngãi bún</t>
  </si>
  <si>
    <t>giáng hương</t>
  </si>
  <si>
    <t>35000-40000</t>
  </si>
  <si>
    <t>mãng cầu</t>
  </si>
  <si>
    <t>"1,7"</t>
  </si>
  <si>
    <t xml:space="preserve">nghệ </t>
  </si>
  <si>
    <t>gió bầu</t>
  </si>
  <si>
    <t>050611</t>
  </si>
  <si>
    <t>Xoài bưởi</t>
  </si>
  <si>
    <t>Củi</t>
  </si>
  <si>
    <t>06070809101112</t>
  </si>
  <si>
    <t>Gỗ</t>
  </si>
  <si>
    <t>Than</t>
  </si>
  <si>
    <t>Đốt 1 tuần</t>
  </si>
  <si>
    <t>Hầm tại nhà</t>
  </si>
  <si>
    <t>Đồng/Kg</t>
  </si>
  <si>
    <t>1103</t>
  </si>
  <si>
    <t>Xoài Đài loan</t>
  </si>
  <si>
    <t>1104</t>
  </si>
  <si>
    <t>091002</t>
  </si>
  <si>
    <t>11</t>
  </si>
  <si>
    <t>đu đủ</t>
  </si>
  <si>
    <t>0102030040506070809101112</t>
  </si>
  <si>
    <t>tầm vong 4m</t>
  </si>
  <si>
    <t>111201</t>
  </si>
  <si>
    <t>Tầm cong 8m</t>
  </si>
  <si>
    <t>Tầm vong &gt;9m</t>
  </si>
  <si>
    <t>09101112</t>
  </si>
  <si>
    <t>02</t>
  </si>
  <si>
    <t>Thiềng Liềng</t>
  </si>
  <si>
    <t>Đồng.kg</t>
  </si>
  <si>
    <t>Tầm vong 9m</t>
  </si>
  <si>
    <t>Tầm vong 8m</t>
  </si>
  <si>
    <t>Tầm cong 7m</t>
  </si>
  <si>
    <t>Tầm vong 6</t>
  </si>
  <si>
    <t>Tầm vong 5m</t>
  </si>
  <si>
    <t>Điều</t>
  </si>
  <si>
    <t>010203</t>
  </si>
  <si>
    <t>Cam/quýt</t>
  </si>
  <si>
    <t>1201</t>
  </si>
  <si>
    <t>0506</t>
  </si>
  <si>
    <t>Đậu rồng</t>
  </si>
  <si>
    <t>0607</t>
  </si>
  <si>
    <t>03</t>
  </si>
  <si>
    <t>0910</t>
  </si>
  <si>
    <t>040506</t>
  </si>
  <si>
    <t>Chuồi</t>
  </si>
  <si>
    <t>01020304050607080809101112</t>
  </si>
  <si>
    <t>18ab. Tổng số SP</t>
  </si>
  <si>
    <t>18ab. Tên Sp 1</t>
  </si>
  <si>
    <t>18ab. Tháng TH-Bán Sp 1</t>
  </si>
  <si>
    <t>18ab. Tên Sp 2</t>
  </si>
  <si>
    <t>18ab. Tháng TH-Bán Sp 2</t>
  </si>
  <si>
    <t>18ab. Tên Sp 3</t>
  </si>
  <si>
    <t>18ab. Tháng TH-Bán Sp 3</t>
  </si>
  <si>
    <t>18ab. Tên Sp 4</t>
  </si>
  <si>
    <t>18ab. Tháng TH-Bán Sp 14</t>
  </si>
  <si>
    <t>18ab. Tên Sp 5</t>
  </si>
  <si>
    <t>18ab. Tháng TH-Bán Sp 5</t>
  </si>
  <si>
    <t>18ab. Tên Sp 6</t>
  </si>
  <si>
    <t>18ab. Tháng TH-Bán Sp 6</t>
  </si>
  <si>
    <t>18c. Giá bán Sp 1</t>
  </si>
  <si>
    <t>18c. ĐVT Sp 1</t>
  </si>
  <si>
    <t>18c. Giá bán Sp 2</t>
  </si>
  <si>
    <t>18c. ĐVT Sp 2</t>
  </si>
  <si>
    <t>18c. Giá bán Sp 3</t>
  </si>
  <si>
    <t>18c. ĐVT Sp 3</t>
  </si>
  <si>
    <t>18c. Giá bán Sp 4</t>
  </si>
  <si>
    <t>18c. ĐVT Sp 4</t>
  </si>
  <si>
    <t>18c. Giá bán Sp 5</t>
  </si>
  <si>
    <t>18c. ĐVT Sp 5</t>
  </si>
  <si>
    <t>18c. Giá bán Sp 6</t>
  </si>
  <si>
    <t>18c. ĐVT Sp 6</t>
  </si>
  <si>
    <t>MH1:
Công thức chọn</t>
  </si>
  <si>
    <t>CT chính</t>
  </si>
  <si>
    <t>CT xen 1</t>
  </si>
  <si>
    <t>CT xen 2</t>
  </si>
  <si>
    <t>id</t>
  </si>
  <si>
    <t>huyen</t>
  </si>
  <si>
    <t>xa</t>
  </si>
  <si>
    <t>ap</t>
  </si>
  <si>
    <t>male</t>
  </si>
  <si>
    <t>age</t>
  </si>
  <si>
    <t>eth</t>
  </si>
  <si>
    <t>relig</t>
  </si>
  <si>
    <t>edu</t>
  </si>
  <si>
    <t>fm_mem</t>
  </si>
  <si>
    <t>wactive</t>
  </si>
  <si>
    <t>CH</t>
  </si>
  <si>
    <t>Co</t>
  </si>
  <si>
    <t>V</t>
  </si>
  <si>
    <t>relship</t>
  </si>
  <si>
    <t>TT</t>
  </si>
  <si>
    <t>BC</t>
  </si>
  <si>
    <t>LT</t>
  </si>
  <si>
    <t>OL</t>
  </si>
  <si>
    <t>AB</t>
  </si>
  <si>
    <t>AD</t>
  </si>
  <si>
    <t>ADA</t>
  </si>
  <si>
    <t>ADB</t>
  </si>
  <si>
    <t>AH</t>
  </si>
  <si>
    <t>AHA</t>
  </si>
  <si>
    <t>AHB</t>
  </si>
  <si>
    <t>ATh</t>
  </si>
  <si>
    <t>ATr</t>
  </si>
  <si>
    <t>da</t>
  </si>
  <si>
    <t>DA</t>
  </si>
  <si>
    <t>PA</t>
  </si>
  <si>
    <t>PB</t>
  </si>
  <si>
    <t>PL</t>
  </si>
  <si>
    <t>PT</t>
  </si>
  <si>
    <t>TL</t>
  </si>
  <si>
    <t>TA</t>
  </si>
  <si>
    <t>kinh</t>
  </si>
  <si>
    <t>khome</t>
  </si>
  <si>
    <t>HN</t>
  </si>
  <si>
    <t>P</t>
  </si>
  <si>
    <t>K</t>
  </si>
  <si>
    <t>wagri</t>
  </si>
  <si>
    <t>year_working</t>
  </si>
  <si>
    <t>year_agri</t>
  </si>
  <si>
    <t>inc2018</t>
  </si>
  <si>
    <t>areaT</t>
  </si>
  <si>
    <t>areaNLKH</t>
  </si>
  <si>
    <t>incNLKHPercentT</t>
  </si>
  <si>
    <t>areaLN</t>
  </si>
  <si>
    <t>increase</t>
  </si>
  <si>
    <t>decrease</t>
  </si>
  <si>
    <t>unchanged</t>
  </si>
  <si>
    <t>IA</t>
  </si>
  <si>
    <t>IC</t>
  </si>
  <si>
    <t>DC</t>
  </si>
  <si>
    <t>areaStt</t>
  </si>
  <si>
    <t>areaStt_metadata</t>
  </si>
  <si>
    <t>area_change</t>
  </si>
  <si>
    <t>waSource</t>
  </si>
  <si>
    <t>SS</t>
  </si>
  <si>
    <t>TN</t>
  </si>
  <si>
    <t>Gi</t>
  </si>
  <si>
    <t>SS+AH</t>
  </si>
  <si>
    <t>SS+TN</t>
  </si>
  <si>
    <t>AH+TN</t>
  </si>
  <si>
    <t>TN+Gi</t>
  </si>
  <si>
    <t>modelT</t>
  </si>
  <si>
    <t>plant_modelT</t>
  </si>
  <si>
    <t>areaM1</t>
  </si>
  <si>
    <t>pl1M1</t>
  </si>
  <si>
    <t>groupPl1M1</t>
  </si>
  <si>
    <t>numPl1M1</t>
  </si>
  <si>
    <t>yearPl1M1</t>
  </si>
  <si>
    <t>pl2M1</t>
  </si>
  <si>
    <t>pl1M1_yield</t>
  </si>
  <si>
    <t>groupPl2M1</t>
  </si>
  <si>
    <t>numPl2M1</t>
  </si>
  <si>
    <t>yearPl2M1</t>
  </si>
  <si>
    <t>pl1M2_yield</t>
  </si>
  <si>
    <t>interCr1M1</t>
  </si>
  <si>
    <t>groupInterCr1M1</t>
  </si>
  <si>
    <t>numInterCr1M1</t>
  </si>
  <si>
    <t>yearInterCr1M1</t>
  </si>
  <si>
    <t>interCr1M1_yield</t>
  </si>
  <si>
    <t>interCr2M1</t>
  </si>
  <si>
    <t>groupInterCr2M1</t>
  </si>
  <si>
    <t>numInterCr2M1</t>
  </si>
  <si>
    <t>yearInterCr2M1</t>
  </si>
  <si>
    <t>interCr2M1_yield</t>
  </si>
  <si>
    <t>interCr3M1</t>
  </si>
  <si>
    <t>Trần Văn Lộc</t>
  </si>
  <si>
    <t>Trần Văn Hết</t>
  </si>
  <si>
    <t xml:space="preserve">Phạm Văn Ngọc Ẩn </t>
  </si>
  <si>
    <t>Lê Văn Đâu</t>
  </si>
  <si>
    <t>Trần Văn Hải</t>
  </si>
  <si>
    <t xml:space="preserve">Lê Minh Tiến </t>
  </si>
  <si>
    <t xml:space="preserve">Phạm Thị Nga </t>
  </si>
  <si>
    <t xml:space="preserve">Trương Văn Trị </t>
  </si>
  <si>
    <t xml:space="preserve">Trình Thị Trinh </t>
  </si>
  <si>
    <t xml:space="preserve">Nguyễn Văn Long </t>
  </si>
  <si>
    <t>Nguyễn Văn Long</t>
  </si>
  <si>
    <t>Nguyễn Văn Xoài</t>
  </si>
  <si>
    <t xml:space="preserve">Trần Văn Dũng </t>
  </si>
  <si>
    <t xml:space="preserve">Nguyễn Văn Thứ </t>
  </si>
  <si>
    <t xml:space="preserve">Nguyễn Văn Hồng </t>
  </si>
  <si>
    <t xml:space="preserve">Đào Văn Quận </t>
  </si>
  <si>
    <t xml:space="preserve">Nguyễn Văn Thông </t>
  </si>
  <si>
    <t xml:space="preserve">Huỳnh Thị Dung </t>
  </si>
  <si>
    <t xml:space="preserve">Nguyễn Chí Nhân </t>
  </si>
  <si>
    <t xml:space="preserve">Nguyễn Văn Thế </t>
  </si>
  <si>
    <t>Lê Thị Xê</t>
  </si>
  <si>
    <t>Trần Kim Tự</t>
  </si>
  <si>
    <t xml:space="preserve">Trần Kim Tự </t>
  </si>
  <si>
    <t xml:space="preserve">Trần Văn Thiện </t>
  </si>
  <si>
    <t xml:space="preserve">Nguyễn Thị Thu Thủy </t>
  </si>
  <si>
    <t xml:space="preserve">Huỳnh Thị Tiến </t>
  </si>
  <si>
    <t xml:space="preserve">Nguyễn Văn Thành </t>
  </si>
  <si>
    <t>Võ Thị Nhễm</t>
  </si>
  <si>
    <t xml:space="preserve">Lê Văn Ngoan </t>
  </si>
  <si>
    <t xml:space="preserve">Trương Văn Phương </t>
  </si>
  <si>
    <t>Lê Văn Thường</t>
  </si>
  <si>
    <t xml:space="preserve">Nguyễn Thị Diệu </t>
  </si>
  <si>
    <t xml:space="preserve">Trần Thị Lắm </t>
  </si>
  <si>
    <t xml:space="preserve">Trần Gô Ta </t>
  </si>
  <si>
    <t xml:space="preserve">Trần Văn Hưng </t>
  </si>
  <si>
    <t>Nguyễn Văn Lộc</t>
  </si>
  <si>
    <t xml:space="preserve">Dương Văn Liêm </t>
  </si>
  <si>
    <t>Trần Văn Thổn</t>
  </si>
  <si>
    <t xml:space="preserve">Trần Thị Cương </t>
  </si>
  <si>
    <t xml:space="preserve">Trương Thị Ôỉ </t>
  </si>
  <si>
    <t xml:space="preserve">Phan Văn Khéo </t>
  </si>
  <si>
    <t xml:space="preserve">Phan Văn Hơn </t>
  </si>
  <si>
    <t>Huỳnh Liễu Trang</t>
  </si>
  <si>
    <t xml:space="preserve">Lý Thị Thi </t>
  </si>
  <si>
    <t xml:space="preserve">Ngô Văn Hiền </t>
  </si>
  <si>
    <t>Võ Văn Giỏi</t>
  </si>
  <si>
    <t xml:space="preserve">Phan Văn Hiếu </t>
  </si>
  <si>
    <t>Chau Tứp</t>
  </si>
  <si>
    <t>chau Ône</t>
  </si>
  <si>
    <t>Chau Tơi</t>
  </si>
  <si>
    <t>Chau Thiết</t>
  </si>
  <si>
    <t>Chau Sol</t>
  </si>
  <si>
    <t>Chau Mul</t>
  </si>
  <si>
    <t xml:space="preserve">Trần Văn Dũng Anh </t>
  </si>
  <si>
    <t xml:space="preserve">Nguyễn Văn Sang </t>
  </si>
  <si>
    <t xml:space="preserve">Lương Thị Sáu </t>
  </si>
  <si>
    <t xml:space="preserve">Nguyễn Văn Hôn </t>
  </si>
  <si>
    <t xml:space="preserve">Lưu Văn Hùng </t>
  </si>
  <si>
    <t xml:space="preserve">Lê Hoàng Anh </t>
  </si>
  <si>
    <t xml:space="preserve">Huỳnh Văn Hải </t>
  </si>
  <si>
    <t>Nguyễn Văn Đạt</t>
  </si>
  <si>
    <t xml:space="preserve">Bùi Văn Nhu </t>
  </si>
  <si>
    <t>Ngô Văn Giỏi</t>
  </si>
  <si>
    <t xml:space="preserve">Nguyễn Văn Oanh </t>
  </si>
  <si>
    <t>Lê Thị Vương</t>
  </si>
  <si>
    <t>Lý Văn Trị</t>
  </si>
  <si>
    <t>Nguyễn Thị Lập</t>
  </si>
  <si>
    <t xml:space="preserve">Lê Văn Thành Phước </t>
  </si>
  <si>
    <t>Trương Tấn Tài</t>
  </si>
  <si>
    <t xml:space="preserve">Nguyễn Hoàng Lân </t>
  </si>
  <si>
    <t xml:space="preserve">Trương Văn Hưng </t>
  </si>
  <si>
    <t>Nguyễn Văn Em</t>
  </si>
  <si>
    <t>Nguyễn Thị Ngợi</t>
  </si>
  <si>
    <t>Lê Văn Cường</t>
  </si>
  <si>
    <t>Lê Thị Oanh</t>
  </si>
  <si>
    <t>Bùi Văn Mách</t>
  </si>
  <si>
    <t>Nguyễn Hùng Dũng</t>
  </si>
  <si>
    <t>Lê Văn Bảo</t>
  </si>
  <si>
    <t>Trần Thị Kim Yến</t>
  </si>
  <si>
    <t>Nguyễn Thị Út</t>
  </si>
  <si>
    <t>Châu Chanh</t>
  </si>
  <si>
    <t>Neang Dat</t>
  </si>
  <si>
    <t>Bùi Văn Quý</t>
  </si>
  <si>
    <t>Nguyễn Thị Thùy Trang</t>
  </si>
  <si>
    <t>Nguyễn Văn Bạc</t>
  </si>
  <si>
    <t>Lê Văn Lẹ</t>
  </si>
  <si>
    <t>Nguyễn Thị Thu</t>
  </si>
  <si>
    <t>Trần Văn Xì</t>
  </si>
  <si>
    <t>Trà Thị Muội</t>
  </si>
  <si>
    <t>Trần Văn Châu</t>
  </si>
  <si>
    <t>Trần Hà Khê</t>
  </si>
  <si>
    <t>Lê Văn Dũng</t>
  </si>
  <si>
    <t>Nguyễn Văn Mao</t>
  </si>
  <si>
    <t>Đặng Văn Hùng</t>
  </si>
  <si>
    <t>Võ Thị Phượng</t>
  </si>
  <si>
    <t>Đặng Văn Liệt</t>
  </si>
  <si>
    <t>Huỳnh Thị Vẽ</t>
  </si>
  <si>
    <t>Lê Văn Hồng</t>
  </si>
  <si>
    <t>Chao Tích</t>
  </si>
  <si>
    <t>Lê Văn Thanh</t>
  </si>
  <si>
    <t>Huỳnh Ngọc Sang</t>
  </si>
  <si>
    <t>Võ Văn Thêm</t>
  </si>
  <si>
    <t>Nguyễn Văn Cát</t>
  </si>
  <si>
    <t>Nguyễn Văn Hậu</t>
  </si>
  <si>
    <t>Chau Chunh</t>
  </si>
  <si>
    <t>Chau sa Runh</t>
  </si>
  <si>
    <t>Chau Sa Runh</t>
  </si>
  <si>
    <t>Chau Sambo</t>
  </si>
  <si>
    <t>Chau Kôp</t>
  </si>
  <si>
    <t>Chau Priene</t>
  </si>
  <si>
    <t>Châu Chuôp</t>
  </si>
  <si>
    <t>Châu Chênh</t>
  </si>
  <si>
    <t>owner</t>
  </si>
  <si>
    <t>interviewee</t>
  </si>
  <si>
    <t>model</t>
  </si>
  <si>
    <t>est_year</t>
  </si>
  <si>
    <t>est_cost_seed</t>
  </si>
  <si>
    <t>est_cost_landPre</t>
  </si>
  <si>
    <t>est_cost_fer/chemical</t>
  </si>
  <si>
    <t>est_cost_labor</t>
  </si>
  <si>
    <t>est_cost_T</t>
  </si>
  <si>
    <t>area</t>
  </si>
  <si>
    <t>mainPl</t>
  </si>
  <si>
    <t>area_mainPl</t>
  </si>
  <si>
    <t>plant</t>
  </si>
  <si>
    <t>bo</t>
  </si>
  <si>
    <t>buoi</t>
  </si>
  <si>
    <t>chuoi</t>
  </si>
  <si>
    <t>dieu</t>
  </si>
  <si>
    <t>mit</t>
  </si>
  <si>
    <t>nghe</t>
  </si>
  <si>
    <t>group_id</t>
  </si>
  <si>
    <t>sapoche</t>
  </si>
  <si>
    <t>sua</t>
  </si>
  <si>
    <t>xoai</t>
  </si>
  <si>
    <t>rieng</t>
  </si>
  <si>
    <t>chanh</t>
  </si>
  <si>
    <t>interCr</t>
  </si>
  <si>
    <t>dua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</si>
  <si>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</si>
  <si>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</si>
  <si>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</si>
  <si>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</si>
  <si>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</si>
  <si>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</si>
  <si>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</si>
  <si>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</si>
  <si>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</si>
  <si>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</si>
  <si>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</si>
  <si>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</si>
  <si>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</si>
  <si>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</si>
  <si>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</si>
  <si>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</si>
  <si>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</si>
  <si>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</si>
  <si>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</si>
  <si>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</si>
  <si>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</si>
  <si>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</si>
  <si>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</si>
  <si>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incr1</t>
  </si>
  <si>
    <t>incr2</t>
  </si>
  <si>
    <t>incr3</t>
  </si>
  <si>
    <t>incr4</t>
  </si>
  <si>
    <t>incr5</t>
  </si>
  <si>
    <t>incr6</t>
  </si>
  <si>
    <t>incr7</t>
  </si>
  <si>
    <t>incr8</t>
  </si>
  <si>
    <t>incr9</t>
  </si>
  <si>
    <t>incr10</t>
  </si>
  <si>
    <t>incr11</t>
  </si>
  <si>
    <t>incr12</t>
  </si>
  <si>
    <t>incr13</t>
  </si>
  <si>
    <t>incr14</t>
  </si>
  <si>
    <t>incr15</t>
  </si>
  <si>
    <t>incr16</t>
  </si>
  <si>
    <t>incr17</t>
  </si>
  <si>
    <t>incr18</t>
  </si>
  <si>
    <t>incr19</t>
  </si>
  <si>
    <t>incr20</t>
  </si>
  <si>
    <t>soil</t>
  </si>
  <si>
    <t>slope</t>
  </si>
  <si>
    <t>xam</t>
  </si>
  <si>
    <t>cat</t>
  </si>
  <si>
    <t>lan</t>
  </si>
  <si>
    <t>cat-pha</t>
  </si>
  <si>
    <t>lan-da</t>
  </si>
  <si>
    <t>xam-den</t>
  </si>
  <si>
    <t>cao</t>
  </si>
  <si>
    <t>vua</t>
  </si>
  <si>
    <t>it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</si>
  <si>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</si>
  <si>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</si>
  <si>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</si>
  <si>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</si>
  <si>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</si>
  <si>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</si>
  <si>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</si>
  <si>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</si>
  <si>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</si>
  <si>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</si>
  <si>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</si>
  <si>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</si>
  <si>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</si>
  <si>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</si>
  <si>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</si>
  <si>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</si>
  <si>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</si>
  <si>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</si>
  <si>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ids</t>
  </si>
  <si>
    <t>tram</t>
  </si>
  <si>
    <t>name</t>
  </si>
  <si>
    <t>encoding</t>
  </si>
  <si>
    <t>dau rong</t>
  </si>
  <si>
    <t>keo la tram</t>
  </si>
  <si>
    <t>giang huong</t>
  </si>
  <si>
    <t>du du</t>
  </si>
  <si>
    <t>sau rieng</t>
  </si>
  <si>
    <t>tam vong</t>
  </si>
  <si>
    <t>sao den</t>
  </si>
  <si>
    <t>ngai bun</t>
  </si>
  <si>
    <t>mang cau</t>
  </si>
  <si>
    <t>khoai lang</t>
  </si>
  <si>
    <t>do bau</t>
  </si>
  <si>
    <t>cam quyt</t>
  </si>
  <si>
    <t>dua leo</t>
  </si>
  <si>
    <t>vu sua</t>
  </si>
  <si>
    <t>khoai tu</t>
  </si>
  <si>
    <t>go do</t>
  </si>
  <si>
    <t>p24</t>
  </si>
  <si>
    <t>classification</t>
  </si>
  <si>
    <t>idPLANT</t>
  </si>
  <si>
    <t>dau xanh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</si>
</sst>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3" fontId="0" fillId="0" borderId="0" xfId="0" applyNumberFormat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165" fontId="0" fillId="0" borderId="0" xfId="1" applyNumberFormat="1" applyFont="1" applyFill="1" applyBorder="1"/>
    <xf numFmtId="49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5" fillId="0" borderId="0" xfId="0" applyFont="1"/>
    <xf numFmtId="11" fontId="0" fillId="0" borderId="0" xfId="0" quotePrefix="1" applyNumberFormat="1"/>
    <xf numFmtId="0" fontId="0" fillId="0" borderId="0" xfId="0" quotePrefix="1"/>
    <xf numFmtId="0" fontId="8" fillId="0" borderId="0" xfId="0" applyFont="1"/>
    <xf numFmtId="0" fontId="8" fillId="6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/>
    <xf numFmtId="0" fontId="11" fillId="0" borderId="0" xfId="0" applyFont="1"/>
    <xf numFmtId="2" fontId="9" fillId="0" borderId="0" xfId="0" applyNumberFormat="1" applyFont="1"/>
    <xf numFmtId="0" fontId="9" fillId="0" borderId="0" xfId="0" applyFont="1" applyAlignment="1">
      <alignment wrapText="1"/>
    </xf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821F-88D2-4EF6-92A1-F555860422C5}">
  <dimension ref="A1:FF91"/>
  <sheetViews>
    <sheetView workbookViewId="0">
      <selection activeCell="G12" sqref="G12"/>
    </sheetView>
  </sheetViews>
  <sheetFormatPr defaultRowHeight="15" x14ac:dyDescent="0.25"/>
  <cols>
    <col min="2" max="2" width="11.42578125" customWidth="1"/>
  </cols>
  <sheetData>
    <row r="1" spans="1:162" s="20" customFormat="1" ht="54.75" customHeight="1" x14ac:dyDescent="0.25">
      <c r="A1" s="15" t="s">
        <v>346</v>
      </c>
      <c r="B1" t="s">
        <v>401</v>
      </c>
      <c r="C1" t="s">
        <v>402</v>
      </c>
      <c r="D1" t="s">
        <v>403</v>
      </c>
      <c r="E1" s="13" t="s">
        <v>404</v>
      </c>
      <c r="F1" s="13" t="s">
        <v>412</v>
      </c>
      <c r="G1" s="13" t="s">
        <v>413</v>
      </c>
      <c r="H1" t="s">
        <v>414</v>
      </c>
      <c r="I1" t="s">
        <v>415</v>
      </c>
      <c r="J1" t="s">
        <v>416</v>
      </c>
      <c r="K1" t="s">
        <v>417</v>
      </c>
      <c r="L1" s="25" t="s">
        <v>418</v>
      </c>
      <c r="M1" t="s">
        <v>420</v>
      </c>
      <c r="N1" t="s">
        <v>419</v>
      </c>
      <c r="O1" t="s">
        <v>421</v>
      </c>
      <c r="P1" t="s">
        <v>422</v>
      </c>
      <c r="Q1" s="25" t="s">
        <v>423</v>
      </c>
      <c r="R1" t="s">
        <v>424</v>
      </c>
      <c r="S1" t="s">
        <v>425</v>
      </c>
      <c r="T1" s="17" t="s">
        <v>426</v>
      </c>
      <c r="U1" t="s">
        <v>427</v>
      </c>
      <c r="V1" s="15" t="s">
        <v>428</v>
      </c>
      <c r="W1" s="15" t="s">
        <v>429</v>
      </c>
      <c r="X1" t="s">
        <v>430</v>
      </c>
      <c r="Y1" s="17" t="s">
        <v>431</v>
      </c>
      <c r="Z1" t="s">
        <v>432</v>
      </c>
      <c r="AA1" s="15" t="s">
        <v>433</v>
      </c>
      <c r="AB1" s="15" t="s">
        <v>434</v>
      </c>
      <c r="AC1" t="s">
        <v>435</v>
      </c>
      <c r="AD1" s="15" t="s">
        <v>142</v>
      </c>
      <c r="AE1" s="15" t="s">
        <v>143</v>
      </c>
      <c r="AF1" s="15" t="s">
        <v>144</v>
      </c>
      <c r="AG1" s="15" t="s">
        <v>140</v>
      </c>
      <c r="AH1" s="17" t="s">
        <v>145</v>
      </c>
      <c r="AI1" s="15" t="s">
        <v>146</v>
      </c>
      <c r="AJ1" s="15" t="s">
        <v>147</v>
      </c>
      <c r="AK1" s="15" t="s">
        <v>148</v>
      </c>
      <c r="AL1" s="15" t="s">
        <v>140</v>
      </c>
      <c r="AM1" s="17" t="s">
        <v>149</v>
      </c>
      <c r="AN1" s="15" t="s">
        <v>150</v>
      </c>
      <c r="AO1" s="15" t="s">
        <v>151</v>
      </c>
      <c r="AP1" s="15" t="s">
        <v>152</v>
      </c>
      <c r="AQ1" s="15" t="s">
        <v>140</v>
      </c>
      <c r="AR1" s="17" t="s">
        <v>153</v>
      </c>
      <c r="AS1" s="15" t="s">
        <v>154</v>
      </c>
      <c r="AT1" s="15" t="s">
        <v>155</v>
      </c>
      <c r="AU1" s="15" t="s">
        <v>156</v>
      </c>
      <c r="AV1" s="15" t="s">
        <v>140</v>
      </c>
      <c r="AW1" s="16" t="s">
        <v>157</v>
      </c>
      <c r="AX1" s="15" t="s">
        <v>158</v>
      </c>
      <c r="AY1" s="15" t="s">
        <v>159</v>
      </c>
      <c r="AZ1" s="15" t="s">
        <v>160</v>
      </c>
      <c r="BA1" s="15" t="s">
        <v>161</v>
      </c>
      <c r="BB1" s="15" t="s">
        <v>162</v>
      </c>
      <c r="BC1" s="15" t="s">
        <v>163</v>
      </c>
      <c r="BD1" s="15" t="s">
        <v>164</v>
      </c>
      <c r="BE1" s="18" t="s">
        <v>165</v>
      </c>
      <c r="BF1" s="18" t="s">
        <v>166</v>
      </c>
      <c r="BG1" s="18" t="s">
        <v>167</v>
      </c>
      <c r="BH1" s="19" t="s">
        <v>168</v>
      </c>
      <c r="BI1" s="16" t="s">
        <v>169</v>
      </c>
      <c r="BJ1" s="16" t="s">
        <v>170</v>
      </c>
      <c r="BK1" s="15" t="s">
        <v>171</v>
      </c>
      <c r="BL1" s="15" t="s">
        <v>172</v>
      </c>
      <c r="BM1" s="15" t="s">
        <v>173</v>
      </c>
      <c r="BN1" s="15" t="s">
        <v>140</v>
      </c>
      <c r="BO1" s="16" t="s">
        <v>174</v>
      </c>
      <c r="BP1" s="15" t="s">
        <v>175</v>
      </c>
      <c r="BQ1" s="15" t="s">
        <v>176</v>
      </c>
      <c r="BR1" s="15" t="s">
        <v>177</v>
      </c>
      <c r="BS1" s="15" t="s">
        <v>140</v>
      </c>
      <c r="BT1" s="16" t="s">
        <v>178</v>
      </c>
      <c r="BU1" s="15" t="s">
        <v>179</v>
      </c>
      <c r="BV1" s="15" t="s">
        <v>180</v>
      </c>
      <c r="BW1" s="15" t="s">
        <v>181</v>
      </c>
      <c r="BX1" s="15" t="s">
        <v>140</v>
      </c>
      <c r="BY1" s="16" t="s">
        <v>182</v>
      </c>
      <c r="BZ1" s="15" t="s">
        <v>183</v>
      </c>
      <c r="CA1" s="15" t="s">
        <v>184</v>
      </c>
      <c r="CB1" s="15" t="s">
        <v>185</v>
      </c>
      <c r="CC1" s="15" t="s">
        <v>140</v>
      </c>
      <c r="CD1" s="16" t="s">
        <v>186</v>
      </c>
      <c r="CE1" s="15" t="s">
        <v>187</v>
      </c>
      <c r="CF1" s="15" t="s">
        <v>188</v>
      </c>
      <c r="CG1" s="15" t="s">
        <v>189</v>
      </c>
      <c r="CH1" s="15" t="s">
        <v>190</v>
      </c>
      <c r="CI1" s="15" t="s">
        <v>191</v>
      </c>
      <c r="CJ1" s="16" t="s">
        <v>192</v>
      </c>
      <c r="CK1" s="15" t="s">
        <v>193</v>
      </c>
      <c r="CL1" s="15" t="s">
        <v>194</v>
      </c>
      <c r="CM1" s="15" t="s">
        <v>195</v>
      </c>
      <c r="CN1" s="15" t="s">
        <v>196</v>
      </c>
      <c r="CO1" s="15" t="s">
        <v>197</v>
      </c>
      <c r="CP1" s="15" t="s">
        <v>198</v>
      </c>
      <c r="CQ1" s="15" t="s">
        <v>199</v>
      </c>
      <c r="CR1" s="15" t="s">
        <v>200</v>
      </c>
      <c r="CS1" s="15" t="s">
        <v>201</v>
      </c>
      <c r="CT1" s="15" t="s">
        <v>202</v>
      </c>
      <c r="CU1" s="15" t="s">
        <v>203</v>
      </c>
      <c r="CV1" s="15" t="s">
        <v>204</v>
      </c>
      <c r="CW1" s="15" t="s">
        <v>205</v>
      </c>
      <c r="CX1" s="15" t="s">
        <v>206</v>
      </c>
      <c r="CY1" s="15" t="s">
        <v>207</v>
      </c>
      <c r="CZ1" s="15" t="s">
        <v>208</v>
      </c>
      <c r="DA1" s="15" t="s">
        <v>317</v>
      </c>
      <c r="DB1" s="15" t="s">
        <v>318</v>
      </c>
      <c r="DC1" s="15" t="s">
        <v>319</v>
      </c>
      <c r="DD1" s="15" t="s">
        <v>320</v>
      </c>
      <c r="DE1" s="15" t="s">
        <v>321</v>
      </c>
      <c r="DF1" s="15" t="s">
        <v>322</v>
      </c>
      <c r="DG1" s="15" t="s">
        <v>323</v>
      </c>
      <c r="DH1" s="15" t="s">
        <v>324</v>
      </c>
      <c r="DI1" s="15" t="s">
        <v>325</v>
      </c>
      <c r="DJ1" s="15" t="s">
        <v>326</v>
      </c>
      <c r="DK1" s="15" t="s">
        <v>327</v>
      </c>
      <c r="DL1" s="15" t="s">
        <v>328</v>
      </c>
      <c r="DM1" s="15" t="s">
        <v>329</v>
      </c>
      <c r="DN1" s="15" t="s">
        <v>330</v>
      </c>
      <c r="DO1" s="15" t="s">
        <v>331</v>
      </c>
      <c r="DP1" s="15" t="s">
        <v>332</v>
      </c>
      <c r="DQ1" s="15" t="s">
        <v>333</v>
      </c>
      <c r="DR1" s="15" t="s">
        <v>334</v>
      </c>
      <c r="DS1" s="15" t="s">
        <v>335</v>
      </c>
      <c r="DT1" s="15" t="s">
        <v>336</v>
      </c>
      <c r="DU1" s="15" t="s">
        <v>337</v>
      </c>
      <c r="DV1" s="15" t="s">
        <v>338</v>
      </c>
      <c r="DW1" s="15" t="s">
        <v>339</v>
      </c>
      <c r="DX1" s="15" t="s">
        <v>340</v>
      </c>
      <c r="DY1" s="15" t="s">
        <v>341</v>
      </c>
      <c r="DZ1" s="23"/>
      <c r="EA1" s="17" t="s">
        <v>139</v>
      </c>
      <c r="EB1" s="17" t="s">
        <v>141</v>
      </c>
      <c r="EC1" s="16" t="s">
        <v>168</v>
      </c>
      <c r="ED1" s="16" t="s">
        <v>342</v>
      </c>
      <c r="EE1" s="23" t="s">
        <v>343</v>
      </c>
      <c r="EF1" s="23" t="s">
        <v>344</v>
      </c>
      <c r="EG1" s="23" t="s">
        <v>345</v>
      </c>
      <c r="EH1" s="15" t="s">
        <v>209</v>
      </c>
      <c r="EI1" s="15" t="s">
        <v>210</v>
      </c>
      <c r="EJ1" s="15" t="s">
        <v>211</v>
      </c>
      <c r="EK1" s="15" t="s">
        <v>212</v>
      </c>
      <c r="EL1" s="15" t="s">
        <v>213</v>
      </c>
      <c r="EM1" s="15" t="s">
        <v>214</v>
      </c>
      <c r="EN1" s="15" t="s">
        <v>215</v>
      </c>
      <c r="EO1" s="15" t="s">
        <v>216</v>
      </c>
      <c r="EP1" s="15" t="s">
        <v>217</v>
      </c>
      <c r="EQ1" s="15" t="s">
        <v>218</v>
      </c>
      <c r="ER1" s="15" t="s">
        <v>219</v>
      </c>
      <c r="ES1" s="15" t="s">
        <v>220</v>
      </c>
      <c r="ET1" s="15" t="s">
        <v>221</v>
      </c>
      <c r="EU1" s="15" t="s">
        <v>222</v>
      </c>
      <c r="EV1" s="15" t="s">
        <v>223</v>
      </c>
      <c r="EW1" s="15" t="s">
        <v>224</v>
      </c>
      <c r="EX1" s="15" t="s">
        <v>225</v>
      </c>
      <c r="EY1" s="15" t="s">
        <v>226</v>
      </c>
      <c r="EZ1" s="15" t="s">
        <v>227</v>
      </c>
      <c r="FA1" s="15" t="s">
        <v>228</v>
      </c>
      <c r="FB1" s="15" t="s">
        <v>229</v>
      </c>
      <c r="FC1" s="15" t="s">
        <v>230</v>
      </c>
      <c r="FD1" s="15" t="s">
        <v>231</v>
      </c>
      <c r="FE1" s="15" t="s">
        <v>232</v>
      </c>
      <c r="FF1" s="15" t="s">
        <v>233</v>
      </c>
    </row>
    <row r="2" spans="1:162" ht="30" x14ac:dyDescent="0.25">
      <c r="A2">
        <v>1100</v>
      </c>
      <c r="B2" t="s">
        <v>396</v>
      </c>
      <c r="C2" t="s">
        <v>375</v>
      </c>
      <c r="E2" t="s">
        <v>406</v>
      </c>
      <c r="F2" s="2">
        <v>2</v>
      </c>
      <c r="G2" s="2">
        <v>4</v>
      </c>
      <c r="H2" s="1">
        <v>0.4</v>
      </c>
      <c r="I2" t="s">
        <v>56</v>
      </c>
      <c r="J2" t="s">
        <v>3</v>
      </c>
      <c r="AW2" t="s">
        <v>3</v>
      </c>
      <c r="AX2" s="3" t="s">
        <v>12</v>
      </c>
      <c r="AY2" s="3" t="s">
        <v>59</v>
      </c>
      <c r="AZ2" s="3"/>
      <c r="BE2" s="4"/>
      <c r="BF2" s="4"/>
      <c r="BG2" s="4"/>
      <c r="BH2" t="s">
        <v>3</v>
      </c>
      <c r="BI2">
        <v>0.3</v>
      </c>
      <c r="BJ2" t="s">
        <v>91</v>
      </c>
      <c r="BL2">
        <v>20</v>
      </c>
      <c r="BN2">
        <v>1999</v>
      </c>
      <c r="CD2" s="3">
        <v>1999</v>
      </c>
      <c r="CJ2" s="4"/>
      <c r="DA2">
        <v>2</v>
      </c>
      <c r="DB2" t="s">
        <v>278</v>
      </c>
      <c r="DC2" s="22" t="s">
        <v>279</v>
      </c>
      <c r="DD2" t="s">
        <v>280</v>
      </c>
      <c r="DE2" s="22" t="s">
        <v>279</v>
      </c>
      <c r="DV2" t="s">
        <v>281</v>
      </c>
      <c r="DW2" t="s">
        <v>282</v>
      </c>
      <c r="DX2" t="s">
        <v>283</v>
      </c>
      <c r="DY2">
        <f>150000*7/100</f>
        <v>10500</v>
      </c>
      <c r="EA2" t="s">
        <v>3</v>
      </c>
      <c r="EC2" t="s">
        <v>3</v>
      </c>
      <c r="ED2" t="s">
        <v>3</v>
      </c>
      <c r="EE2" t="s">
        <v>56</v>
      </c>
      <c r="ER2">
        <v>1</v>
      </c>
      <c r="ES2">
        <v>1</v>
      </c>
      <c r="ET2">
        <v>40</v>
      </c>
      <c r="EU2">
        <v>36</v>
      </c>
      <c r="EV2">
        <v>0.65</v>
      </c>
      <c r="EW2">
        <v>2</v>
      </c>
      <c r="FC2">
        <v>124</v>
      </c>
      <c r="FD2">
        <v>3</v>
      </c>
      <c r="FF2">
        <v>6</v>
      </c>
    </row>
    <row r="3" spans="1:162" x14ac:dyDescent="0.25">
      <c r="A3">
        <v>1101</v>
      </c>
      <c r="B3" t="s">
        <v>395</v>
      </c>
      <c r="C3" t="s">
        <v>398</v>
      </c>
      <c r="E3" t="s">
        <v>369</v>
      </c>
      <c r="F3" s="2">
        <v>1</v>
      </c>
      <c r="G3" s="2">
        <v>3</v>
      </c>
      <c r="H3" s="1">
        <v>3</v>
      </c>
      <c r="I3" t="s">
        <v>8</v>
      </c>
      <c r="J3" t="s">
        <v>3</v>
      </c>
      <c r="K3">
        <v>1000</v>
      </c>
      <c r="L3">
        <v>2004</v>
      </c>
      <c r="M3">
        <v>20</v>
      </c>
      <c r="N3" t="s">
        <v>93</v>
      </c>
      <c r="P3">
        <v>200</v>
      </c>
      <c r="R3">
        <v>2004</v>
      </c>
      <c r="AW3" t="s">
        <v>3</v>
      </c>
      <c r="AX3" s="3"/>
      <c r="AY3" s="3"/>
      <c r="AZ3" s="3"/>
      <c r="BA3">
        <v>205</v>
      </c>
      <c r="BC3">
        <v>110</v>
      </c>
      <c r="BE3" s="4">
        <f>SUM(BA3:BB3)</f>
        <v>205</v>
      </c>
      <c r="BF3" s="4">
        <f>SUM(BC3:BD3)</f>
        <v>110</v>
      </c>
      <c r="BG3" s="4">
        <f>BE3-BF3</f>
        <v>95</v>
      </c>
      <c r="BH3" t="s">
        <v>3</v>
      </c>
      <c r="CD3" s="3">
        <v>2004</v>
      </c>
      <c r="CF3">
        <f>(1800*40000)/1000000</f>
        <v>72</v>
      </c>
      <c r="CG3">
        <f>1800*40000/2/1000000</f>
        <v>36</v>
      </c>
      <c r="CH3">
        <f>1800*5000/1000000</f>
        <v>9</v>
      </c>
      <c r="CI3">
        <f>1800*40000/2/1000000</f>
        <v>36</v>
      </c>
      <c r="CJ3" s="4">
        <f>SUM(CE3:CI3)</f>
        <v>153</v>
      </c>
      <c r="CR3">
        <v>50</v>
      </c>
      <c r="CS3">
        <v>50</v>
      </c>
      <c r="EA3" t="s">
        <v>3</v>
      </c>
      <c r="EC3" t="s">
        <v>3</v>
      </c>
      <c r="ED3" t="s">
        <v>3</v>
      </c>
      <c r="EE3" t="s">
        <v>8</v>
      </c>
      <c r="EP3">
        <v>4</v>
      </c>
      <c r="ER3">
        <v>2</v>
      </c>
      <c r="EX3">
        <v>1</v>
      </c>
      <c r="FC3">
        <v>1234</v>
      </c>
    </row>
    <row r="4" spans="1:162" ht="30" x14ac:dyDescent="0.25">
      <c r="A4">
        <v>1102</v>
      </c>
      <c r="F4" s="2">
        <v>2</v>
      </c>
      <c r="G4" s="2">
        <v>2</v>
      </c>
      <c r="H4" s="1">
        <v>0.8</v>
      </c>
      <c r="I4" t="s">
        <v>95</v>
      </c>
      <c r="J4" t="s">
        <v>1</v>
      </c>
      <c r="K4">
        <v>20</v>
      </c>
      <c r="L4">
        <v>2009</v>
      </c>
      <c r="N4" t="s">
        <v>96</v>
      </c>
      <c r="P4">
        <v>2000</v>
      </c>
      <c r="R4">
        <v>2009</v>
      </c>
      <c r="S4" t="s">
        <v>2</v>
      </c>
      <c r="T4" t="s">
        <v>3</v>
      </c>
      <c r="U4">
        <v>30</v>
      </c>
      <c r="V4">
        <v>1999</v>
      </c>
      <c r="AW4" t="s">
        <v>4</v>
      </c>
      <c r="AX4" s="3" t="s">
        <v>84</v>
      </c>
      <c r="AY4" s="3" t="s">
        <v>23</v>
      </c>
      <c r="AZ4" s="3" t="s">
        <v>5</v>
      </c>
      <c r="BA4">
        <v>20</v>
      </c>
      <c r="BC4">
        <v>2</v>
      </c>
      <c r="BE4" s="4">
        <f>SUM(BA4:BB4)</f>
        <v>20</v>
      </c>
      <c r="BF4" s="4">
        <f>SUM(BC4:BD4)</f>
        <v>2</v>
      </c>
      <c r="BG4" s="4">
        <f>BE4-BF4</f>
        <v>18</v>
      </c>
      <c r="BH4" t="s">
        <v>4</v>
      </c>
      <c r="BI4">
        <v>1.2</v>
      </c>
      <c r="BJ4" t="s">
        <v>97</v>
      </c>
      <c r="BN4">
        <v>2000</v>
      </c>
      <c r="CD4" s="3"/>
      <c r="CJ4" s="4"/>
      <c r="EA4" t="s">
        <v>1</v>
      </c>
      <c r="EB4" t="s">
        <v>3</v>
      </c>
      <c r="EC4" t="s">
        <v>4</v>
      </c>
      <c r="ED4" t="s">
        <v>4</v>
      </c>
      <c r="EE4" t="s">
        <v>95</v>
      </c>
      <c r="EF4" t="s">
        <v>2</v>
      </c>
      <c r="ER4">
        <v>2</v>
      </c>
      <c r="EX4">
        <v>1</v>
      </c>
      <c r="FF4">
        <v>38</v>
      </c>
    </row>
    <row r="5" spans="1:162" s="26" customFormat="1" x14ac:dyDescent="0.25">
      <c r="A5">
        <v>1103</v>
      </c>
      <c r="B5"/>
      <c r="C5"/>
      <c r="D5"/>
      <c r="E5" t="s">
        <v>369</v>
      </c>
      <c r="F5" s="2">
        <v>2</v>
      </c>
      <c r="G5" s="2">
        <v>5</v>
      </c>
      <c r="H5" s="1">
        <v>0.7</v>
      </c>
      <c r="I5" t="s">
        <v>0</v>
      </c>
      <c r="J5" t="s">
        <v>1</v>
      </c>
      <c r="K5"/>
      <c r="L5">
        <v>1999</v>
      </c>
      <c r="M5"/>
      <c r="N5" t="s">
        <v>98</v>
      </c>
      <c r="O5"/>
      <c r="P5"/>
      <c r="Q5"/>
      <c r="R5">
        <v>1999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 s="3"/>
      <c r="AY5" s="3"/>
      <c r="AZ5" s="3"/>
      <c r="BA5"/>
      <c r="BB5"/>
      <c r="BC5"/>
      <c r="BD5"/>
      <c r="BE5" s="4"/>
      <c r="BF5" s="4"/>
      <c r="BG5" s="4"/>
      <c r="BH5" t="s">
        <v>1</v>
      </c>
      <c r="BI5">
        <v>0.2</v>
      </c>
      <c r="BJ5" t="s">
        <v>99</v>
      </c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 s="3">
        <v>1999</v>
      </c>
      <c r="CE5"/>
      <c r="CF5"/>
      <c r="CG5"/>
      <c r="CH5"/>
      <c r="CI5"/>
      <c r="CJ5" s="4"/>
      <c r="CK5"/>
      <c r="CL5"/>
      <c r="CM5"/>
      <c r="CN5"/>
      <c r="CO5"/>
      <c r="CP5"/>
      <c r="CQ5"/>
      <c r="CR5"/>
      <c r="CS5">
        <v>1.2</v>
      </c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 t="s">
        <v>1</v>
      </c>
      <c r="EB5"/>
      <c r="EC5" t="s">
        <v>1</v>
      </c>
      <c r="ED5"/>
      <c r="EE5" t="s">
        <v>0</v>
      </c>
      <c r="EF5"/>
      <c r="EG5"/>
      <c r="EH5"/>
      <c r="EI5"/>
      <c r="EJ5"/>
      <c r="EK5"/>
      <c r="EL5"/>
      <c r="EM5"/>
      <c r="EN5"/>
      <c r="EO5"/>
      <c r="EP5"/>
      <c r="EQ5"/>
      <c r="ER5">
        <v>2</v>
      </c>
      <c r="ES5"/>
      <c r="ET5"/>
      <c r="EU5"/>
      <c r="EV5"/>
      <c r="EW5"/>
      <c r="EX5">
        <v>5</v>
      </c>
      <c r="EY5"/>
      <c r="EZ5"/>
      <c r="FA5"/>
      <c r="FB5"/>
      <c r="FC5"/>
      <c r="FD5">
        <v>3</v>
      </c>
      <c r="FE5"/>
      <c r="FF5">
        <v>4</v>
      </c>
    </row>
    <row r="6" spans="1:162" x14ac:dyDescent="0.25">
      <c r="A6">
        <v>1104</v>
      </c>
      <c r="B6" t="s">
        <v>395</v>
      </c>
      <c r="C6" t="s">
        <v>398</v>
      </c>
      <c r="E6" t="s">
        <v>405</v>
      </c>
      <c r="F6" s="2">
        <v>2</v>
      </c>
      <c r="G6" s="2">
        <v>4</v>
      </c>
      <c r="H6" s="1">
        <v>1</v>
      </c>
      <c r="I6" t="s">
        <v>100</v>
      </c>
      <c r="J6" t="s">
        <v>3</v>
      </c>
      <c r="K6">
        <v>200</v>
      </c>
      <c r="L6">
        <v>1994</v>
      </c>
      <c r="M6">
        <v>15</v>
      </c>
      <c r="N6" t="s">
        <v>101</v>
      </c>
      <c r="P6">
        <v>100</v>
      </c>
      <c r="R6">
        <v>2018</v>
      </c>
      <c r="AW6" t="s">
        <v>3</v>
      </c>
      <c r="AX6" s="3"/>
      <c r="AY6" s="3"/>
      <c r="AZ6" s="3" t="s">
        <v>15</v>
      </c>
      <c r="BA6">
        <v>275</v>
      </c>
      <c r="BC6">
        <v>85</v>
      </c>
      <c r="BE6" s="4">
        <f>SUM(BA6:BB6)</f>
        <v>275</v>
      </c>
      <c r="BF6" s="4">
        <f>SUM(BC6:BD6)</f>
        <v>85</v>
      </c>
      <c r="BG6" s="4">
        <f>BE6-BF6</f>
        <v>190</v>
      </c>
      <c r="BH6" t="s">
        <v>3</v>
      </c>
      <c r="BI6">
        <v>2</v>
      </c>
      <c r="BJ6" t="s">
        <v>87</v>
      </c>
      <c r="BL6">
        <v>30</v>
      </c>
      <c r="BN6">
        <v>1994</v>
      </c>
      <c r="CD6" s="3">
        <v>1994</v>
      </c>
      <c r="CF6">
        <f>400*5000/1000000</f>
        <v>2</v>
      </c>
      <c r="CG6">
        <f>40*5000/1000000</f>
        <v>0.2</v>
      </c>
      <c r="CJ6" s="4">
        <f>SUM(CE6:CI6)</f>
        <v>2.2000000000000002</v>
      </c>
      <c r="CR6">
        <v>5</v>
      </c>
      <c r="CS6">
        <f>30*0.15</f>
        <v>4.5</v>
      </c>
      <c r="CT6">
        <f>30*0.15</f>
        <v>4.5</v>
      </c>
      <c r="DA6">
        <v>3</v>
      </c>
      <c r="DB6" t="s">
        <v>100</v>
      </c>
      <c r="DC6">
        <v>3</v>
      </c>
      <c r="DD6" t="s">
        <v>87</v>
      </c>
      <c r="DF6" t="s">
        <v>94</v>
      </c>
      <c r="DG6">
        <v>1</v>
      </c>
      <c r="DN6">
        <v>30000</v>
      </c>
      <c r="DO6" t="s">
        <v>284</v>
      </c>
      <c r="EA6" t="s">
        <v>3</v>
      </c>
      <c r="EC6" t="s">
        <v>3</v>
      </c>
      <c r="ED6" t="s">
        <v>3</v>
      </c>
      <c r="EE6" t="s">
        <v>100</v>
      </c>
      <c r="EH6">
        <v>1</v>
      </c>
      <c r="EI6">
        <v>3</v>
      </c>
      <c r="EK6">
        <v>1</v>
      </c>
      <c r="EP6">
        <v>1</v>
      </c>
      <c r="ER6">
        <v>1</v>
      </c>
      <c r="ES6">
        <v>1</v>
      </c>
      <c r="ET6">
        <v>400</v>
      </c>
      <c r="EU6">
        <v>36</v>
      </c>
      <c r="EV6">
        <v>0.9</v>
      </c>
      <c r="EW6">
        <v>2</v>
      </c>
      <c r="FC6">
        <v>2</v>
      </c>
      <c r="FD6">
        <v>5</v>
      </c>
      <c r="FF6">
        <v>2</v>
      </c>
    </row>
    <row r="7" spans="1:162" x14ac:dyDescent="0.25">
      <c r="A7">
        <v>1105</v>
      </c>
      <c r="B7" t="s">
        <v>397</v>
      </c>
      <c r="E7" t="s">
        <v>406</v>
      </c>
      <c r="F7" s="2">
        <v>1</v>
      </c>
      <c r="G7" s="2">
        <v>1</v>
      </c>
      <c r="H7" s="1">
        <v>0.7</v>
      </c>
      <c r="I7" t="s">
        <v>8</v>
      </c>
      <c r="J7" t="s">
        <v>3</v>
      </c>
      <c r="K7">
        <v>200</v>
      </c>
      <c r="L7">
        <v>2009</v>
      </c>
      <c r="M7">
        <v>0.3</v>
      </c>
      <c r="AW7" t="s">
        <v>3</v>
      </c>
      <c r="AX7" s="3"/>
      <c r="AY7" s="3"/>
      <c r="AZ7" s="3"/>
      <c r="BA7">
        <v>11</v>
      </c>
      <c r="BC7">
        <v>10</v>
      </c>
      <c r="BE7" s="4">
        <f>SUM(BA7:BB7)</f>
        <v>11</v>
      </c>
      <c r="BF7" s="4">
        <f>SUM(BC7:BD7)</f>
        <v>10</v>
      </c>
      <c r="BG7" s="4">
        <f>BE7-BF7</f>
        <v>1</v>
      </c>
      <c r="BH7" t="s">
        <v>3</v>
      </c>
      <c r="CD7" s="3"/>
      <c r="CF7">
        <f>200*15000/1000000</f>
        <v>3</v>
      </c>
      <c r="CG7">
        <v>1.5</v>
      </c>
      <c r="CJ7" s="4">
        <f>SUM(CE7:CI7)</f>
        <v>4.5</v>
      </c>
      <c r="CR7">
        <v>7</v>
      </c>
      <c r="DA7">
        <v>1</v>
      </c>
      <c r="DB7" t="s">
        <v>105</v>
      </c>
      <c r="DC7" s="22" t="s">
        <v>285</v>
      </c>
      <c r="EA7" t="s">
        <v>3</v>
      </c>
      <c r="EC7" t="s">
        <v>3</v>
      </c>
      <c r="ED7" t="s">
        <v>3</v>
      </c>
      <c r="EE7" t="s">
        <v>8</v>
      </c>
      <c r="EH7">
        <v>3</v>
      </c>
      <c r="EI7">
        <v>2</v>
      </c>
      <c r="EJ7" t="s">
        <v>102</v>
      </c>
      <c r="EK7">
        <v>2</v>
      </c>
      <c r="EP7">
        <v>13</v>
      </c>
      <c r="ER7">
        <v>1</v>
      </c>
      <c r="ES7">
        <v>2</v>
      </c>
      <c r="ET7">
        <v>80</v>
      </c>
      <c r="EU7">
        <v>36</v>
      </c>
      <c r="EV7">
        <v>1</v>
      </c>
      <c r="EW7">
        <v>2</v>
      </c>
      <c r="FC7">
        <v>34</v>
      </c>
      <c r="FD7" t="s">
        <v>103</v>
      </c>
      <c r="FE7">
        <v>4</v>
      </c>
      <c r="FF7">
        <v>4</v>
      </c>
    </row>
    <row r="8" spans="1:162" x14ac:dyDescent="0.25">
      <c r="A8">
        <v>1106</v>
      </c>
      <c r="B8" t="s">
        <v>396</v>
      </c>
      <c r="C8" t="s">
        <v>400</v>
      </c>
      <c r="E8" t="s">
        <v>407</v>
      </c>
      <c r="F8" s="2">
        <v>2</v>
      </c>
      <c r="G8" s="2">
        <v>4</v>
      </c>
      <c r="H8" s="1">
        <v>3</v>
      </c>
      <c r="I8" t="s">
        <v>8</v>
      </c>
      <c r="J8" t="s">
        <v>3</v>
      </c>
      <c r="K8">
        <v>2000</v>
      </c>
      <c r="L8">
        <v>2010</v>
      </c>
      <c r="N8" t="s">
        <v>91</v>
      </c>
      <c r="P8">
        <v>200</v>
      </c>
      <c r="R8">
        <v>2000</v>
      </c>
      <c r="AW8" t="s">
        <v>3</v>
      </c>
      <c r="AX8" s="3"/>
      <c r="AY8" s="3"/>
      <c r="AZ8" s="3"/>
      <c r="BA8">
        <v>100</v>
      </c>
      <c r="BC8">
        <v>50</v>
      </c>
      <c r="BE8" s="4">
        <f>SUM(BA8:BB8)</f>
        <v>100</v>
      </c>
      <c r="BF8" s="4">
        <f>SUM(BC8:BD8)</f>
        <v>50</v>
      </c>
      <c r="BG8" s="4">
        <f>BE8-BF8</f>
        <v>50</v>
      </c>
      <c r="BH8" t="s">
        <v>3</v>
      </c>
      <c r="BI8">
        <v>1</v>
      </c>
      <c r="BJ8" t="s">
        <v>104</v>
      </c>
      <c r="BL8">
        <v>500</v>
      </c>
      <c r="BN8">
        <v>2015</v>
      </c>
      <c r="CD8" s="3"/>
      <c r="CJ8" s="4"/>
      <c r="CR8">
        <f>200*12000/1000000</f>
        <v>2.4</v>
      </c>
      <c r="DA8">
        <v>3</v>
      </c>
      <c r="DB8" t="s">
        <v>286</v>
      </c>
      <c r="DC8" s="22" t="s">
        <v>287</v>
      </c>
      <c r="DD8" t="s">
        <v>90</v>
      </c>
      <c r="DE8" s="22" t="s">
        <v>287</v>
      </c>
      <c r="DF8" t="s">
        <v>105</v>
      </c>
      <c r="DG8" s="22" t="s">
        <v>287</v>
      </c>
      <c r="DN8">
        <v>40000</v>
      </c>
      <c r="DO8" t="s">
        <v>284</v>
      </c>
      <c r="EA8" t="s">
        <v>3</v>
      </c>
      <c r="EC8" t="s">
        <v>3</v>
      </c>
      <c r="ED8" t="s">
        <v>3</v>
      </c>
      <c r="EE8" t="s">
        <v>8</v>
      </c>
      <c r="EK8">
        <v>3</v>
      </c>
      <c r="EP8">
        <v>4</v>
      </c>
      <c r="ER8">
        <v>2</v>
      </c>
      <c r="EX8">
        <v>1</v>
      </c>
      <c r="FD8" t="s">
        <v>106</v>
      </c>
      <c r="FE8" t="s">
        <v>107</v>
      </c>
      <c r="FF8">
        <v>3</v>
      </c>
    </row>
    <row r="9" spans="1:162" ht="30" x14ac:dyDescent="0.25">
      <c r="A9">
        <v>1107</v>
      </c>
      <c r="B9" t="s">
        <v>397</v>
      </c>
      <c r="E9" t="s">
        <v>369</v>
      </c>
      <c r="F9" s="2">
        <v>1</v>
      </c>
      <c r="G9" s="2">
        <v>4</v>
      </c>
      <c r="H9" s="1">
        <v>1.5</v>
      </c>
      <c r="I9" t="s">
        <v>8</v>
      </c>
      <c r="J9" t="s">
        <v>3</v>
      </c>
      <c r="K9">
        <v>500</v>
      </c>
      <c r="L9">
        <v>2009</v>
      </c>
      <c r="M9">
        <v>20</v>
      </c>
      <c r="S9" t="s">
        <v>9</v>
      </c>
      <c r="T9" t="s">
        <v>10</v>
      </c>
      <c r="U9">
        <v>0.5</v>
      </c>
      <c r="V9">
        <v>2013</v>
      </c>
      <c r="X9" s="2" t="s">
        <v>89</v>
      </c>
      <c r="Y9" s="2"/>
      <c r="Z9">
        <v>200</v>
      </c>
      <c r="AA9">
        <v>2009</v>
      </c>
      <c r="AC9" t="s">
        <v>19</v>
      </c>
      <c r="AD9">
        <v>100</v>
      </c>
      <c r="AE9">
        <v>2009</v>
      </c>
      <c r="AW9" t="s">
        <v>11</v>
      </c>
      <c r="AX9" s="3" t="s">
        <v>84</v>
      </c>
      <c r="AY9" s="3" t="s">
        <v>23</v>
      </c>
      <c r="AZ9" s="3" t="s">
        <v>15</v>
      </c>
      <c r="BE9" s="4"/>
      <c r="BF9" s="4"/>
      <c r="BG9" s="4"/>
      <c r="BH9" t="s">
        <v>11</v>
      </c>
      <c r="CD9" s="3">
        <v>2009</v>
      </c>
      <c r="CF9">
        <f>28000*500/1000000</f>
        <v>14</v>
      </c>
      <c r="CG9">
        <v>4.5</v>
      </c>
      <c r="CH9">
        <f>15000*500/1000000</f>
        <v>7.5</v>
      </c>
      <c r="CJ9" s="4">
        <f>SUM(CE9:CI9)</f>
        <v>26</v>
      </c>
      <c r="CK9">
        <v>2015</v>
      </c>
      <c r="CM9">
        <f>500*28000/1000000</f>
        <v>14</v>
      </c>
      <c r="CN9">
        <v>1.4</v>
      </c>
      <c r="CO9">
        <v>6</v>
      </c>
      <c r="CR9">
        <v>7.4</v>
      </c>
      <c r="CS9">
        <f>25*12*150000/1000000</f>
        <v>45</v>
      </c>
      <c r="DA9">
        <v>4</v>
      </c>
      <c r="DB9" t="s">
        <v>105</v>
      </c>
      <c r="DC9" s="22" t="s">
        <v>288</v>
      </c>
      <c r="DD9" t="s">
        <v>116</v>
      </c>
      <c r="DE9" s="22" t="s">
        <v>289</v>
      </c>
      <c r="DF9" t="s">
        <v>120</v>
      </c>
      <c r="DG9">
        <v>11</v>
      </c>
      <c r="DH9" t="s">
        <v>290</v>
      </c>
      <c r="DI9" s="22" t="s">
        <v>291</v>
      </c>
      <c r="DN9">
        <v>10000</v>
      </c>
      <c r="DO9" t="s">
        <v>284</v>
      </c>
      <c r="DP9">
        <v>3000</v>
      </c>
      <c r="DQ9" t="s">
        <v>245</v>
      </c>
      <c r="EA9" t="s">
        <v>3</v>
      </c>
      <c r="EB9" t="s">
        <v>10</v>
      </c>
      <c r="EC9" t="s">
        <v>11</v>
      </c>
      <c r="ED9" t="s">
        <v>11</v>
      </c>
      <c r="EE9" t="s">
        <v>8</v>
      </c>
      <c r="EF9" t="s">
        <v>9</v>
      </c>
      <c r="EG9" s="2" t="s">
        <v>89</v>
      </c>
      <c r="EP9">
        <v>3</v>
      </c>
      <c r="ER9">
        <v>2</v>
      </c>
      <c r="EX9">
        <v>1</v>
      </c>
      <c r="FC9">
        <v>234</v>
      </c>
      <c r="FD9">
        <v>1</v>
      </c>
      <c r="FE9" t="s">
        <v>108</v>
      </c>
      <c r="FF9">
        <v>12</v>
      </c>
    </row>
    <row r="10" spans="1:162" ht="30" x14ac:dyDescent="0.25">
      <c r="A10" s="6">
        <v>1200</v>
      </c>
      <c r="B10" t="s">
        <v>397</v>
      </c>
      <c r="C10" s="6"/>
      <c r="D10" s="6"/>
      <c r="E10" t="s">
        <v>406</v>
      </c>
      <c r="F10" s="2">
        <v>2</v>
      </c>
      <c r="G10" s="2">
        <v>8</v>
      </c>
      <c r="H10" s="11">
        <v>1.5</v>
      </c>
      <c r="I10" t="s">
        <v>8</v>
      </c>
      <c r="J10" t="s">
        <v>3</v>
      </c>
      <c r="K10" s="6">
        <v>60</v>
      </c>
      <c r="L10" s="6">
        <v>1990</v>
      </c>
      <c r="M10" s="6">
        <v>3</v>
      </c>
      <c r="N10" s="6" t="s">
        <v>86</v>
      </c>
      <c r="O10" s="6"/>
      <c r="P10" s="6">
        <v>80</v>
      </c>
      <c r="Q10" s="6"/>
      <c r="R10" s="6">
        <v>2010</v>
      </c>
      <c r="S10" t="s">
        <v>44</v>
      </c>
      <c r="T10" t="s">
        <v>3</v>
      </c>
      <c r="U10" s="6"/>
      <c r="V10" s="6">
        <v>2010</v>
      </c>
      <c r="W10" s="6"/>
      <c r="X10" t="s">
        <v>56</v>
      </c>
      <c r="Z10" s="6"/>
      <c r="AA10" s="6"/>
      <c r="AB10" s="6"/>
      <c r="AC10" s="6" t="s">
        <v>9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t="s">
        <v>3</v>
      </c>
      <c r="AX10" s="3" t="s">
        <v>16</v>
      </c>
      <c r="AY10" s="12"/>
      <c r="AZ10" s="12"/>
      <c r="BA10" s="6"/>
      <c r="BB10" s="6"/>
      <c r="BC10" s="6"/>
      <c r="BD10" s="6"/>
      <c r="BE10" s="4"/>
      <c r="BF10" s="4"/>
      <c r="BG10" s="4"/>
      <c r="BH10" t="s">
        <v>3</v>
      </c>
      <c r="BI10" s="6">
        <v>0.6</v>
      </c>
      <c r="BJ10" s="6" t="s">
        <v>87</v>
      </c>
      <c r="BL10" s="6">
        <v>120</v>
      </c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3">
        <v>2010</v>
      </c>
      <c r="CE10" s="6"/>
      <c r="CF10" s="6">
        <v>3</v>
      </c>
      <c r="CG10" s="6"/>
      <c r="CH10" s="6"/>
      <c r="CI10" s="6"/>
      <c r="CJ10" s="4">
        <f>SUM(CE10:CI10)</f>
        <v>3</v>
      </c>
      <c r="CK10" s="6"/>
      <c r="CL10" s="6"/>
      <c r="CM10" s="6"/>
      <c r="CN10" s="6"/>
      <c r="CO10" s="6"/>
      <c r="CP10" s="6"/>
      <c r="CQ10" s="6"/>
      <c r="CR10" s="6">
        <v>15</v>
      </c>
      <c r="CS10" s="6"/>
      <c r="CT10" s="6">
        <v>4</v>
      </c>
      <c r="CU10" s="6"/>
      <c r="CV10" s="6"/>
      <c r="CW10" s="6"/>
      <c r="CX10" s="6"/>
      <c r="CY10" s="6"/>
      <c r="CZ10" s="6"/>
      <c r="DA10">
        <v>2</v>
      </c>
      <c r="DB10" t="s">
        <v>87</v>
      </c>
      <c r="DC10" s="22" t="s">
        <v>276</v>
      </c>
      <c r="DD10" t="s">
        <v>112</v>
      </c>
      <c r="DE10">
        <v>1112</v>
      </c>
      <c r="EA10" t="s">
        <v>3</v>
      </c>
      <c r="EB10" t="s">
        <v>3</v>
      </c>
      <c r="EC10" t="s">
        <v>3</v>
      </c>
      <c r="ED10" t="s">
        <v>3</v>
      </c>
      <c r="EE10" t="s">
        <v>8</v>
      </c>
      <c r="EF10" t="s">
        <v>44</v>
      </c>
      <c r="EG10" t="s">
        <v>56</v>
      </c>
      <c r="EH10" s="6">
        <v>1</v>
      </c>
      <c r="EI10" s="6">
        <v>2</v>
      </c>
      <c r="EJ10" s="6" t="s">
        <v>88</v>
      </c>
      <c r="EK10" s="6">
        <v>2</v>
      </c>
      <c r="EL10" s="6">
        <v>3</v>
      </c>
      <c r="EM10" s="6">
        <v>2</v>
      </c>
      <c r="EN10" s="6" t="s">
        <v>88</v>
      </c>
      <c r="EO10" s="6">
        <v>2</v>
      </c>
      <c r="EP10" s="6">
        <v>3</v>
      </c>
      <c r="EQ10" s="6"/>
      <c r="ER10" s="6">
        <v>1</v>
      </c>
      <c r="ES10" s="6">
        <v>2</v>
      </c>
      <c r="ET10" s="6">
        <v>290</v>
      </c>
      <c r="EU10" s="6">
        <v>36</v>
      </c>
      <c r="EV10" s="6">
        <v>7</v>
      </c>
      <c r="EW10" s="6"/>
      <c r="EX10" s="6"/>
      <c r="EY10" s="6"/>
      <c r="EZ10" s="6"/>
      <c r="FA10" s="6"/>
      <c r="FB10" s="6"/>
      <c r="FC10" s="6"/>
      <c r="FD10" s="6">
        <v>45</v>
      </c>
      <c r="FE10" s="6">
        <v>4</v>
      </c>
      <c r="FF10" s="6">
        <v>12</v>
      </c>
    </row>
    <row r="11" spans="1:162" ht="30" x14ac:dyDescent="0.25">
      <c r="A11" s="6">
        <v>1201</v>
      </c>
      <c r="B11" t="s">
        <v>397</v>
      </c>
      <c r="C11" s="6"/>
      <c r="D11" s="6"/>
      <c r="E11" t="s">
        <v>369</v>
      </c>
      <c r="F11" s="2">
        <v>1</v>
      </c>
      <c r="G11" s="2">
        <v>5</v>
      </c>
      <c r="H11" s="11">
        <v>1.5</v>
      </c>
      <c r="I11" t="s">
        <v>8</v>
      </c>
      <c r="J11" t="s">
        <v>3</v>
      </c>
      <c r="K11" s="6">
        <v>500</v>
      </c>
      <c r="L11" s="6">
        <v>1990</v>
      </c>
      <c r="M11" s="6">
        <v>5</v>
      </c>
      <c r="N11" s="6"/>
      <c r="O11" s="6"/>
      <c r="P11" s="6"/>
      <c r="Q11" s="6"/>
      <c r="R11" s="6"/>
      <c r="S11" t="s">
        <v>56</v>
      </c>
      <c r="T11" t="s">
        <v>3</v>
      </c>
      <c r="U11" s="6"/>
      <c r="V11" s="6">
        <v>2016</v>
      </c>
      <c r="W11" s="6"/>
      <c r="X11" s="6" t="s">
        <v>89</v>
      </c>
      <c r="Y11" s="6"/>
      <c r="Z11" s="6"/>
      <c r="AA11" s="6"/>
      <c r="AB11" s="6"/>
      <c r="AC11" t="s">
        <v>44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t="s">
        <v>3</v>
      </c>
      <c r="AX11" s="3" t="s">
        <v>12</v>
      </c>
      <c r="AY11" s="3" t="s">
        <v>59</v>
      </c>
      <c r="AZ11" s="3" t="s">
        <v>15</v>
      </c>
      <c r="BA11" s="6">
        <v>60</v>
      </c>
      <c r="BB11" s="6">
        <v>15</v>
      </c>
      <c r="BC11" s="6">
        <v>50</v>
      </c>
      <c r="BD11" s="6">
        <v>5</v>
      </c>
      <c r="BE11" s="4">
        <f t="shared" ref="BE11:BE25" si="0">SUM(BA11:BB11)</f>
        <v>75</v>
      </c>
      <c r="BF11" s="4">
        <f t="shared" ref="BF11:BF25" si="1">SUM(BC11:BD11)</f>
        <v>55</v>
      </c>
      <c r="BG11" s="4">
        <f t="shared" ref="BG11:BG25" si="2">BE11-BF11</f>
        <v>20</v>
      </c>
      <c r="BH11" t="s">
        <v>3</v>
      </c>
      <c r="BI11" s="6"/>
      <c r="BJ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3">
        <v>2016</v>
      </c>
      <c r="CE11" s="6"/>
      <c r="CF11" s="6">
        <f>200*0.025</f>
        <v>5</v>
      </c>
      <c r="CG11" s="6"/>
      <c r="CH11" s="6">
        <v>1.3</v>
      </c>
      <c r="CI11" s="6">
        <v>2.5</v>
      </c>
      <c r="CJ11" s="4">
        <f>SUM(CE11:CI11)</f>
        <v>8.8000000000000007</v>
      </c>
      <c r="CK11" s="6"/>
      <c r="CL11" s="6"/>
      <c r="CM11" s="6"/>
      <c r="CN11" s="6"/>
      <c r="CO11" s="6"/>
      <c r="CP11" s="6"/>
      <c r="CQ11" s="6"/>
      <c r="CR11" s="6">
        <v>1.3</v>
      </c>
      <c r="CS11" s="6"/>
      <c r="CT11" s="6">
        <v>6.5</v>
      </c>
      <c r="CU11" s="6"/>
      <c r="CV11" s="6"/>
      <c r="CW11" s="6"/>
      <c r="CX11" s="6"/>
      <c r="CY11" s="6"/>
      <c r="CZ11" s="6"/>
      <c r="DA11">
        <v>1</v>
      </c>
      <c r="DB11" t="s">
        <v>86</v>
      </c>
      <c r="DD11" t="s">
        <v>134</v>
      </c>
      <c r="DF11" t="s">
        <v>277</v>
      </c>
      <c r="DN11">
        <v>8000</v>
      </c>
      <c r="DO11" t="s">
        <v>247</v>
      </c>
      <c r="EA11" t="s">
        <v>3</v>
      </c>
      <c r="EB11" t="s">
        <v>3</v>
      </c>
      <c r="EC11" t="s">
        <v>3</v>
      </c>
      <c r="ED11" t="s">
        <v>3</v>
      </c>
      <c r="EE11" t="s">
        <v>8</v>
      </c>
      <c r="EF11" t="s">
        <v>56</v>
      </c>
      <c r="EG11" s="6" t="s">
        <v>89</v>
      </c>
      <c r="EH11" s="6"/>
      <c r="EI11" s="6"/>
      <c r="EJ11" s="6"/>
      <c r="EK11" s="6"/>
      <c r="EL11" s="6"/>
      <c r="EM11" s="6"/>
      <c r="EN11" s="6"/>
      <c r="EO11" s="6"/>
      <c r="EP11" s="6">
        <v>3</v>
      </c>
      <c r="EQ11" s="6"/>
      <c r="ER11" s="6">
        <v>2</v>
      </c>
      <c r="ES11" s="6"/>
      <c r="ET11" s="6"/>
      <c r="EU11" s="6"/>
      <c r="EV11" s="6"/>
      <c r="EW11" s="6"/>
      <c r="EX11" s="6">
        <v>5</v>
      </c>
      <c r="EY11" s="6"/>
      <c r="EZ11" s="6"/>
      <c r="FA11" s="6"/>
      <c r="FB11" s="6"/>
      <c r="FC11" s="6"/>
      <c r="FD11" s="6"/>
      <c r="FE11" s="6"/>
      <c r="FF11" s="6">
        <v>2</v>
      </c>
    </row>
    <row r="12" spans="1:162" ht="30" x14ac:dyDescent="0.25">
      <c r="A12">
        <v>1202</v>
      </c>
      <c r="B12" t="s">
        <v>397</v>
      </c>
      <c r="E12" t="s">
        <v>410</v>
      </c>
      <c r="F12" s="2">
        <v>2</v>
      </c>
      <c r="G12" s="2">
        <v>5</v>
      </c>
      <c r="H12" s="1">
        <v>0.3</v>
      </c>
      <c r="I12" t="s">
        <v>8</v>
      </c>
      <c r="J12" t="s">
        <v>3</v>
      </c>
      <c r="K12">
        <v>300</v>
      </c>
      <c r="L12">
        <v>2007</v>
      </c>
      <c r="M12">
        <v>1</v>
      </c>
      <c r="S12" t="s">
        <v>9</v>
      </c>
      <c r="T12" t="s">
        <v>10</v>
      </c>
      <c r="V12">
        <v>2018</v>
      </c>
      <c r="AW12" t="s">
        <v>11</v>
      </c>
      <c r="AX12" s="3" t="s">
        <v>16</v>
      </c>
      <c r="AY12" s="3" t="s">
        <v>17</v>
      </c>
      <c r="AZ12" s="3"/>
      <c r="BA12">
        <v>35</v>
      </c>
      <c r="BB12">
        <v>10</v>
      </c>
      <c r="BC12">
        <v>35</v>
      </c>
      <c r="BE12" s="4">
        <f t="shared" si="0"/>
        <v>45</v>
      </c>
      <c r="BF12" s="4">
        <f t="shared" si="1"/>
        <v>35</v>
      </c>
      <c r="BG12" s="4">
        <f t="shared" si="2"/>
        <v>10</v>
      </c>
      <c r="BH12" t="s">
        <v>11</v>
      </c>
      <c r="BI12">
        <v>0.5</v>
      </c>
      <c r="BJ12" t="s">
        <v>81</v>
      </c>
      <c r="BL12">
        <v>110</v>
      </c>
      <c r="BN12">
        <v>2016</v>
      </c>
      <c r="CD12" s="3"/>
      <c r="CF12">
        <v>13.5</v>
      </c>
      <c r="CG12" t="s">
        <v>6</v>
      </c>
      <c r="CH12">
        <v>40</v>
      </c>
      <c r="CI12" t="s">
        <v>6</v>
      </c>
      <c r="CJ12" s="4">
        <f>SUM(CE12:CI12)</f>
        <v>53.5</v>
      </c>
      <c r="DA12">
        <v>4</v>
      </c>
      <c r="DB12" t="s">
        <v>82</v>
      </c>
      <c r="DC12" t="s">
        <v>273</v>
      </c>
      <c r="DD12" t="s">
        <v>274</v>
      </c>
      <c r="DE12">
        <v>10</v>
      </c>
      <c r="DF12" t="s">
        <v>81</v>
      </c>
      <c r="DH12" t="s">
        <v>249</v>
      </c>
      <c r="EA12" t="s">
        <v>3</v>
      </c>
      <c r="EB12" t="s">
        <v>10</v>
      </c>
      <c r="EC12" t="s">
        <v>11</v>
      </c>
      <c r="ED12" t="s">
        <v>11</v>
      </c>
      <c r="EE12" t="s">
        <v>8</v>
      </c>
      <c r="EF12" t="s">
        <v>9</v>
      </c>
      <c r="EP12">
        <v>3</v>
      </c>
      <c r="ER12">
        <v>1</v>
      </c>
      <c r="ES12">
        <v>4</v>
      </c>
      <c r="ET12">
        <v>50</v>
      </c>
      <c r="EU12">
        <v>24</v>
      </c>
      <c r="EV12">
        <v>7</v>
      </c>
      <c r="EW12">
        <v>2</v>
      </c>
      <c r="FF12">
        <v>2</v>
      </c>
    </row>
    <row r="13" spans="1:162" x14ac:dyDescent="0.25">
      <c r="A13">
        <v>1203</v>
      </c>
      <c r="B13" t="s">
        <v>397</v>
      </c>
      <c r="E13" t="s">
        <v>406</v>
      </c>
      <c r="F13" s="2">
        <v>2</v>
      </c>
      <c r="G13" s="2">
        <v>4</v>
      </c>
      <c r="H13" s="1">
        <v>1.6</v>
      </c>
      <c r="I13" t="s">
        <v>8</v>
      </c>
      <c r="J13" t="s">
        <v>3</v>
      </c>
      <c r="K13">
        <v>500</v>
      </c>
      <c r="L13">
        <v>1998</v>
      </c>
      <c r="M13">
        <v>2</v>
      </c>
      <c r="S13" t="s">
        <v>56</v>
      </c>
      <c r="T13" t="s">
        <v>3</v>
      </c>
      <c r="U13">
        <v>1000</v>
      </c>
      <c r="V13">
        <v>1998</v>
      </c>
      <c r="W13">
        <v>1</v>
      </c>
      <c r="AW13" t="s">
        <v>3</v>
      </c>
      <c r="AX13" s="3"/>
      <c r="AY13" s="3"/>
      <c r="AZ13" s="3"/>
      <c r="BA13">
        <v>60</v>
      </c>
      <c r="BC13">
        <v>40</v>
      </c>
      <c r="BE13" s="4">
        <f t="shared" si="0"/>
        <v>60</v>
      </c>
      <c r="BF13" s="4">
        <f t="shared" si="1"/>
        <v>40</v>
      </c>
      <c r="BG13" s="4">
        <f t="shared" si="2"/>
        <v>20</v>
      </c>
      <c r="BH13" t="s">
        <v>3</v>
      </c>
      <c r="BI13">
        <v>2</v>
      </c>
      <c r="BJ13" t="s">
        <v>65</v>
      </c>
      <c r="BL13">
        <v>200</v>
      </c>
      <c r="BN13">
        <v>2011</v>
      </c>
      <c r="BP13" t="s">
        <v>82</v>
      </c>
      <c r="BQ13">
        <v>50</v>
      </c>
      <c r="BR13">
        <v>2017</v>
      </c>
      <c r="CD13" s="3"/>
      <c r="CJ13" s="4"/>
      <c r="DA13">
        <v>4</v>
      </c>
      <c r="DB13" t="s">
        <v>82</v>
      </c>
      <c r="DD13" t="s">
        <v>272</v>
      </c>
      <c r="DF13" t="s">
        <v>65</v>
      </c>
      <c r="DG13">
        <v>7</v>
      </c>
      <c r="DH13" t="s">
        <v>82</v>
      </c>
      <c r="DN13">
        <v>10000</v>
      </c>
      <c r="DO13" t="s">
        <v>245</v>
      </c>
      <c r="EA13" t="s">
        <v>3</v>
      </c>
      <c r="EB13" t="s">
        <v>3</v>
      </c>
      <c r="EC13" t="s">
        <v>3</v>
      </c>
      <c r="ED13" t="s">
        <v>3</v>
      </c>
      <c r="EE13" t="s">
        <v>8</v>
      </c>
      <c r="EF13" t="s">
        <v>56</v>
      </c>
      <c r="EP13">
        <v>3</v>
      </c>
      <c r="ER13">
        <v>1</v>
      </c>
      <c r="ES13">
        <v>4</v>
      </c>
      <c r="ET13">
        <v>20</v>
      </c>
      <c r="EU13">
        <v>12</v>
      </c>
      <c r="EW13">
        <v>2</v>
      </c>
      <c r="FF13">
        <v>1</v>
      </c>
    </row>
    <row r="14" spans="1:162" ht="30" x14ac:dyDescent="0.25">
      <c r="A14">
        <v>1300</v>
      </c>
      <c r="B14" t="s">
        <v>397</v>
      </c>
      <c r="E14" t="s">
        <v>407</v>
      </c>
      <c r="F14" s="2">
        <v>1</v>
      </c>
      <c r="G14" s="2">
        <v>2</v>
      </c>
      <c r="H14" s="1">
        <v>0.88</v>
      </c>
      <c r="I14" t="s">
        <v>0</v>
      </c>
      <c r="J14" t="s">
        <v>1</v>
      </c>
      <c r="K14">
        <v>21</v>
      </c>
      <c r="L14">
        <v>1998</v>
      </c>
      <c r="S14" t="s">
        <v>2</v>
      </c>
      <c r="T14" t="s">
        <v>3</v>
      </c>
      <c r="U14">
        <v>60</v>
      </c>
      <c r="V14">
        <v>1998</v>
      </c>
      <c r="W14">
        <v>2.5</v>
      </c>
      <c r="AW14" t="s">
        <v>4</v>
      </c>
      <c r="AX14" s="3"/>
      <c r="AY14" s="3"/>
      <c r="AZ14" s="3" t="s">
        <v>5</v>
      </c>
      <c r="BB14">
        <v>15</v>
      </c>
      <c r="BC14">
        <v>1</v>
      </c>
      <c r="BD14">
        <v>5</v>
      </c>
      <c r="BE14" s="4">
        <f t="shared" si="0"/>
        <v>15</v>
      </c>
      <c r="BF14" s="4">
        <f t="shared" si="1"/>
        <v>6</v>
      </c>
      <c r="BG14" s="4">
        <f t="shared" si="2"/>
        <v>9</v>
      </c>
      <c r="BH14" t="s">
        <v>4</v>
      </c>
      <c r="CD14" s="3">
        <v>1997</v>
      </c>
      <c r="CH14">
        <v>6</v>
      </c>
      <c r="CI14" t="s">
        <v>6</v>
      </c>
      <c r="CJ14" s="4">
        <f t="shared" ref="CJ14:CJ24" si="3">SUM(CE14:CI14)</f>
        <v>6</v>
      </c>
      <c r="CR14" s="5">
        <v>9750</v>
      </c>
      <c r="CT14">
        <v>3</v>
      </c>
      <c r="DA14">
        <v>2</v>
      </c>
      <c r="DB14" t="s">
        <v>40</v>
      </c>
      <c r="DD14" t="s">
        <v>82</v>
      </c>
      <c r="DE14">
        <v>4</v>
      </c>
      <c r="EA14" t="s">
        <v>1</v>
      </c>
      <c r="EB14" t="s">
        <v>3</v>
      </c>
      <c r="EC14" t="s">
        <v>4</v>
      </c>
      <c r="ED14" t="s">
        <v>4</v>
      </c>
      <c r="EE14" t="s">
        <v>0</v>
      </c>
      <c r="EF14" t="s">
        <v>2</v>
      </c>
      <c r="EH14">
        <v>1</v>
      </c>
      <c r="EI14">
        <v>1</v>
      </c>
      <c r="EJ14" t="s">
        <v>7</v>
      </c>
      <c r="EK14">
        <v>1</v>
      </c>
      <c r="EP14">
        <v>3</v>
      </c>
      <c r="ER14">
        <v>2</v>
      </c>
      <c r="EX14">
        <v>5</v>
      </c>
      <c r="FF14">
        <v>4</v>
      </c>
    </row>
    <row r="15" spans="1:162" ht="30" x14ac:dyDescent="0.25">
      <c r="A15">
        <v>1301</v>
      </c>
      <c r="B15" t="s">
        <v>397</v>
      </c>
      <c r="E15" t="s">
        <v>406</v>
      </c>
      <c r="F15" s="2">
        <v>1</v>
      </c>
      <c r="G15" s="2">
        <v>1</v>
      </c>
      <c r="H15" s="1">
        <v>0.8</v>
      </c>
      <c r="I15" t="s">
        <v>8</v>
      </c>
      <c r="J15" t="s">
        <v>3</v>
      </c>
      <c r="K15">
        <v>50</v>
      </c>
      <c r="L15">
        <v>1970</v>
      </c>
      <c r="M15">
        <v>0.8</v>
      </c>
      <c r="S15" t="s">
        <v>9</v>
      </c>
      <c r="T15" t="s">
        <v>10</v>
      </c>
      <c r="U15" s="6"/>
      <c r="V15">
        <v>2015</v>
      </c>
      <c r="W15">
        <v>0.3</v>
      </c>
      <c r="AW15" t="s">
        <v>11</v>
      </c>
      <c r="AX15" s="3" t="s">
        <v>12</v>
      </c>
      <c r="AY15" s="3"/>
      <c r="AZ15" s="3" t="s">
        <v>5</v>
      </c>
      <c r="BA15">
        <v>35</v>
      </c>
      <c r="BB15">
        <v>18</v>
      </c>
      <c r="BC15">
        <v>45</v>
      </c>
      <c r="BE15" s="4">
        <f t="shared" si="0"/>
        <v>53</v>
      </c>
      <c r="BF15" s="4">
        <f t="shared" si="1"/>
        <v>45</v>
      </c>
      <c r="BG15" s="4">
        <f t="shared" si="2"/>
        <v>8</v>
      </c>
      <c r="BH15" t="s">
        <v>11</v>
      </c>
      <c r="CD15" s="3"/>
      <c r="CF15">
        <v>6.2</v>
      </c>
      <c r="CH15">
        <v>12.2</v>
      </c>
      <c r="CI15">
        <v>2.5</v>
      </c>
      <c r="CJ15" s="4">
        <f t="shared" si="3"/>
        <v>20.9</v>
      </c>
      <c r="CR15">
        <v>12.2</v>
      </c>
      <c r="CS15">
        <v>2</v>
      </c>
      <c r="CT15" t="s">
        <v>6</v>
      </c>
      <c r="DA15">
        <v>2</v>
      </c>
      <c r="DB15" t="s">
        <v>82</v>
      </c>
      <c r="DC15">
        <v>2</v>
      </c>
      <c r="DD15" t="s">
        <v>51</v>
      </c>
      <c r="DE15">
        <v>11</v>
      </c>
      <c r="EA15" t="s">
        <v>3</v>
      </c>
      <c r="EB15" t="s">
        <v>10</v>
      </c>
      <c r="EC15" t="s">
        <v>11</v>
      </c>
      <c r="ED15" t="s">
        <v>11</v>
      </c>
      <c r="EE15" t="s">
        <v>8</v>
      </c>
      <c r="EF15" t="s">
        <v>9</v>
      </c>
      <c r="EH15">
        <v>1</v>
      </c>
      <c r="EI15">
        <v>3</v>
      </c>
      <c r="EJ15" t="s">
        <v>13</v>
      </c>
      <c r="EK15">
        <v>1</v>
      </c>
      <c r="EP15">
        <v>3</v>
      </c>
      <c r="ER15">
        <v>2</v>
      </c>
      <c r="EX15">
        <v>1</v>
      </c>
      <c r="FF15">
        <v>4</v>
      </c>
    </row>
    <row r="16" spans="1:162" x14ac:dyDescent="0.25">
      <c r="A16">
        <v>1302</v>
      </c>
      <c r="B16" t="s">
        <v>397</v>
      </c>
      <c r="E16" t="s">
        <v>405</v>
      </c>
      <c r="F16" s="2">
        <v>1</v>
      </c>
      <c r="G16" s="2">
        <v>2</v>
      </c>
      <c r="H16" s="1">
        <v>1</v>
      </c>
      <c r="I16" t="s">
        <v>8</v>
      </c>
      <c r="J16" t="s">
        <v>3</v>
      </c>
      <c r="K16">
        <v>85</v>
      </c>
      <c r="L16">
        <v>1989</v>
      </c>
      <c r="M16">
        <v>1.5</v>
      </c>
      <c r="S16" t="s">
        <v>14</v>
      </c>
      <c r="T16" t="s">
        <v>3</v>
      </c>
      <c r="U16">
        <v>37</v>
      </c>
      <c r="V16">
        <v>2002</v>
      </c>
      <c r="W16">
        <v>1.5</v>
      </c>
      <c r="AW16" t="s">
        <v>3</v>
      </c>
      <c r="AX16" s="3"/>
      <c r="AY16" s="3"/>
      <c r="AZ16" s="3" t="s">
        <v>15</v>
      </c>
      <c r="BA16">
        <v>35</v>
      </c>
      <c r="BB16">
        <v>10</v>
      </c>
      <c r="BC16">
        <v>12</v>
      </c>
      <c r="BD16">
        <v>1.2</v>
      </c>
      <c r="BE16" s="4">
        <f t="shared" si="0"/>
        <v>45</v>
      </c>
      <c r="BF16" s="4">
        <f t="shared" si="1"/>
        <v>13.2</v>
      </c>
      <c r="BG16" s="4">
        <f t="shared" si="2"/>
        <v>31.8</v>
      </c>
      <c r="BH16" t="s">
        <v>3</v>
      </c>
      <c r="CD16" s="3"/>
      <c r="CF16">
        <v>0.25</v>
      </c>
      <c r="CG16" t="s">
        <v>6</v>
      </c>
      <c r="CH16">
        <v>2</v>
      </c>
      <c r="CI16" t="s">
        <v>6</v>
      </c>
      <c r="CJ16" s="4">
        <f t="shared" si="3"/>
        <v>2.25</v>
      </c>
      <c r="CR16">
        <v>13.2</v>
      </c>
      <c r="CS16" t="s">
        <v>6</v>
      </c>
      <c r="CT16">
        <v>1.5</v>
      </c>
      <c r="DA16">
        <v>2</v>
      </c>
      <c r="DB16" t="s">
        <v>82</v>
      </c>
      <c r="DC16">
        <v>4</v>
      </c>
      <c r="DD16" t="s">
        <v>81</v>
      </c>
      <c r="DE16">
        <v>2</v>
      </c>
      <c r="EA16" t="s">
        <v>3</v>
      </c>
      <c r="EB16" t="s">
        <v>3</v>
      </c>
      <c r="EC16" t="s">
        <v>3</v>
      </c>
      <c r="ED16" t="s">
        <v>3</v>
      </c>
      <c r="EE16" t="s">
        <v>8</v>
      </c>
      <c r="EF16" t="s">
        <v>14</v>
      </c>
      <c r="EP16">
        <v>2</v>
      </c>
      <c r="ER16">
        <v>2</v>
      </c>
      <c r="EX16">
        <v>1</v>
      </c>
      <c r="FF16">
        <v>4</v>
      </c>
    </row>
    <row r="17" spans="1:162" ht="30" x14ac:dyDescent="0.25">
      <c r="A17">
        <v>1303</v>
      </c>
      <c r="B17" t="s">
        <v>397</v>
      </c>
      <c r="E17" t="s">
        <v>407</v>
      </c>
      <c r="F17" s="2">
        <v>1</v>
      </c>
      <c r="G17" s="2">
        <v>2</v>
      </c>
      <c r="H17" s="1">
        <v>1.2</v>
      </c>
      <c r="I17" t="s">
        <v>8</v>
      </c>
      <c r="J17" t="s">
        <v>3</v>
      </c>
      <c r="K17">
        <v>500</v>
      </c>
      <c r="L17">
        <v>2016</v>
      </c>
      <c r="S17" t="s">
        <v>9</v>
      </c>
      <c r="T17" t="s">
        <v>10</v>
      </c>
      <c r="U17" s="6"/>
      <c r="V17">
        <v>2017</v>
      </c>
      <c r="W17">
        <v>1</v>
      </c>
      <c r="AW17" t="s">
        <v>11</v>
      </c>
      <c r="AX17" s="3" t="s">
        <v>16</v>
      </c>
      <c r="AY17" s="3" t="s">
        <v>17</v>
      </c>
      <c r="AZ17" s="3" t="s">
        <v>5</v>
      </c>
      <c r="BB17">
        <v>5</v>
      </c>
      <c r="BC17">
        <v>15</v>
      </c>
      <c r="BD17">
        <v>2</v>
      </c>
      <c r="BE17" s="4">
        <f t="shared" si="0"/>
        <v>5</v>
      </c>
      <c r="BF17" s="4">
        <f t="shared" si="1"/>
        <v>17</v>
      </c>
      <c r="BG17" s="4">
        <f t="shared" si="2"/>
        <v>-12</v>
      </c>
      <c r="BH17" t="s">
        <v>11</v>
      </c>
      <c r="CD17" s="3"/>
      <c r="CF17">
        <v>15.3</v>
      </c>
      <c r="CG17">
        <v>3</v>
      </c>
      <c r="CH17">
        <v>7.6</v>
      </c>
      <c r="CI17" t="s">
        <v>6</v>
      </c>
      <c r="CJ17" s="4">
        <f t="shared" si="3"/>
        <v>25.9</v>
      </c>
      <c r="CR17">
        <v>17.8</v>
      </c>
      <c r="CS17" t="s">
        <v>6</v>
      </c>
      <c r="CT17" t="s">
        <v>6</v>
      </c>
      <c r="DA17">
        <v>2</v>
      </c>
      <c r="DB17" t="s">
        <v>82</v>
      </c>
      <c r="DD17" t="s">
        <v>51</v>
      </c>
      <c r="DE17">
        <v>11</v>
      </c>
      <c r="EA17" t="s">
        <v>3</v>
      </c>
      <c r="EB17" t="s">
        <v>10</v>
      </c>
      <c r="EC17" t="s">
        <v>11</v>
      </c>
      <c r="ED17" t="s">
        <v>11</v>
      </c>
      <c r="EE17" t="s">
        <v>8</v>
      </c>
      <c r="EF17" t="s">
        <v>9</v>
      </c>
      <c r="EH17">
        <v>1</v>
      </c>
      <c r="EI17">
        <v>10</v>
      </c>
      <c r="EJ17" t="s">
        <v>18</v>
      </c>
      <c r="EK17">
        <v>1</v>
      </c>
      <c r="EP17">
        <v>2</v>
      </c>
      <c r="ER17">
        <v>2</v>
      </c>
      <c r="EX17">
        <v>1</v>
      </c>
      <c r="FF17">
        <v>4</v>
      </c>
    </row>
    <row r="18" spans="1:162" x14ac:dyDescent="0.25">
      <c r="A18">
        <v>1304</v>
      </c>
      <c r="B18" t="s">
        <v>395</v>
      </c>
      <c r="C18" t="s">
        <v>398</v>
      </c>
      <c r="E18" t="s">
        <v>405</v>
      </c>
      <c r="F18" s="2">
        <v>2</v>
      </c>
      <c r="G18" s="2">
        <v>5</v>
      </c>
      <c r="H18" s="1">
        <v>1</v>
      </c>
      <c r="I18" t="s">
        <v>8</v>
      </c>
      <c r="J18" t="s">
        <v>3</v>
      </c>
      <c r="K18">
        <v>30</v>
      </c>
      <c r="L18">
        <v>1995</v>
      </c>
      <c r="M18">
        <v>2</v>
      </c>
      <c r="S18" t="s">
        <v>19</v>
      </c>
      <c r="T18" t="s">
        <v>10</v>
      </c>
      <c r="U18">
        <v>1000</v>
      </c>
      <c r="V18">
        <v>1995</v>
      </c>
      <c r="W18">
        <v>1.8</v>
      </c>
      <c r="Z18" s="6"/>
      <c r="AW18" t="s">
        <v>11</v>
      </c>
      <c r="AX18" s="3"/>
      <c r="AY18" s="3"/>
      <c r="AZ18" s="3" t="s">
        <v>15</v>
      </c>
      <c r="BA18">
        <v>90</v>
      </c>
      <c r="BB18">
        <v>80</v>
      </c>
      <c r="BC18">
        <v>70</v>
      </c>
      <c r="BD18">
        <v>10</v>
      </c>
      <c r="BE18" s="4">
        <f t="shared" si="0"/>
        <v>170</v>
      </c>
      <c r="BF18" s="4">
        <f t="shared" si="1"/>
        <v>80</v>
      </c>
      <c r="BG18" s="4">
        <f t="shared" si="2"/>
        <v>90</v>
      </c>
      <c r="BH18" t="s">
        <v>11</v>
      </c>
      <c r="BI18">
        <v>2</v>
      </c>
      <c r="BJ18" t="s">
        <v>20</v>
      </c>
      <c r="BL18">
        <v>150</v>
      </c>
      <c r="BN18">
        <v>1995</v>
      </c>
      <c r="BP18" t="s">
        <v>21</v>
      </c>
      <c r="BQ18">
        <v>1200</v>
      </c>
      <c r="BR18">
        <v>2009</v>
      </c>
      <c r="BS18" t="s">
        <v>22</v>
      </c>
      <c r="CD18" s="3"/>
      <c r="CG18">
        <v>5</v>
      </c>
      <c r="CH18">
        <v>1</v>
      </c>
      <c r="CI18">
        <v>5</v>
      </c>
      <c r="CJ18" s="4">
        <f t="shared" si="3"/>
        <v>11</v>
      </c>
      <c r="CL18">
        <v>9</v>
      </c>
      <c r="CP18">
        <v>10</v>
      </c>
      <c r="CS18" t="s">
        <v>6</v>
      </c>
      <c r="CT18" t="s">
        <v>6</v>
      </c>
      <c r="DA18">
        <v>5</v>
      </c>
      <c r="DB18" t="s">
        <v>82</v>
      </c>
      <c r="DC18">
        <v>5</v>
      </c>
      <c r="DD18" t="s">
        <v>234</v>
      </c>
      <c r="DE18" s="21" t="s">
        <v>235</v>
      </c>
      <c r="DF18" t="s">
        <v>43</v>
      </c>
      <c r="DG18">
        <v>10</v>
      </c>
      <c r="DH18" t="s">
        <v>20</v>
      </c>
      <c r="DI18">
        <v>10</v>
      </c>
      <c r="DJ18" t="s">
        <v>20</v>
      </c>
      <c r="DK18">
        <v>10</v>
      </c>
      <c r="DN18">
        <v>10000</v>
      </c>
      <c r="DO18" t="s">
        <v>29</v>
      </c>
      <c r="DP18">
        <v>200000</v>
      </c>
      <c r="DQ18" t="s">
        <v>236</v>
      </c>
      <c r="DR18">
        <v>200000</v>
      </c>
      <c r="DS18" t="s">
        <v>236</v>
      </c>
      <c r="EA18" t="s">
        <v>3</v>
      </c>
      <c r="EB18" t="s">
        <v>10</v>
      </c>
      <c r="EC18" t="s">
        <v>11</v>
      </c>
      <c r="ED18" t="s">
        <v>11</v>
      </c>
      <c r="EE18" t="s">
        <v>8</v>
      </c>
      <c r="EF18" t="s">
        <v>19</v>
      </c>
      <c r="EP18">
        <v>3</v>
      </c>
      <c r="ER18">
        <v>2</v>
      </c>
      <c r="EX18">
        <v>2</v>
      </c>
      <c r="EZ18">
        <v>1</v>
      </c>
      <c r="FF18">
        <v>4</v>
      </c>
    </row>
    <row r="19" spans="1:162" ht="30" x14ac:dyDescent="0.25">
      <c r="A19">
        <v>1305</v>
      </c>
      <c r="B19" t="s">
        <v>397</v>
      </c>
      <c r="E19" t="s">
        <v>406</v>
      </c>
      <c r="F19" s="2">
        <v>2</v>
      </c>
      <c r="G19" s="2">
        <v>4</v>
      </c>
      <c r="H19" s="1">
        <v>0.5</v>
      </c>
      <c r="I19" t="s">
        <v>8</v>
      </c>
      <c r="J19" t="s">
        <v>3</v>
      </c>
      <c r="K19">
        <v>150</v>
      </c>
      <c r="L19">
        <v>2004</v>
      </c>
      <c r="M19">
        <v>2</v>
      </c>
      <c r="AW19" t="s">
        <v>3</v>
      </c>
      <c r="AX19" s="3" t="s">
        <v>12</v>
      </c>
      <c r="AY19" s="3" t="s">
        <v>23</v>
      </c>
      <c r="AZ19" s="3" t="s">
        <v>5</v>
      </c>
      <c r="BA19">
        <v>45</v>
      </c>
      <c r="BC19">
        <v>35</v>
      </c>
      <c r="BE19" s="4">
        <f t="shared" si="0"/>
        <v>45</v>
      </c>
      <c r="BF19" s="4">
        <f t="shared" si="1"/>
        <v>35</v>
      </c>
      <c r="BG19" s="4">
        <f t="shared" si="2"/>
        <v>10</v>
      </c>
      <c r="BH19" t="s">
        <v>3</v>
      </c>
      <c r="BI19">
        <v>0.5</v>
      </c>
      <c r="BJ19" t="s">
        <v>24</v>
      </c>
      <c r="BL19">
        <v>150</v>
      </c>
      <c r="BN19">
        <v>2000</v>
      </c>
      <c r="BP19" t="s">
        <v>25</v>
      </c>
      <c r="BQ19">
        <v>200</v>
      </c>
      <c r="BR19">
        <v>2003</v>
      </c>
      <c r="CD19" s="3">
        <v>2004</v>
      </c>
      <c r="CF19">
        <v>9</v>
      </c>
      <c r="CG19">
        <v>5</v>
      </c>
      <c r="CH19">
        <v>10.4</v>
      </c>
      <c r="CI19">
        <v>4</v>
      </c>
      <c r="CJ19" s="4">
        <f t="shared" si="3"/>
        <v>28.4</v>
      </c>
      <c r="CK19">
        <v>2003</v>
      </c>
      <c r="CM19">
        <v>10</v>
      </c>
      <c r="CN19">
        <v>5</v>
      </c>
      <c r="CO19">
        <v>8.4</v>
      </c>
      <c r="CP19">
        <v>4</v>
      </c>
      <c r="CR19">
        <v>25</v>
      </c>
      <c r="CS19">
        <v>4</v>
      </c>
      <c r="CT19">
        <v>2</v>
      </c>
      <c r="CU19">
        <v>17</v>
      </c>
      <c r="CV19">
        <v>4</v>
      </c>
      <c r="CW19">
        <v>2</v>
      </c>
      <c r="DA19">
        <v>3</v>
      </c>
      <c r="DB19" t="s">
        <v>237</v>
      </c>
      <c r="DC19">
        <v>6</v>
      </c>
      <c r="DD19" t="s">
        <v>38</v>
      </c>
      <c r="DE19">
        <v>11</v>
      </c>
      <c r="DF19" t="s">
        <v>238</v>
      </c>
      <c r="EA19" t="s">
        <v>3</v>
      </c>
      <c r="EC19" t="s">
        <v>3</v>
      </c>
      <c r="ED19" t="s">
        <v>3</v>
      </c>
      <c r="EE19" t="s">
        <v>8</v>
      </c>
      <c r="EP19">
        <v>3</v>
      </c>
      <c r="ER19">
        <v>2</v>
      </c>
      <c r="EX19">
        <v>1</v>
      </c>
      <c r="FF19">
        <v>4</v>
      </c>
    </row>
    <row r="20" spans="1:162" ht="30" x14ac:dyDescent="0.25">
      <c r="A20">
        <v>1306</v>
      </c>
      <c r="B20" t="s">
        <v>397</v>
      </c>
      <c r="E20" t="s">
        <v>406</v>
      </c>
      <c r="F20" s="2">
        <v>1</v>
      </c>
      <c r="G20" s="2">
        <v>2</v>
      </c>
      <c r="H20" s="1">
        <v>1</v>
      </c>
      <c r="I20" t="s">
        <v>8</v>
      </c>
      <c r="J20" t="s">
        <v>3</v>
      </c>
      <c r="K20">
        <v>200</v>
      </c>
      <c r="L20">
        <v>1993</v>
      </c>
      <c r="M20">
        <v>2</v>
      </c>
      <c r="S20" t="s">
        <v>9</v>
      </c>
      <c r="T20" t="s">
        <v>10</v>
      </c>
      <c r="V20">
        <v>2015</v>
      </c>
      <c r="W20">
        <v>0.5</v>
      </c>
      <c r="AW20" t="s">
        <v>11</v>
      </c>
      <c r="AX20" s="3" t="s">
        <v>16</v>
      </c>
      <c r="AY20" s="3" t="s">
        <v>23</v>
      </c>
      <c r="AZ20" s="3" t="s">
        <v>5</v>
      </c>
      <c r="BA20">
        <v>20</v>
      </c>
      <c r="BB20">
        <v>3</v>
      </c>
      <c r="BC20">
        <v>10</v>
      </c>
      <c r="BD20">
        <v>3</v>
      </c>
      <c r="BE20" s="4">
        <f t="shared" si="0"/>
        <v>23</v>
      </c>
      <c r="BF20" s="4">
        <f t="shared" si="1"/>
        <v>13</v>
      </c>
      <c r="BG20" s="4">
        <f t="shared" si="2"/>
        <v>10</v>
      </c>
      <c r="BH20" t="s">
        <v>11</v>
      </c>
      <c r="CD20" s="3"/>
      <c r="CF20">
        <v>32</v>
      </c>
      <c r="CG20">
        <v>2</v>
      </c>
      <c r="CH20">
        <v>25</v>
      </c>
      <c r="CI20" t="s">
        <v>6</v>
      </c>
      <c r="CJ20" s="4">
        <f t="shared" si="3"/>
        <v>59</v>
      </c>
      <c r="CR20">
        <v>17.100000000000001</v>
      </c>
      <c r="CS20" t="s">
        <v>6</v>
      </c>
      <c r="CT20">
        <v>3</v>
      </c>
      <c r="DA20">
        <v>2</v>
      </c>
      <c r="DB20" t="s">
        <v>76</v>
      </c>
      <c r="DC20">
        <v>10</v>
      </c>
      <c r="DD20" t="s">
        <v>51</v>
      </c>
      <c r="DE20">
        <v>11</v>
      </c>
      <c r="EA20" t="s">
        <v>3</v>
      </c>
      <c r="EB20" t="s">
        <v>10</v>
      </c>
      <c r="EC20" t="s">
        <v>11</v>
      </c>
      <c r="ED20" t="s">
        <v>11</v>
      </c>
      <c r="EE20" t="s">
        <v>8</v>
      </c>
      <c r="EF20" t="s">
        <v>9</v>
      </c>
      <c r="EP20">
        <v>3</v>
      </c>
      <c r="ER20">
        <v>1</v>
      </c>
      <c r="ES20">
        <v>4</v>
      </c>
      <c r="ET20">
        <v>50</v>
      </c>
      <c r="EU20">
        <v>24</v>
      </c>
      <c r="EV20" s="7">
        <v>7.0000000000000007E-2</v>
      </c>
      <c r="EW20">
        <v>2</v>
      </c>
      <c r="FF20">
        <v>2</v>
      </c>
    </row>
    <row r="21" spans="1:162" ht="30" x14ac:dyDescent="0.25">
      <c r="A21">
        <v>1307</v>
      </c>
      <c r="B21" t="s">
        <v>397</v>
      </c>
      <c r="E21" t="s">
        <v>406</v>
      </c>
      <c r="F21" s="2">
        <v>1</v>
      </c>
      <c r="G21" s="2">
        <v>2</v>
      </c>
      <c r="H21" s="1">
        <v>1.5</v>
      </c>
      <c r="I21" t="s">
        <v>0</v>
      </c>
      <c r="J21" t="s">
        <v>1</v>
      </c>
      <c r="K21">
        <v>300</v>
      </c>
      <c r="L21">
        <v>1998</v>
      </c>
      <c r="S21" t="s">
        <v>27</v>
      </c>
      <c r="T21" t="s">
        <v>28</v>
      </c>
      <c r="U21">
        <v>8000</v>
      </c>
      <c r="V21">
        <v>1998</v>
      </c>
      <c r="W21">
        <v>200</v>
      </c>
      <c r="AW21" t="s">
        <v>30</v>
      </c>
      <c r="AX21" s="3" t="s">
        <v>16</v>
      </c>
      <c r="AY21" s="3" t="s">
        <v>23</v>
      </c>
      <c r="AZ21" s="3" t="s">
        <v>5</v>
      </c>
      <c r="BB21">
        <v>4</v>
      </c>
      <c r="BD21">
        <v>1</v>
      </c>
      <c r="BE21" s="4">
        <f t="shared" si="0"/>
        <v>4</v>
      </c>
      <c r="BF21" s="4">
        <f t="shared" si="1"/>
        <v>1</v>
      </c>
      <c r="BG21" s="4">
        <f t="shared" si="2"/>
        <v>3</v>
      </c>
      <c r="BH21" t="s">
        <v>30</v>
      </c>
      <c r="CD21" s="3">
        <v>1998</v>
      </c>
      <c r="CH21">
        <v>0.8</v>
      </c>
      <c r="CI21">
        <v>1.4</v>
      </c>
      <c r="CJ21" s="4">
        <f t="shared" si="3"/>
        <v>2.2000000000000002</v>
      </c>
      <c r="CR21">
        <v>0.8</v>
      </c>
      <c r="CS21" t="s">
        <v>6</v>
      </c>
      <c r="DA21">
        <v>2</v>
      </c>
      <c r="DB21" t="s">
        <v>40</v>
      </c>
      <c r="DD21" t="s">
        <v>43</v>
      </c>
      <c r="DE21">
        <v>11</v>
      </c>
      <c r="EA21" t="s">
        <v>1</v>
      </c>
      <c r="EB21" t="s">
        <v>28</v>
      </c>
      <c r="EC21" t="s">
        <v>30</v>
      </c>
      <c r="ED21" t="s">
        <v>30</v>
      </c>
      <c r="EE21" t="s">
        <v>0</v>
      </c>
      <c r="EF21" t="s">
        <v>27</v>
      </c>
      <c r="EP21">
        <v>3</v>
      </c>
      <c r="ER21">
        <v>2</v>
      </c>
      <c r="EX21">
        <v>2</v>
      </c>
      <c r="EZ21">
        <v>3</v>
      </c>
      <c r="FF21">
        <v>7</v>
      </c>
    </row>
    <row r="22" spans="1:162" ht="30" x14ac:dyDescent="0.25">
      <c r="A22">
        <v>1308</v>
      </c>
      <c r="B22" t="s">
        <v>397</v>
      </c>
      <c r="E22" t="s">
        <v>405</v>
      </c>
      <c r="F22" s="2">
        <v>1</v>
      </c>
      <c r="G22" s="2">
        <v>2</v>
      </c>
      <c r="H22" s="1">
        <v>2</v>
      </c>
      <c r="I22" t="s">
        <v>31</v>
      </c>
      <c r="J22" t="s">
        <v>3</v>
      </c>
      <c r="K22">
        <v>300</v>
      </c>
      <c r="L22">
        <v>1989</v>
      </c>
      <c r="M22">
        <v>1.5</v>
      </c>
      <c r="S22" t="s">
        <v>0</v>
      </c>
      <c r="T22" t="s">
        <v>1</v>
      </c>
      <c r="U22">
        <v>40</v>
      </c>
      <c r="V22">
        <v>1997</v>
      </c>
      <c r="AW22" t="s">
        <v>4</v>
      </c>
      <c r="AX22" s="3"/>
      <c r="AY22" s="3"/>
      <c r="AZ22" s="3" t="s">
        <v>5</v>
      </c>
      <c r="BA22">
        <v>37</v>
      </c>
      <c r="BC22">
        <v>2</v>
      </c>
      <c r="BE22" s="4">
        <f t="shared" si="0"/>
        <v>37</v>
      </c>
      <c r="BF22" s="4">
        <f t="shared" si="1"/>
        <v>2</v>
      </c>
      <c r="BG22" s="4">
        <f t="shared" si="2"/>
        <v>35</v>
      </c>
      <c r="BH22" t="s">
        <v>4</v>
      </c>
      <c r="CD22" s="3">
        <v>1990</v>
      </c>
      <c r="CF22">
        <v>3</v>
      </c>
      <c r="CG22">
        <v>1.5</v>
      </c>
      <c r="CH22">
        <v>2</v>
      </c>
      <c r="CI22">
        <v>1.5</v>
      </c>
      <c r="CJ22" s="4">
        <f t="shared" si="3"/>
        <v>8</v>
      </c>
      <c r="CR22">
        <v>2.1</v>
      </c>
      <c r="CS22">
        <v>0.6</v>
      </c>
      <c r="CT22">
        <v>3</v>
      </c>
      <c r="DA22">
        <v>2</v>
      </c>
      <c r="DB22" t="s">
        <v>239</v>
      </c>
      <c r="DC22">
        <v>2</v>
      </c>
      <c r="DD22" t="s">
        <v>40</v>
      </c>
      <c r="EA22" t="s">
        <v>3</v>
      </c>
      <c r="EB22" t="s">
        <v>1</v>
      </c>
      <c r="EC22" t="s">
        <v>4</v>
      </c>
      <c r="ED22" t="s">
        <v>4</v>
      </c>
      <c r="EE22" t="s">
        <v>31</v>
      </c>
      <c r="EF22" t="s">
        <v>0</v>
      </c>
      <c r="EP22">
        <v>4</v>
      </c>
      <c r="ER22">
        <v>2</v>
      </c>
      <c r="EX22">
        <v>1</v>
      </c>
      <c r="FF22">
        <v>4</v>
      </c>
    </row>
    <row r="23" spans="1:162" ht="30" x14ac:dyDescent="0.25">
      <c r="A23">
        <v>1400</v>
      </c>
      <c r="B23" t="s">
        <v>397</v>
      </c>
      <c r="E23" t="s">
        <v>406</v>
      </c>
      <c r="F23" s="2">
        <v>2</v>
      </c>
      <c r="G23" s="2">
        <v>2</v>
      </c>
      <c r="H23" s="1">
        <v>0.8</v>
      </c>
      <c r="I23" t="s">
        <v>8</v>
      </c>
      <c r="J23" t="s">
        <v>3</v>
      </c>
      <c r="K23">
        <v>350</v>
      </c>
      <c r="L23">
        <v>2009</v>
      </c>
      <c r="M23">
        <v>0.65</v>
      </c>
      <c r="AW23" t="s">
        <v>3</v>
      </c>
      <c r="AX23" s="3" t="s">
        <v>12</v>
      </c>
      <c r="AY23" s="3"/>
      <c r="AZ23" s="3" t="s">
        <v>5</v>
      </c>
      <c r="BA23">
        <v>55</v>
      </c>
      <c r="BC23">
        <v>30</v>
      </c>
      <c r="BE23" s="4">
        <f t="shared" si="0"/>
        <v>55</v>
      </c>
      <c r="BF23" s="4">
        <f t="shared" si="1"/>
        <v>30</v>
      </c>
      <c r="BG23" s="4">
        <f t="shared" si="2"/>
        <v>25</v>
      </c>
      <c r="BH23" t="s">
        <v>3</v>
      </c>
      <c r="BI23">
        <v>0.2</v>
      </c>
      <c r="BJ23" t="s">
        <v>32</v>
      </c>
      <c r="BL23">
        <v>10</v>
      </c>
      <c r="BN23">
        <v>1979</v>
      </c>
      <c r="CD23" s="3"/>
      <c r="CF23">
        <v>12</v>
      </c>
      <c r="CG23" t="s">
        <v>6</v>
      </c>
      <c r="CH23">
        <v>16</v>
      </c>
      <c r="CI23" t="s">
        <v>6</v>
      </c>
      <c r="CJ23" s="4">
        <f t="shared" si="3"/>
        <v>28</v>
      </c>
      <c r="CM23">
        <v>3</v>
      </c>
      <c r="CN23" t="s">
        <v>6</v>
      </c>
      <c r="CO23">
        <v>4</v>
      </c>
      <c r="CP23" t="s">
        <v>35</v>
      </c>
      <c r="CR23">
        <v>17.2</v>
      </c>
      <c r="CS23">
        <v>4.8</v>
      </c>
      <c r="CU23">
        <v>4.3</v>
      </c>
      <c r="CV23">
        <v>1.2</v>
      </c>
      <c r="DA23">
        <v>2</v>
      </c>
      <c r="DB23" t="s">
        <v>237</v>
      </c>
      <c r="DC23" t="s">
        <v>240</v>
      </c>
      <c r="DD23" t="s">
        <v>32</v>
      </c>
      <c r="DE23" t="s">
        <v>240</v>
      </c>
      <c r="EA23" t="s">
        <v>3</v>
      </c>
      <c r="EC23" t="s">
        <v>3</v>
      </c>
      <c r="ED23" t="s">
        <v>3</v>
      </c>
      <c r="EE23" t="s">
        <v>8</v>
      </c>
      <c r="EH23">
        <v>1</v>
      </c>
      <c r="EI23">
        <v>4</v>
      </c>
      <c r="EJ23" t="s">
        <v>36</v>
      </c>
      <c r="EK23">
        <v>1</v>
      </c>
      <c r="EP23">
        <v>123</v>
      </c>
      <c r="ER23">
        <v>1</v>
      </c>
      <c r="ES23">
        <v>4</v>
      </c>
      <c r="ET23">
        <v>50</v>
      </c>
      <c r="EU23">
        <v>48</v>
      </c>
      <c r="EW23">
        <v>2</v>
      </c>
      <c r="FF23">
        <v>4</v>
      </c>
    </row>
    <row r="24" spans="1:162" ht="30" x14ac:dyDescent="0.25">
      <c r="A24">
        <v>1401</v>
      </c>
      <c r="B24" t="s">
        <v>397</v>
      </c>
      <c r="E24" t="s">
        <v>406</v>
      </c>
      <c r="F24" s="2">
        <v>1</v>
      </c>
      <c r="G24" s="2">
        <v>1</v>
      </c>
      <c r="H24" s="1">
        <v>1</v>
      </c>
      <c r="I24" t="s">
        <v>8</v>
      </c>
      <c r="J24" t="s">
        <v>3</v>
      </c>
      <c r="K24">
        <v>400</v>
      </c>
      <c r="L24">
        <v>1979</v>
      </c>
      <c r="M24">
        <v>1</v>
      </c>
      <c r="AW24" t="s">
        <v>3</v>
      </c>
      <c r="AX24" s="3" t="s">
        <v>16</v>
      </c>
      <c r="AY24" s="3" t="s">
        <v>23</v>
      </c>
      <c r="AZ24" s="3" t="s">
        <v>5</v>
      </c>
      <c r="BA24">
        <v>30</v>
      </c>
      <c r="BC24">
        <v>25</v>
      </c>
      <c r="BE24" s="4">
        <f t="shared" si="0"/>
        <v>30</v>
      </c>
      <c r="BF24" s="4">
        <f t="shared" si="1"/>
        <v>25</v>
      </c>
      <c r="BG24" s="4">
        <f t="shared" si="2"/>
        <v>5</v>
      </c>
      <c r="BH24" t="s">
        <v>3</v>
      </c>
      <c r="CD24" s="3"/>
      <c r="CF24">
        <v>12</v>
      </c>
      <c r="CG24" t="s">
        <v>6</v>
      </c>
      <c r="CH24">
        <v>19</v>
      </c>
      <c r="CI24" t="s">
        <v>6</v>
      </c>
      <c r="CJ24" s="4">
        <f t="shared" si="3"/>
        <v>31</v>
      </c>
      <c r="CR24">
        <v>20.7</v>
      </c>
      <c r="CS24">
        <v>6</v>
      </c>
      <c r="DA24">
        <v>1</v>
      </c>
      <c r="DB24" t="s">
        <v>237</v>
      </c>
      <c r="DC24" t="s">
        <v>240</v>
      </c>
      <c r="EA24" t="s">
        <v>3</v>
      </c>
      <c r="EC24" t="s">
        <v>3</v>
      </c>
      <c r="ED24" t="s">
        <v>3</v>
      </c>
      <c r="EE24" t="s">
        <v>8</v>
      </c>
      <c r="EH24">
        <v>1</v>
      </c>
      <c r="EI24">
        <v>4</v>
      </c>
      <c r="EJ24" t="s">
        <v>37</v>
      </c>
      <c r="EK24">
        <v>1</v>
      </c>
      <c r="EP24">
        <v>123</v>
      </c>
      <c r="ER24">
        <v>2</v>
      </c>
      <c r="EX24">
        <v>5</v>
      </c>
      <c r="FF24">
        <v>4</v>
      </c>
    </row>
    <row r="25" spans="1:162" ht="30" x14ac:dyDescent="0.25">
      <c r="A25">
        <v>1402</v>
      </c>
      <c r="B25" t="s">
        <v>397</v>
      </c>
      <c r="E25" t="s">
        <v>406</v>
      </c>
      <c r="F25" s="2">
        <v>2</v>
      </c>
      <c r="G25" s="2">
        <v>2</v>
      </c>
      <c r="H25" s="1">
        <v>0.5</v>
      </c>
      <c r="I25" t="s">
        <v>8</v>
      </c>
      <c r="J25" t="s">
        <v>3</v>
      </c>
      <c r="K25">
        <v>100</v>
      </c>
      <c r="L25">
        <v>1990</v>
      </c>
      <c r="M25">
        <v>0.7</v>
      </c>
      <c r="AW25" t="s">
        <v>3</v>
      </c>
      <c r="AX25" s="3" t="s">
        <v>16</v>
      </c>
      <c r="AY25" s="3" t="s">
        <v>23</v>
      </c>
      <c r="AZ25" s="3" t="s">
        <v>5</v>
      </c>
      <c r="BA25">
        <v>20</v>
      </c>
      <c r="BC25">
        <v>18</v>
      </c>
      <c r="BE25" s="4">
        <f t="shared" si="0"/>
        <v>20</v>
      </c>
      <c r="BF25" s="4">
        <f t="shared" si="1"/>
        <v>18</v>
      </c>
      <c r="BG25" s="4">
        <f t="shared" si="2"/>
        <v>2</v>
      </c>
      <c r="BH25" t="s">
        <v>3</v>
      </c>
      <c r="BI25">
        <v>0.5</v>
      </c>
      <c r="BJ25" t="s">
        <v>38</v>
      </c>
      <c r="BL25">
        <v>100</v>
      </c>
      <c r="BN25">
        <v>1993</v>
      </c>
      <c r="CD25" s="3"/>
      <c r="CJ25" s="4"/>
      <c r="CR25">
        <v>21.5</v>
      </c>
      <c r="CS25">
        <v>15</v>
      </c>
      <c r="DA25">
        <v>2</v>
      </c>
      <c r="DB25" t="s">
        <v>237</v>
      </c>
      <c r="DC25">
        <v>11</v>
      </c>
      <c r="DD25" t="s">
        <v>38</v>
      </c>
      <c r="DE25">
        <v>11</v>
      </c>
      <c r="EA25" t="s">
        <v>3</v>
      </c>
      <c r="EC25" t="s">
        <v>3</v>
      </c>
      <c r="ED25" t="s">
        <v>3</v>
      </c>
      <c r="EE25" t="s">
        <v>8</v>
      </c>
      <c r="EH25">
        <v>2</v>
      </c>
      <c r="EI25">
        <v>9</v>
      </c>
      <c r="EJ25" t="s">
        <v>39</v>
      </c>
      <c r="EK25">
        <v>3</v>
      </c>
      <c r="EP25">
        <v>3</v>
      </c>
      <c r="ER25">
        <v>1</v>
      </c>
      <c r="ES25">
        <v>5</v>
      </c>
      <c r="ET25">
        <v>50</v>
      </c>
      <c r="EU25">
        <v>12</v>
      </c>
      <c r="EV25">
        <v>0.13</v>
      </c>
      <c r="EW25">
        <v>2</v>
      </c>
      <c r="FF25">
        <v>4</v>
      </c>
    </row>
    <row r="26" spans="1:162" ht="30" x14ac:dyDescent="0.25">
      <c r="A26" s="6">
        <v>1403</v>
      </c>
      <c r="B26" t="s">
        <v>397</v>
      </c>
      <c r="E26" t="s">
        <v>406</v>
      </c>
      <c r="F26" s="2">
        <v>2</v>
      </c>
      <c r="G26" s="2">
        <v>6</v>
      </c>
      <c r="H26" s="1">
        <v>0.3</v>
      </c>
      <c r="I26" t="s">
        <v>0</v>
      </c>
      <c r="J26" t="s">
        <v>1</v>
      </c>
      <c r="L26">
        <v>1994</v>
      </c>
      <c r="S26" t="s">
        <v>14</v>
      </c>
      <c r="T26" t="s">
        <v>3</v>
      </c>
      <c r="U26">
        <v>200</v>
      </c>
      <c r="V26">
        <v>2017</v>
      </c>
      <c r="AW26" t="s">
        <v>4</v>
      </c>
      <c r="AX26" s="3"/>
      <c r="AY26" s="3"/>
      <c r="AZ26" s="3" t="s">
        <v>5</v>
      </c>
      <c r="BE26" s="4"/>
      <c r="BF26" s="4"/>
      <c r="BG26" s="4"/>
      <c r="BH26" t="s">
        <v>4</v>
      </c>
      <c r="BI26">
        <v>0.2</v>
      </c>
      <c r="BJ26" t="s">
        <v>40</v>
      </c>
      <c r="BN26">
        <v>1994</v>
      </c>
      <c r="BP26" t="s">
        <v>41</v>
      </c>
      <c r="BQ26">
        <v>700</v>
      </c>
      <c r="BS26" t="s">
        <v>42</v>
      </c>
      <c r="CD26" s="3"/>
      <c r="CF26">
        <v>3.2</v>
      </c>
      <c r="CG26">
        <v>1.5</v>
      </c>
      <c r="CJ26" s="4">
        <f>SUM(CE26:CI26)</f>
        <v>4.7</v>
      </c>
      <c r="CR26">
        <v>3</v>
      </c>
      <c r="DA26">
        <v>6</v>
      </c>
      <c r="DB26" t="s">
        <v>241</v>
      </c>
      <c r="DC26">
        <v>1</v>
      </c>
      <c r="DD26" t="s">
        <v>40</v>
      </c>
      <c r="DF26" t="s">
        <v>234</v>
      </c>
      <c r="DG26" s="21" t="s">
        <v>235</v>
      </c>
      <c r="DH26" t="s">
        <v>242</v>
      </c>
      <c r="DJ26" t="s">
        <v>243</v>
      </c>
      <c r="DK26">
        <v>4</v>
      </c>
      <c r="DL26" t="s">
        <v>242</v>
      </c>
      <c r="DN26">
        <v>5000</v>
      </c>
      <c r="DO26" t="s">
        <v>244</v>
      </c>
      <c r="DR26">
        <v>5000</v>
      </c>
      <c r="DS26" t="s">
        <v>245</v>
      </c>
      <c r="EA26" t="s">
        <v>1</v>
      </c>
      <c r="EB26" t="s">
        <v>3</v>
      </c>
      <c r="EC26" t="s">
        <v>4</v>
      </c>
      <c r="ED26" t="s">
        <v>4</v>
      </c>
      <c r="EE26" t="s">
        <v>0</v>
      </c>
      <c r="EF26" t="s">
        <v>14</v>
      </c>
      <c r="EP26">
        <v>4</v>
      </c>
      <c r="ER26">
        <v>2</v>
      </c>
      <c r="EX26">
        <v>1</v>
      </c>
      <c r="FF26">
        <v>4</v>
      </c>
    </row>
    <row r="27" spans="1:162" ht="30" x14ac:dyDescent="0.25">
      <c r="A27" s="13">
        <v>2108</v>
      </c>
      <c r="B27" s="26"/>
      <c r="C27" s="26"/>
      <c r="D27" s="26"/>
      <c r="E27" s="26" t="s">
        <v>369</v>
      </c>
      <c r="F27" s="27">
        <v>2</v>
      </c>
      <c r="G27" s="27">
        <v>5</v>
      </c>
      <c r="H27" s="28">
        <v>0.4</v>
      </c>
      <c r="I27" s="26" t="s">
        <v>14</v>
      </c>
      <c r="J27" s="26" t="s">
        <v>49</v>
      </c>
      <c r="K27" s="26">
        <v>120</v>
      </c>
      <c r="L27" s="26">
        <v>2015</v>
      </c>
      <c r="M27" s="26"/>
      <c r="N27" s="26" t="s">
        <v>109</v>
      </c>
      <c r="O27" s="26"/>
      <c r="P27" s="26">
        <v>200</v>
      </c>
      <c r="Q27" s="26"/>
      <c r="R27" s="26">
        <v>2015</v>
      </c>
      <c r="S27" s="26" t="s">
        <v>19</v>
      </c>
      <c r="T27" s="26" t="s">
        <v>10</v>
      </c>
      <c r="U27" s="26">
        <v>60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 t="s">
        <v>11</v>
      </c>
      <c r="AX27" s="29" t="s">
        <v>84</v>
      </c>
      <c r="AY27" s="29" t="s">
        <v>23</v>
      </c>
      <c r="AZ27" s="29" t="s">
        <v>15</v>
      </c>
      <c r="BA27" s="26">
        <v>60</v>
      </c>
      <c r="BB27" s="26">
        <v>45</v>
      </c>
      <c r="BC27" s="26">
        <v>45</v>
      </c>
      <c r="BD27" s="26">
        <v>15</v>
      </c>
      <c r="BE27" s="30">
        <f>SUM(BA27:BB27)</f>
        <v>105</v>
      </c>
      <c r="BF27" s="30">
        <f>SUM(BC27:BD27)</f>
        <v>60</v>
      </c>
      <c r="BG27" s="30">
        <f>BE27-BF27</f>
        <v>45</v>
      </c>
      <c r="BH27" s="26" t="s">
        <v>11</v>
      </c>
      <c r="BI27" s="26">
        <v>0.1</v>
      </c>
      <c r="BJ27" s="26" t="s">
        <v>92</v>
      </c>
      <c r="BK27" s="26"/>
      <c r="BL27" s="26">
        <v>200</v>
      </c>
      <c r="BM27" s="26" t="s">
        <v>110</v>
      </c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9">
        <v>2015</v>
      </c>
      <c r="CE27" s="26"/>
      <c r="CF27" s="26">
        <f>(30000*120+35000*30+15000*200)/1000000</f>
        <v>7.65</v>
      </c>
      <c r="CG27" s="26">
        <f>15*150000/1000000</f>
        <v>2.25</v>
      </c>
      <c r="CH27" s="26">
        <v>0.2</v>
      </c>
      <c r="CI27" s="26">
        <f>(120+200+90)*6/1000</f>
        <v>2.46</v>
      </c>
      <c r="CJ27" s="30">
        <f>SUM(CE27:CI27)</f>
        <v>12.559999999999999</v>
      </c>
      <c r="CK27" s="26">
        <v>2018</v>
      </c>
      <c r="CL27" s="26"/>
      <c r="CM27" s="26">
        <f>200*15000/1000000</f>
        <v>3</v>
      </c>
      <c r="CN27" s="26">
        <f>200*6000/1000000</f>
        <v>1.2</v>
      </c>
      <c r="CO27" s="26"/>
      <c r="CP27" s="26"/>
      <c r="CQ27" s="26"/>
      <c r="CR27" s="26">
        <v>3</v>
      </c>
      <c r="CS27" s="26">
        <f>50*180000/1000000</f>
        <v>9</v>
      </c>
      <c r="CT27" s="26"/>
      <c r="CU27" s="26">
        <v>1</v>
      </c>
      <c r="CV27" s="26">
        <v>1.8</v>
      </c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 t="s">
        <v>49</v>
      </c>
      <c r="EB27" s="26" t="s">
        <v>10</v>
      </c>
      <c r="EC27" s="26" t="s">
        <v>11</v>
      </c>
      <c r="ED27" s="26" t="s">
        <v>11</v>
      </c>
      <c r="EE27" s="26" t="s">
        <v>14</v>
      </c>
      <c r="EF27" s="26" t="s">
        <v>19</v>
      </c>
      <c r="EG27" s="26"/>
      <c r="EH27" s="26">
        <v>1</v>
      </c>
      <c r="EI27" s="26">
        <v>2</v>
      </c>
      <c r="EJ27" s="26" t="s">
        <v>111</v>
      </c>
      <c r="EK27" s="26">
        <v>2</v>
      </c>
      <c r="EL27" s="26"/>
      <c r="EM27" s="26"/>
      <c r="EN27" s="26"/>
      <c r="EO27" s="26"/>
      <c r="EP27" s="26">
        <v>2</v>
      </c>
      <c r="EQ27" s="26"/>
      <c r="ER27" s="26">
        <v>1</v>
      </c>
      <c r="ES27" s="26">
        <v>1</v>
      </c>
      <c r="ET27" s="26">
        <v>40</v>
      </c>
      <c r="EU27" s="26">
        <v>60</v>
      </c>
      <c r="EV27" s="26">
        <v>0.65</v>
      </c>
      <c r="EW27" s="26">
        <v>3</v>
      </c>
      <c r="EX27" s="26"/>
      <c r="EY27" s="26"/>
      <c r="EZ27" s="26"/>
      <c r="FA27" s="26"/>
      <c r="FB27" s="26"/>
      <c r="FC27" s="26"/>
      <c r="FD27" s="26"/>
      <c r="FE27" s="26"/>
      <c r="FF27" s="26">
        <v>1</v>
      </c>
    </row>
    <row r="28" spans="1:162" ht="30" x14ac:dyDescent="0.25">
      <c r="A28">
        <v>2109</v>
      </c>
      <c r="B28" t="s">
        <v>395</v>
      </c>
      <c r="C28" t="s">
        <v>398</v>
      </c>
      <c r="E28" t="s">
        <v>406</v>
      </c>
      <c r="F28" s="2">
        <v>2</v>
      </c>
      <c r="G28" s="2">
        <v>1</v>
      </c>
      <c r="H28" s="1">
        <v>3</v>
      </c>
      <c r="I28" t="s">
        <v>27</v>
      </c>
      <c r="J28" t="s">
        <v>28</v>
      </c>
      <c r="K28">
        <v>500</v>
      </c>
      <c r="L28">
        <v>1980</v>
      </c>
      <c r="AX28" s="3" t="s">
        <v>84</v>
      </c>
      <c r="AY28" s="3" t="s">
        <v>23</v>
      </c>
      <c r="AZ28" s="3" t="s">
        <v>5</v>
      </c>
      <c r="BA28">
        <v>40</v>
      </c>
      <c r="BC28">
        <v>20</v>
      </c>
      <c r="BE28" s="4">
        <f>SUM(BA28:BB28)</f>
        <v>40</v>
      </c>
      <c r="BF28" s="4">
        <f>SUM(BC28:BD28)</f>
        <v>20</v>
      </c>
      <c r="BG28" s="4">
        <f>BE28-BF28</f>
        <v>20</v>
      </c>
      <c r="BH28" t="s">
        <v>47</v>
      </c>
      <c r="BI28">
        <v>1</v>
      </c>
      <c r="BJ28" t="s">
        <v>92</v>
      </c>
      <c r="BL28">
        <v>500</v>
      </c>
      <c r="BM28" t="s">
        <v>110</v>
      </c>
      <c r="BN28">
        <v>1978</v>
      </c>
      <c r="CD28" s="3">
        <v>1980</v>
      </c>
      <c r="CI28">
        <f>60*150000/1000000</f>
        <v>9</v>
      </c>
      <c r="CJ28" s="4">
        <f>SUM(CE28:CI28)</f>
        <v>9</v>
      </c>
      <c r="CK28">
        <v>1978</v>
      </c>
      <c r="DA28">
        <v>1</v>
      </c>
      <c r="DB28" t="s">
        <v>292</v>
      </c>
      <c r="DC28" s="22" t="s">
        <v>293</v>
      </c>
      <c r="DD28" t="s">
        <v>294</v>
      </c>
      <c r="DE28" s="22" t="s">
        <v>293</v>
      </c>
      <c r="DF28" t="s">
        <v>295</v>
      </c>
      <c r="DG28" s="22" t="s">
        <v>293</v>
      </c>
      <c r="DN28">
        <v>35000</v>
      </c>
      <c r="DO28" t="s">
        <v>236</v>
      </c>
      <c r="EA28" t="s">
        <v>28</v>
      </c>
      <c r="EC28" t="s">
        <v>47</v>
      </c>
      <c r="EE28" t="s">
        <v>27</v>
      </c>
      <c r="EP28">
        <v>1</v>
      </c>
      <c r="ER28">
        <v>2</v>
      </c>
      <c r="EX28">
        <v>1</v>
      </c>
      <c r="FF28">
        <v>4</v>
      </c>
    </row>
    <row r="29" spans="1:162" x14ac:dyDescent="0.25">
      <c r="A29">
        <v>2110</v>
      </c>
      <c r="B29" t="s">
        <v>397</v>
      </c>
      <c r="F29" s="2">
        <v>1</v>
      </c>
      <c r="G29" s="2">
        <v>3</v>
      </c>
      <c r="H29" s="1">
        <v>1</v>
      </c>
      <c r="I29" t="s">
        <v>27</v>
      </c>
      <c r="J29" t="s">
        <v>28</v>
      </c>
      <c r="K29">
        <v>20</v>
      </c>
      <c r="L29">
        <v>2010</v>
      </c>
      <c r="N29" t="s">
        <v>91</v>
      </c>
      <c r="P29">
        <v>100</v>
      </c>
      <c r="R29">
        <v>2015</v>
      </c>
      <c r="AX29" s="3"/>
      <c r="AY29" s="3"/>
      <c r="AZ29" s="3"/>
      <c r="BA29">
        <v>20</v>
      </c>
      <c r="BC29">
        <v>15</v>
      </c>
      <c r="BE29" s="4">
        <f>SUM(BA29:BB29)</f>
        <v>20</v>
      </c>
      <c r="BF29" s="4">
        <f>SUM(BC29:BD29)</f>
        <v>15</v>
      </c>
      <c r="BG29" s="4">
        <f>BE29-BF29</f>
        <v>5</v>
      </c>
      <c r="BH29" t="s">
        <v>47</v>
      </c>
      <c r="CD29" s="3"/>
      <c r="CJ29" s="4"/>
      <c r="EA29" t="s">
        <v>28</v>
      </c>
      <c r="EC29" t="s">
        <v>47</v>
      </c>
      <c r="EE29" t="s">
        <v>27</v>
      </c>
      <c r="EP29">
        <v>1</v>
      </c>
      <c r="ER29">
        <v>1</v>
      </c>
      <c r="ES29">
        <v>13</v>
      </c>
      <c r="ET29">
        <v>200</v>
      </c>
      <c r="EU29">
        <v>12</v>
      </c>
      <c r="EV29">
        <v>1</v>
      </c>
      <c r="EW29">
        <v>2</v>
      </c>
      <c r="FF29">
        <v>6</v>
      </c>
    </row>
    <row r="30" spans="1:162" x14ac:dyDescent="0.25">
      <c r="A30">
        <v>2111</v>
      </c>
      <c r="B30" t="s">
        <v>397</v>
      </c>
      <c r="E30" t="s">
        <v>405</v>
      </c>
      <c r="F30" s="2">
        <v>1</v>
      </c>
      <c r="G30" s="2">
        <v>6</v>
      </c>
      <c r="H30" s="1">
        <v>1.6</v>
      </c>
      <c r="I30" t="s">
        <v>75</v>
      </c>
      <c r="J30" t="s">
        <v>1</v>
      </c>
      <c r="L30">
        <v>1997</v>
      </c>
      <c r="N30" t="s">
        <v>112</v>
      </c>
      <c r="S30" t="s">
        <v>113</v>
      </c>
      <c r="T30" t="s">
        <v>49</v>
      </c>
      <c r="X30" t="s">
        <v>0</v>
      </c>
      <c r="AC30" t="s">
        <v>60</v>
      </c>
      <c r="AW30" t="s">
        <v>4</v>
      </c>
      <c r="AX30" s="3"/>
      <c r="AY30" s="3"/>
      <c r="AZ30" s="3" t="s">
        <v>15</v>
      </c>
      <c r="BE30" s="4"/>
      <c r="BF30" s="4"/>
      <c r="BG30" s="4"/>
      <c r="BH30" t="s">
        <v>4</v>
      </c>
      <c r="CD30" s="3"/>
      <c r="CJ30" s="4"/>
      <c r="EA30" t="s">
        <v>1</v>
      </c>
      <c r="EB30" t="s">
        <v>49</v>
      </c>
      <c r="EC30" t="s">
        <v>4</v>
      </c>
      <c r="ED30" t="s">
        <v>4</v>
      </c>
      <c r="EE30" t="s">
        <v>75</v>
      </c>
      <c r="EF30" t="s">
        <v>113</v>
      </c>
      <c r="EG30" t="s">
        <v>0</v>
      </c>
      <c r="ER30">
        <v>1</v>
      </c>
      <c r="ES30">
        <v>1</v>
      </c>
      <c r="ET30">
        <v>49</v>
      </c>
      <c r="EU30">
        <v>36</v>
      </c>
      <c r="EV30">
        <v>0.65</v>
      </c>
      <c r="EW30">
        <v>2</v>
      </c>
      <c r="FD30" t="s">
        <v>114</v>
      </c>
      <c r="FF30">
        <v>4</v>
      </c>
    </row>
    <row r="31" spans="1:162" x14ac:dyDescent="0.25">
      <c r="A31">
        <v>2112</v>
      </c>
      <c r="B31" t="s">
        <v>396</v>
      </c>
      <c r="C31" t="s">
        <v>375</v>
      </c>
      <c r="E31" t="s">
        <v>406</v>
      </c>
      <c r="F31" s="2">
        <v>1</v>
      </c>
      <c r="G31" s="2">
        <v>2</v>
      </c>
      <c r="H31" s="1">
        <v>0.25</v>
      </c>
      <c r="I31" t="s">
        <v>9</v>
      </c>
      <c r="J31" t="s">
        <v>10</v>
      </c>
      <c r="L31">
        <v>2005</v>
      </c>
      <c r="N31" t="s">
        <v>115</v>
      </c>
      <c r="R31">
        <v>2005</v>
      </c>
      <c r="AW31" t="s">
        <v>11</v>
      </c>
      <c r="AX31" s="3"/>
      <c r="AY31" s="3"/>
      <c r="AZ31" s="3"/>
      <c r="BA31">
        <v>10</v>
      </c>
      <c r="BC31">
        <v>2</v>
      </c>
      <c r="BE31" s="4">
        <f>SUM(BA31:BB31)</f>
        <v>10</v>
      </c>
      <c r="BF31" s="4">
        <f>SUM(BC31:BD31)</f>
        <v>2</v>
      </c>
      <c r="BG31" s="4">
        <f>BE31-BF31</f>
        <v>8</v>
      </c>
      <c r="BH31" t="s">
        <v>11</v>
      </c>
      <c r="CD31" s="3"/>
      <c r="CJ31" s="4"/>
      <c r="DA31">
        <v>3</v>
      </c>
      <c r="DB31" t="s">
        <v>120</v>
      </c>
      <c r="DC31" s="22" t="s">
        <v>296</v>
      </c>
      <c r="DD31" t="s">
        <v>269</v>
      </c>
      <c r="DE31" s="22" t="s">
        <v>296</v>
      </c>
      <c r="DF31" t="s">
        <v>115</v>
      </c>
      <c r="DG31" s="22" t="s">
        <v>296</v>
      </c>
      <c r="DN31">
        <v>5000</v>
      </c>
      <c r="DO31" t="s">
        <v>245</v>
      </c>
      <c r="EA31" t="s">
        <v>10</v>
      </c>
      <c r="EC31" t="s">
        <v>11</v>
      </c>
      <c r="ED31" t="s">
        <v>11</v>
      </c>
      <c r="EE31" t="s">
        <v>9</v>
      </c>
      <c r="EP31">
        <v>4</v>
      </c>
      <c r="ER31">
        <v>2</v>
      </c>
      <c r="EX31">
        <v>4</v>
      </c>
      <c r="FD31" t="s">
        <v>117</v>
      </c>
      <c r="FF31">
        <v>2</v>
      </c>
    </row>
    <row r="32" spans="1:162" ht="30" x14ac:dyDescent="0.25">
      <c r="A32">
        <v>2113</v>
      </c>
      <c r="B32" t="s">
        <v>396</v>
      </c>
      <c r="C32" t="s">
        <v>375</v>
      </c>
      <c r="F32" s="2">
        <v>1</v>
      </c>
      <c r="G32" s="2">
        <v>2</v>
      </c>
      <c r="H32" s="1">
        <v>0.25</v>
      </c>
      <c r="I32" t="s">
        <v>75</v>
      </c>
      <c r="J32" t="s">
        <v>1</v>
      </c>
      <c r="L32">
        <v>1997</v>
      </c>
      <c r="N32" t="s">
        <v>118</v>
      </c>
      <c r="R32">
        <v>1980</v>
      </c>
      <c r="AX32" s="3"/>
      <c r="AY32" s="3" t="s">
        <v>17</v>
      </c>
      <c r="AZ32" s="3" t="s">
        <v>5</v>
      </c>
      <c r="BE32" s="4"/>
      <c r="BF32" s="4"/>
      <c r="BG32" s="4"/>
      <c r="BH32" t="s">
        <v>1</v>
      </c>
      <c r="CD32" s="3"/>
      <c r="CJ32" s="4"/>
      <c r="EA32" t="s">
        <v>1</v>
      </c>
      <c r="EC32" t="s">
        <v>1</v>
      </c>
      <c r="EE32" t="s">
        <v>75</v>
      </c>
      <c r="ER32">
        <v>1</v>
      </c>
      <c r="ES32">
        <v>13</v>
      </c>
      <c r="ET32">
        <v>50</v>
      </c>
      <c r="EW32">
        <v>2</v>
      </c>
      <c r="FB32" t="s">
        <v>119</v>
      </c>
      <c r="FC32">
        <v>134</v>
      </c>
      <c r="FD32">
        <v>4</v>
      </c>
      <c r="FF32">
        <v>4</v>
      </c>
    </row>
    <row r="33" spans="1:162" x14ac:dyDescent="0.25">
      <c r="A33" s="13">
        <v>2114</v>
      </c>
      <c r="B33" t="s">
        <v>397</v>
      </c>
      <c r="E33" t="s">
        <v>406</v>
      </c>
      <c r="F33" s="2">
        <v>1</v>
      </c>
      <c r="G33" s="2">
        <v>7</v>
      </c>
      <c r="H33" s="1">
        <v>1.5</v>
      </c>
      <c r="I33" t="s">
        <v>27</v>
      </c>
      <c r="J33" t="s">
        <v>28</v>
      </c>
      <c r="K33">
        <v>100</v>
      </c>
      <c r="N33" t="s">
        <v>96</v>
      </c>
      <c r="P33">
        <v>700</v>
      </c>
      <c r="R33">
        <v>2001</v>
      </c>
      <c r="S33" t="s">
        <v>2</v>
      </c>
      <c r="T33" t="s">
        <v>3</v>
      </c>
      <c r="U33">
        <v>200</v>
      </c>
      <c r="V33">
        <v>2017</v>
      </c>
      <c r="X33" t="s">
        <v>9</v>
      </c>
      <c r="AC33" t="s">
        <v>78</v>
      </c>
      <c r="AW33" t="s">
        <v>30</v>
      </c>
      <c r="AX33" s="3"/>
      <c r="AY33" s="3"/>
      <c r="AZ33" s="3"/>
      <c r="BA33">
        <v>30</v>
      </c>
      <c r="BC33">
        <v>3</v>
      </c>
      <c r="BE33" s="4">
        <f t="shared" ref="BE33:BE48" si="4">SUM(BA33:BB33)</f>
        <v>30</v>
      </c>
      <c r="BF33" s="4">
        <f>SUM(BC33:BD33)</f>
        <v>3</v>
      </c>
      <c r="BG33" s="4">
        <f t="shared" ref="BG33:BG48" si="5">BE33-BF33</f>
        <v>27</v>
      </c>
      <c r="BH33" t="s">
        <v>30</v>
      </c>
      <c r="CD33" s="3"/>
      <c r="CJ33" s="4"/>
      <c r="DA33">
        <v>4</v>
      </c>
      <c r="DB33" t="s">
        <v>122</v>
      </c>
      <c r="DC33" s="22" t="s">
        <v>297</v>
      </c>
      <c r="DD33" t="s">
        <v>96</v>
      </c>
      <c r="DF33" t="s">
        <v>120</v>
      </c>
      <c r="DH33" t="s">
        <v>116</v>
      </c>
      <c r="DJ33" t="s">
        <v>298</v>
      </c>
      <c r="DN33">
        <v>7000</v>
      </c>
      <c r="DO33" t="s">
        <v>245</v>
      </c>
      <c r="DP33">
        <v>20000</v>
      </c>
      <c r="DQ33" t="s">
        <v>245</v>
      </c>
      <c r="DR33">
        <v>40000</v>
      </c>
      <c r="DS33" t="s">
        <v>299</v>
      </c>
      <c r="EA33" t="s">
        <v>28</v>
      </c>
      <c r="EB33" t="s">
        <v>3</v>
      </c>
      <c r="EC33" t="s">
        <v>30</v>
      </c>
      <c r="ED33" t="s">
        <v>30</v>
      </c>
      <c r="EE33" t="s">
        <v>27</v>
      </c>
      <c r="EF33" t="s">
        <v>2</v>
      </c>
      <c r="EG33" t="s">
        <v>9</v>
      </c>
      <c r="EP33">
        <v>1</v>
      </c>
      <c r="ER33">
        <v>2</v>
      </c>
      <c r="EX33">
        <v>5</v>
      </c>
      <c r="FF33">
        <v>1</v>
      </c>
    </row>
    <row r="34" spans="1:162" ht="30" x14ac:dyDescent="0.25">
      <c r="A34">
        <v>2115</v>
      </c>
      <c r="B34" t="s">
        <v>397</v>
      </c>
      <c r="E34" t="s">
        <v>406</v>
      </c>
      <c r="F34" s="2">
        <v>1</v>
      </c>
      <c r="G34" s="2">
        <v>9</v>
      </c>
      <c r="H34" s="1">
        <v>2.1800000000000002</v>
      </c>
      <c r="I34" t="s">
        <v>14</v>
      </c>
      <c r="J34" t="s">
        <v>49</v>
      </c>
      <c r="K34">
        <v>50</v>
      </c>
      <c r="L34">
        <v>2018</v>
      </c>
      <c r="N34" t="s">
        <v>121</v>
      </c>
      <c r="P34">
        <v>50</v>
      </c>
      <c r="R34">
        <v>2018</v>
      </c>
      <c r="S34" t="s">
        <v>0</v>
      </c>
      <c r="T34" t="s">
        <v>1</v>
      </c>
      <c r="U34">
        <v>50</v>
      </c>
      <c r="V34">
        <v>2008</v>
      </c>
      <c r="X34" t="s">
        <v>75</v>
      </c>
      <c r="Z34">
        <v>50</v>
      </c>
      <c r="AA34">
        <v>2008</v>
      </c>
      <c r="AC34" t="s">
        <v>27</v>
      </c>
      <c r="AD34">
        <v>10</v>
      </c>
      <c r="AE34">
        <v>2009</v>
      </c>
      <c r="AW34" t="s">
        <v>4</v>
      </c>
      <c r="AX34" s="3" t="s">
        <v>84</v>
      </c>
      <c r="AY34" s="3"/>
      <c r="AZ34" s="3"/>
      <c r="BA34">
        <v>10</v>
      </c>
      <c r="BC34">
        <v>20</v>
      </c>
      <c r="BE34" s="4">
        <f t="shared" si="4"/>
        <v>10</v>
      </c>
      <c r="BF34" s="4">
        <f>SUM(BC34:BD34)</f>
        <v>20</v>
      </c>
      <c r="BG34" s="4">
        <f t="shared" si="5"/>
        <v>-10</v>
      </c>
      <c r="BH34" t="s">
        <v>4</v>
      </c>
      <c r="CD34" s="3"/>
      <c r="CF34">
        <f>(50*25000+50000*25+50*25000)/1000000</f>
        <v>3.75</v>
      </c>
      <c r="CG34">
        <f>200*180000/1000000</f>
        <v>36</v>
      </c>
      <c r="CJ34" s="4">
        <f>SUM(CE34:CI34)</f>
        <v>39.75</v>
      </c>
      <c r="CS34">
        <f>200*180000/1000000</f>
        <v>36</v>
      </c>
      <c r="DA34">
        <v>4</v>
      </c>
      <c r="DB34" t="s">
        <v>300</v>
      </c>
      <c r="DD34" t="s">
        <v>301</v>
      </c>
      <c r="DF34" t="s">
        <v>302</v>
      </c>
      <c r="DH34" t="s">
        <v>303</v>
      </c>
      <c r="DJ34" t="s">
        <v>304</v>
      </c>
      <c r="DN34">
        <v>14000</v>
      </c>
      <c r="DO34" t="s">
        <v>236</v>
      </c>
      <c r="DP34">
        <v>10000</v>
      </c>
      <c r="DQ34" t="s">
        <v>236</v>
      </c>
      <c r="DR34">
        <v>5000</v>
      </c>
      <c r="DS34" t="s">
        <v>236</v>
      </c>
      <c r="EA34" t="s">
        <v>49</v>
      </c>
      <c r="EB34" t="s">
        <v>1</v>
      </c>
      <c r="EC34" t="s">
        <v>4</v>
      </c>
      <c r="ED34" t="s">
        <v>4</v>
      </c>
      <c r="EE34" t="s">
        <v>14</v>
      </c>
      <c r="EF34" t="s">
        <v>0</v>
      </c>
      <c r="EG34" t="s">
        <v>75</v>
      </c>
      <c r="EP34">
        <v>3</v>
      </c>
      <c r="ER34">
        <v>2</v>
      </c>
      <c r="EX34">
        <v>5</v>
      </c>
      <c r="FF34">
        <v>3</v>
      </c>
    </row>
    <row r="35" spans="1:162" x14ac:dyDescent="0.25">
      <c r="A35">
        <v>2116</v>
      </c>
      <c r="B35" t="s">
        <v>397</v>
      </c>
      <c r="E35" t="s">
        <v>406</v>
      </c>
      <c r="F35" s="2">
        <v>1</v>
      </c>
      <c r="G35" s="2">
        <v>7</v>
      </c>
      <c r="H35" s="1">
        <v>2.35</v>
      </c>
      <c r="I35" t="s">
        <v>31</v>
      </c>
      <c r="J35" t="s">
        <v>3</v>
      </c>
      <c r="K35">
        <v>40</v>
      </c>
      <c r="L35">
        <v>1997</v>
      </c>
      <c r="N35" t="s">
        <v>122</v>
      </c>
      <c r="P35">
        <v>14</v>
      </c>
      <c r="R35">
        <v>1980</v>
      </c>
      <c r="S35" t="s">
        <v>53</v>
      </c>
      <c r="T35" t="s">
        <v>3</v>
      </c>
      <c r="U35">
        <v>20</v>
      </c>
      <c r="V35">
        <v>2019</v>
      </c>
      <c r="X35" t="s">
        <v>44</v>
      </c>
      <c r="Z35">
        <v>10</v>
      </c>
      <c r="AA35">
        <v>2019</v>
      </c>
      <c r="AC35" t="s">
        <v>63</v>
      </c>
      <c r="AD35">
        <v>20</v>
      </c>
      <c r="AE35">
        <v>2016</v>
      </c>
      <c r="AW35" t="s">
        <v>3</v>
      </c>
      <c r="AX35" s="3"/>
      <c r="AY35" s="3"/>
      <c r="AZ35" s="3"/>
      <c r="BA35">
        <v>33</v>
      </c>
      <c r="BC35">
        <v>3</v>
      </c>
      <c r="BE35" s="4">
        <f t="shared" si="4"/>
        <v>33</v>
      </c>
      <c r="BF35" s="4">
        <f>SUM(BC35:BD35)</f>
        <v>3</v>
      </c>
      <c r="BG35" s="4">
        <f t="shared" si="5"/>
        <v>30</v>
      </c>
      <c r="BH35" t="s">
        <v>3</v>
      </c>
      <c r="CD35" s="3">
        <v>2019</v>
      </c>
      <c r="CF35">
        <f>(10*50000+10*25000+20000*20+20000*20)/1000000</f>
        <v>1.55</v>
      </c>
      <c r="CH35">
        <f>(150*3000)/1000000</f>
        <v>0.45</v>
      </c>
      <c r="CI35">
        <f>7*180/1000</f>
        <v>1.26</v>
      </c>
      <c r="CJ35" s="4">
        <f>SUM(CE35:CI35)</f>
        <v>3.26</v>
      </c>
      <c r="CX35">
        <v>3</v>
      </c>
      <c r="CY35">
        <f>200*150000/1000000</f>
        <v>30</v>
      </c>
      <c r="DA35">
        <v>3</v>
      </c>
      <c r="DB35" t="s">
        <v>305</v>
      </c>
      <c r="DC35" s="22" t="s">
        <v>306</v>
      </c>
      <c r="DD35" t="s">
        <v>122</v>
      </c>
      <c r="DE35" s="22" t="s">
        <v>297</v>
      </c>
      <c r="DF35" t="s">
        <v>307</v>
      </c>
      <c r="DG35" s="22" t="s">
        <v>308</v>
      </c>
      <c r="EA35" t="s">
        <v>3</v>
      </c>
      <c r="EB35" t="s">
        <v>3</v>
      </c>
      <c r="EC35" t="s">
        <v>3</v>
      </c>
      <c r="ED35" t="s">
        <v>3</v>
      </c>
      <c r="EE35" t="s">
        <v>31</v>
      </c>
      <c r="EF35" t="s">
        <v>53</v>
      </c>
      <c r="EG35" t="s">
        <v>44</v>
      </c>
      <c r="EP35">
        <v>3</v>
      </c>
      <c r="ER35">
        <v>1</v>
      </c>
      <c r="ES35">
        <v>1</v>
      </c>
      <c r="ET35">
        <v>20</v>
      </c>
      <c r="EU35">
        <v>36</v>
      </c>
      <c r="EV35">
        <v>0.5</v>
      </c>
      <c r="EW35">
        <v>2</v>
      </c>
      <c r="FC35">
        <v>12</v>
      </c>
      <c r="FD35" t="s">
        <v>123</v>
      </c>
      <c r="FF35">
        <v>4</v>
      </c>
    </row>
    <row r="36" spans="1:162" x14ac:dyDescent="0.25">
      <c r="A36">
        <v>2117</v>
      </c>
      <c r="B36" t="s">
        <v>396</v>
      </c>
      <c r="C36">
        <v>1.5</v>
      </c>
      <c r="E36" t="s">
        <v>410</v>
      </c>
      <c r="F36" s="2">
        <v>1</v>
      </c>
      <c r="G36" s="2">
        <v>8</v>
      </c>
      <c r="H36" s="1">
        <v>2.1</v>
      </c>
      <c r="I36" t="s">
        <v>53</v>
      </c>
      <c r="J36" t="s">
        <v>3</v>
      </c>
      <c r="K36">
        <v>60</v>
      </c>
      <c r="L36">
        <v>1999</v>
      </c>
      <c r="N36" t="s">
        <v>122</v>
      </c>
      <c r="P36">
        <v>30</v>
      </c>
      <c r="R36">
        <v>200</v>
      </c>
      <c r="S36" t="s">
        <v>14</v>
      </c>
      <c r="T36" t="s">
        <v>49</v>
      </c>
      <c r="U36">
        <v>10</v>
      </c>
      <c r="V36">
        <v>2015</v>
      </c>
      <c r="X36" t="s">
        <v>52</v>
      </c>
      <c r="AA36">
        <v>2015</v>
      </c>
      <c r="AC36" t="s">
        <v>124</v>
      </c>
      <c r="AW36" t="s">
        <v>3</v>
      </c>
      <c r="AX36" s="3"/>
      <c r="AY36" s="3"/>
      <c r="AZ36" s="3"/>
      <c r="BA36">
        <v>45</v>
      </c>
      <c r="BE36" s="4">
        <f t="shared" si="4"/>
        <v>45</v>
      </c>
      <c r="BF36" s="4">
        <v>5</v>
      </c>
      <c r="BG36" s="4">
        <f t="shared" si="5"/>
        <v>40</v>
      </c>
      <c r="BH36" t="s">
        <v>3</v>
      </c>
      <c r="CD36" s="3"/>
      <c r="CJ36" s="4"/>
      <c r="CR36">
        <v>10</v>
      </c>
      <c r="CS36">
        <f>28*180000*12/1000000</f>
        <v>60.48</v>
      </c>
      <c r="DA36">
        <v>3</v>
      </c>
      <c r="DB36" t="s">
        <v>121</v>
      </c>
      <c r="DC36" s="22" t="s">
        <v>309</v>
      </c>
      <c r="DD36" t="s">
        <v>122</v>
      </c>
      <c r="DE36" s="22" t="s">
        <v>297</v>
      </c>
      <c r="DF36" t="s">
        <v>310</v>
      </c>
      <c r="DG36" s="22" t="s">
        <v>311</v>
      </c>
      <c r="DN36">
        <v>8000</v>
      </c>
      <c r="DO36" t="s">
        <v>245</v>
      </c>
      <c r="EA36" t="s">
        <v>3</v>
      </c>
      <c r="EB36" t="s">
        <v>49</v>
      </c>
      <c r="EC36" t="s">
        <v>3</v>
      </c>
      <c r="ED36" t="s">
        <v>3</v>
      </c>
      <c r="EE36" t="s">
        <v>53</v>
      </c>
      <c r="EF36" t="s">
        <v>14</v>
      </c>
      <c r="EG36" t="s">
        <v>52</v>
      </c>
      <c r="EH36">
        <v>1</v>
      </c>
      <c r="EI36">
        <v>4</v>
      </c>
      <c r="EJ36" t="s">
        <v>125</v>
      </c>
      <c r="EK36">
        <v>3</v>
      </c>
      <c r="EP36">
        <v>3</v>
      </c>
      <c r="ER36">
        <v>1</v>
      </c>
      <c r="ES36">
        <v>1</v>
      </c>
      <c r="ET36">
        <v>50</v>
      </c>
      <c r="EU36">
        <v>12</v>
      </c>
      <c r="EV36">
        <v>0.65</v>
      </c>
      <c r="EW36">
        <v>2</v>
      </c>
      <c r="FD36" t="s">
        <v>107</v>
      </c>
      <c r="FF36">
        <v>4</v>
      </c>
    </row>
    <row r="37" spans="1:162" x14ac:dyDescent="0.25">
      <c r="A37">
        <v>2204</v>
      </c>
      <c r="B37" t="s">
        <v>397</v>
      </c>
      <c r="E37" t="s">
        <v>406</v>
      </c>
      <c r="F37" s="2">
        <v>1</v>
      </c>
      <c r="G37" s="2">
        <v>3</v>
      </c>
      <c r="H37" s="1">
        <v>3</v>
      </c>
      <c r="I37" t="s">
        <v>8</v>
      </c>
      <c r="J37" t="s">
        <v>3</v>
      </c>
      <c r="K37">
        <v>14</v>
      </c>
      <c r="N37" t="s">
        <v>83</v>
      </c>
      <c r="P37">
        <v>8</v>
      </c>
      <c r="S37" t="s">
        <v>27</v>
      </c>
      <c r="T37" t="s">
        <v>28</v>
      </c>
      <c r="AW37" t="s">
        <v>30</v>
      </c>
      <c r="AX37" s="3"/>
      <c r="AY37" s="3"/>
      <c r="AZ37" s="3"/>
      <c r="BA37">
        <v>40</v>
      </c>
      <c r="BC37">
        <v>10</v>
      </c>
      <c r="BE37" s="4">
        <f t="shared" si="4"/>
        <v>40</v>
      </c>
      <c r="BF37" s="4">
        <f t="shared" ref="BF37:BF48" si="6">SUM(BC37:BD37)</f>
        <v>10</v>
      </c>
      <c r="BG37" s="4">
        <f t="shared" si="5"/>
        <v>30</v>
      </c>
      <c r="BH37" t="s">
        <v>30</v>
      </c>
      <c r="CD37" s="3"/>
      <c r="CJ37" s="4"/>
      <c r="CR37">
        <v>7.5</v>
      </c>
      <c r="DA37">
        <v>3</v>
      </c>
      <c r="DB37" t="s">
        <v>82</v>
      </c>
      <c r="DD37" t="s">
        <v>83</v>
      </c>
      <c r="DF37" t="s">
        <v>43</v>
      </c>
      <c r="EA37" t="s">
        <v>3</v>
      </c>
      <c r="EB37" t="s">
        <v>28</v>
      </c>
      <c r="EC37" t="s">
        <v>30</v>
      </c>
      <c r="ED37" t="s">
        <v>30</v>
      </c>
      <c r="EE37" t="s">
        <v>8</v>
      </c>
      <c r="EF37" t="s">
        <v>27</v>
      </c>
      <c r="ER37">
        <v>2</v>
      </c>
      <c r="EX37">
        <v>2</v>
      </c>
      <c r="EZ37">
        <v>3</v>
      </c>
      <c r="FF37">
        <v>4</v>
      </c>
    </row>
    <row r="38" spans="1:162" x14ac:dyDescent="0.25">
      <c r="A38">
        <v>2205</v>
      </c>
      <c r="B38" t="s">
        <v>396</v>
      </c>
      <c r="C38" t="s">
        <v>400</v>
      </c>
      <c r="E38" t="s">
        <v>406</v>
      </c>
      <c r="F38" s="2">
        <v>1</v>
      </c>
      <c r="G38" s="2">
        <v>2</v>
      </c>
      <c r="H38" s="1">
        <v>1</v>
      </c>
      <c r="I38" t="s">
        <v>27</v>
      </c>
      <c r="J38" t="s">
        <v>28</v>
      </c>
      <c r="L38">
        <v>2000</v>
      </c>
      <c r="AX38" s="3"/>
      <c r="AY38" s="3"/>
      <c r="AZ38" s="3"/>
      <c r="BA38">
        <v>70</v>
      </c>
      <c r="BC38">
        <v>6</v>
      </c>
      <c r="BE38" s="4">
        <f t="shared" si="4"/>
        <v>70</v>
      </c>
      <c r="BF38" s="4">
        <f t="shared" si="6"/>
        <v>6</v>
      </c>
      <c r="BG38" s="4">
        <f t="shared" si="5"/>
        <v>64</v>
      </c>
      <c r="BH38" t="s">
        <v>47</v>
      </c>
      <c r="CD38" s="3"/>
      <c r="CJ38" s="4"/>
      <c r="CR38">
        <v>3.7</v>
      </c>
      <c r="DA38">
        <v>1</v>
      </c>
      <c r="DB38" t="s">
        <v>43</v>
      </c>
      <c r="DC38">
        <v>11</v>
      </c>
      <c r="EA38" t="s">
        <v>28</v>
      </c>
      <c r="EC38" t="s">
        <v>47</v>
      </c>
      <c r="EE38" t="s">
        <v>27</v>
      </c>
      <c r="ER38">
        <v>2</v>
      </c>
      <c r="EX38">
        <v>5</v>
      </c>
      <c r="FF38">
        <v>4</v>
      </c>
    </row>
    <row r="39" spans="1:162" ht="30" x14ac:dyDescent="0.25">
      <c r="A39">
        <v>2206</v>
      </c>
      <c r="B39" t="s">
        <v>397</v>
      </c>
      <c r="E39" t="s">
        <v>409</v>
      </c>
      <c r="F39" s="2">
        <v>1</v>
      </c>
      <c r="G39" s="2">
        <v>4</v>
      </c>
      <c r="H39" s="1">
        <v>1</v>
      </c>
      <c r="I39" t="s">
        <v>8</v>
      </c>
      <c r="J39" t="s">
        <v>3</v>
      </c>
      <c r="L39">
        <v>1974</v>
      </c>
      <c r="M39">
        <v>2</v>
      </c>
      <c r="N39" t="s">
        <v>83</v>
      </c>
      <c r="P39">
        <v>10</v>
      </c>
      <c r="S39" t="s">
        <v>44</v>
      </c>
      <c r="T39" t="s">
        <v>3</v>
      </c>
      <c r="V39">
        <v>1974</v>
      </c>
      <c r="AW39" t="s">
        <v>3</v>
      </c>
      <c r="AX39" s="3" t="s">
        <v>12</v>
      </c>
      <c r="AY39" s="3" t="s">
        <v>23</v>
      </c>
      <c r="AZ39" s="3" t="s">
        <v>15</v>
      </c>
      <c r="BA39">
        <v>5</v>
      </c>
      <c r="BE39" s="4">
        <f t="shared" si="4"/>
        <v>5</v>
      </c>
      <c r="BF39" s="4">
        <f t="shared" si="6"/>
        <v>0</v>
      </c>
      <c r="BG39" s="4">
        <f t="shared" si="5"/>
        <v>5</v>
      </c>
      <c r="BH39" t="s">
        <v>3</v>
      </c>
      <c r="CD39" s="3"/>
      <c r="CF39">
        <v>1.5</v>
      </c>
      <c r="CH39">
        <v>1</v>
      </c>
      <c r="CJ39" s="4">
        <f>SUM(CE39:CI39)</f>
        <v>2.5</v>
      </c>
      <c r="CR39">
        <v>1</v>
      </c>
      <c r="DA39">
        <v>4</v>
      </c>
      <c r="DB39" t="s">
        <v>82</v>
      </c>
      <c r="DD39" t="s">
        <v>83</v>
      </c>
      <c r="DF39" t="s">
        <v>40</v>
      </c>
      <c r="DH39" t="s">
        <v>250</v>
      </c>
      <c r="EA39" t="s">
        <v>3</v>
      </c>
      <c r="EB39" t="s">
        <v>3</v>
      </c>
      <c r="EC39" t="s">
        <v>3</v>
      </c>
      <c r="ED39" t="s">
        <v>3</v>
      </c>
      <c r="EE39" t="s">
        <v>8</v>
      </c>
      <c r="EF39" t="s">
        <v>44</v>
      </c>
      <c r="EP39">
        <v>2</v>
      </c>
      <c r="ER39">
        <v>2</v>
      </c>
      <c r="EX39">
        <v>5</v>
      </c>
      <c r="FF39">
        <v>11</v>
      </c>
    </row>
    <row r="40" spans="1:162" x14ac:dyDescent="0.25">
      <c r="A40">
        <v>2207</v>
      </c>
      <c r="B40" t="s">
        <v>397</v>
      </c>
      <c r="E40" t="s">
        <v>406</v>
      </c>
      <c r="F40" s="2">
        <v>1</v>
      </c>
      <c r="G40" s="2">
        <v>2</v>
      </c>
      <c r="H40" s="1">
        <v>0.8</v>
      </c>
      <c r="I40" t="s">
        <v>27</v>
      </c>
      <c r="J40" t="s">
        <v>28</v>
      </c>
      <c r="L40">
        <v>2015</v>
      </c>
      <c r="S40" t="s">
        <v>78</v>
      </c>
      <c r="T40" t="s">
        <v>79</v>
      </c>
      <c r="V40">
        <v>2006</v>
      </c>
      <c r="AX40" s="3"/>
      <c r="AY40" s="3"/>
      <c r="AZ40" s="3"/>
      <c r="BA40">
        <v>14</v>
      </c>
      <c r="BB40">
        <v>6</v>
      </c>
      <c r="BC40">
        <v>1.5</v>
      </c>
      <c r="BE40" s="4">
        <f t="shared" si="4"/>
        <v>20</v>
      </c>
      <c r="BF40" s="4">
        <f t="shared" si="6"/>
        <v>1.5</v>
      </c>
      <c r="BG40" s="4">
        <f t="shared" si="5"/>
        <v>18.5</v>
      </c>
      <c r="BH40" t="s">
        <v>47</v>
      </c>
      <c r="CD40" s="3"/>
      <c r="CJ40" s="4"/>
      <c r="DA40">
        <v>2</v>
      </c>
      <c r="DB40" t="s">
        <v>43</v>
      </c>
      <c r="DD40" t="s">
        <v>269</v>
      </c>
      <c r="EA40" t="s">
        <v>28</v>
      </c>
      <c r="EB40" t="s">
        <v>79</v>
      </c>
      <c r="EC40" t="s">
        <v>47</v>
      </c>
      <c r="EE40" t="s">
        <v>27</v>
      </c>
      <c r="EF40" t="s">
        <v>78</v>
      </c>
      <c r="ER40">
        <v>2</v>
      </c>
      <c r="EX40">
        <v>5</v>
      </c>
      <c r="FF40">
        <v>11</v>
      </c>
    </row>
    <row r="41" spans="1:162" ht="30" x14ac:dyDescent="0.25">
      <c r="A41">
        <v>2208</v>
      </c>
      <c r="B41" t="s">
        <v>397</v>
      </c>
      <c r="E41" t="s">
        <v>406</v>
      </c>
      <c r="F41" s="2">
        <v>1</v>
      </c>
      <c r="G41" s="2">
        <v>2</v>
      </c>
      <c r="H41" s="1">
        <v>0.6</v>
      </c>
      <c r="I41" t="s">
        <v>27</v>
      </c>
      <c r="J41" t="s">
        <v>28</v>
      </c>
      <c r="L41">
        <v>1975</v>
      </c>
      <c r="S41" t="s">
        <v>2</v>
      </c>
      <c r="T41" t="s">
        <v>3</v>
      </c>
      <c r="V41">
        <v>1975</v>
      </c>
      <c r="AW41" t="s">
        <v>30</v>
      </c>
      <c r="AX41" s="3" t="s">
        <v>84</v>
      </c>
      <c r="AY41" s="3" t="s">
        <v>23</v>
      </c>
      <c r="AZ41" s="3" t="s">
        <v>5</v>
      </c>
      <c r="BA41">
        <v>8</v>
      </c>
      <c r="BB41">
        <v>3</v>
      </c>
      <c r="BC41">
        <v>1.5</v>
      </c>
      <c r="BE41" s="4">
        <f t="shared" si="4"/>
        <v>11</v>
      </c>
      <c r="BF41" s="4">
        <f t="shared" si="6"/>
        <v>1.5</v>
      </c>
      <c r="BG41" s="4">
        <f t="shared" si="5"/>
        <v>9.5</v>
      </c>
      <c r="BH41" t="s">
        <v>30</v>
      </c>
      <c r="CD41" s="3"/>
      <c r="CJ41" s="4"/>
      <c r="CR41">
        <v>1.5</v>
      </c>
      <c r="DA41">
        <v>2</v>
      </c>
      <c r="DB41" t="s">
        <v>43</v>
      </c>
      <c r="DC41">
        <v>11</v>
      </c>
      <c r="DD41" t="s">
        <v>82</v>
      </c>
      <c r="EA41" t="s">
        <v>28</v>
      </c>
      <c r="EB41" t="s">
        <v>3</v>
      </c>
      <c r="EC41" t="s">
        <v>30</v>
      </c>
      <c r="ED41" t="s">
        <v>30</v>
      </c>
      <c r="EE41" t="s">
        <v>27</v>
      </c>
      <c r="EF41" t="s">
        <v>2</v>
      </c>
      <c r="EP41">
        <v>3</v>
      </c>
      <c r="ER41">
        <v>1</v>
      </c>
      <c r="ES41">
        <v>1</v>
      </c>
      <c r="ET41">
        <v>40</v>
      </c>
      <c r="EW41">
        <v>2</v>
      </c>
      <c r="FF41">
        <v>2</v>
      </c>
    </row>
    <row r="42" spans="1:162" x14ac:dyDescent="0.25">
      <c r="A42">
        <v>2209</v>
      </c>
      <c r="B42" t="s">
        <v>397</v>
      </c>
      <c r="E42" t="s">
        <v>406</v>
      </c>
      <c r="F42" s="2">
        <v>2</v>
      </c>
      <c r="G42" s="2">
        <v>6</v>
      </c>
      <c r="H42" s="1">
        <v>4</v>
      </c>
      <c r="I42" t="s">
        <v>8</v>
      </c>
      <c r="J42" t="s">
        <v>3</v>
      </c>
      <c r="K42">
        <v>200</v>
      </c>
      <c r="L42">
        <v>1997</v>
      </c>
      <c r="M42">
        <v>4</v>
      </c>
      <c r="S42" t="s">
        <v>62</v>
      </c>
      <c r="T42" t="s">
        <v>49</v>
      </c>
      <c r="U42">
        <v>100</v>
      </c>
      <c r="V42">
        <v>2015</v>
      </c>
      <c r="X42" t="s">
        <v>63</v>
      </c>
      <c r="Z42">
        <v>100</v>
      </c>
      <c r="AA42">
        <v>2015</v>
      </c>
      <c r="AC42" t="s">
        <v>14</v>
      </c>
      <c r="AD42">
        <v>100</v>
      </c>
      <c r="AE42">
        <v>2015</v>
      </c>
      <c r="AW42" t="s">
        <v>3</v>
      </c>
      <c r="AX42" s="3"/>
      <c r="AY42" s="3"/>
      <c r="AZ42" s="3"/>
      <c r="BA42">
        <v>30</v>
      </c>
      <c r="BC42">
        <v>11</v>
      </c>
      <c r="BE42" s="4">
        <f t="shared" si="4"/>
        <v>30</v>
      </c>
      <c r="BF42" s="4">
        <f t="shared" si="6"/>
        <v>11</v>
      </c>
      <c r="BG42" s="4">
        <f t="shared" si="5"/>
        <v>19</v>
      </c>
      <c r="BH42" t="s">
        <v>3</v>
      </c>
      <c r="BI42">
        <v>1</v>
      </c>
      <c r="BJ42" t="s">
        <v>85</v>
      </c>
      <c r="BP42" t="s">
        <v>51</v>
      </c>
      <c r="CD42" s="3"/>
      <c r="CJ42" s="4"/>
      <c r="CR42">
        <v>25</v>
      </c>
      <c r="DA42">
        <v>6</v>
      </c>
      <c r="DB42" t="s">
        <v>82</v>
      </c>
      <c r="DC42">
        <v>5</v>
      </c>
      <c r="DD42" t="s">
        <v>65</v>
      </c>
      <c r="DE42">
        <v>1</v>
      </c>
      <c r="DF42" t="s">
        <v>71</v>
      </c>
      <c r="DG42">
        <v>1</v>
      </c>
      <c r="DH42" t="s">
        <v>81</v>
      </c>
      <c r="DI42">
        <v>1</v>
      </c>
      <c r="DJ42" t="s">
        <v>85</v>
      </c>
      <c r="DK42">
        <v>8</v>
      </c>
      <c r="DL42" t="s">
        <v>51</v>
      </c>
      <c r="EA42" t="s">
        <v>3</v>
      </c>
      <c r="EB42" t="s">
        <v>49</v>
      </c>
      <c r="EC42" t="s">
        <v>3</v>
      </c>
      <c r="ED42" t="s">
        <v>3</v>
      </c>
      <c r="EE42" t="s">
        <v>8</v>
      </c>
      <c r="EF42" t="s">
        <v>62</v>
      </c>
      <c r="EG42" t="s">
        <v>63</v>
      </c>
      <c r="EP42">
        <v>23</v>
      </c>
      <c r="ER42">
        <v>2</v>
      </c>
      <c r="EX42">
        <v>1</v>
      </c>
      <c r="FF42">
        <v>4</v>
      </c>
    </row>
    <row r="43" spans="1:162" x14ac:dyDescent="0.25">
      <c r="A43">
        <v>2210</v>
      </c>
      <c r="B43" t="s">
        <v>397</v>
      </c>
      <c r="E43" t="s">
        <v>409</v>
      </c>
      <c r="F43" s="2">
        <v>1</v>
      </c>
      <c r="G43" s="2">
        <v>2</v>
      </c>
      <c r="H43" s="1">
        <v>1</v>
      </c>
      <c r="I43" t="s">
        <v>56</v>
      </c>
      <c r="J43" t="s">
        <v>3</v>
      </c>
      <c r="S43" t="s">
        <v>2</v>
      </c>
      <c r="T43" t="s">
        <v>3</v>
      </c>
      <c r="AW43" t="s">
        <v>3</v>
      </c>
      <c r="AX43" s="3"/>
      <c r="AY43" s="3"/>
      <c r="AZ43" s="3"/>
      <c r="BA43">
        <v>20</v>
      </c>
      <c r="BC43">
        <v>2</v>
      </c>
      <c r="BE43" s="4">
        <f t="shared" si="4"/>
        <v>20</v>
      </c>
      <c r="BF43" s="4">
        <f t="shared" si="6"/>
        <v>2</v>
      </c>
      <c r="BG43" s="4">
        <f t="shared" si="5"/>
        <v>18</v>
      </c>
      <c r="BH43" t="s">
        <v>3</v>
      </c>
      <c r="CD43" s="3"/>
      <c r="CJ43" s="4"/>
      <c r="DA43">
        <v>2</v>
      </c>
      <c r="DB43" t="s">
        <v>272</v>
      </c>
      <c r="DC43">
        <v>8</v>
      </c>
      <c r="DD43" t="s">
        <v>82</v>
      </c>
      <c r="DE43">
        <v>7</v>
      </c>
      <c r="EA43" t="s">
        <v>3</v>
      </c>
      <c r="EB43" t="s">
        <v>3</v>
      </c>
      <c r="EC43" t="s">
        <v>3</v>
      </c>
      <c r="ED43" t="s">
        <v>3</v>
      </c>
      <c r="EE43" t="s">
        <v>56</v>
      </c>
      <c r="EF43" t="s">
        <v>2</v>
      </c>
      <c r="EP43">
        <v>3</v>
      </c>
      <c r="ER43">
        <v>2</v>
      </c>
      <c r="EX43">
        <v>5</v>
      </c>
      <c r="FF43">
        <v>1</v>
      </c>
    </row>
    <row r="44" spans="1:162" ht="30" x14ac:dyDescent="0.25">
      <c r="A44">
        <v>2211</v>
      </c>
      <c r="B44" t="s">
        <v>397</v>
      </c>
      <c r="E44" t="s">
        <v>406</v>
      </c>
      <c r="F44" s="2">
        <v>1</v>
      </c>
      <c r="G44" s="2">
        <v>2</v>
      </c>
      <c r="H44" s="1">
        <v>1</v>
      </c>
      <c r="I44" t="s">
        <v>53</v>
      </c>
      <c r="J44" t="s">
        <v>3</v>
      </c>
      <c r="K44">
        <v>200</v>
      </c>
      <c r="L44">
        <v>2000</v>
      </c>
      <c r="M44">
        <v>4</v>
      </c>
      <c r="S44" t="s">
        <v>60</v>
      </c>
      <c r="T44" t="s">
        <v>1</v>
      </c>
      <c r="V44">
        <v>2000</v>
      </c>
      <c r="AW44" t="s">
        <v>4</v>
      </c>
      <c r="AX44" s="3" t="s">
        <v>84</v>
      </c>
      <c r="AY44" s="3" t="s">
        <v>17</v>
      </c>
      <c r="AZ44" s="3" t="s">
        <v>5</v>
      </c>
      <c r="BA44">
        <v>60</v>
      </c>
      <c r="BC44">
        <v>10</v>
      </c>
      <c r="BE44" s="4">
        <f t="shared" si="4"/>
        <v>60</v>
      </c>
      <c r="BF44" s="4">
        <f t="shared" si="6"/>
        <v>10</v>
      </c>
      <c r="BG44" s="4">
        <f t="shared" si="5"/>
        <v>50</v>
      </c>
      <c r="BH44" t="s">
        <v>4</v>
      </c>
      <c r="CD44" s="3"/>
      <c r="CH44">
        <v>7.5</v>
      </c>
      <c r="CJ44" s="4">
        <f>SUM(CE44:CI44)</f>
        <v>7.5</v>
      </c>
      <c r="CR44">
        <v>4</v>
      </c>
      <c r="DA44">
        <v>2</v>
      </c>
      <c r="DB44" t="s">
        <v>249</v>
      </c>
      <c r="DC44">
        <v>7</v>
      </c>
      <c r="DD44" t="s">
        <v>275</v>
      </c>
      <c r="EA44" t="s">
        <v>3</v>
      </c>
      <c r="EB44" t="s">
        <v>1</v>
      </c>
      <c r="EC44" t="s">
        <v>4</v>
      </c>
      <c r="ED44" t="s">
        <v>4</v>
      </c>
      <c r="EE44" t="s">
        <v>53</v>
      </c>
      <c r="EF44" t="s">
        <v>60</v>
      </c>
      <c r="EP44">
        <v>4</v>
      </c>
      <c r="ER44">
        <v>2</v>
      </c>
      <c r="EX44">
        <v>5</v>
      </c>
      <c r="FF44">
        <v>1</v>
      </c>
    </row>
    <row r="45" spans="1:162" ht="30" x14ac:dyDescent="0.25">
      <c r="A45">
        <v>2309</v>
      </c>
      <c r="B45" t="s">
        <v>397</v>
      </c>
      <c r="E45" t="s">
        <v>405</v>
      </c>
      <c r="F45" s="2">
        <v>1</v>
      </c>
      <c r="G45" s="2">
        <v>2</v>
      </c>
      <c r="H45" s="1">
        <v>1.33</v>
      </c>
      <c r="I45" t="s">
        <v>0</v>
      </c>
      <c r="J45" t="s">
        <v>1</v>
      </c>
      <c r="K45">
        <v>40</v>
      </c>
      <c r="L45">
        <v>1998</v>
      </c>
      <c r="S45" t="s">
        <v>27</v>
      </c>
      <c r="T45" t="s">
        <v>28</v>
      </c>
      <c r="U45">
        <v>2100</v>
      </c>
      <c r="V45">
        <v>1989</v>
      </c>
      <c r="W45">
        <v>1000</v>
      </c>
      <c r="AW45" t="s">
        <v>30</v>
      </c>
      <c r="AX45" s="3" t="s">
        <v>12</v>
      </c>
      <c r="AY45" s="3"/>
      <c r="AZ45" s="3" t="s">
        <v>15</v>
      </c>
      <c r="BB45">
        <v>12</v>
      </c>
      <c r="BD45">
        <v>2</v>
      </c>
      <c r="BE45" s="4">
        <f t="shared" si="4"/>
        <v>12</v>
      </c>
      <c r="BF45" s="4">
        <f t="shared" si="6"/>
        <v>2</v>
      </c>
      <c r="BG45" s="4">
        <f t="shared" si="5"/>
        <v>10</v>
      </c>
      <c r="BH45" t="s">
        <v>30</v>
      </c>
      <c r="CD45" s="3">
        <v>1997</v>
      </c>
      <c r="CI45" t="s">
        <v>35</v>
      </c>
      <c r="CJ45" s="4">
        <f>SUM(CE45:CI45)</f>
        <v>0</v>
      </c>
      <c r="CS45" t="s">
        <v>6</v>
      </c>
      <c r="DA45">
        <v>2</v>
      </c>
      <c r="DB45" t="s">
        <v>242</v>
      </c>
      <c r="DD45" t="s">
        <v>43</v>
      </c>
      <c r="DE45">
        <v>11</v>
      </c>
      <c r="EA45" t="s">
        <v>1</v>
      </c>
      <c r="EB45" t="s">
        <v>28</v>
      </c>
      <c r="EC45" t="s">
        <v>30</v>
      </c>
      <c r="ED45" t="s">
        <v>30</v>
      </c>
      <c r="EE45" t="s">
        <v>0</v>
      </c>
      <c r="EF45" t="s">
        <v>27</v>
      </c>
      <c r="EP45">
        <v>3</v>
      </c>
      <c r="ER45">
        <v>2</v>
      </c>
      <c r="EX45">
        <v>1</v>
      </c>
      <c r="FF45">
        <v>4</v>
      </c>
    </row>
    <row r="46" spans="1:162" ht="30" x14ac:dyDescent="0.25">
      <c r="A46">
        <v>2310</v>
      </c>
      <c r="B46" t="s">
        <v>395</v>
      </c>
      <c r="C46" t="s">
        <v>398</v>
      </c>
      <c r="E46" t="s">
        <v>405</v>
      </c>
      <c r="F46" s="2">
        <v>2</v>
      </c>
      <c r="G46" s="2">
        <v>4</v>
      </c>
      <c r="H46" s="1">
        <v>1.4</v>
      </c>
      <c r="I46" t="s">
        <v>44</v>
      </c>
      <c r="J46" t="s">
        <v>3</v>
      </c>
      <c r="K46">
        <v>20</v>
      </c>
      <c r="M46">
        <v>1</v>
      </c>
      <c r="S46" t="s">
        <v>9</v>
      </c>
      <c r="T46" t="s">
        <v>10</v>
      </c>
      <c r="V46">
        <v>2015</v>
      </c>
      <c r="W46">
        <v>1</v>
      </c>
      <c r="AW46" t="s">
        <v>11</v>
      </c>
      <c r="AX46" s="3" t="s">
        <v>12</v>
      </c>
      <c r="AY46" s="3"/>
      <c r="AZ46" s="3" t="s">
        <v>15</v>
      </c>
      <c r="BA46">
        <v>60</v>
      </c>
      <c r="BB46">
        <v>10</v>
      </c>
      <c r="BC46">
        <v>17</v>
      </c>
      <c r="BD46">
        <v>2</v>
      </c>
      <c r="BE46" s="4">
        <f t="shared" si="4"/>
        <v>70</v>
      </c>
      <c r="BF46" s="4">
        <f t="shared" si="6"/>
        <v>19</v>
      </c>
      <c r="BG46" s="4">
        <f t="shared" si="5"/>
        <v>51</v>
      </c>
      <c r="BH46" t="s">
        <v>11</v>
      </c>
      <c r="BI46">
        <v>1.3</v>
      </c>
      <c r="BJ46" t="s">
        <v>45</v>
      </c>
      <c r="BL46">
        <v>20</v>
      </c>
      <c r="BN46">
        <v>2015</v>
      </c>
      <c r="BP46" t="s">
        <v>46</v>
      </c>
      <c r="BR46">
        <v>2015</v>
      </c>
      <c r="BS46">
        <v>0.5</v>
      </c>
      <c r="CD46" s="3"/>
      <c r="CG46" t="s">
        <v>6</v>
      </c>
      <c r="CH46">
        <v>1.5</v>
      </c>
      <c r="CI46" t="s">
        <v>35</v>
      </c>
      <c r="CJ46" s="4">
        <f>SUM(CE46:CI46)</f>
        <v>1.5</v>
      </c>
      <c r="CK46">
        <v>2015</v>
      </c>
      <c r="CO46">
        <v>1.5</v>
      </c>
      <c r="CP46" t="s">
        <v>6</v>
      </c>
      <c r="CR46">
        <v>1.5</v>
      </c>
      <c r="CS46" t="s">
        <v>6</v>
      </c>
      <c r="CU46">
        <v>1.5</v>
      </c>
      <c r="CV46" t="s">
        <v>6</v>
      </c>
      <c r="DA46">
        <v>4</v>
      </c>
      <c r="DB46" t="s">
        <v>246</v>
      </c>
      <c r="DC46">
        <v>4</v>
      </c>
      <c r="DD46" t="s">
        <v>51</v>
      </c>
      <c r="DE46">
        <v>8</v>
      </c>
      <c r="DF46" t="s">
        <v>83</v>
      </c>
      <c r="DG46">
        <v>4</v>
      </c>
      <c r="DH46" t="s">
        <v>46</v>
      </c>
      <c r="DI46">
        <v>9</v>
      </c>
      <c r="DN46">
        <v>6000</v>
      </c>
      <c r="DO46" t="s">
        <v>247</v>
      </c>
      <c r="DP46">
        <v>25000</v>
      </c>
      <c r="DQ46" t="s">
        <v>245</v>
      </c>
      <c r="EA46" t="s">
        <v>3</v>
      </c>
      <c r="EB46" t="s">
        <v>10</v>
      </c>
      <c r="EC46" t="s">
        <v>11</v>
      </c>
      <c r="ED46" t="s">
        <v>11</v>
      </c>
      <c r="EE46" t="s">
        <v>44</v>
      </c>
      <c r="EF46" t="s">
        <v>9</v>
      </c>
      <c r="EP46">
        <v>3</v>
      </c>
      <c r="ER46">
        <v>2</v>
      </c>
      <c r="EX46">
        <v>1</v>
      </c>
      <c r="FF46">
        <v>2</v>
      </c>
    </row>
    <row r="47" spans="1:162" ht="30" x14ac:dyDescent="0.25">
      <c r="A47">
        <v>2311</v>
      </c>
      <c r="B47" t="s">
        <v>396</v>
      </c>
      <c r="C47" t="s">
        <v>375</v>
      </c>
      <c r="E47" t="s">
        <v>407</v>
      </c>
      <c r="F47" s="2">
        <v>1</v>
      </c>
      <c r="G47" s="2">
        <v>2</v>
      </c>
      <c r="H47" s="1">
        <v>1</v>
      </c>
      <c r="I47" t="s">
        <v>44</v>
      </c>
      <c r="J47" t="s">
        <v>3</v>
      </c>
      <c r="K47">
        <v>50</v>
      </c>
      <c r="L47">
        <v>2009</v>
      </c>
      <c r="S47" t="s">
        <v>27</v>
      </c>
      <c r="T47" t="s">
        <v>28</v>
      </c>
      <c r="U47">
        <v>1500</v>
      </c>
      <c r="V47">
        <v>2000</v>
      </c>
      <c r="W47">
        <v>500</v>
      </c>
      <c r="AW47" t="s">
        <v>30</v>
      </c>
      <c r="AX47" s="3" t="s">
        <v>16</v>
      </c>
      <c r="AY47" s="3" t="s">
        <v>23</v>
      </c>
      <c r="AZ47" s="3" t="s">
        <v>5</v>
      </c>
      <c r="BB47">
        <v>6</v>
      </c>
      <c r="BD47">
        <v>1.5</v>
      </c>
      <c r="BE47" s="4">
        <f t="shared" si="4"/>
        <v>6</v>
      </c>
      <c r="BF47" s="4">
        <f t="shared" si="6"/>
        <v>1.5</v>
      </c>
      <c r="BG47" s="4">
        <f t="shared" si="5"/>
        <v>4.5</v>
      </c>
      <c r="BH47" t="s">
        <v>30</v>
      </c>
      <c r="CD47" s="3"/>
      <c r="CF47">
        <v>3</v>
      </c>
      <c r="CG47" t="s">
        <v>6</v>
      </c>
      <c r="CI47">
        <v>2</v>
      </c>
      <c r="CJ47" s="4">
        <f>SUM(CE47:CI47)</f>
        <v>5</v>
      </c>
      <c r="CR47">
        <v>1.5</v>
      </c>
      <c r="CS47">
        <v>2.4</v>
      </c>
      <c r="CT47">
        <v>3</v>
      </c>
      <c r="DA47">
        <v>2</v>
      </c>
      <c r="DB47" t="s">
        <v>246</v>
      </c>
      <c r="DC47">
        <v>4</v>
      </c>
      <c r="DD47" t="s">
        <v>43</v>
      </c>
      <c r="DE47">
        <v>11</v>
      </c>
      <c r="EA47" t="s">
        <v>3</v>
      </c>
      <c r="EB47" t="s">
        <v>28</v>
      </c>
      <c r="EC47" t="s">
        <v>30</v>
      </c>
      <c r="ED47" t="s">
        <v>30</v>
      </c>
      <c r="EE47" t="s">
        <v>44</v>
      </c>
      <c r="EF47" t="s">
        <v>27</v>
      </c>
      <c r="EP47">
        <v>2</v>
      </c>
      <c r="ER47">
        <v>1</v>
      </c>
      <c r="FF47">
        <v>4</v>
      </c>
    </row>
    <row r="48" spans="1:162" ht="30" x14ac:dyDescent="0.25">
      <c r="A48">
        <v>2312</v>
      </c>
      <c r="B48" t="s">
        <v>397</v>
      </c>
      <c r="E48" t="s">
        <v>406</v>
      </c>
      <c r="F48" s="2">
        <v>1</v>
      </c>
      <c r="G48" s="2">
        <v>1</v>
      </c>
      <c r="H48" s="1">
        <v>0.3</v>
      </c>
      <c r="I48" t="s">
        <v>27</v>
      </c>
      <c r="J48" t="s">
        <v>28</v>
      </c>
      <c r="K48">
        <v>6000</v>
      </c>
      <c r="L48">
        <v>1989</v>
      </c>
      <c r="M48">
        <v>500</v>
      </c>
      <c r="AX48" s="3" t="s">
        <v>16</v>
      </c>
      <c r="AY48" s="3" t="s">
        <v>17</v>
      </c>
      <c r="AZ48" s="3" t="s">
        <v>5</v>
      </c>
      <c r="BA48">
        <v>5</v>
      </c>
      <c r="BC48">
        <v>2</v>
      </c>
      <c r="BE48" s="4">
        <f t="shared" si="4"/>
        <v>5</v>
      </c>
      <c r="BF48" s="4">
        <f t="shared" si="6"/>
        <v>2</v>
      </c>
      <c r="BG48" s="4">
        <f t="shared" si="5"/>
        <v>3</v>
      </c>
      <c r="BH48" t="s">
        <v>47</v>
      </c>
      <c r="CD48" s="3"/>
      <c r="CG48">
        <v>1.5</v>
      </c>
      <c r="CI48">
        <v>1.5</v>
      </c>
      <c r="CJ48" s="4">
        <f>SUM(CE48:CI48)</f>
        <v>3</v>
      </c>
      <c r="CR48">
        <v>1</v>
      </c>
      <c r="CS48">
        <v>1</v>
      </c>
      <c r="DA48">
        <v>1</v>
      </c>
      <c r="DB48" t="s">
        <v>43</v>
      </c>
      <c r="DC48">
        <v>11</v>
      </c>
      <c r="EA48" t="s">
        <v>28</v>
      </c>
      <c r="EC48" t="s">
        <v>47</v>
      </c>
      <c r="EE48" t="s">
        <v>27</v>
      </c>
      <c r="EH48">
        <v>1</v>
      </c>
      <c r="EI48">
        <v>3</v>
      </c>
      <c r="EJ48" t="s">
        <v>48</v>
      </c>
      <c r="EK48">
        <v>3</v>
      </c>
      <c r="EP48">
        <v>3</v>
      </c>
      <c r="ER48">
        <v>2</v>
      </c>
      <c r="EX48">
        <v>4</v>
      </c>
      <c r="FF48">
        <v>4</v>
      </c>
    </row>
    <row r="49" spans="1:162" x14ac:dyDescent="0.25">
      <c r="A49" s="6">
        <v>2313</v>
      </c>
      <c r="B49" t="s">
        <v>397</v>
      </c>
      <c r="E49" t="s">
        <v>406</v>
      </c>
      <c r="F49" s="2">
        <v>1</v>
      </c>
      <c r="G49" s="2">
        <v>1</v>
      </c>
      <c r="H49" s="1">
        <v>1</v>
      </c>
      <c r="I49" t="s">
        <v>8</v>
      </c>
      <c r="J49" t="s">
        <v>3</v>
      </c>
      <c r="K49">
        <v>15</v>
      </c>
      <c r="L49">
        <v>1984</v>
      </c>
      <c r="AW49" t="s">
        <v>3</v>
      </c>
      <c r="AX49" s="3"/>
      <c r="AY49" s="3"/>
      <c r="AZ49" s="3"/>
      <c r="BE49" s="4"/>
      <c r="BF49" s="4"/>
      <c r="BG49" s="4"/>
      <c r="BH49" t="s">
        <v>3</v>
      </c>
      <c r="CD49" s="3"/>
      <c r="CJ49" s="4"/>
      <c r="EA49" t="s">
        <v>3</v>
      </c>
      <c r="EC49" t="s">
        <v>3</v>
      </c>
      <c r="ED49" t="s">
        <v>3</v>
      </c>
      <c r="EE49" t="s">
        <v>8</v>
      </c>
    </row>
    <row r="50" spans="1:162" ht="30" x14ac:dyDescent="0.25">
      <c r="A50">
        <v>2314</v>
      </c>
      <c r="B50" t="s">
        <v>397</v>
      </c>
      <c r="E50" t="s">
        <v>405</v>
      </c>
      <c r="F50" s="2">
        <v>1</v>
      </c>
      <c r="G50" s="2">
        <v>2</v>
      </c>
      <c r="H50" s="1">
        <v>3.6</v>
      </c>
      <c r="I50" t="s">
        <v>14</v>
      </c>
      <c r="J50" t="s">
        <v>49</v>
      </c>
      <c r="K50">
        <v>1000</v>
      </c>
      <c r="L50">
        <v>2009</v>
      </c>
      <c r="M50">
        <v>1.5</v>
      </c>
      <c r="S50" t="s">
        <v>2</v>
      </c>
      <c r="T50" t="s">
        <v>3</v>
      </c>
      <c r="U50">
        <v>150</v>
      </c>
      <c r="V50">
        <v>2009</v>
      </c>
      <c r="W50">
        <v>3</v>
      </c>
      <c r="AW50" t="s">
        <v>3</v>
      </c>
      <c r="AX50" s="3" t="s">
        <v>12</v>
      </c>
      <c r="AY50" s="3" t="s">
        <v>23</v>
      </c>
      <c r="AZ50" s="3" t="s">
        <v>15</v>
      </c>
      <c r="BE50" s="4"/>
      <c r="BF50" s="4"/>
      <c r="BG50" s="4"/>
      <c r="BH50" t="s">
        <v>3</v>
      </c>
      <c r="CD50" s="3">
        <v>2009</v>
      </c>
      <c r="CF50">
        <v>45</v>
      </c>
      <c r="CG50">
        <v>8</v>
      </c>
      <c r="CH50">
        <v>22</v>
      </c>
      <c r="CI50" t="s">
        <v>35</v>
      </c>
      <c r="CJ50" s="4">
        <f t="shared" ref="CJ50:CJ55" si="7">SUM(CE50:CI50)</f>
        <v>75</v>
      </c>
      <c r="CR50">
        <v>13</v>
      </c>
      <c r="CS50" t="s">
        <v>35</v>
      </c>
      <c r="CT50">
        <v>8</v>
      </c>
      <c r="DA50">
        <v>2</v>
      </c>
      <c r="DB50" t="s">
        <v>82</v>
      </c>
      <c r="DC50">
        <v>5</v>
      </c>
      <c r="DD50" t="s">
        <v>61</v>
      </c>
      <c r="DE50">
        <v>2</v>
      </c>
      <c r="EA50" t="s">
        <v>49</v>
      </c>
      <c r="EB50" t="s">
        <v>3</v>
      </c>
      <c r="EC50" t="s">
        <v>3</v>
      </c>
      <c r="ED50" t="s">
        <v>3</v>
      </c>
      <c r="EE50" t="s">
        <v>14</v>
      </c>
      <c r="EF50" t="s">
        <v>2</v>
      </c>
      <c r="EP50">
        <v>1</v>
      </c>
      <c r="ER50">
        <v>2</v>
      </c>
      <c r="EX50">
        <v>2</v>
      </c>
      <c r="EZ50">
        <v>3</v>
      </c>
      <c r="FF50" t="s">
        <v>50</v>
      </c>
    </row>
    <row r="51" spans="1:162" ht="30" x14ac:dyDescent="0.25">
      <c r="A51">
        <v>2315</v>
      </c>
      <c r="B51" t="s">
        <v>397</v>
      </c>
      <c r="E51" t="s">
        <v>406</v>
      </c>
      <c r="F51" s="2">
        <v>2</v>
      </c>
      <c r="G51" s="2">
        <v>4</v>
      </c>
      <c r="H51" s="1">
        <v>0.8</v>
      </c>
      <c r="I51" t="s">
        <v>27</v>
      </c>
      <c r="J51" t="s">
        <v>28</v>
      </c>
      <c r="K51">
        <v>2000</v>
      </c>
      <c r="L51">
        <v>1984</v>
      </c>
      <c r="M51">
        <v>150</v>
      </c>
      <c r="S51" t="s">
        <v>19</v>
      </c>
      <c r="T51" t="s">
        <v>10</v>
      </c>
      <c r="U51">
        <v>100</v>
      </c>
      <c r="V51">
        <v>2016</v>
      </c>
      <c r="W51">
        <v>0.24</v>
      </c>
      <c r="AX51" s="3"/>
      <c r="AY51" s="3"/>
      <c r="AZ51" s="3" t="s">
        <v>5</v>
      </c>
      <c r="BA51">
        <v>13</v>
      </c>
      <c r="BB51">
        <v>10</v>
      </c>
      <c r="BC51">
        <v>3</v>
      </c>
      <c r="BE51" s="4">
        <f>SUM(BA51:BB51)</f>
        <v>23</v>
      </c>
      <c r="BF51" s="4">
        <f>SUM(BC51:BD51)</f>
        <v>3</v>
      </c>
      <c r="BG51" s="4">
        <f>BE51-BF51</f>
        <v>20</v>
      </c>
      <c r="BH51" t="s">
        <v>47</v>
      </c>
      <c r="BI51">
        <v>0.2</v>
      </c>
      <c r="BJ51" t="s">
        <v>21</v>
      </c>
      <c r="BL51">
        <v>800</v>
      </c>
      <c r="BN51">
        <v>1984</v>
      </c>
      <c r="BP51" t="s">
        <v>51</v>
      </c>
      <c r="BR51">
        <v>2017</v>
      </c>
      <c r="CD51" s="3"/>
      <c r="CF51">
        <v>1.5</v>
      </c>
      <c r="CH51">
        <v>0.95</v>
      </c>
      <c r="CI51" t="s">
        <v>35</v>
      </c>
      <c r="CJ51" s="4">
        <f t="shared" si="7"/>
        <v>2.4500000000000002</v>
      </c>
      <c r="CM51" s="5">
        <v>2250</v>
      </c>
      <c r="CN51">
        <v>0.3</v>
      </c>
      <c r="CP51" t="s">
        <v>35</v>
      </c>
      <c r="CR51">
        <v>0.95</v>
      </c>
      <c r="CS51" t="s">
        <v>35</v>
      </c>
      <c r="CT51">
        <v>0.3</v>
      </c>
      <c r="CU51">
        <v>0.3</v>
      </c>
      <c r="CV51" t="s">
        <v>35</v>
      </c>
      <c r="DA51">
        <v>4</v>
      </c>
      <c r="DB51" t="s">
        <v>43</v>
      </c>
      <c r="DC51">
        <v>8</v>
      </c>
      <c r="DD51" t="s">
        <v>234</v>
      </c>
      <c r="DE51" s="21" t="s">
        <v>235</v>
      </c>
      <c r="DF51" t="s">
        <v>43</v>
      </c>
      <c r="DG51">
        <v>8</v>
      </c>
      <c r="DH51" t="s">
        <v>51</v>
      </c>
      <c r="DI51">
        <v>10</v>
      </c>
      <c r="DN51">
        <v>17000</v>
      </c>
      <c r="DO51" t="s">
        <v>29</v>
      </c>
      <c r="DP51">
        <v>7000</v>
      </c>
      <c r="DQ51" t="s">
        <v>245</v>
      </c>
      <c r="EA51" t="s">
        <v>28</v>
      </c>
      <c r="EB51" t="s">
        <v>10</v>
      </c>
      <c r="EC51" t="s">
        <v>47</v>
      </c>
      <c r="EE51" t="s">
        <v>27</v>
      </c>
      <c r="EF51" t="s">
        <v>19</v>
      </c>
      <c r="EP51">
        <v>3</v>
      </c>
      <c r="ER51">
        <v>2</v>
      </c>
      <c r="EX51">
        <v>1</v>
      </c>
      <c r="FF51">
        <v>2</v>
      </c>
    </row>
    <row r="52" spans="1:162" x14ac:dyDescent="0.25">
      <c r="A52">
        <v>2316</v>
      </c>
      <c r="B52" t="s">
        <v>397</v>
      </c>
      <c r="E52" t="s">
        <v>369</v>
      </c>
      <c r="F52" s="2">
        <v>1</v>
      </c>
      <c r="G52" s="2">
        <v>2</v>
      </c>
      <c r="H52" s="1">
        <v>0.6</v>
      </c>
      <c r="I52" t="s">
        <v>52</v>
      </c>
      <c r="J52" t="s">
        <v>3</v>
      </c>
      <c r="K52">
        <v>50</v>
      </c>
      <c r="L52">
        <v>2009</v>
      </c>
      <c r="M52">
        <v>0.4</v>
      </c>
      <c r="S52" t="s">
        <v>53</v>
      </c>
      <c r="T52" t="s">
        <v>3</v>
      </c>
      <c r="U52">
        <v>40</v>
      </c>
      <c r="V52">
        <v>2018</v>
      </c>
      <c r="AW52" t="s">
        <v>3</v>
      </c>
      <c r="AX52" s="3"/>
      <c r="AY52" s="3"/>
      <c r="AZ52" s="3" t="s">
        <v>15</v>
      </c>
      <c r="BA52">
        <v>15</v>
      </c>
      <c r="BC52">
        <v>3</v>
      </c>
      <c r="BD52">
        <v>1</v>
      </c>
      <c r="BE52" s="4">
        <f>SUM(BA52:BB52)</f>
        <v>15</v>
      </c>
      <c r="BF52" s="4">
        <f>SUM(BC52:BD52)</f>
        <v>4</v>
      </c>
      <c r="BG52" s="4">
        <f>BE52-BF52</f>
        <v>11</v>
      </c>
      <c r="BH52" t="s">
        <v>3</v>
      </c>
      <c r="CD52" s="3">
        <v>2009</v>
      </c>
      <c r="CF52">
        <v>10</v>
      </c>
      <c r="CG52" t="s">
        <v>35</v>
      </c>
      <c r="CH52" s="8">
        <v>7.75</v>
      </c>
      <c r="CI52" t="s">
        <v>35</v>
      </c>
      <c r="CJ52" s="4">
        <f t="shared" si="7"/>
        <v>17.75</v>
      </c>
      <c r="CR52" s="5">
        <v>7750</v>
      </c>
      <c r="CS52" t="s">
        <v>35</v>
      </c>
      <c r="CT52" t="s">
        <v>6</v>
      </c>
      <c r="DA52">
        <v>2</v>
      </c>
      <c r="DB52" t="s">
        <v>248</v>
      </c>
      <c r="DC52">
        <v>6</v>
      </c>
      <c r="DD52" t="s">
        <v>249</v>
      </c>
      <c r="EA52" t="s">
        <v>3</v>
      </c>
      <c r="EB52" t="s">
        <v>3</v>
      </c>
      <c r="EC52" t="s">
        <v>3</v>
      </c>
      <c r="ED52" t="s">
        <v>3</v>
      </c>
      <c r="EE52" t="s">
        <v>52</v>
      </c>
      <c r="EF52" t="s">
        <v>53</v>
      </c>
      <c r="EP52">
        <v>4</v>
      </c>
      <c r="ER52">
        <v>2</v>
      </c>
      <c r="EX52">
        <v>1</v>
      </c>
      <c r="FF52">
        <v>4</v>
      </c>
    </row>
    <row r="53" spans="1:162" ht="30" x14ac:dyDescent="0.25">
      <c r="A53">
        <v>2317</v>
      </c>
      <c r="B53" t="s">
        <v>397</v>
      </c>
      <c r="E53" t="s">
        <v>406</v>
      </c>
      <c r="F53" s="2">
        <v>1</v>
      </c>
      <c r="G53" s="2">
        <v>2</v>
      </c>
      <c r="H53" s="1">
        <v>4</v>
      </c>
      <c r="I53" t="s">
        <v>54</v>
      </c>
      <c r="J53" t="s">
        <v>1</v>
      </c>
      <c r="K53">
        <v>6000</v>
      </c>
      <c r="L53">
        <v>1996</v>
      </c>
      <c r="M53">
        <v>1300</v>
      </c>
      <c r="S53" t="s">
        <v>44</v>
      </c>
      <c r="T53" t="s">
        <v>3</v>
      </c>
      <c r="U53">
        <v>500</v>
      </c>
      <c r="V53">
        <v>1996</v>
      </c>
      <c r="AW53" t="s">
        <v>4</v>
      </c>
      <c r="AX53" s="3" t="s">
        <v>16</v>
      </c>
      <c r="AY53" s="3"/>
      <c r="AZ53" s="3" t="s">
        <v>5</v>
      </c>
      <c r="BA53">
        <v>220</v>
      </c>
      <c r="BC53">
        <v>40</v>
      </c>
      <c r="BE53" s="4">
        <f>SUM(BA53:BB53)</f>
        <v>220</v>
      </c>
      <c r="BF53" s="4">
        <f>SUM(BC53:BD53)</f>
        <v>40</v>
      </c>
      <c r="BG53" s="4">
        <f>BE53-BF53</f>
        <v>180</v>
      </c>
      <c r="BH53" t="s">
        <v>4</v>
      </c>
      <c r="CD53" s="3"/>
      <c r="CG53">
        <v>2.8</v>
      </c>
      <c r="CH53">
        <v>4.8</v>
      </c>
      <c r="CI53">
        <v>0.7</v>
      </c>
      <c r="CJ53" s="4">
        <f t="shared" si="7"/>
        <v>8.2999999999999989</v>
      </c>
      <c r="CR53">
        <v>4.8</v>
      </c>
      <c r="CS53" t="s">
        <v>35</v>
      </c>
      <c r="DA53">
        <v>2</v>
      </c>
      <c r="DB53" t="s">
        <v>25</v>
      </c>
      <c r="DD53" t="s">
        <v>250</v>
      </c>
      <c r="EA53" t="s">
        <v>1</v>
      </c>
      <c r="EB53" t="s">
        <v>3</v>
      </c>
      <c r="EC53" t="s">
        <v>4</v>
      </c>
      <c r="ED53" t="s">
        <v>4</v>
      </c>
      <c r="EE53" t="s">
        <v>54</v>
      </c>
      <c r="EF53" t="s">
        <v>44</v>
      </c>
      <c r="EP53">
        <v>4</v>
      </c>
      <c r="ER53">
        <v>2</v>
      </c>
      <c r="EX53">
        <v>1</v>
      </c>
      <c r="FF53">
        <v>4</v>
      </c>
    </row>
    <row r="54" spans="1:162" x14ac:dyDescent="0.25">
      <c r="A54">
        <v>2318</v>
      </c>
      <c r="B54" t="s">
        <v>395</v>
      </c>
      <c r="C54" t="s">
        <v>398</v>
      </c>
      <c r="E54" t="s">
        <v>406</v>
      </c>
      <c r="F54" s="2">
        <v>2</v>
      </c>
      <c r="G54" s="2">
        <v>6</v>
      </c>
      <c r="H54" s="1">
        <v>1.8</v>
      </c>
      <c r="I54" t="s">
        <v>44</v>
      </c>
      <c r="J54" t="s">
        <v>3</v>
      </c>
      <c r="K54">
        <v>45</v>
      </c>
      <c r="L54">
        <v>1945</v>
      </c>
      <c r="M54">
        <v>2</v>
      </c>
      <c r="S54" t="s">
        <v>2</v>
      </c>
      <c r="T54" t="s">
        <v>3</v>
      </c>
      <c r="U54">
        <v>30</v>
      </c>
      <c r="V54">
        <v>1945</v>
      </c>
      <c r="W54">
        <v>1.5</v>
      </c>
      <c r="AW54" t="s">
        <v>3</v>
      </c>
      <c r="AX54" s="3"/>
      <c r="AY54" s="3"/>
      <c r="AZ54" s="3"/>
      <c r="BE54" s="4"/>
      <c r="BF54" s="4"/>
      <c r="BG54" s="4"/>
      <c r="BH54" t="s">
        <v>3</v>
      </c>
      <c r="BI54">
        <v>0.5</v>
      </c>
      <c r="BJ54" t="s">
        <v>43</v>
      </c>
      <c r="BL54">
        <v>10000</v>
      </c>
      <c r="BN54">
        <v>2000</v>
      </c>
      <c r="BP54" t="s">
        <v>55</v>
      </c>
      <c r="BQ54">
        <v>40</v>
      </c>
      <c r="BR54">
        <v>2015</v>
      </c>
      <c r="BS54">
        <v>0.3</v>
      </c>
      <c r="CD54" s="3"/>
      <c r="CG54">
        <v>10</v>
      </c>
      <c r="CH54">
        <v>80</v>
      </c>
      <c r="CJ54" s="4">
        <f t="shared" si="7"/>
        <v>90</v>
      </c>
      <c r="CK54">
        <v>2000</v>
      </c>
      <c r="CO54">
        <v>1.2</v>
      </c>
      <c r="CP54">
        <v>7</v>
      </c>
      <c r="CU54">
        <v>1.2</v>
      </c>
      <c r="CV54" t="s">
        <v>6</v>
      </c>
      <c r="CW54">
        <v>5</v>
      </c>
      <c r="CX54">
        <v>0.3</v>
      </c>
      <c r="CY54" t="s">
        <v>35</v>
      </c>
      <c r="CZ54" t="s">
        <v>6</v>
      </c>
      <c r="DA54">
        <v>6</v>
      </c>
      <c r="DB54" t="s">
        <v>246</v>
      </c>
      <c r="DC54">
        <v>4</v>
      </c>
      <c r="DD54" t="s">
        <v>76</v>
      </c>
      <c r="DE54">
        <v>8</v>
      </c>
      <c r="DF54" t="s">
        <v>43</v>
      </c>
      <c r="DG54">
        <v>6</v>
      </c>
      <c r="DH54" t="s">
        <v>234</v>
      </c>
      <c r="DI54" s="21" t="s">
        <v>235</v>
      </c>
      <c r="DJ54" t="s">
        <v>251</v>
      </c>
      <c r="DK54">
        <v>3</v>
      </c>
      <c r="DL54" t="s">
        <v>43</v>
      </c>
      <c r="DM54">
        <v>6</v>
      </c>
      <c r="DN54">
        <v>25000</v>
      </c>
      <c r="DO54" t="s">
        <v>29</v>
      </c>
      <c r="DP54">
        <v>100000</v>
      </c>
      <c r="DQ54" t="s">
        <v>252</v>
      </c>
      <c r="DR54">
        <v>19000</v>
      </c>
      <c r="DS54" t="s">
        <v>245</v>
      </c>
      <c r="DT54">
        <v>25000</v>
      </c>
      <c r="DU54" t="s">
        <v>236</v>
      </c>
      <c r="EA54" t="s">
        <v>3</v>
      </c>
      <c r="EB54" t="s">
        <v>3</v>
      </c>
      <c r="EC54" t="s">
        <v>3</v>
      </c>
      <c r="ED54" t="s">
        <v>3</v>
      </c>
      <c r="EE54" t="s">
        <v>44</v>
      </c>
      <c r="EF54" t="s">
        <v>2</v>
      </c>
      <c r="EP54">
        <v>3</v>
      </c>
      <c r="ER54">
        <v>2</v>
      </c>
      <c r="EX54">
        <v>1</v>
      </c>
      <c r="FF54">
        <v>2</v>
      </c>
    </row>
    <row r="55" spans="1:162" ht="30" x14ac:dyDescent="0.25">
      <c r="A55">
        <v>2319</v>
      </c>
      <c r="B55" t="s">
        <v>395</v>
      </c>
      <c r="C55" t="s">
        <v>398</v>
      </c>
      <c r="E55" t="s">
        <v>406</v>
      </c>
      <c r="F55" s="2">
        <v>1</v>
      </c>
      <c r="G55" s="2">
        <v>2</v>
      </c>
      <c r="H55" s="1">
        <v>3</v>
      </c>
      <c r="I55" t="s">
        <v>8</v>
      </c>
      <c r="J55" t="s">
        <v>3</v>
      </c>
      <c r="K55">
        <v>400</v>
      </c>
      <c r="L55">
        <v>1998</v>
      </c>
      <c r="M55">
        <v>1.1000000000000001</v>
      </c>
      <c r="S55" t="s">
        <v>14</v>
      </c>
      <c r="T55" t="s">
        <v>3</v>
      </c>
      <c r="U55">
        <v>500</v>
      </c>
      <c r="V55">
        <v>2016</v>
      </c>
      <c r="W55">
        <v>1.4</v>
      </c>
      <c r="AW55" t="s">
        <v>3</v>
      </c>
      <c r="AX55" s="3"/>
      <c r="AY55" s="3"/>
      <c r="AZ55" s="3" t="s">
        <v>5</v>
      </c>
      <c r="BA55">
        <v>80</v>
      </c>
      <c r="BB55">
        <v>60</v>
      </c>
      <c r="BC55">
        <v>20</v>
      </c>
      <c r="BD55">
        <v>30</v>
      </c>
      <c r="BE55" s="4">
        <f>SUM(BA55:BB55)</f>
        <v>140</v>
      </c>
      <c r="BF55" s="4">
        <f t="shared" ref="BF55:BF63" si="8">SUM(BC55:BD55)</f>
        <v>50</v>
      </c>
      <c r="BG55" s="4">
        <f t="shared" ref="BG55:BG63" si="9">BE55-BF55</f>
        <v>90</v>
      </c>
      <c r="BH55" t="s">
        <v>3</v>
      </c>
      <c r="CD55" s="3">
        <v>2016</v>
      </c>
      <c r="CF55">
        <v>13.5</v>
      </c>
      <c r="CH55">
        <v>16.5</v>
      </c>
      <c r="CI55">
        <v>3</v>
      </c>
      <c r="CJ55" s="4">
        <f t="shared" si="7"/>
        <v>33</v>
      </c>
      <c r="CR55">
        <v>3</v>
      </c>
      <c r="CT55">
        <v>2</v>
      </c>
      <c r="DA55">
        <v>2</v>
      </c>
      <c r="DB55" t="s">
        <v>76</v>
      </c>
      <c r="DC55">
        <v>6</v>
      </c>
      <c r="DD55" t="s">
        <v>61</v>
      </c>
      <c r="DE55">
        <v>1</v>
      </c>
      <c r="EA55" t="s">
        <v>3</v>
      </c>
      <c r="EB55" t="s">
        <v>3</v>
      </c>
      <c r="EC55" t="s">
        <v>3</v>
      </c>
      <c r="ED55" t="s">
        <v>3</v>
      </c>
      <c r="EE55" t="s">
        <v>8</v>
      </c>
      <c r="EF55" t="s">
        <v>14</v>
      </c>
      <c r="EP55">
        <v>4</v>
      </c>
      <c r="ER55">
        <v>2</v>
      </c>
      <c r="EX55">
        <v>1</v>
      </c>
      <c r="FF55">
        <v>2</v>
      </c>
    </row>
    <row r="56" spans="1:162" ht="30" x14ac:dyDescent="0.25">
      <c r="A56" s="6">
        <v>2404</v>
      </c>
      <c r="B56" t="s">
        <v>396</v>
      </c>
      <c r="C56" t="s">
        <v>400</v>
      </c>
      <c r="E56" t="s">
        <v>406</v>
      </c>
      <c r="F56" s="2">
        <v>1</v>
      </c>
      <c r="G56" s="2">
        <v>4</v>
      </c>
      <c r="H56" s="1">
        <v>0.6</v>
      </c>
      <c r="I56" t="s">
        <v>0</v>
      </c>
      <c r="J56" t="s">
        <v>1</v>
      </c>
      <c r="K56">
        <v>90</v>
      </c>
      <c r="L56">
        <v>1990</v>
      </c>
      <c r="S56" t="s">
        <v>2</v>
      </c>
      <c r="T56" t="s">
        <v>3</v>
      </c>
      <c r="U56">
        <v>60</v>
      </c>
      <c r="V56">
        <v>1990</v>
      </c>
      <c r="W56">
        <v>0.5</v>
      </c>
      <c r="X56" t="s">
        <v>19</v>
      </c>
      <c r="Z56">
        <v>50</v>
      </c>
      <c r="AA56">
        <v>1997</v>
      </c>
      <c r="AB56">
        <v>50</v>
      </c>
      <c r="AC56" t="s">
        <v>56</v>
      </c>
      <c r="AD56">
        <v>30</v>
      </c>
      <c r="AE56">
        <v>1997</v>
      </c>
      <c r="AF56">
        <v>0.5</v>
      </c>
      <c r="AW56" t="s">
        <v>4</v>
      </c>
      <c r="AX56" s="3" t="s">
        <v>16</v>
      </c>
      <c r="AY56" s="3" t="s">
        <v>17</v>
      </c>
      <c r="AZ56" s="3" t="s">
        <v>5</v>
      </c>
      <c r="BB56">
        <v>20</v>
      </c>
      <c r="BD56">
        <v>17</v>
      </c>
      <c r="BE56" s="4">
        <f>SUM(BA56:BB56)</f>
        <v>20</v>
      </c>
      <c r="BF56" s="4">
        <f t="shared" si="8"/>
        <v>17</v>
      </c>
      <c r="BG56" s="4">
        <f t="shared" si="9"/>
        <v>3</v>
      </c>
      <c r="BH56" t="s">
        <v>4</v>
      </c>
      <c r="CD56" s="3"/>
      <c r="CJ56" s="4"/>
      <c r="CR56">
        <v>17</v>
      </c>
      <c r="CS56" t="s">
        <v>35</v>
      </c>
      <c r="DA56">
        <v>4</v>
      </c>
      <c r="DB56" t="s">
        <v>40</v>
      </c>
      <c r="DD56" t="s">
        <v>33</v>
      </c>
      <c r="DE56">
        <v>9</v>
      </c>
      <c r="DF56" t="s">
        <v>253</v>
      </c>
      <c r="DG56" s="21" t="s">
        <v>235</v>
      </c>
      <c r="DH56" t="s">
        <v>254</v>
      </c>
      <c r="DI56">
        <v>78</v>
      </c>
      <c r="DN56">
        <v>10000</v>
      </c>
      <c r="DO56" t="s">
        <v>247</v>
      </c>
      <c r="DP56">
        <v>10000</v>
      </c>
      <c r="DQ56" t="s">
        <v>245</v>
      </c>
      <c r="EA56" t="s">
        <v>1</v>
      </c>
      <c r="EB56" t="s">
        <v>3</v>
      </c>
      <c r="EC56" t="s">
        <v>4</v>
      </c>
      <c r="ED56" t="s">
        <v>4</v>
      </c>
      <c r="EE56" t="s">
        <v>0</v>
      </c>
      <c r="EF56" t="s">
        <v>2</v>
      </c>
      <c r="EG56" t="s">
        <v>19</v>
      </c>
      <c r="EH56">
        <v>2</v>
      </c>
      <c r="EI56">
        <v>9</v>
      </c>
      <c r="EJ56" t="s">
        <v>57</v>
      </c>
      <c r="EK56">
        <v>3</v>
      </c>
      <c r="EP56">
        <v>3</v>
      </c>
      <c r="ER56">
        <v>2</v>
      </c>
      <c r="EX56">
        <v>1</v>
      </c>
      <c r="FF56" t="s">
        <v>58</v>
      </c>
    </row>
    <row r="57" spans="1:162" ht="30" x14ac:dyDescent="0.25">
      <c r="A57" s="6">
        <v>2405</v>
      </c>
      <c r="B57" t="s">
        <v>397</v>
      </c>
      <c r="E57" t="s">
        <v>406</v>
      </c>
      <c r="F57" s="2">
        <v>1</v>
      </c>
      <c r="G57" s="2">
        <v>2</v>
      </c>
      <c r="H57" s="1">
        <v>3.4</v>
      </c>
      <c r="I57" t="s">
        <v>0</v>
      </c>
      <c r="J57" t="s">
        <v>1</v>
      </c>
      <c r="L57">
        <v>1997</v>
      </c>
      <c r="S57" t="s">
        <v>14</v>
      </c>
      <c r="T57" t="s">
        <v>3</v>
      </c>
      <c r="U57">
        <v>40</v>
      </c>
      <c r="V57">
        <v>2015</v>
      </c>
      <c r="AW57" t="s">
        <v>4</v>
      </c>
      <c r="AX57" s="3" t="s">
        <v>12</v>
      </c>
      <c r="AY57" s="3" t="s">
        <v>59</v>
      </c>
      <c r="AZ57" s="3" t="s">
        <v>5</v>
      </c>
      <c r="BA57">
        <v>15</v>
      </c>
      <c r="BB57">
        <v>15</v>
      </c>
      <c r="BD57">
        <v>30</v>
      </c>
      <c r="BE57" s="4">
        <f>SUM(BA57:BB57)</f>
        <v>30</v>
      </c>
      <c r="BF57" s="4">
        <f t="shared" si="8"/>
        <v>30</v>
      </c>
      <c r="BG57" s="4">
        <f t="shared" si="9"/>
        <v>0</v>
      </c>
      <c r="BH57" t="s">
        <v>4</v>
      </c>
      <c r="CD57" s="3"/>
      <c r="CF57">
        <v>20</v>
      </c>
      <c r="CG57" t="s">
        <v>6</v>
      </c>
      <c r="CH57">
        <v>49</v>
      </c>
      <c r="CI57" t="s">
        <v>6</v>
      </c>
      <c r="CJ57" s="4">
        <f t="shared" ref="CJ57:CJ70" si="10">SUM(CE57:CI57)</f>
        <v>69</v>
      </c>
      <c r="CR57">
        <v>49</v>
      </c>
      <c r="CS57" t="s">
        <v>35</v>
      </c>
      <c r="DA57">
        <v>2</v>
      </c>
      <c r="DB57" t="s">
        <v>40</v>
      </c>
      <c r="DD57" t="s">
        <v>241</v>
      </c>
      <c r="DE57">
        <v>1</v>
      </c>
      <c r="EA57" t="s">
        <v>1</v>
      </c>
      <c r="EB57" t="s">
        <v>3</v>
      </c>
      <c r="EC57" t="s">
        <v>4</v>
      </c>
      <c r="ED57" t="s">
        <v>4</v>
      </c>
      <c r="EE57" t="s">
        <v>0</v>
      </c>
      <c r="EF57" t="s">
        <v>14</v>
      </c>
      <c r="EP57">
        <v>2</v>
      </c>
      <c r="ER57">
        <v>2</v>
      </c>
      <c r="EX57">
        <v>1</v>
      </c>
      <c r="FF57">
        <v>4</v>
      </c>
    </row>
    <row r="58" spans="1:162" ht="30" x14ac:dyDescent="0.25">
      <c r="A58" s="6">
        <v>2406</v>
      </c>
      <c r="B58" t="s">
        <v>397</v>
      </c>
      <c r="E58" t="s">
        <v>406</v>
      </c>
      <c r="F58" s="2">
        <v>1</v>
      </c>
      <c r="G58" s="2">
        <v>2</v>
      </c>
      <c r="H58" s="1">
        <v>2.5</v>
      </c>
      <c r="I58" t="s">
        <v>60</v>
      </c>
      <c r="J58" t="s">
        <v>1</v>
      </c>
      <c r="L58">
        <v>2002</v>
      </c>
      <c r="S58" t="s">
        <v>14</v>
      </c>
      <c r="T58" t="s">
        <v>3</v>
      </c>
      <c r="V58">
        <v>2017</v>
      </c>
      <c r="AW58" t="s">
        <v>4</v>
      </c>
      <c r="AX58" s="3" t="s">
        <v>16</v>
      </c>
      <c r="AY58" s="3" t="s">
        <v>23</v>
      </c>
      <c r="AZ58" s="3" t="s">
        <v>5</v>
      </c>
      <c r="BD58">
        <v>7</v>
      </c>
      <c r="BE58" s="4">
        <v>5</v>
      </c>
      <c r="BF58" s="4">
        <f t="shared" si="8"/>
        <v>7</v>
      </c>
      <c r="BG58" s="4">
        <f t="shared" si="9"/>
        <v>-2</v>
      </c>
      <c r="BH58" t="s">
        <v>4</v>
      </c>
      <c r="CD58" s="3"/>
      <c r="CF58">
        <v>5</v>
      </c>
      <c r="CG58" t="s">
        <v>6</v>
      </c>
      <c r="CH58">
        <v>2</v>
      </c>
      <c r="CI58" t="s">
        <v>6</v>
      </c>
      <c r="CJ58" s="4">
        <f t="shared" si="10"/>
        <v>7</v>
      </c>
      <c r="CR58">
        <v>2</v>
      </c>
      <c r="EA58" t="s">
        <v>1</v>
      </c>
      <c r="EB58" t="s">
        <v>3</v>
      </c>
      <c r="EC58" t="s">
        <v>4</v>
      </c>
      <c r="ED58" t="s">
        <v>4</v>
      </c>
      <c r="EE58" t="s">
        <v>60</v>
      </c>
      <c r="EF58" t="s">
        <v>14</v>
      </c>
      <c r="EP58">
        <v>2</v>
      </c>
      <c r="ER58">
        <v>2</v>
      </c>
      <c r="EX58">
        <v>1</v>
      </c>
      <c r="FF58">
        <v>4</v>
      </c>
    </row>
    <row r="59" spans="1:162" ht="30" x14ac:dyDescent="0.25">
      <c r="A59">
        <v>2407</v>
      </c>
      <c r="B59" t="s">
        <v>397</v>
      </c>
      <c r="E59" t="s">
        <v>406</v>
      </c>
      <c r="F59" s="2">
        <v>1</v>
      </c>
      <c r="G59" s="2">
        <v>4</v>
      </c>
      <c r="H59" s="1">
        <v>1.7</v>
      </c>
      <c r="I59" t="s">
        <v>60</v>
      </c>
      <c r="J59" t="s">
        <v>1</v>
      </c>
      <c r="L59">
        <v>2007</v>
      </c>
      <c r="S59" t="s">
        <v>62</v>
      </c>
      <c r="T59" t="s">
        <v>49</v>
      </c>
      <c r="V59">
        <v>2012</v>
      </c>
      <c r="X59" t="s">
        <v>53</v>
      </c>
      <c r="AA59">
        <v>2005</v>
      </c>
      <c r="AB59">
        <v>1.2</v>
      </c>
      <c r="AC59" t="s">
        <v>63</v>
      </c>
      <c r="AE59">
        <v>2012</v>
      </c>
      <c r="AW59" t="s">
        <v>4</v>
      </c>
      <c r="AX59" s="3" t="s">
        <v>16</v>
      </c>
      <c r="AY59" s="3" t="s">
        <v>23</v>
      </c>
      <c r="AZ59" s="3" t="s">
        <v>5</v>
      </c>
      <c r="BA59">
        <v>45</v>
      </c>
      <c r="BB59">
        <v>32</v>
      </c>
      <c r="BC59">
        <v>25</v>
      </c>
      <c r="BD59">
        <v>20</v>
      </c>
      <c r="BE59" s="4">
        <f>SUM(BA59:BB59)</f>
        <v>77</v>
      </c>
      <c r="BF59" s="4">
        <f t="shared" si="8"/>
        <v>45</v>
      </c>
      <c r="BG59" s="4">
        <f t="shared" si="9"/>
        <v>32</v>
      </c>
      <c r="BH59" t="s">
        <v>4</v>
      </c>
      <c r="CD59" s="3"/>
      <c r="CF59">
        <v>30</v>
      </c>
      <c r="CG59" t="s">
        <v>6</v>
      </c>
      <c r="CH59">
        <v>11</v>
      </c>
      <c r="CI59" t="s">
        <v>6</v>
      </c>
      <c r="CJ59" s="4">
        <f t="shared" si="10"/>
        <v>41</v>
      </c>
      <c r="CR59">
        <v>11</v>
      </c>
      <c r="CS59" t="s">
        <v>35</v>
      </c>
      <c r="DA59">
        <v>4</v>
      </c>
      <c r="DB59" t="s">
        <v>25</v>
      </c>
      <c r="DD59" t="s">
        <v>65</v>
      </c>
      <c r="DF59" t="s">
        <v>64</v>
      </c>
      <c r="DG59" t="s">
        <v>255</v>
      </c>
      <c r="DH59" t="s">
        <v>66</v>
      </c>
      <c r="DN59">
        <v>25000</v>
      </c>
      <c r="DO59" t="s">
        <v>247</v>
      </c>
      <c r="EA59" t="s">
        <v>1</v>
      </c>
      <c r="EB59" t="s">
        <v>49</v>
      </c>
      <c r="EC59" t="s">
        <v>4</v>
      </c>
      <c r="ED59" t="s">
        <v>4</v>
      </c>
      <c r="EE59" t="s">
        <v>60</v>
      </c>
      <c r="EF59" t="s">
        <v>62</v>
      </c>
      <c r="EG59" t="s">
        <v>53</v>
      </c>
      <c r="EH59">
        <v>2</v>
      </c>
      <c r="EI59">
        <v>3</v>
      </c>
      <c r="EJ59" t="s">
        <v>67</v>
      </c>
      <c r="EK59">
        <v>1</v>
      </c>
      <c r="EP59">
        <v>4</v>
      </c>
      <c r="ER59">
        <v>2</v>
      </c>
      <c r="EX59">
        <v>1</v>
      </c>
      <c r="FF59" t="s">
        <v>58</v>
      </c>
    </row>
    <row r="60" spans="1:162" ht="30" x14ac:dyDescent="0.25">
      <c r="A60" s="6">
        <v>2408</v>
      </c>
      <c r="B60" t="s">
        <v>397</v>
      </c>
      <c r="E60" t="s">
        <v>408</v>
      </c>
      <c r="F60" s="2">
        <v>1</v>
      </c>
      <c r="G60" s="2">
        <v>4</v>
      </c>
      <c r="H60" s="1">
        <v>3</v>
      </c>
      <c r="I60" t="s">
        <v>60</v>
      </c>
      <c r="J60" t="s">
        <v>1</v>
      </c>
      <c r="L60">
        <v>2014</v>
      </c>
      <c r="S60" t="s">
        <v>14</v>
      </c>
      <c r="T60" t="s">
        <v>3</v>
      </c>
      <c r="V60">
        <v>2016</v>
      </c>
      <c r="X60" t="s">
        <v>53</v>
      </c>
      <c r="AA60">
        <v>2017</v>
      </c>
      <c r="AB60">
        <v>0.15</v>
      </c>
      <c r="AC60" t="s">
        <v>63</v>
      </c>
      <c r="AW60" t="s">
        <v>4</v>
      </c>
      <c r="AX60" s="3" t="s">
        <v>16</v>
      </c>
      <c r="AY60" s="3" t="s">
        <v>23</v>
      </c>
      <c r="AZ60" s="3" t="s">
        <v>15</v>
      </c>
      <c r="BB60">
        <v>25</v>
      </c>
      <c r="BD60">
        <v>15</v>
      </c>
      <c r="BE60" s="4">
        <f>SUM(BA60:BB60)</f>
        <v>25</v>
      </c>
      <c r="BF60" s="4">
        <f t="shared" si="8"/>
        <v>15</v>
      </c>
      <c r="BG60" s="4">
        <f t="shared" si="9"/>
        <v>10</v>
      </c>
      <c r="BH60" t="s">
        <v>4</v>
      </c>
      <c r="CD60" s="3"/>
      <c r="CF60">
        <v>13.5</v>
      </c>
      <c r="CG60" t="s">
        <v>6</v>
      </c>
      <c r="CH60">
        <v>15</v>
      </c>
      <c r="CI60" t="s">
        <v>6</v>
      </c>
      <c r="CJ60" s="4">
        <f t="shared" si="10"/>
        <v>28.5</v>
      </c>
      <c r="CR60">
        <v>15</v>
      </c>
      <c r="DA60">
        <v>4</v>
      </c>
      <c r="DB60" t="s">
        <v>25</v>
      </c>
      <c r="DD60" t="s">
        <v>81</v>
      </c>
      <c r="DE60">
        <v>1</v>
      </c>
      <c r="DF60" t="s">
        <v>64</v>
      </c>
      <c r="DG60">
        <v>6</v>
      </c>
      <c r="DH60" t="s">
        <v>256</v>
      </c>
      <c r="DI60">
        <v>1</v>
      </c>
      <c r="DN60">
        <v>20000</v>
      </c>
      <c r="DO60" t="s">
        <v>247</v>
      </c>
      <c r="DP60">
        <v>10000</v>
      </c>
      <c r="DQ60" t="s">
        <v>245</v>
      </c>
      <c r="EA60" t="s">
        <v>1</v>
      </c>
      <c r="EB60" t="s">
        <v>3</v>
      </c>
      <c r="EC60" t="s">
        <v>4</v>
      </c>
      <c r="ED60" t="s">
        <v>4</v>
      </c>
      <c r="EE60" t="s">
        <v>60</v>
      </c>
      <c r="EF60" t="s">
        <v>14</v>
      </c>
      <c r="EG60" t="s">
        <v>53</v>
      </c>
      <c r="EP60">
        <v>4</v>
      </c>
      <c r="ER60">
        <v>2</v>
      </c>
      <c r="EX60">
        <v>1</v>
      </c>
      <c r="FF60">
        <v>4</v>
      </c>
    </row>
    <row r="61" spans="1:162" ht="30" x14ac:dyDescent="0.25">
      <c r="A61">
        <v>2409</v>
      </c>
      <c r="B61" t="s">
        <v>397</v>
      </c>
      <c r="E61" t="s">
        <v>411</v>
      </c>
      <c r="F61" s="2">
        <v>1</v>
      </c>
      <c r="G61" s="2">
        <v>5</v>
      </c>
      <c r="H61" s="1">
        <v>2</v>
      </c>
      <c r="I61" t="s">
        <v>60</v>
      </c>
      <c r="J61" t="s">
        <v>1</v>
      </c>
      <c r="L61">
        <v>2014</v>
      </c>
      <c r="N61" t="s">
        <v>40</v>
      </c>
      <c r="R61">
        <v>2014</v>
      </c>
      <c r="S61" t="s">
        <v>14</v>
      </c>
      <c r="T61" t="s">
        <v>3</v>
      </c>
      <c r="V61">
        <v>2016</v>
      </c>
      <c r="X61" t="s">
        <v>68</v>
      </c>
      <c r="AA61">
        <v>2017</v>
      </c>
      <c r="AC61" t="s">
        <v>63</v>
      </c>
      <c r="AE61">
        <v>2017</v>
      </c>
      <c r="AW61" t="s">
        <v>4</v>
      </c>
      <c r="AX61" s="3" t="s">
        <v>12</v>
      </c>
      <c r="AY61" s="3" t="s">
        <v>23</v>
      </c>
      <c r="AZ61" s="3" t="s">
        <v>5</v>
      </c>
      <c r="BB61">
        <v>15</v>
      </c>
      <c r="BD61">
        <v>11</v>
      </c>
      <c r="BE61" s="4">
        <f>SUM(BA61:BB61)</f>
        <v>15</v>
      </c>
      <c r="BF61" s="4">
        <f t="shared" si="8"/>
        <v>11</v>
      </c>
      <c r="BG61" s="4">
        <f t="shared" si="9"/>
        <v>4</v>
      </c>
      <c r="BH61" t="s">
        <v>4</v>
      </c>
      <c r="CD61" s="3"/>
      <c r="CF61">
        <v>13.5</v>
      </c>
      <c r="CG61" t="s">
        <v>6</v>
      </c>
      <c r="CH61">
        <v>15</v>
      </c>
      <c r="CI61" t="s">
        <v>6</v>
      </c>
      <c r="CJ61" s="4">
        <f t="shared" si="10"/>
        <v>28.5</v>
      </c>
      <c r="CR61">
        <v>15</v>
      </c>
      <c r="CS61" t="s">
        <v>35</v>
      </c>
      <c r="DA61">
        <v>5</v>
      </c>
      <c r="DB61" t="s">
        <v>25</v>
      </c>
      <c r="DD61" t="s">
        <v>40</v>
      </c>
      <c r="DF61" t="s">
        <v>81</v>
      </c>
      <c r="DG61">
        <v>1</v>
      </c>
      <c r="DH61" t="s">
        <v>257</v>
      </c>
      <c r="DI61" s="21" t="s">
        <v>235</v>
      </c>
      <c r="DJ61" t="s">
        <v>71</v>
      </c>
      <c r="DK61">
        <v>12</v>
      </c>
      <c r="DR61">
        <v>10000</v>
      </c>
      <c r="DS61" t="s">
        <v>258</v>
      </c>
      <c r="DT61">
        <v>10000</v>
      </c>
      <c r="DU61" t="s">
        <v>245</v>
      </c>
      <c r="EA61" t="s">
        <v>1</v>
      </c>
      <c r="EB61" t="s">
        <v>3</v>
      </c>
      <c r="EC61" t="s">
        <v>4</v>
      </c>
      <c r="ED61" t="s">
        <v>4</v>
      </c>
      <c r="EE61" t="s">
        <v>60</v>
      </c>
      <c r="EF61" t="s">
        <v>14</v>
      </c>
      <c r="EG61" t="s">
        <v>68</v>
      </c>
      <c r="EP61">
        <v>4</v>
      </c>
      <c r="ER61">
        <v>2</v>
      </c>
      <c r="EX61">
        <v>1</v>
      </c>
      <c r="FF61">
        <v>4</v>
      </c>
    </row>
    <row r="62" spans="1:162" ht="30" x14ac:dyDescent="0.25">
      <c r="A62">
        <v>2410</v>
      </c>
      <c r="B62" t="s">
        <v>397</v>
      </c>
      <c r="E62" t="s">
        <v>409</v>
      </c>
      <c r="F62" s="2">
        <v>1</v>
      </c>
      <c r="G62" s="2">
        <v>3</v>
      </c>
      <c r="H62" s="1">
        <v>6</v>
      </c>
      <c r="I62" t="s">
        <v>0</v>
      </c>
      <c r="J62" t="s">
        <v>1</v>
      </c>
      <c r="L62">
        <v>1998</v>
      </c>
      <c r="S62" t="s">
        <v>27</v>
      </c>
      <c r="T62" t="s">
        <v>28</v>
      </c>
      <c r="U62" t="s">
        <v>69</v>
      </c>
      <c r="V62">
        <v>1995</v>
      </c>
      <c r="X62" t="s">
        <v>2</v>
      </c>
      <c r="Z62">
        <v>92</v>
      </c>
      <c r="AA62">
        <v>1945</v>
      </c>
      <c r="AW62" t="s">
        <v>30</v>
      </c>
      <c r="AX62" s="3" t="s">
        <v>12</v>
      </c>
      <c r="AY62" s="3" t="s">
        <v>59</v>
      </c>
      <c r="AZ62" s="3" t="s">
        <v>5</v>
      </c>
      <c r="BB62">
        <v>60</v>
      </c>
      <c r="BD62">
        <v>25</v>
      </c>
      <c r="BE62" s="4">
        <f>SUM(BA62:BB62)</f>
        <v>60</v>
      </c>
      <c r="BF62" s="4">
        <f t="shared" si="8"/>
        <v>25</v>
      </c>
      <c r="BG62" s="4">
        <f t="shared" si="9"/>
        <v>35</v>
      </c>
      <c r="BH62" t="s">
        <v>30</v>
      </c>
      <c r="CD62" s="3"/>
      <c r="CF62">
        <v>30</v>
      </c>
      <c r="CG62" t="s">
        <v>6</v>
      </c>
      <c r="CH62">
        <v>1.5</v>
      </c>
      <c r="CI62" t="s">
        <v>6</v>
      </c>
      <c r="CJ62" s="4">
        <f t="shared" si="10"/>
        <v>31.5</v>
      </c>
      <c r="CR62">
        <v>1.5</v>
      </c>
      <c r="CS62">
        <v>3</v>
      </c>
      <c r="DA62">
        <v>3</v>
      </c>
      <c r="DB62" t="s">
        <v>40</v>
      </c>
      <c r="DD62" t="s">
        <v>43</v>
      </c>
      <c r="DE62">
        <v>11</v>
      </c>
      <c r="DF62" t="s">
        <v>32</v>
      </c>
      <c r="EA62" t="s">
        <v>1</v>
      </c>
      <c r="EB62" t="s">
        <v>28</v>
      </c>
      <c r="EC62" t="s">
        <v>30</v>
      </c>
      <c r="ED62" t="s">
        <v>30</v>
      </c>
      <c r="EE62" t="s">
        <v>0</v>
      </c>
      <c r="EF62" t="s">
        <v>27</v>
      </c>
      <c r="EG62" t="s">
        <v>2</v>
      </c>
      <c r="EP62">
        <v>2</v>
      </c>
      <c r="ER62">
        <v>2</v>
      </c>
      <c r="EX62">
        <v>1</v>
      </c>
      <c r="FF62">
        <v>2</v>
      </c>
    </row>
    <row r="63" spans="1:162" ht="30" x14ac:dyDescent="0.25">
      <c r="A63">
        <v>2411</v>
      </c>
      <c r="B63" t="s">
        <v>397</v>
      </c>
      <c r="E63" t="s">
        <v>406</v>
      </c>
      <c r="F63" s="2">
        <v>1</v>
      </c>
      <c r="G63" s="2">
        <v>3</v>
      </c>
      <c r="H63" s="1">
        <v>1.7</v>
      </c>
      <c r="I63" t="s">
        <v>0</v>
      </c>
      <c r="J63" t="s">
        <v>1</v>
      </c>
      <c r="L63">
        <v>1997</v>
      </c>
      <c r="S63" t="s">
        <v>62</v>
      </c>
      <c r="T63" t="s">
        <v>49</v>
      </c>
      <c r="V63">
        <v>2017</v>
      </c>
      <c r="X63" t="s">
        <v>14</v>
      </c>
      <c r="AA63">
        <v>2017</v>
      </c>
      <c r="AW63" t="s">
        <v>4</v>
      </c>
      <c r="AX63" s="3" t="s">
        <v>16</v>
      </c>
      <c r="AY63" s="3" t="s">
        <v>23</v>
      </c>
      <c r="AZ63" s="3" t="s">
        <v>5</v>
      </c>
      <c r="BA63">
        <v>20</v>
      </c>
      <c r="BD63">
        <v>15</v>
      </c>
      <c r="BE63" s="4">
        <f>SUM(BA63:BB63)</f>
        <v>20</v>
      </c>
      <c r="BF63" s="4">
        <f t="shared" si="8"/>
        <v>15</v>
      </c>
      <c r="BG63" s="4">
        <f t="shared" si="9"/>
        <v>5</v>
      </c>
      <c r="BH63" t="s">
        <v>4</v>
      </c>
      <c r="CD63" s="3">
        <v>2017</v>
      </c>
      <c r="CF63">
        <v>22</v>
      </c>
      <c r="CJ63" s="4">
        <f t="shared" si="10"/>
        <v>22</v>
      </c>
      <c r="CR63">
        <v>15</v>
      </c>
      <c r="DA63">
        <v>3</v>
      </c>
      <c r="DB63" t="s">
        <v>40</v>
      </c>
      <c r="DD63" t="s">
        <v>65</v>
      </c>
      <c r="DE63">
        <v>12</v>
      </c>
      <c r="DF63" t="s">
        <v>259</v>
      </c>
      <c r="DG63">
        <v>1</v>
      </c>
      <c r="EA63" t="s">
        <v>1</v>
      </c>
      <c r="EB63" t="s">
        <v>49</v>
      </c>
      <c r="EC63" t="s">
        <v>4</v>
      </c>
      <c r="ED63" t="s">
        <v>4</v>
      </c>
      <c r="EE63" t="s">
        <v>0</v>
      </c>
      <c r="EF63" t="s">
        <v>62</v>
      </c>
      <c r="EG63" t="s">
        <v>14</v>
      </c>
      <c r="EH63">
        <v>1</v>
      </c>
      <c r="EI63">
        <v>3</v>
      </c>
      <c r="EJ63" t="s">
        <v>70</v>
      </c>
      <c r="EK63">
        <v>1</v>
      </c>
      <c r="EP63">
        <v>23</v>
      </c>
      <c r="ER63">
        <v>2</v>
      </c>
      <c r="EX63">
        <v>1</v>
      </c>
      <c r="FF63">
        <v>4</v>
      </c>
    </row>
    <row r="64" spans="1:162" ht="30" x14ac:dyDescent="0.25">
      <c r="A64">
        <v>2412</v>
      </c>
      <c r="B64" t="s">
        <v>397</v>
      </c>
      <c r="E64" t="s">
        <v>406</v>
      </c>
      <c r="F64" s="2">
        <v>1</v>
      </c>
      <c r="G64" s="2">
        <v>2</v>
      </c>
      <c r="H64" s="1">
        <v>1</v>
      </c>
      <c r="I64" t="s">
        <v>0</v>
      </c>
      <c r="J64" t="s">
        <v>1</v>
      </c>
      <c r="K64">
        <v>30</v>
      </c>
      <c r="L64">
        <v>1999</v>
      </c>
      <c r="S64" t="s">
        <v>27</v>
      </c>
      <c r="T64" t="s">
        <v>28</v>
      </c>
      <c r="U64">
        <v>1000</v>
      </c>
      <c r="V64">
        <v>2014</v>
      </c>
      <c r="W64">
        <v>500</v>
      </c>
      <c r="AW64" t="s">
        <v>30</v>
      </c>
      <c r="AX64" s="3" t="s">
        <v>12</v>
      </c>
      <c r="AY64" s="3" t="s">
        <v>59</v>
      </c>
      <c r="AZ64" s="3" t="s">
        <v>5</v>
      </c>
      <c r="BE64" s="4"/>
      <c r="BF64" s="4"/>
      <c r="BG64" s="4"/>
      <c r="BH64" t="s">
        <v>30</v>
      </c>
      <c r="CD64" s="3"/>
      <c r="CF64">
        <v>15</v>
      </c>
      <c r="CH64">
        <v>1.7</v>
      </c>
      <c r="CJ64" s="4">
        <f t="shared" si="10"/>
        <v>16.7</v>
      </c>
      <c r="DA64">
        <v>2</v>
      </c>
      <c r="DB64" t="s">
        <v>40</v>
      </c>
      <c r="DD64" t="s">
        <v>43</v>
      </c>
      <c r="DE64">
        <v>11</v>
      </c>
      <c r="EA64" t="s">
        <v>1</v>
      </c>
      <c r="EB64" t="s">
        <v>28</v>
      </c>
      <c r="EC64" t="s">
        <v>30</v>
      </c>
      <c r="ED64" t="s">
        <v>30</v>
      </c>
      <c r="EE64" t="s">
        <v>0</v>
      </c>
      <c r="EF64" t="s">
        <v>27</v>
      </c>
      <c r="EP64">
        <v>4</v>
      </c>
      <c r="ER64">
        <v>2</v>
      </c>
      <c r="EX64">
        <v>1</v>
      </c>
      <c r="FF64">
        <v>4</v>
      </c>
    </row>
    <row r="65" spans="1:162" x14ac:dyDescent="0.25">
      <c r="A65">
        <v>2413</v>
      </c>
      <c r="B65" t="s">
        <v>397</v>
      </c>
      <c r="E65" t="s">
        <v>406</v>
      </c>
      <c r="F65" s="2">
        <v>2</v>
      </c>
      <c r="G65" s="2">
        <v>2</v>
      </c>
      <c r="H65" s="1">
        <v>0.2</v>
      </c>
      <c r="I65" t="s">
        <v>63</v>
      </c>
      <c r="J65" t="s">
        <v>49</v>
      </c>
      <c r="K65">
        <v>300</v>
      </c>
      <c r="L65">
        <v>2016</v>
      </c>
      <c r="AW65" t="s">
        <v>3</v>
      </c>
      <c r="AX65" s="3"/>
      <c r="AY65" s="3"/>
      <c r="AZ65" s="3"/>
      <c r="BD65">
        <v>4.5</v>
      </c>
      <c r="BE65" s="4">
        <f>SUM(BA65:BB65)</f>
        <v>0</v>
      </c>
      <c r="BF65" s="4">
        <f>SUM(BC65:BD65)</f>
        <v>4.5</v>
      </c>
      <c r="BG65" s="4">
        <f>BE65-BF65</f>
        <v>-4.5</v>
      </c>
      <c r="BH65" t="s">
        <v>3</v>
      </c>
      <c r="BI65">
        <v>0.2</v>
      </c>
      <c r="BJ65" t="s">
        <v>71</v>
      </c>
      <c r="BL65">
        <v>300</v>
      </c>
      <c r="BN65">
        <v>2016</v>
      </c>
      <c r="CD65" s="3"/>
      <c r="CF65">
        <v>9</v>
      </c>
      <c r="CG65" t="s">
        <v>6</v>
      </c>
      <c r="CH65">
        <v>8</v>
      </c>
      <c r="CI65" t="s">
        <v>6</v>
      </c>
      <c r="CJ65" s="4">
        <f t="shared" si="10"/>
        <v>17</v>
      </c>
      <c r="CR65">
        <v>8</v>
      </c>
      <c r="CS65" t="s">
        <v>6</v>
      </c>
      <c r="DA65">
        <v>2</v>
      </c>
      <c r="DB65" t="s">
        <v>260</v>
      </c>
      <c r="DC65">
        <v>12</v>
      </c>
      <c r="DD65" t="s">
        <v>261</v>
      </c>
      <c r="DE65">
        <v>1</v>
      </c>
      <c r="EA65" t="s">
        <v>49</v>
      </c>
      <c r="EC65" t="s">
        <v>3</v>
      </c>
      <c r="ED65" t="s">
        <v>3</v>
      </c>
      <c r="EE65" t="s">
        <v>63</v>
      </c>
      <c r="EH65">
        <v>1</v>
      </c>
      <c r="EI65">
        <v>4</v>
      </c>
      <c r="EJ65" t="s">
        <v>72</v>
      </c>
      <c r="EK65">
        <v>1</v>
      </c>
      <c r="EP65">
        <v>123</v>
      </c>
      <c r="ER65">
        <v>2</v>
      </c>
      <c r="EX65">
        <v>1</v>
      </c>
      <c r="FF65">
        <v>4</v>
      </c>
    </row>
    <row r="66" spans="1:162" x14ac:dyDescent="0.25">
      <c r="A66">
        <v>2414</v>
      </c>
      <c r="B66" t="s">
        <v>397</v>
      </c>
      <c r="E66" t="s">
        <v>406</v>
      </c>
      <c r="F66" s="2">
        <v>2</v>
      </c>
      <c r="G66" s="2">
        <v>1</v>
      </c>
      <c r="H66" s="1">
        <v>0.6</v>
      </c>
      <c r="I66" t="s">
        <v>8</v>
      </c>
      <c r="J66" t="s">
        <v>3</v>
      </c>
      <c r="K66">
        <v>200</v>
      </c>
      <c r="L66">
        <v>2012</v>
      </c>
      <c r="M66">
        <v>0.35</v>
      </c>
      <c r="AW66" t="s">
        <v>3</v>
      </c>
      <c r="AX66" s="3"/>
      <c r="AY66" s="3"/>
      <c r="AZ66" s="3"/>
      <c r="BA66">
        <v>10</v>
      </c>
      <c r="BC66">
        <v>7</v>
      </c>
      <c r="BE66" s="4">
        <f>SUM(BA66:BB66)</f>
        <v>10</v>
      </c>
      <c r="BF66" s="4">
        <f>SUM(BC66:BD66)</f>
        <v>7</v>
      </c>
      <c r="BG66" s="4">
        <f>BE66-BF66</f>
        <v>3</v>
      </c>
      <c r="BH66" t="s">
        <v>3</v>
      </c>
      <c r="BI66">
        <v>0.7</v>
      </c>
      <c r="BJ66" t="s">
        <v>32</v>
      </c>
      <c r="BL66">
        <v>100</v>
      </c>
      <c r="BN66">
        <v>1989</v>
      </c>
      <c r="CD66" s="3"/>
      <c r="CF66">
        <v>9</v>
      </c>
      <c r="CG66" t="s">
        <v>6</v>
      </c>
      <c r="CH66">
        <v>15</v>
      </c>
      <c r="CI66" t="s">
        <v>6</v>
      </c>
      <c r="CJ66" s="4">
        <f t="shared" si="10"/>
        <v>24</v>
      </c>
      <c r="CR66">
        <v>12.5</v>
      </c>
      <c r="CS66" t="s">
        <v>6</v>
      </c>
      <c r="DA66">
        <v>2</v>
      </c>
      <c r="DB66" t="s">
        <v>237</v>
      </c>
      <c r="DC66">
        <v>7</v>
      </c>
      <c r="DD66" t="s">
        <v>32</v>
      </c>
      <c r="DE66">
        <v>10</v>
      </c>
      <c r="EA66" t="s">
        <v>3</v>
      </c>
      <c r="EC66" t="s">
        <v>3</v>
      </c>
      <c r="ED66" t="s">
        <v>3</v>
      </c>
      <c r="EE66" t="s">
        <v>8</v>
      </c>
      <c r="EH66">
        <v>1</v>
      </c>
      <c r="EI66">
        <v>4</v>
      </c>
      <c r="EJ66" t="s">
        <v>72</v>
      </c>
      <c r="EK66">
        <v>1</v>
      </c>
      <c r="EP66">
        <v>23</v>
      </c>
      <c r="ER66">
        <v>2</v>
      </c>
      <c r="EX66">
        <v>1</v>
      </c>
      <c r="FF66">
        <v>4</v>
      </c>
    </row>
    <row r="67" spans="1:162" x14ac:dyDescent="0.25">
      <c r="A67">
        <v>2500</v>
      </c>
      <c r="B67" t="s">
        <v>397</v>
      </c>
      <c r="E67" t="s">
        <v>406</v>
      </c>
      <c r="F67" s="2">
        <v>1</v>
      </c>
      <c r="G67" s="2">
        <v>2</v>
      </c>
      <c r="H67" s="1">
        <v>3</v>
      </c>
      <c r="I67" t="s">
        <v>8</v>
      </c>
      <c r="J67" t="s">
        <v>3</v>
      </c>
      <c r="K67">
        <v>300</v>
      </c>
      <c r="L67">
        <v>2016</v>
      </c>
      <c r="S67" t="s">
        <v>9</v>
      </c>
      <c r="T67" t="s">
        <v>10</v>
      </c>
      <c r="AW67" t="s">
        <v>11</v>
      </c>
      <c r="AX67" s="3"/>
      <c r="AY67" s="3"/>
      <c r="AZ67" s="3"/>
      <c r="BA67">
        <v>2</v>
      </c>
      <c r="BC67">
        <v>5</v>
      </c>
      <c r="BD67">
        <v>6</v>
      </c>
      <c r="BE67" s="4">
        <f>SUM(BA67:BB67)</f>
        <v>2</v>
      </c>
      <c r="BF67" s="4">
        <f>SUM(BC67:BD67)</f>
        <v>11</v>
      </c>
      <c r="BG67" s="4">
        <f>BE67-BF67</f>
        <v>-9</v>
      </c>
      <c r="BH67" t="s">
        <v>11</v>
      </c>
      <c r="CD67" s="3">
        <v>2016</v>
      </c>
      <c r="CF67">
        <v>9</v>
      </c>
      <c r="CG67" t="s">
        <v>6</v>
      </c>
      <c r="CH67">
        <v>3.6</v>
      </c>
      <c r="CI67" t="s">
        <v>35</v>
      </c>
      <c r="CJ67" s="4">
        <f t="shared" si="10"/>
        <v>12.6</v>
      </c>
      <c r="CR67">
        <v>3.6</v>
      </c>
      <c r="CS67" t="s">
        <v>35</v>
      </c>
      <c r="DA67">
        <v>2</v>
      </c>
      <c r="DB67" t="s">
        <v>237</v>
      </c>
      <c r="DD67" t="s">
        <v>51</v>
      </c>
      <c r="EA67" t="s">
        <v>3</v>
      </c>
      <c r="EB67" t="s">
        <v>10</v>
      </c>
      <c r="EC67" t="s">
        <v>11</v>
      </c>
      <c r="ED67" t="s">
        <v>11</v>
      </c>
      <c r="EE67" t="s">
        <v>8</v>
      </c>
      <c r="EF67" t="s">
        <v>9</v>
      </c>
      <c r="EP67">
        <v>2</v>
      </c>
      <c r="ER67">
        <v>2</v>
      </c>
      <c r="EX67">
        <v>1</v>
      </c>
      <c r="FF67">
        <v>4</v>
      </c>
    </row>
    <row r="68" spans="1:162" x14ac:dyDescent="0.25">
      <c r="A68">
        <v>2501</v>
      </c>
      <c r="B68" t="s">
        <v>397</v>
      </c>
      <c r="E68" t="s">
        <v>406</v>
      </c>
      <c r="F68" s="2">
        <v>1</v>
      </c>
      <c r="G68" s="2">
        <v>2</v>
      </c>
      <c r="H68" s="1">
        <v>0.5</v>
      </c>
      <c r="I68" t="s">
        <v>60</v>
      </c>
      <c r="J68" t="s">
        <v>1</v>
      </c>
      <c r="L68">
        <v>2002</v>
      </c>
      <c r="S68" t="s">
        <v>14</v>
      </c>
      <c r="T68" t="s">
        <v>3</v>
      </c>
      <c r="V68">
        <v>2017</v>
      </c>
      <c r="AW68" t="s">
        <v>4</v>
      </c>
      <c r="AX68" s="3"/>
      <c r="AY68" s="3" t="s">
        <v>23</v>
      </c>
      <c r="AZ68" s="3"/>
      <c r="BE68" s="4"/>
      <c r="BF68" s="4"/>
      <c r="BG68" s="4"/>
      <c r="BH68" t="s">
        <v>4</v>
      </c>
      <c r="CD68" s="3">
        <v>2002</v>
      </c>
      <c r="CF68">
        <v>7</v>
      </c>
      <c r="CG68" t="s">
        <v>6</v>
      </c>
      <c r="CH68">
        <v>4</v>
      </c>
      <c r="CI68" t="s">
        <v>35</v>
      </c>
      <c r="CJ68" s="4">
        <f t="shared" si="10"/>
        <v>11</v>
      </c>
      <c r="CR68">
        <v>10</v>
      </c>
      <c r="CS68" t="s">
        <v>35</v>
      </c>
      <c r="DA68">
        <v>2</v>
      </c>
      <c r="DB68" t="s">
        <v>25</v>
      </c>
      <c r="DD68" t="s">
        <v>81</v>
      </c>
      <c r="EA68" t="s">
        <v>1</v>
      </c>
      <c r="EB68" t="s">
        <v>3</v>
      </c>
      <c r="EC68" t="s">
        <v>4</v>
      </c>
      <c r="ED68" t="s">
        <v>4</v>
      </c>
      <c r="EE68" t="s">
        <v>60</v>
      </c>
      <c r="EF68" t="s">
        <v>14</v>
      </c>
      <c r="EP68">
        <v>123</v>
      </c>
      <c r="ER68">
        <v>2</v>
      </c>
      <c r="EX68">
        <v>1</v>
      </c>
      <c r="FF68">
        <v>4</v>
      </c>
    </row>
    <row r="69" spans="1:162" ht="30" x14ac:dyDescent="0.25">
      <c r="A69">
        <v>2502</v>
      </c>
      <c r="B69" t="s">
        <v>397</v>
      </c>
      <c r="E69" t="s">
        <v>406</v>
      </c>
      <c r="F69" s="2">
        <v>1</v>
      </c>
      <c r="G69" s="2">
        <v>2</v>
      </c>
      <c r="H69" s="1">
        <v>2</v>
      </c>
      <c r="I69" t="s">
        <v>8</v>
      </c>
      <c r="J69" t="s">
        <v>3</v>
      </c>
      <c r="L69">
        <v>2018</v>
      </c>
      <c r="S69" t="s">
        <v>44</v>
      </c>
      <c r="T69" t="s">
        <v>3</v>
      </c>
      <c r="AW69" t="s">
        <v>3</v>
      </c>
      <c r="AX69" s="3" t="s">
        <v>12</v>
      </c>
      <c r="AY69" s="3" t="s">
        <v>23</v>
      </c>
      <c r="AZ69" s="3" t="s">
        <v>5</v>
      </c>
      <c r="BA69">
        <v>35</v>
      </c>
      <c r="BC69">
        <v>12</v>
      </c>
      <c r="BE69" s="4">
        <f>SUM(BA69:BB69)</f>
        <v>35</v>
      </c>
      <c r="BF69" s="4">
        <f>SUM(BC69:BD69)</f>
        <v>12</v>
      </c>
      <c r="BG69" s="4">
        <f>BE69-BF69</f>
        <v>23</v>
      </c>
      <c r="BH69" t="s">
        <v>3</v>
      </c>
      <c r="CD69" s="3"/>
      <c r="CF69">
        <v>12</v>
      </c>
      <c r="CG69" t="s">
        <v>6</v>
      </c>
      <c r="CH69">
        <v>6</v>
      </c>
      <c r="CI69" t="s">
        <v>35</v>
      </c>
      <c r="CJ69" s="4">
        <f t="shared" si="10"/>
        <v>18</v>
      </c>
      <c r="CR69">
        <v>6</v>
      </c>
      <c r="DA69">
        <v>2</v>
      </c>
      <c r="DB69" t="s">
        <v>76</v>
      </c>
      <c r="DD69" t="s">
        <v>246</v>
      </c>
      <c r="EA69" t="s">
        <v>3</v>
      </c>
      <c r="EB69" t="s">
        <v>3</v>
      </c>
      <c r="EC69" t="s">
        <v>3</v>
      </c>
      <c r="ED69" t="s">
        <v>3</v>
      </c>
      <c r="EE69" t="s">
        <v>8</v>
      </c>
      <c r="EF69" t="s">
        <v>44</v>
      </c>
      <c r="EP69">
        <v>123</v>
      </c>
      <c r="ER69">
        <v>2</v>
      </c>
      <c r="EX69">
        <v>1</v>
      </c>
      <c r="FF69">
        <v>4</v>
      </c>
    </row>
    <row r="70" spans="1:162" ht="30" x14ac:dyDescent="0.25">
      <c r="A70">
        <v>2503</v>
      </c>
      <c r="B70" t="s">
        <v>397</v>
      </c>
      <c r="E70" t="s">
        <v>406</v>
      </c>
      <c r="F70" s="2">
        <v>1</v>
      </c>
      <c r="G70" s="2">
        <v>2</v>
      </c>
      <c r="H70" s="1">
        <v>2</v>
      </c>
      <c r="I70" t="s">
        <v>14</v>
      </c>
      <c r="J70" t="s">
        <v>49</v>
      </c>
      <c r="K70">
        <v>600</v>
      </c>
      <c r="L70">
        <v>2014</v>
      </c>
      <c r="S70" t="s">
        <v>52</v>
      </c>
      <c r="T70" t="s">
        <v>3</v>
      </c>
      <c r="U70">
        <v>200</v>
      </c>
      <c r="V70">
        <v>2014</v>
      </c>
      <c r="AW70" t="s">
        <v>3</v>
      </c>
      <c r="AX70" s="3" t="s">
        <v>12</v>
      </c>
      <c r="AY70" s="3" t="s">
        <v>23</v>
      </c>
      <c r="AZ70" s="3" t="s">
        <v>5</v>
      </c>
      <c r="BA70">
        <v>10</v>
      </c>
      <c r="BC70">
        <v>16</v>
      </c>
      <c r="BE70" s="4">
        <f>SUM(BA70:BB70)</f>
        <v>10</v>
      </c>
      <c r="BF70" s="4">
        <f>SUM(BC70:BD70)</f>
        <v>16</v>
      </c>
      <c r="BG70" s="4">
        <f>BE70-BF70</f>
        <v>-6</v>
      </c>
      <c r="BH70" t="s">
        <v>3</v>
      </c>
      <c r="CD70" s="3"/>
      <c r="CF70">
        <v>20</v>
      </c>
      <c r="CG70" t="s">
        <v>6</v>
      </c>
      <c r="CI70" t="s">
        <v>35</v>
      </c>
      <c r="CJ70" s="4">
        <f t="shared" si="10"/>
        <v>20</v>
      </c>
      <c r="CR70">
        <v>20</v>
      </c>
      <c r="CS70" t="s">
        <v>35</v>
      </c>
      <c r="DA70">
        <v>2</v>
      </c>
      <c r="DB70" t="s">
        <v>241</v>
      </c>
      <c r="DC70" t="s">
        <v>266</v>
      </c>
      <c r="DD70" t="s">
        <v>267</v>
      </c>
      <c r="DE70">
        <v>8</v>
      </c>
      <c r="EA70" t="s">
        <v>49</v>
      </c>
      <c r="EB70" t="s">
        <v>3</v>
      </c>
      <c r="EC70" t="s">
        <v>3</v>
      </c>
      <c r="ED70" t="s">
        <v>3</v>
      </c>
      <c r="EE70" t="s">
        <v>14</v>
      </c>
      <c r="EF70" t="s">
        <v>52</v>
      </c>
      <c r="EP70">
        <v>12</v>
      </c>
      <c r="ER70">
        <v>2</v>
      </c>
      <c r="EX70">
        <v>1</v>
      </c>
      <c r="FF70">
        <v>4</v>
      </c>
    </row>
    <row r="71" spans="1:162" ht="30" x14ac:dyDescent="0.25">
      <c r="A71">
        <v>2504</v>
      </c>
      <c r="B71" t="s">
        <v>397</v>
      </c>
      <c r="E71" t="s">
        <v>406</v>
      </c>
      <c r="F71" s="2">
        <v>1</v>
      </c>
      <c r="G71" s="2">
        <v>2</v>
      </c>
      <c r="H71" s="1">
        <v>2.7</v>
      </c>
      <c r="I71" t="s">
        <v>8</v>
      </c>
      <c r="J71" t="s">
        <v>3</v>
      </c>
      <c r="K71">
        <v>200</v>
      </c>
      <c r="L71">
        <v>1994</v>
      </c>
      <c r="S71" t="s">
        <v>9</v>
      </c>
      <c r="T71" t="s">
        <v>10</v>
      </c>
      <c r="V71">
        <v>2009</v>
      </c>
      <c r="AW71" t="s">
        <v>11</v>
      </c>
      <c r="AX71" s="3" t="s">
        <v>16</v>
      </c>
      <c r="AY71" s="3" t="s">
        <v>17</v>
      </c>
      <c r="AZ71" s="3"/>
      <c r="BA71">
        <v>15</v>
      </c>
      <c r="BB71">
        <v>10</v>
      </c>
      <c r="BC71">
        <v>20</v>
      </c>
      <c r="BD71">
        <v>2</v>
      </c>
      <c r="BE71" s="4">
        <f>SUM(BA71:BB71)</f>
        <v>25</v>
      </c>
      <c r="BF71" s="4">
        <f>SUM(BC71:BD71)</f>
        <v>22</v>
      </c>
      <c r="BG71" s="4">
        <f>BE71-BF71</f>
        <v>3</v>
      </c>
      <c r="BH71" t="s">
        <v>11</v>
      </c>
      <c r="CD71" s="3"/>
      <c r="CJ71" s="4"/>
      <c r="DA71">
        <v>2</v>
      </c>
      <c r="DB71" t="s">
        <v>26</v>
      </c>
      <c r="DC71">
        <v>45</v>
      </c>
      <c r="DD71" t="s">
        <v>51</v>
      </c>
      <c r="DE71">
        <v>67</v>
      </c>
      <c r="EA71" t="s">
        <v>3</v>
      </c>
      <c r="EB71" t="s">
        <v>10</v>
      </c>
      <c r="EC71" t="s">
        <v>11</v>
      </c>
      <c r="ED71" t="s">
        <v>11</v>
      </c>
      <c r="EE71" t="s">
        <v>8</v>
      </c>
      <c r="EF71" t="s">
        <v>9</v>
      </c>
      <c r="EH71">
        <v>1</v>
      </c>
      <c r="EI71">
        <v>4</v>
      </c>
      <c r="EK71">
        <v>1</v>
      </c>
      <c r="EP71">
        <v>123</v>
      </c>
      <c r="ER71">
        <v>2</v>
      </c>
      <c r="EX71">
        <v>4</v>
      </c>
      <c r="FF71">
        <v>4</v>
      </c>
    </row>
    <row r="72" spans="1:162" ht="30" x14ac:dyDescent="0.25">
      <c r="A72">
        <v>2505</v>
      </c>
      <c r="B72" t="s">
        <v>397</v>
      </c>
      <c r="E72" t="s">
        <v>406</v>
      </c>
      <c r="F72" s="2">
        <v>1</v>
      </c>
      <c r="G72" s="2">
        <v>2</v>
      </c>
      <c r="H72" s="1">
        <v>2</v>
      </c>
      <c r="I72" t="s">
        <v>44</v>
      </c>
      <c r="J72" t="s">
        <v>3</v>
      </c>
      <c r="K72">
        <v>200</v>
      </c>
      <c r="L72">
        <v>2002</v>
      </c>
      <c r="M72">
        <v>0.35</v>
      </c>
      <c r="S72" t="s">
        <v>9</v>
      </c>
      <c r="T72" t="s">
        <v>10</v>
      </c>
      <c r="V72">
        <v>2002</v>
      </c>
      <c r="W72">
        <v>1</v>
      </c>
      <c r="AW72" t="s">
        <v>11</v>
      </c>
      <c r="AX72" s="3" t="s">
        <v>16</v>
      </c>
      <c r="AY72" s="3" t="s">
        <v>23</v>
      </c>
      <c r="AZ72" s="3" t="s">
        <v>5</v>
      </c>
      <c r="BA72">
        <v>10</v>
      </c>
      <c r="BB72">
        <v>7</v>
      </c>
      <c r="BC72">
        <v>7</v>
      </c>
      <c r="BD72">
        <v>2</v>
      </c>
      <c r="BE72" s="4">
        <f>SUM(BA72:BB72)</f>
        <v>17</v>
      </c>
      <c r="BF72" s="4">
        <f>SUM(BC72:BD72)</f>
        <v>9</v>
      </c>
      <c r="BG72" s="4">
        <f>BE72-BF72</f>
        <v>8</v>
      </c>
      <c r="BH72" t="s">
        <v>11</v>
      </c>
      <c r="CD72" s="3">
        <v>2002</v>
      </c>
      <c r="CF72">
        <v>6</v>
      </c>
      <c r="CG72" t="s">
        <v>6</v>
      </c>
      <c r="CH72">
        <v>11</v>
      </c>
      <c r="CI72" t="s">
        <v>6</v>
      </c>
      <c r="CJ72" s="4">
        <f>SUM(CE72:CI72)</f>
        <v>17</v>
      </c>
      <c r="CX72">
        <v>11</v>
      </c>
      <c r="CY72" t="s">
        <v>6</v>
      </c>
      <c r="CZ72" t="s">
        <v>6</v>
      </c>
      <c r="DA72">
        <v>2</v>
      </c>
      <c r="DB72" t="s">
        <v>246</v>
      </c>
      <c r="DC72">
        <v>34</v>
      </c>
      <c r="DD72" t="s">
        <v>51</v>
      </c>
      <c r="DE72" t="s">
        <v>268</v>
      </c>
      <c r="EA72" t="s">
        <v>3</v>
      </c>
      <c r="EB72" t="s">
        <v>10</v>
      </c>
      <c r="EC72" t="s">
        <v>11</v>
      </c>
      <c r="ED72" t="s">
        <v>11</v>
      </c>
      <c r="EE72" t="s">
        <v>44</v>
      </c>
      <c r="EF72" t="s">
        <v>9</v>
      </c>
      <c r="EP72">
        <v>3</v>
      </c>
      <c r="ER72">
        <v>2</v>
      </c>
      <c r="EX72">
        <v>4</v>
      </c>
      <c r="FF72">
        <v>4</v>
      </c>
    </row>
    <row r="73" spans="1:162" x14ac:dyDescent="0.25">
      <c r="A73">
        <v>2506</v>
      </c>
      <c r="B73" t="s">
        <v>397</v>
      </c>
      <c r="E73" t="s">
        <v>406</v>
      </c>
      <c r="F73" s="2">
        <v>1</v>
      </c>
      <c r="G73" s="2">
        <v>3</v>
      </c>
      <c r="H73" s="1">
        <v>1</v>
      </c>
      <c r="I73" t="s">
        <v>8</v>
      </c>
      <c r="J73" t="s">
        <v>3</v>
      </c>
      <c r="K73">
        <v>30</v>
      </c>
      <c r="S73" t="s">
        <v>78</v>
      </c>
      <c r="T73" t="s">
        <v>79</v>
      </c>
      <c r="X73" t="s">
        <v>74</v>
      </c>
      <c r="AW73" t="s">
        <v>30</v>
      </c>
      <c r="AX73" s="3"/>
      <c r="AY73" s="3"/>
      <c r="AZ73" s="3"/>
      <c r="BE73" s="4"/>
      <c r="BF73" s="4"/>
      <c r="BG73" s="4"/>
      <c r="BH73" t="s">
        <v>30</v>
      </c>
      <c r="CD73" s="3"/>
      <c r="CJ73" s="4"/>
      <c r="DA73">
        <v>3</v>
      </c>
      <c r="DB73" t="s">
        <v>26</v>
      </c>
      <c r="DD73" t="s">
        <v>269</v>
      </c>
      <c r="DF73" t="s">
        <v>270</v>
      </c>
      <c r="EA73" t="s">
        <v>3</v>
      </c>
      <c r="EB73" t="s">
        <v>79</v>
      </c>
      <c r="EC73" t="s">
        <v>30</v>
      </c>
      <c r="ED73" t="s">
        <v>30</v>
      </c>
      <c r="EE73" t="s">
        <v>8</v>
      </c>
      <c r="EF73" t="s">
        <v>78</v>
      </c>
      <c r="EG73" t="s">
        <v>74</v>
      </c>
      <c r="ER73">
        <v>2</v>
      </c>
      <c r="EX73">
        <v>1</v>
      </c>
      <c r="FF73">
        <v>4</v>
      </c>
    </row>
    <row r="74" spans="1:162" ht="30" x14ac:dyDescent="0.25">
      <c r="A74">
        <v>2507</v>
      </c>
      <c r="B74" t="s">
        <v>397</v>
      </c>
      <c r="E74" t="s">
        <v>406</v>
      </c>
      <c r="F74" s="2">
        <v>1</v>
      </c>
      <c r="G74" s="2">
        <v>4</v>
      </c>
      <c r="H74" s="1">
        <v>7</v>
      </c>
      <c r="I74" t="s">
        <v>60</v>
      </c>
      <c r="J74" t="s">
        <v>1</v>
      </c>
      <c r="K74">
        <v>2800</v>
      </c>
      <c r="S74" t="s">
        <v>52</v>
      </c>
      <c r="T74" t="s">
        <v>3</v>
      </c>
      <c r="X74" t="s">
        <v>14</v>
      </c>
      <c r="AC74" t="s">
        <v>63</v>
      </c>
      <c r="AW74" t="s">
        <v>4</v>
      </c>
      <c r="AX74" s="3" t="s">
        <v>16</v>
      </c>
      <c r="AY74" s="3" t="s">
        <v>17</v>
      </c>
      <c r="AZ74" s="3" t="s">
        <v>5</v>
      </c>
      <c r="BE74" s="4"/>
      <c r="BF74" s="4"/>
      <c r="BG74" s="4"/>
      <c r="BH74" t="s">
        <v>4</v>
      </c>
      <c r="CD74" s="3"/>
      <c r="CJ74" s="4"/>
      <c r="DA74">
        <v>4</v>
      </c>
      <c r="DB74" t="s">
        <v>25</v>
      </c>
      <c r="DD74" t="s">
        <v>267</v>
      </c>
      <c r="DE74">
        <v>56</v>
      </c>
      <c r="DF74" t="s">
        <v>81</v>
      </c>
      <c r="DG74">
        <v>12</v>
      </c>
      <c r="DH74" t="s">
        <v>65</v>
      </c>
      <c r="DI74">
        <v>56</v>
      </c>
      <c r="DN74" t="s">
        <v>271</v>
      </c>
      <c r="DO74" t="s">
        <v>245</v>
      </c>
      <c r="DP74">
        <v>15000</v>
      </c>
      <c r="DQ74" t="s">
        <v>245</v>
      </c>
      <c r="EA74" t="s">
        <v>1</v>
      </c>
      <c r="EB74" t="s">
        <v>3</v>
      </c>
      <c r="EC74" t="s">
        <v>4</v>
      </c>
      <c r="ED74" t="s">
        <v>4</v>
      </c>
      <c r="EE74" t="s">
        <v>60</v>
      </c>
      <c r="EF74" t="s">
        <v>52</v>
      </c>
      <c r="EG74" t="s">
        <v>14</v>
      </c>
      <c r="EP74">
        <v>3</v>
      </c>
      <c r="ER74">
        <v>2</v>
      </c>
      <c r="EX74">
        <v>1</v>
      </c>
      <c r="FF74">
        <v>12</v>
      </c>
    </row>
    <row r="75" spans="1:162" ht="30" x14ac:dyDescent="0.25">
      <c r="A75">
        <v>2508</v>
      </c>
      <c r="B75" t="s">
        <v>395</v>
      </c>
      <c r="C75" t="s">
        <v>398</v>
      </c>
      <c r="E75" t="s">
        <v>406</v>
      </c>
      <c r="F75" s="2">
        <v>3</v>
      </c>
      <c r="G75" s="2">
        <v>4</v>
      </c>
      <c r="H75" s="1">
        <v>0.4</v>
      </c>
      <c r="I75" t="s">
        <v>8</v>
      </c>
      <c r="J75" t="s">
        <v>3</v>
      </c>
      <c r="S75" t="s">
        <v>2</v>
      </c>
      <c r="T75" t="s">
        <v>3</v>
      </c>
      <c r="AW75" t="s">
        <v>3</v>
      </c>
      <c r="AX75" s="3" t="s">
        <v>12</v>
      </c>
      <c r="AY75" s="3" t="s">
        <v>23</v>
      </c>
      <c r="AZ75" s="3" t="s">
        <v>5</v>
      </c>
      <c r="BE75" s="4"/>
      <c r="BF75" s="4"/>
      <c r="BG75" s="4"/>
      <c r="BH75" t="s">
        <v>3</v>
      </c>
      <c r="BI75">
        <v>0.6</v>
      </c>
      <c r="BJ75" t="s">
        <v>55</v>
      </c>
      <c r="CD75" s="3"/>
      <c r="CF75">
        <v>1.2</v>
      </c>
      <c r="CG75" t="s">
        <v>6</v>
      </c>
      <c r="CH75">
        <v>1.5</v>
      </c>
      <c r="CI75" t="s">
        <v>6</v>
      </c>
      <c r="CJ75" s="4">
        <f>SUM(CE75:CI75)</f>
        <v>2.7</v>
      </c>
      <c r="CT75">
        <v>1.2</v>
      </c>
      <c r="DA75">
        <v>4</v>
      </c>
      <c r="DB75" t="s">
        <v>26</v>
      </c>
      <c r="DD75" t="s">
        <v>33</v>
      </c>
      <c r="DF75" t="s">
        <v>55</v>
      </c>
      <c r="DH75" t="s">
        <v>51</v>
      </c>
      <c r="EA75" t="s">
        <v>3</v>
      </c>
      <c r="EB75" t="s">
        <v>3</v>
      </c>
      <c r="EC75" t="s">
        <v>3</v>
      </c>
      <c r="ED75" t="s">
        <v>3</v>
      </c>
      <c r="EE75" t="s">
        <v>8</v>
      </c>
      <c r="EF75" t="s">
        <v>2</v>
      </c>
      <c r="EP75">
        <v>3</v>
      </c>
      <c r="ER75">
        <v>1</v>
      </c>
      <c r="EZ75">
        <v>2</v>
      </c>
      <c r="FA75" s="9">
        <v>50</v>
      </c>
      <c r="FB75" s="6" t="s">
        <v>80</v>
      </c>
      <c r="FF75">
        <v>4</v>
      </c>
    </row>
    <row r="76" spans="1:162" ht="30" x14ac:dyDescent="0.25">
      <c r="A76">
        <v>2509</v>
      </c>
      <c r="B76" t="s">
        <v>397</v>
      </c>
      <c r="E76" t="s">
        <v>406</v>
      </c>
      <c r="F76" s="2">
        <v>1</v>
      </c>
      <c r="G76" s="2">
        <v>3</v>
      </c>
      <c r="H76" s="1">
        <v>1.8</v>
      </c>
      <c r="I76" t="s">
        <v>14</v>
      </c>
      <c r="J76" t="s">
        <v>49</v>
      </c>
      <c r="K76">
        <v>300</v>
      </c>
      <c r="L76">
        <v>2015</v>
      </c>
      <c r="M76">
        <v>0.9</v>
      </c>
      <c r="S76" t="s">
        <v>56</v>
      </c>
      <c r="T76" t="s">
        <v>3</v>
      </c>
      <c r="U76">
        <v>1000</v>
      </c>
      <c r="V76">
        <v>2017</v>
      </c>
      <c r="W76">
        <v>5</v>
      </c>
      <c r="X76" t="s">
        <v>2</v>
      </c>
      <c r="Z76">
        <v>20</v>
      </c>
      <c r="AA76">
        <v>2015</v>
      </c>
      <c r="AB76">
        <v>1</v>
      </c>
      <c r="AW76" t="s">
        <v>3</v>
      </c>
      <c r="AX76" s="3" t="s">
        <v>12</v>
      </c>
      <c r="AY76" s="3" t="s">
        <v>23</v>
      </c>
      <c r="AZ76" s="3" t="s">
        <v>5</v>
      </c>
      <c r="BA76" s="4">
        <v>65</v>
      </c>
      <c r="BB76" s="4">
        <v>40</v>
      </c>
      <c r="BC76" s="4">
        <v>40</v>
      </c>
      <c r="BD76" s="9">
        <v>15</v>
      </c>
      <c r="BE76" s="4">
        <f>SUM(BA76:BB76)</f>
        <v>105</v>
      </c>
      <c r="BF76" s="4">
        <f>SUM(BC76:BD76)</f>
        <v>55</v>
      </c>
      <c r="BG76" s="4">
        <f>BE76-BF76</f>
        <v>50</v>
      </c>
      <c r="BH76" t="s">
        <v>3</v>
      </c>
      <c r="CD76" s="3"/>
      <c r="CJ76" s="4"/>
      <c r="DA76">
        <v>3</v>
      </c>
      <c r="DB76" t="s">
        <v>81</v>
      </c>
      <c r="DD76" t="s">
        <v>272</v>
      </c>
      <c r="DF76" t="s">
        <v>38</v>
      </c>
      <c r="EA76" t="s">
        <v>49</v>
      </c>
      <c r="EB76" t="s">
        <v>3</v>
      </c>
      <c r="EC76" t="s">
        <v>3</v>
      </c>
      <c r="ED76" t="s">
        <v>3</v>
      </c>
      <c r="EE76" t="s">
        <v>14</v>
      </c>
      <c r="EF76" t="s">
        <v>56</v>
      </c>
      <c r="EG76" t="s">
        <v>2</v>
      </c>
      <c r="EP76">
        <v>1</v>
      </c>
      <c r="ER76">
        <v>2</v>
      </c>
      <c r="EX76">
        <v>1</v>
      </c>
      <c r="FF76">
        <v>4</v>
      </c>
    </row>
    <row r="77" spans="1:162" x14ac:dyDescent="0.25">
      <c r="A77">
        <v>2510</v>
      </c>
      <c r="B77" t="s">
        <v>395</v>
      </c>
      <c r="C77" t="s">
        <v>398</v>
      </c>
      <c r="E77" t="s">
        <v>406</v>
      </c>
      <c r="F77" s="2">
        <v>1</v>
      </c>
      <c r="G77" s="2">
        <v>2</v>
      </c>
      <c r="H77" s="1">
        <v>3</v>
      </c>
      <c r="I77" t="s">
        <v>14</v>
      </c>
      <c r="J77" t="s">
        <v>49</v>
      </c>
      <c r="S77" t="s">
        <v>62</v>
      </c>
      <c r="T77" t="s">
        <v>49</v>
      </c>
      <c r="AW77" t="s">
        <v>3</v>
      </c>
      <c r="AX77" s="3"/>
      <c r="AY77" s="3"/>
      <c r="AZ77" s="3"/>
      <c r="BE77" s="4"/>
      <c r="BF77" s="4"/>
      <c r="BG77" s="4"/>
      <c r="BH77" t="s">
        <v>3</v>
      </c>
      <c r="CD77" s="3"/>
      <c r="CF77">
        <v>10</v>
      </c>
      <c r="CG77" t="s">
        <v>6</v>
      </c>
      <c r="CH77">
        <v>20</v>
      </c>
      <c r="CI77" t="s">
        <v>6</v>
      </c>
      <c r="CJ77" s="4">
        <f>SUM(CE77:CI77)</f>
        <v>30</v>
      </c>
      <c r="DA77">
        <v>2</v>
      </c>
      <c r="DB77" t="s">
        <v>81</v>
      </c>
      <c r="DC77">
        <v>1</v>
      </c>
      <c r="DD77" t="s">
        <v>261</v>
      </c>
      <c r="EA77" t="s">
        <v>49</v>
      </c>
      <c r="EB77" t="s">
        <v>49</v>
      </c>
      <c r="EC77" t="s">
        <v>3</v>
      </c>
      <c r="ED77" t="s">
        <v>3</v>
      </c>
      <c r="EE77" t="s">
        <v>14</v>
      </c>
      <c r="EF77" t="s">
        <v>62</v>
      </c>
      <c r="EP77">
        <v>3</v>
      </c>
      <c r="ER77">
        <v>2</v>
      </c>
      <c r="EX77">
        <v>1</v>
      </c>
      <c r="FF77">
        <v>1</v>
      </c>
    </row>
    <row r="78" spans="1:162" x14ac:dyDescent="0.25">
      <c r="A78">
        <v>3118</v>
      </c>
      <c r="F78" s="2">
        <v>1</v>
      </c>
      <c r="G78" s="2">
        <v>2</v>
      </c>
      <c r="H78" s="1">
        <v>1</v>
      </c>
      <c r="I78" t="s">
        <v>8</v>
      </c>
      <c r="J78" t="s">
        <v>3</v>
      </c>
      <c r="K78">
        <v>120</v>
      </c>
      <c r="L78">
        <v>2018</v>
      </c>
      <c r="N78" t="s">
        <v>126</v>
      </c>
      <c r="R78">
        <v>2017</v>
      </c>
      <c r="AW78" t="s">
        <v>3</v>
      </c>
      <c r="AX78" s="3"/>
      <c r="AY78" s="3"/>
      <c r="AZ78" s="3"/>
      <c r="BA78">
        <v>5</v>
      </c>
      <c r="BB78">
        <v>5</v>
      </c>
      <c r="BE78" s="4">
        <f t="shared" ref="BE78:BE84" si="11">SUM(BA78:BB78)</f>
        <v>10</v>
      </c>
      <c r="BF78" s="4">
        <f>SUM(BC78:BD78)</f>
        <v>0</v>
      </c>
      <c r="BG78" s="4">
        <f t="shared" ref="BG78:BG84" si="12">BE78-BF78</f>
        <v>10</v>
      </c>
      <c r="BH78" t="s">
        <v>3</v>
      </c>
      <c r="CD78" s="3">
        <v>2018</v>
      </c>
      <c r="CF78">
        <f>120*15000/1000000</f>
        <v>1.8</v>
      </c>
      <c r="CG78">
        <f>12*200000/1000000</f>
        <v>2.4</v>
      </c>
      <c r="CH78">
        <v>3.7</v>
      </c>
      <c r="CJ78" s="4">
        <f>SUM(CE78:CI78)</f>
        <v>7.9</v>
      </c>
      <c r="CR78">
        <v>3.7</v>
      </c>
      <c r="CS78">
        <f>36*200000/1000000</f>
        <v>7.2</v>
      </c>
      <c r="EA78" t="s">
        <v>3</v>
      </c>
      <c r="EC78" t="s">
        <v>3</v>
      </c>
      <c r="ED78" t="s">
        <v>3</v>
      </c>
      <c r="EE78" t="s">
        <v>8</v>
      </c>
      <c r="EH78">
        <v>1</v>
      </c>
      <c r="EI78">
        <v>2</v>
      </c>
      <c r="EJ78" t="s">
        <v>127</v>
      </c>
      <c r="EK78">
        <v>2</v>
      </c>
      <c r="EP78">
        <v>3</v>
      </c>
      <c r="ER78">
        <v>2</v>
      </c>
      <c r="EX78">
        <v>3</v>
      </c>
      <c r="FC78">
        <v>34</v>
      </c>
      <c r="FD78">
        <v>1</v>
      </c>
      <c r="FF78">
        <v>4</v>
      </c>
    </row>
    <row r="79" spans="1:162" x14ac:dyDescent="0.25">
      <c r="A79">
        <v>3119</v>
      </c>
      <c r="B79" t="s">
        <v>395</v>
      </c>
      <c r="C79" t="s">
        <v>398</v>
      </c>
      <c r="E79" t="s">
        <v>406</v>
      </c>
      <c r="F79" s="2">
        <v>2</v>
      </c>
      <c r="G79" s="2">
        <v>4</v>
      </c>
      <c r="H79" s="1">
        <v>0.6</v>
      </c>
      <c r="I79" t="s">
        <v>8</v>
      </c>
      <c r="J79" t="s">
        <v>3</v>
      </c>
      <c r="K79">
        <v>79</v>
      </c>
      <c r="L79">
        <v>2017</v>
      </c>
      <c r="N79" t="s">
        <v>90</v>
      </c>
      <c r="P79">
        <v>8</v>
      </c>
      <c r="R79">
        <v>1980</v>
      </c>
      <c r="S79" t="s">
        <v>19</v>
      </c>
      <c r="T79" t="s">
        <v>10</v>
      </c>
      <c r="U79">
        <v>30</v>
      </c>
      <c r="V79">
        <v>1980</v>
      </c>
      <c r="AW79" t="s">
        <v>11</v>
      </c>
      <c r="AX79" s="3"/>
      <c r="AY79" s="3"/>
      <c r="AZ79" s="3"/>
      <c r="BA79">
        <v>8</v>
      </c>
      <c r="BB79">
        <v>2</v>
      </c>
      <c r="BC79">
        <v>1</v>
      </c>
      <c r="BE79" s="4">
        <f t="shared" si="11"/>
        <v>10</v>
      </c>
      <c r="BF79" s="4">
        <f>SUM(BC79:BD79)</f>
        <v>1</v>
      </c>
      <c r="BG79" s="4">
        <f t="shared" si="12"/>
        <v>9</v>
      </c>
      <c r="BH79" t="s">
        <v>11</v>
      </c>
      <c r="BI79">
        <v>0.15</v>
      </c>
      <c r="BJ79" t="s">
        <v>104</v>
      </c>
      <c r="BL79">
        <v>100</v>
      </c>
      <c r="BM79" t="s">
        <v>29</v>
      </c>
      <c r="BN79">
        <v>2012</v>
      </c>
      <c r="CD79" s="3">
        <v>2012</v>
      </c>
      <c r="CF79">
        <f>70*30000/1000000</f>
        <v>2.1</v>
      </c>
      <c r="CG79">
        <v>0.4</v>
      </c>
      <c r="CH79">
        <v>0.65</v>
      </c>
      <c r="CJ79" s="4">
        <f>SUM(CE79:CI79)</f>
        <v>3.15</v>
      </c>
      <c r="CK79">
        <v>2012</v>
      </c>
      <c r="CM79">
        <f>100*25000/1000000</f>
        <v>2.5</v>
      </c>
      <c r="CN79">
        <v>0.8</v>
      </c>
      <c r="CO79">
        <v>2</v>
      </c>
      <c r="CR79">
        <f>6*12*200000/1000000</f>
        <v>14.4</v>
      </c>
      <c r="CS79">
        <v>2.4</v>
      </c>
      <c r="CU79">
        <v>2</v>
      </c>
      <c r="CV79">
        <v>2.4</v>
      </c>
      <c r="EA79" t="s">
        <v>3</v>
      </c>
      <c r="EB79" t="s">
        <v>10</v>
      </c>
      <c r="EC79" t="s">
        <v>11</v>
      </c>
      <c r="ED79" t="s">
        <v>11</v>
      </c>
      <c r="EE79" t="s">
        <v>8</v>
      </c>
      <c r="EF79" t="s">
        <v>19</v>
      </c>
      <c r="EP79">
        <v>3</v>
      </c>
      <c r="ER79">
        <v>2</v>
      </c>
      <c r="EX79">
        <v>2</v>
      </c>
      <c r="FC79">
        <v>234</v>
      </c>
      <c r="FD79" t="s">
        <v>129</v>
      </c>
      <c r="FF79">
        <v>6</v>
      </c>
    </row>
    <row r="80" spans="1:162" ht="30" x14ac:dyDescent="0.25">
      <c r="A80">
        <v>3120</v>
      </c>
      <c r="B80" t="s">
        <v>395</v>
      </c>
      <c r="C80" t="s">
        <v>398</v>
      </c>
      <c r="E80" t="s">
        <v>406</v>
      </c>
      <c r="F80" s="2">
        <v>2</v>
      </c>
      <c r="G80" s="2">
        <v>4</v>
      </c>
      <c r="H80" s="1">
        <v>1</v>
      </c>
      <c r="I80" t="s">
        <v>8</v>
      </c>
      <c r="J80" t="s">
        <v>3</v>
      </c>
      <c r="K80">
        <v>50</v>
      </c>
      <c r="L80">
        <v>1980</v>
      </c>
      <c r="N80" t="s">
        <v>130</v>
      </c>
      <c r="P80">
        <v>30</v>
      </c>
      <c r="R80">
        <v>1980</v>
      </c>
      <c r="AW80" t="s">
        <v>3</v>
      </c>
      <c r="AX80" s="3" t="s">
        <v>84</v>
      </c>
      <c r="AY80" s="3" t="s">
        <v>23</v>
      </c>
      <c r="AZ80" s="3" t="s">
        <v>5</v>
      </c>
      <c r="BA80">
        <v>60</v>
      </c>
      <c r="BB80">
        <v>25</v>
      </c>
      <c r="BC80">
        <v>20</v>
      </c>
      <c r="BD80">
        <v>12</v>
      </c>
      <c r="BE80" s="4">
        <f t="shared" si="11"/>
        <v>85</v>
      </c>
      <c r="BF80" s="4">
        <f>SUM(BC80:BD80)</f>
        <v>32</v>
      </c>
      <c r="BG80" s="4">
        <f t="shared" si="12"/>
        <v>53</v>
      </c>
      <c r="BH80" t="s">
        <v>3</v>
      </c>
      <c r="BI80">
        <v>0.8</v>
      </c>
      <c r="BJ80" t="s">
        <v>128</v>
      </c>
      <c r="BL80">
        <v>150</v>
      </c>
      <c r="BM80" t="s">
        <v>29</v>
      </c>
      <c r="BN80">
        <v>2013</v>
      </c>
      <c r="CD80" s="3"/>
      <c r="CJ80" s="4"/>
      <c r="CK80">
        <v>2013</v>
      </c>
      <c r="CM80">
        <f>150*26000/1000000</f>
        <v>3.9</v>
      </c>
      <c r="CN80">
        <v>0.6</v>
      </c>
      <c r="CO80">
        <v>1.3</v>
      </c>
      <c r="CU80">
        <v>1.3</v>
      </c>
      <c r="CV80">
        <f>3*0.075</f>
        <v>0.22499999999999998</v>
      </c>
      <c r="CW80">
        <v>0.45</v>
      </c>
      <c r="DA80">
        <v>4</v>
      </c>
      <c r="DB80" t="s">
        <v>34</v>
      </c>
      <c r="DC80" s="22" t="s">
        <v>312</v>
      </c>
      <c r="DD80" t="s">
        <v>128</v>
      </c>
      <c r="DE80" s="22" t="s">
        <v>313</v>
      </c>
      <c r="DF80" t="s">
        <v>112</v>
      </c>
      <c r="DG80" s="22" t="s">
        <v>314</v>
      </c>
      <c r="DH80" t="s">
        <v>315</v>
      </c>
      <c r="DI80" s="22" t="s">
        <v>316</v>
      </c>
      <c r="EA80" t="s">
        <v>3</v>
      </c>
      <c r="EC80" t="s">
        <v>3</v>
      </c>
      <c r="ED80" t="s">
        <v>3</v>
      </c>
      <c r="EE80" t="s">
        <v>8</v>
      </c>
      <c r="EH80">
        <v>1</v>
      </c>
      <c r="EI80">
        <v>6</v>
      </c>
      <c r="EJ80" t="s">
        <v>131</v>
      </c>
      <c r="EK80">
        <v>2</v>
      </c>
      <c r="EP80">
        <v>2</v>
      </c>
      <c r="ER80">
        <v>1</v>
      </c>
      <c r="ES80">
        <v>1</v>
      </c>
      <c r="ET80">
        <v>50</v>
      </c>
      <c r="EU80">
        <v>60</v>
      </c>
      <c r="EV80">
        <v>0.65</v>
      </c>
      <c r="EW80">
        <v>2</v>
      </c>
      <c r="FC80">
        <v>1234</v>
      </c>
      <c r="FD80" t="s">
        <v>132</v>
      </c>
      <c r="FE80" t="s">
        <v>133</v>
      </c>
      <c r="FF80">
        <v>1</v>
      </c>
    </row>
    <row r="81" spans="1:162" ht="30" x14ac:dyDescent="0.25">
      <c r="A81">
        <v>3121</v>
      </c>
      <c r="B81" t="s">
        <v>395</v>
      </c>
      <c r="C81" t="s">
        <v>398</v>
      </c>
      <c r="E81" t="s">
        <v>406</v>
      </c>
      <c r="F81" s="2">
        <v>1</v>
      </c>
      <c r="G81" s="2">
        <v>2</v>
      </c>
      <c r="H81" s="1">
        <v>1</v>
      </c>
      <c r="I81" t="s">
        <v>8</v>
      </c>
      <c r="J81" t="s">
        <v>3</v>
      </c>
      <c r="K81">
        <v>300</v>
      </c>
      <c r="L81">
        <v>2017</v>
      </c>
      <c r="N81" t="s">
        <v>90</v>
      </c>
      <c r="P81">
        <v>10</v>
      </c>
      <c r="R81">
        <v>1980</v>
      </c>
      <c r="AW81" t="s">
        <v>3</v>
      </c>
      <c r="AX81" s="3" t="s">
        <v>84</v>
      </c>
      <c r="AY81" s="3" t="s">
        <v>23</v>
      </c>
      <c r="AZ81" s="3"/>
      <c r="BA81">
        <v>10</v>
      </c>
      <c r="BC81">
        <v>1</v>
      </c>
      <c r="BE81" s="4">
        <f t="shared" si="11"/>
        <v>10</v>
      </c>
      <c r="BF81" s="4">
        <f>SUM(BC81:BD81)</f>
        <v>1</v>
      </c>
      <c r="BG81" s="4">
        <f t="shared" si="12"/>
        <v>9</v>
      </c>
      <c r="BH81" t="s">
        <v>3</v>
      </c>
      <c r="CD81" s="3">
        <v>2017</v>
      </c>
      <c r="CF81">
        <f>30000*300/1000000</f>
        <v>9</v>
      </c>
      <c r="CH81">
        <v>0.65</v>
      </c>
      <c r="CI81">
        <v>6</v>
      </c>
      <c r="CJ81" s="4">
        <f>SUM(CE81:CI81)</f>
        <v>15.65</v>
      </c>
      <c r="CR81">
        <v>0.65</v>
      </c>
      <c r="CS81">
        <v>10</v>
      </c>
      <c r="DA81">
        <v>3</v>
      </c>
      <c r="DB81" t="s">
        <v>34</v>
      </c>
      <c r="DC81" s="22" t="s">
        <v>312</v>
      </c>
      <c r="DD81" t="s">
        <v>128</v>
      </c>
      <c r="DE81" s="22" t="s">
        <v>313</v>
      </c>
      <c r="EA81" t="s">
        <v>3</v>
      </c>
      <c r="EC81" t="s">
        <v>3</v>
      </c>
      <c r="ED81" t="s">
        <v>3</v>
      </c>
      <c r="EE81" t="s">
        <v>8</v>
      </c>
      <c r="EH81">
        <v>1</v>
      </c>
      <c r="EI81">
        <v>1</v>
      </c>
      <c r="EJ81" t="s">
        <v>131</v>
      </c>
      <c r="EK81">
        <v>2</v>
      </c>
      <c r="ER81">
        <v>2</v>
      </c>
      <c r="EX81">
        <v>5</v>
      </c>
      <c r="FF81">
        <v>4</v>
      </c>
    </row>
    <row r="82" spans="1:162" ht="30" x14ac:dyDescent="0.25">
      <c r="A82">
        <v>3122</v>
      </c>
      <c r="B82" t="s">
        <v>395</v>
      </c>
      <c r="C82" t="s">
        <v>398</v>
      </c>
      <c r="E82" t="s">
        <v>369</v>
      </c>
      <c r="F82" s="2">
        <v>2</v>
      </c>
      <c r="G82" s="2">
        <v>6</v>
      </c>
      <c r="H82" s="1">
        <v>0.54</v>
      </c>
      <c r="I82" t="s">
        <v>8</v>
      </c>
      <c r="J82" t="s">
        <v>3</v>
      </c>
      <c r="K82">
        <v>400</v>
      </c>
      <c r="L82">
        <v>2016</v>
      </c>
      <c r="N82" t="s">
        <v>135</v>
      </c>
      <c r="P82">
        <v>220</v>
      </c>
      <c r="R82">
        <v>2016</v>
      </c>
      <c r="AW82" t="s">
        <v>3</v>
      </c>
      <c r="AX82" s="3" t="s">
        <v>16</v>
      </c>
      <c r="AY82" s="3" t="s">
        <v>59</v>
      </c>
      <c r="AZ82" s="3" t="s">
        <v>15</v>
      </c>
      <c r="BA82">
        <v>60</v>
      </c>
      <c r="BC82">
        <v>18</v>
      </c>
      <c r="BE82" s="4">
        <f t="shared" si="11"/>
        <v>60</v>
      </c>
      <c r="BF82" s="4">
        <f>SUM(BC82:BD82)</f>
        <v>18</v>
      </c>
      <c r="BG82" s="4">
        <f t="shared" si="12"/>
        <v>42</v>
      </c>
      <c r="BH82" t="s">
        <v>3</v>
      </c>
      <c r="BI82">
        <v>0.16</v>
      </c>
      <c r="BJ82" t="s">
        <v>136</v>
      </c>
      <c r="BL82">
        <v>100</v>
      </c>
      <c r="BM82" t="s">
        <v>29</v>
      </c>
      <c r="BN82">
        <v>2016</v>
      </c>
      <c r="CD82" s="3">
        <v>2016</v>
      </c>
      <c r="CF82">
        <f>(400*30000+18000*220+70*3000)/1000000</f>
        <v>16.170000000000002</v>
      </c>
      <c r="CH82">
        <v>2</v>
      </c>
      <c r="CI82">
        <v>5</v>
      </c>
      <c r="CJ82" s="4">
        <f>SUM(CE82:CI82)</f>
        <v>23.17</v>
      </c>
      <c r="CX82">
        <v>6.5</v>
      </c>
      <c r="CY82">
        <v>3</v>
      </c>
      <c r="EA82" t="s">
        <v>3</v>
      </c>
      <c r="EC82" t="s">
        <v>3</v>
      </c>
      <c r="ED82" t="s">
        <v>3</v>
      </c>
      <c r="EE82" t="s">
        <v>8</v>
      </c>
      <c r="EH82">
        <v>1</v>
      </c>
      <c r="EI82">
        <v>2</v>
      </c>
      <c r="EJ82" t="s">
        <v>137</v>
      </c>
      <c r="EK82">
        <v>2</v>
      </c>
      <c r="ER82">
        <v>2</v>
      </c>
      <c r="EX82">
        <v>2</v>
      </c>
      <c r="FF82">
        <v>4</v>
      </c>
    </row>
    <row r="83" spans="1:162" x14ac:dyDescent="0.25">
      <c r="A83">
        <v>3212</v>
      </c>
      <c r="B83" t="s">
        <v>397</v>
      </c>
      <c r="E83" t="s">
        <v>406</v>
      </c>
      <c r="F83" s="2">
        <v>1</v>
      </c>
      <c r="G83" s="2">
        <v>3</v>
      </c>
      <c r="H83" s="1">
        <v>0.6</v>
      </c>
      <c r="I83" t="s">
        <v>27</v>
      </c>
      <c r="J83" t="s">
        <v>28</v>
      </c>
      <c r="K83">
        <v>25</v>
      </c>
      <c r="L83">
        <v>2002</v>
      </c>
      <c r="N83" t="s">
        <v>86</v>
      </c>
      <c r="P83">
        <v>25</v>
      </c>
      <c r="R83">
        <v>2002</v>
      </c>
      <c r="AX83" s="3"/>
      <c r="AY83" s="3"/>
      <c r="AZ83" s="3"/>
      <c r="BA83">
        <v>20</v>
      </c>
      <c r="BC83">
        <v>1</v>
      </c>
      <c r="BE83" s="4">
        <f t="shared" si="11"/>
        <v>20</v>
      </c>
      <c r="BF83" s="4">
        <v>4</v>
      </c>
      <c r="BG83" s="4">
        <f t="shared" si="12"/>
        <v>16</v>
      </c>
      <c r="BH83" t="s">
        <v>47</v>
      </c>
      <c r="CD83" s="14"/>
      <c r="EA83" t="s">
        <v>28</v>
      </c>
      <c r="EC83" t="s">
        <v>47</v>
      </c>
      <c r="EE83" t="s">
        <v>27</v>
      </c>
      <c r="EP83">
        <v>3</v>
      </c>
      <c r="ER83">
        <v>2</v>
      </c>
      <c r="EX83">
        <v>2</v>
      </c>
      <c r="EZ83">
        <v>4</v>
      </c>
      <c r="FD83" t="s">
        <v>138</v>
      </c>
      <c r="FF83">
        <v>4</v>
      </c>
    </row>
    <row r="84" spans="1:162" ht="30" x14ac:dyDescent="0.25">
      <c r="A84">
        <v>3213</v>
      </c>
      <c r="B84" t="s">
        <v>395</v>
      </c>
      <c r="C84" t="s">
        <v>399</v>
      </c>
      <c r="E84" t="s">
        <v>406</v>
      </c>
      <c r="F84" s="2">
        <v>1</v>
      </c>
      <c r="G84" s="2">
        <v>2</v>
      </c>
      <c r="H84" s="1">
        <v>0.5</v>
      </c>
      <c r="I84" t="s">
        <v>8</v>
      </c>
      <c r="J84" t="s">
        <v>3</v>
      </c>
      <c r="K84">
        <v>150</v>
      </c>
      <c r="L84">
        <v>2009</v>
      </c>
      <c r="N84" t="s">
        <v>91</v>
      </c>
      <c r="P84">
        <v>50</v>
      </c>
      <c r="R84">
        <v>2010</v>
      </c>
      <c r="AW84" t="s">
        <v>3</v>
      </c>
      <c r="AX84" s="3" t="s">
        <v>84</v>
      </c>
      <c r="AY84" s="3" t="s">
        <v>23</v>
      </c>
      <c r="AZ84" s="3" t="s">
        <v>15</v>
      </c>
      <c r="BA84">
        <v>40</v>
      </c>
      <c r="BC84">
        <v>14</v>
      </c>
      <c r="BE84" s="4">
        <f t="shared" si="11"/>
        <v>40</v>
      </c>
      <c r="BF84" s="4">
        <f>SUM(BC84:BD84)</f>
        <v>14</v>
      </c>
      <c r="BG84" s="4">
        <f t="shared" si="12"/>
        <v>26</v>
      </c>
      <c r="BH84" t="s">
        <v>3</v>
      </c>
      <c r="CD84" s="14"/>
      <c r="DA84">
        <v>3</v>
      </c>
      <c r="EA84" t="s">
        <v>3</v>
      </c>
      <c r="EC84" t="s">
        <v>3</v>
      </c>
      <c r="ED84" t="s">
        <v>3</v>
      </c>
      <c r="EE84" t="s">
        <v>8</v>
      </c>
      <c r="EP84">
        <v>1</v>
      </c>
      <c r="ER84">
        <v>2</v>
      </c>
      <c r="EX84">
        <v>1</v>
      </c>
      <c r="FC84">
        <v>34</v>
      </c>
      <c r="FD84">
        <v>12</v>
      </c>
      <c r="FE84">
        <v>12</v>
      </c>
      <c r="FF84">
        <v>7</v>
      </c>
    </row>
    <row r="85" spans="1:162" ht="30" x14ac:dyDescent="0.25">
      <c r="A85">
        <v>3511</v>
      </c>
      <c r="B85" t="s">
        <v>397</v>
      </c>
      <c r="E85" t="s">
        <v>406</v>
      </c>
      <c r="F85" s="2">
        <v>1</v>
      </c>
      <c r="G85" s="2">
        <v>2</v>
      </c>
      <c r="H85" s="1">
        <v>0.25</v>
      </c>
      <c r="I85" t="s">
        <v>19</v>
      </c>
      <c r="J85" t="s">
        <v>10</v>
      </c>
      <c r="K85">
        <v>200</v>
      </c>
      <c r="L85">
        <v>2014</v>
      </c>
      <c r="M85">
        <v>0.3</v>
      </c>
      <c r="S85" t="s">
        <v>2</v>
      </c>
      <c r="T85" t="s">
        <v>3</v>
      </c>
      <c r="U85">
        <v>200</v>
      </c>
      <c r="V85">
        <v>2015</v>
      </c>
      <c r="AW85" t="s">
        <v>11</v>
      </c>
      <c r="AX85" s="3" t="s">
        <v>16</v>
      </c>
      <c r="AY85" s="3" t="s">
        <v>23</v>
      </c>
      <c r="AZ85" s="3" t="s">
        <v>5</v>
      </c>
      <c r="BE85" s="4"/>
      <c r="BF85" s="4"/>
      <c r="BG85" s="4"/>
      <c r="BH85" t="s">
        <v>11</v>
      </c>
      <c r="CD85" s="3">
        <v>2014</v>
      </c>
      <c r="CF85">
        <v>3.8</v>
      </c>
      <c r="CG85" t="s">
        <v>6</v>
      </c>
      <c r="CI85">
        <v>1.8</v>
      </c>
      <c r="CJ85" s="4">
        <f>SUM(CE85:CI85)</f>
        <v>5.6</v>
      </c>
      <c r="CS85">
        <v>0.8</v>
      </c>
      <c r="DA85">
        <v>2</v>
      </c>
      <c r="DB85" t="s">
        <v>55</v>
      </c>
      <c r="DD85" t="s">
        <v>82</v>
      </c>
      <c r="EA85" t="s">
        <v>10</v>
      </c>
      <c r="EB85" t="s">
        <v>3</v>
      </c>
      <c r="EC85" t="s">
        <v>11</v>
      </c>
      <c r="ED85" t="s">
        <v>11</v>
      </c>
      <c r="EE85" t="s">
        <v>19</v>
      </c>
      <c r="EF85" t="s">
        <v>2</v>
      </c>
      <c r="EH85">
        <v>2</v>
      </c>
      <c r="EI85">
        <v>1</v>
      </c>
      <c r="EJ85" t="s">
        <v>73</v>
      </c>
      <c r="EK85">
        <v>2</v>
      </c>
      <c r="EP85">
        <v>3</v>
      </c>
      <c r="ER85">
        <v>2</v>
      </c>
      <c r="EX85">
        <v>1</v>
      </c>
      <c r="FF85">
        <v>3</v>
      </c>
    </row>
    <row r="86" spans="1:162" x14ac:dyDescent="0.25">
      <c r="A86">
        <v>3512</v>
      </c>
      <c r="B86" t="s">
        <v>397</v>
      </c>
      <c r="E86" t="s">
        <v>406</v>
      </c>
      <c r="F86" s="2">
        <v>1</v>
      </c>
      <c r="G86" s="2">
        <v>2</v>
      </c>
      <c r="H86" s="1">
        <v>0.2</v>
      </c>
      <c r="I86" t="s">
        <v>8</v>
      </c>
      <c r="J86" t="s">
        <v>3</v>
      </c>
      <c r="K86">
        <v>10</v>
      </c>
      <c r="L86">
        <v>1989</v>
      </c>
      <c r="M86">
        <v>3</v>
      </c>
      <c r="S86" t="s">
        <v>0</v>
      </c>
      <c r="T86" t="s">
        <v>1</v>
      </c>
      <c r="U86">
        <v>50</v>
      </c>
      <c r="V86">
        <v>1994</v>
      </c>
      <c r="AW86" t="s">
        <v>4</v>
      </c>
      <c r="AX86" s="3"/>
      <c r="AY86" s="3"/>
      <c r="AZ86" s="3"/>
      <c r="BE86" s="4"/>
      <c r="BF86" s="4"/>
      <c r="BG86" s="4"/>
      <c r="BH86" t="s">
        <v>4</v>
      </c>
      <c r="CD86" s="3"/>
      <c r="CJ86" s="4"/>
      <c r="DA86">
        <v>2</v>
      </c>
      <c r="DB86" t="s">
        <v>82</v>
      </c>
      <c r="DC86" t="s">
        <v>262</v>
      </c>
      <c r="EA86" t="s">
        <v>3</v>
      </c>
      <c r="EB86" t="s">
        <v>1</v>
      </c>
      <c r="EC86" t="s">
        <v>4</v>
      </c>
      <c r="ED86" t="s">
        <v>4</v>
      </c>
      <c r="EE86" t="s">
        <v>8</v>
      </c>
      <c r="EF86" t="s">
        <v>0</v>
      </c>
      <c r="EP86">
        <v>13</v>
      </c>
      <c r="ER86">
        <v>2</v>
      </c>
      <c r="EX86">
        <v>1</v>
      </c>
      <c r="FF86">
        <v>7</v>
      </c>
    </row>
    <row r="87" spans="1:162" ht="30" x14ac:dyDescent="0.25">
      <c r="A87">
        <v>3513</v>
      </c>
      <c r="B87" t="s">
        <v>397</v>
      </c>
      <c r="E87" t="s">
        <v>406</v>
      </c>
      <c r="F87" s="2">
        <v>1</v>
      </c>
      <c r="G87" s="2">
        <v>2</v>
      </c>
      <c r="H87" s="1">
        <v>0.4</v>
      </c>
      <c r="I87" t="s">
        <v>74</v>
      </c>
      <c r="J87" t="s">
        <v>1</v>
      </c>
      <c r="K87">
        <v>50</v>
      </c>
      <c r="S87" t="s">
        <v>2</v>
      </c>
      <c r="T87" t="s">
        <v>3</v>
      </c>
      <c r="U87">
        <v>50</v>
      </c>
      <c r="V87">
        <v>1989</v>
      </c>
      <c r="AW87" t="s">
        <v>4</v>
      </c>
      <c r="AX87" s="3" t="s">
        <v>16</v>
      </c>
      <c r="AY87" s="3" t="s">
        <v>23</v>
      </c>
      <c r="AZ87" s="3" t="s">
        <v>5</v>
      </c>
      <c r="BB87">
        <v>5</v>
      </c>
      <c r="BE87" s="4">
        <f>SUM(BA87:BB87)</f>
        <v>5</v>
      </c>
      <c r="BF87" s="4">
        <f>SUM(BC87:BD87)</f>
        <v>0</v>
      </c>
      <c r="BG87" s="4">
        <f>BE87-BF87</f>
        <v>5</v>
      </c>
      <c r="BH87" t="s">
        <v>4</v>
      </c>
      <c r="CD87" s="3"/>
      <c r="CJ87" s="4"/>
      <c r="DA87">
        <v>2</v>
      </c>
      <c r="DB87" t="s">
        <v>34</v>
      </c>
      <c r="DC87" t="s">
        <v>262</v>
      </c>
      <c r="EA87" t="s">
        <v>1</v>
      </c>
      <c r="EB87" t="s">
        <v>3</v>
      </c>
      <c r="EC87" t="s">
        <v>4</v>
      </c>
      <c r="ED87" t="s">
        <v>4</v>
      </c>
      <c r="EE87" t="s">
        <v>74</v>
      </c>
      <c r="EF87" t="s">
        <v>2</v>
      </c>
      <c r="EP87">
        <v>13</v>
      </c>
      <c r="ER87">
        <v>2</v>
      </c>
      <c r="EX87">
        <v>3</v>
      </c>
      <c r="FF87">
        <v>7</v>
      </c>
    </row>
    <row r="88" spans="1:162" ht="30" x14ac:dyDescent="0.25">
      <c r="A88">
        <v>3514</v>
      </c>
      <c r="B88" t="s">
        <v>397</v>
      </c>
      <c r="E88" t="s">
        <v>406</v>
      </c>
      <c r="F88" s="2">
        <v>1</v>
      </c>
      <c r="G88" s="2">
        <v>3</v>
      </c>
      <c r="H88" s="1">
        <v>0.2</v>
      </c>
      <c r="I88" t="s">
        <v>75</v>
      </c>
      <c r="J88" t="s">
        <v>1</v>
      </c>
      <c r="L88">
        <v>1994</v>
      </c>
      <c r="S88" t="s">
        <v>0</v>
      </c>
      <c r="T88" t="s">
        <v>1</v>
      </c>
      <c r="X88" t="s">
        <v>2</v>
      </c>
      <c r="AA88">
        <v>2016</v>
      </c>
      <c r="AX88" s="3" t="s">
        <v>16</v>
      </c>
      <c r="AY88" s="3"/>
      <c r="AZ88" s="3"/>
      <c r="BA88">
        <v>10</v>
      </c>
      <c r="BC88">
        <v>2</v>
      </c>
      <c r="BE88" s="4">
        <f>SUM(BA88:BB88)</f>
        <v>10</v>
      </c>
      <c r="BF88" s="4">
        <f>SUM(BC88:BD88)</f>
        <v>2</v>
      </c>
      <c r="BG88" s="4">
        <f>BE88-BF88</f>
        <v>8</v>
      </c>
      <c r="BH88" t="s">
        <v>1</v>
      </c>
      <c r="CD88" s="3"/>
      <c r="CJ88" s="4"/>
      <c r="DA88">
        <v>3</v>
      </c>
      <c r="DB88" t="s">
        <v>20</v>
      </c>
      <c r="DC88" t="s">
        <v>263</v>
      </c>
      <c r="DD88" t="s">
        <v>40</v>
      </c>
      <c r="DE88" t="s">
        <v>263</v>
      </c>
      <c r="DF88" t="s">
        <v>82</v>
      </c>
      <c r="DG88">
        <v>12</v>
      </c>
      <c r="DN88">
        <v>15000</v>
      </c>
      <c r="DO88" t="s">
        <v>245</v>
      </c>
      <c r="EA88" t="s">
        <v>1</v>
      </c>
      <c r="EB88" t="s">
        <v>1</v>
      </c>
      <c r="EC88" t="s">
        <v>1</v>
      </c>
      <c r="EE88" t="s">
        <v>75</v>
      </c>
      <c r="EF88" t="s">
        <v>0</v>
      </c>
      <c r="EG88" t="s">
        <v>2</v>
      </c>
      <c r="EP88">
        <v>13</v>
      </c>
      <c r="ER88">
        <v>2</v>
      </c>
      <c r="EX88">
        <v>1</v>
      </c>
      <c r="FF88">
        <v>4</v>
      </c>
    </row>
    <row r="89" spans="1:162" ht="30" x14ac:dyDescent="0.25">
      <c r="A89">
        <v>3515</v>
      </c>
      <c r="B89" t="s">
        <v>397</v>
      </c>
      <c r="E89" t="s">
        <v>406</v>
      </c>
      <c r="F89" s="2">
        <v>1</v>
      </c>
      <c r="G89" s="2">
        <v>2</v>
      </c>
      <c r="H89" s="1">
        <v>1</v>
      </c>
      <c r="I89" t="s">
        <v>8</v>
      </c>
      <c r="J89" t="s">
        <v>3</v>
      </c>
      <c r="K89">
        <v>300</v>
      </c>
      <c r="L89">
        <v>2016</v>
      </c>
      <c r="S89" t="s">
        <v>77</v>
      </c>
      <c r="T89" t="s">
        <v>10</v>
      </c>
      <c r="AW89" t="s">
        <v>11</v>
      </c>
      <c r="AX89" s="3" t="s">
        <v>12</v>
      </c>
      <c r="AY89" s="3"/>
      <c r="AZ89" s="3"/>
      <c r="BC89">
        <v>7</v>
      </c>
      <c r="BD89">
        <v>1</v>
      </c>
      <c r="BE89" s="4">
        <f>SUM(BA89:BB89)</f>
        <v>0</v>
      </c>
      <c r="BF89" s="4">
        <f>SUM(BC89:BD89)</f>
        <v>8</v>
      </c>
      <c r="BG89" s="4">
        <f>BE89-BF89</f>
        <v>-8</v>
      </c>
      <c r="BH89" t="s">
        <v>11</v>
      </c>
      <c r="CD89" s="3"/>
      <c r="CJ89" s="4"/>
      <c r="DA89">
        <v>2</v>
      </c>
      <c r="DB89" t="s">
        <v>264</v>
      </c>
      <c r="DD89" t="s">
        <v>265</v>
      </c>
      <c r="EA89" t="s">
        <v>3</v>
      </c>
      <c r="EB89" t="s">
        <v>10</v>
      </c>
      <c r="EC89" t="s">
        <v>11</v>
      </c>
      <c r="ED89" t="s">
        <v>11</v>
      </c>
      <c r="EE89" t="s">
        <v>8</v>
      </c>
      <c r="EF89" t="s">
        <v>77</v>
      </c>
      <c r="EP89">
        <v>13</v>
      </c>
      <c r="ER89">
        <v>2</v>
      </c>
      <c r="EX89">
        <v>3</v>
      </c>
      <c r="FF89">
        <v>4</v>
      </c>
    </row>
    <row r="90" spans="1:162" ht="30" x14ac:dyDescent="0.25">
      <c r="A90">
        <v>3516</v>
      </c>
      <c r="B90" t="s">
        <v>397</v>
      </c>
      <c r="E90" t="s">
        <v>406</v>
      </c>
      <c r="F90" s="2">
        <v>1</v>
      </c>
      <c r="G90" s="2">
        <v>2</v>
      </c>
      <c r="H90" s="1">
        <v>0.5</v>
      </c>
      <c r="I90" t="s">
        <v>75</v>
      </c>
      <c r="J90" t="s">
        <v>1</v>
      </c>
      <c r="K90">
        <v>300</v>
      </c>
      <c r="S90" t="s">
        <v>0</v>
      </c>
      <c r="T90" t="s">
        <v>3</v>
      </c>
      <c r="U90">
        <v>100</v>
      </c>
      <c r="AW90" t="s">
        <v>4</v>
      </c>
      <c r="AX90" s="3" t="s">
        <v>16</v>
      </c>
      <c r="AY90" s="3" t="s">
        <v>23</v>
      </c>
      <c r="AZ90" s="3" t="s">
        <v>5</v>
      </c>
      <c r="BA90">
        <v>10</v>
      </c>
      <c r="BE90" s="4">
        <f>SUM(BA90:BB90)</f>
        <v>10</v>
      </c>
      <c r="BF90" s="4">
        <f>SUM(BC90:BD90)</f>
        <v>0</v>
      </c>
      <c r="BG90" s="4">
        <f>BE90-BF90</f>
        <v>10</v>
      </c>
      <c r="BH90" t="s">
        <v>4</v>
      </c>
      <c r="CD90" s="3"/>
      <c r="CJ90" s="4"/>
      <c r="DA90">
        <v>2</v>
      </c>
      <c r="DB90" t="s">
        <v>20</v>
      </c>
      <c r="DC90" t="s">
        <v>263</v>
      </c>
      <c r="DD90" t="s">
        <v>40</v>
      </c>
      <c r="DE90" t="s">
        <v>263</v>
      </c>
      <c r="EA90" t="s">
        <v>1</v>
      </c>
      <c r="EB90" t="s">
        <v>3</v>
      </c>
      <c r="EC90" t="s">
        <v>4</v>
      </c>
      <c r="ED90" t="s">
        <v>4</v>
      </c>
      <c r="EE90" t="s">
        <v>75</v>
      </c>
      <c r="EF90" t="s">
        <v>0</v>
      </c>
      <c r="EP90">
        <v>13</v>
      </c>
      <c r="ER90">
        <v>2</v>
      </c>
      <c r="EX90">
        <v>2</v>
      </c>
      <c r="EZ90">
        <v>3</v>
      </c>
      <c r="FF90">
        <v>4</v>
      </c>
    </row>
    <row r="91" spans="1:162" ht="30" x14ac:dyDescent="0.25">
      <c r="A91">
        <v>3516</v>
      </c>
      <c r="B91" t="s">
        <v>397</v>
      </c>
      <c r="E91" t="s">
        <v>406</v>
      </c>
      <c r="F91" s="2">
        <v>1</v>
      </c>
      <c r="G91" s="2">
        <v>1</v>
      </c>
      <c r="H91" s="1">
        <v>0.3</v>
      </c>
      <c r="I91" t="s">
        <v>8</v>
      </c>
      <c r="J91" t="s">
        <v>3</v>
      </c>
      <c r="K91">
        <v>55</v>
      </c>
      <c r="L91">
        <v>1989</v>
      </c>
      <c r="AW91" t="s">
        <v>3</v>
      </c>
      <c r="AX91" s="3" t="s">
        <v>16</v>
      </c>
      <c r="AY91" s="3" t="s">
        <v>23</v>
      </c>
      <c r="AZ91" s="3" t="s">
        <v>5</v>
      </c>
      <c r="BE91" s="4"/>
      <c r="BF91" s="4"/>
      <c r="BG91" s="4"/>
      <c r="BH91" t="s">
        <v>3</v>
      </c>
      <c r="CD91" s="3"/>
      <c r="CJ91" s="4"/>
      <c r="DA91">
        <v>1</v>
      </c>
      <c r="DB91" t="s">
        <v>34</v>
      </c>
      <c r="DC91">
        <v>23</v>
      </c>
      <c r="EA91" t="s">
        <v>3</v>
      </c>
      <c r="EC91" t="s">
        <v>3</v>
      </c>
      <c r="ED91" t="s">
        <v>3</v>
      </c>
      <c r="EE91" t="s">
        <v>8</v>
      </c>
      <c r="EP91">
        <v>23</v>
      </c>
      <c r="ER91">
        <v>2</v>
      </c>
      <c r="EX91">
        <v>3</v>
      </c>
      <c r="FF91">
        <v>7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5A73-E77C-43D0-8BD0-D34ECD539417}">
  <dimension ref="A1:H181"/>
  <sheetViews>
    <sheetView workbookViewId="0">
      <pane ySplit="1" topLeftCell="A5" activePane="bottomLeft" state="frozen"/>
      <selection pane="bottomLeft" activeCell="E15" sqref="E15"/>
    </sheetView>
  </sheetViews>
  <sheetFormatPr defaultRowHeight="15" x14ac:dyDescent="0.25"/>
  <cols>
    <col min="4" max="4" width="13.7109375" bestFit="1" customWidth="1"/>
    <col min="5" max="5" width="16.28515625" bestFit="1" customWidth="1"/>
    <col min="6" max="6" width="20.85546875" bestFit="1" customWidth="1"/>
  </cols>
  <sheetData>
    <row r="1" spans="1:8" x14ac:dyDescent="0.25">
      <c r="A1" s="15" t="s">
        <v>346</v>
      </c>
      <c r="B1" t="s">
        <v>550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</row>
    <row r="2" spans="1:8" x14ac:dyDescent="0.25">
      <c r="A2">
        <v>1100</v>
      </c>
      <c r="B2">
        <v>1</v>
      </c>
      <c r="C2" s="3">
        <v>1999</v>
      </c>
    </row>
    <row r="3" spans="1:8" x14ac:dyDescent="0.25">
      <c r="A3">
        <v>1101</v>
      </c>
      <c r="B3">
        <v>1</v>
      </c>
      <c r="C3" s="3">
        <v>2004</v>
      </c>
      <c r="D3">
        <f>(1800*40000)/1000000</f>
        <v>72</v>
      </c>
      <c r="E3">
        <f>1800*40000/2/1000000</f>
        <v>36</v>
      </c>
      <c r="F3">
        <f>1800*5000/1000000</f>
        <v>9</v>
      </c>
      <c r="G3">
        <f>1800*40000/2/1000000</f>
        <v>36</v>
      </c>
      <c r="H3">
        <f t="shared" ref="H3:H66" si="0">SUM(D3:G3)</f>
        <v>153</v>
      </c>
    </row>
    <row r="4" spans="1:8" x14ac:dyDescent="0.25">
      <c r="A4">
        <v>1102</v>
      </c>
      <c r="B4">
        <v>1</v>
      </c>
      <c r="C4" s="3"/>
    </row>
    <row r="5" spans="1:8" x14ac:dyDescent="0.25">
      <c r="A5">
        <v>1103</v>
      </c>
      <c r="B5">
        <v>1</v>
      </c>
      <c r="C5" s="3">
        <v>1999</v>
      </c>
    </row>
    <row r="6" spans="1:8" x14ac:dyDescent="0.25">
      <c r="A6">
        <v>1104</v>
      </c>
      <c r="B6">
        <v>1</v>
      </c>
      <c r="C6" s="3">
        <v>1994</v>
      </c>
      <c r="D6">
        <f>400*5000/1000000</f>
        <v>2</v>
      </c>
      <c r="E6">
        <f>40*5000/1000000</f>
        <v>0.2</v>
      </c>
      <c r="H6">
        <f t="shared" si="0"/>
        <v>2.2000000000000002</v>
      </c>
    </row>
    <row r="7" spans="1:8" x14ac:dyDescent="0.25">
      <c r="A7">
        <v>1105</v>
      </c>
      <c r="B7">
        <v>1</v>
      </c>
      <c r="C7" s="3"/>
      <c r="D7">
        <f>200*15000/1000000</f>
        <v>3</v>
      </c>
      <c r="E7">
        <v>1.5</v>
      </c>
      <c r="H7">
        <f t="shared" si="0"/>
        <v>4.5</v>
      </c>
    </row>
    <row r="8" spans="1:8" x14ac:dyDescent="0.25">
      <c r="A8">
        <v>1106</v>
      </c>
      <c r="B8">
        <v>1</v>
      </c>
      <c r="C8" s="3"/>
    </row>
    <row r="9" spans="1:8" x14ac:dyDescent="0.25">
      <c r="A9">
        <v>1107</v>
      </c>
      <c r="B9">
        <v>1</v>
      </c>
      <c r="C9" s="3">
        <v>2009</v>
      </c>
      <c r="D9">
        <f>28000*500/1000000</f>
        <v>14</v>
      </c>
      <c r="E9">
        <v>4.5</v>
      </c>
      <c r="F9">
        <f>15000*500/1000000</f>
        <v>7.5</v>
      </c>
      <c r="H9">
        <f t="shared" si="0"/>
        <v>26</v>
      </c>
    </row>
    <row r="10" spans="1:8" x14ac:dyDescent="0.25">
      <c r="A10" s="6">
        <v>1200</v>
      </c>
      <c r="B10">
        <v>1</v>
      </c>
      <c r="C10" s="3">
        <v>2010</v>
      </c>
      <c r="D10" s="6">
        <v>3</v>
      </c>
      <c r="E10" s="6"/>
      <c r="F10" s="6"/>
      <c r="G10" s="6"/>
      <c r="H10">
        <f t="shared" si="0"/>
        <v>3</v>
      </c>
    </row>
    <row r="11" spans="1:8" x14ac:dyDescent="0.25">
      <c r="A11" s="6">
        <v>1201</v>
      </c>
      <c r="B11">
        <v>1</v>
      </c>
      <c r="C11" s="3">
        <v>2016</v>
      </c>
      <c r="D11" s="6">
        <f>200*0.025</f>
        <v>5</v>
      </c>
      <c r="E11" s="6"/>
      <c r="F11" s="6">
        <v>1.3</v>
      </c>
      <c r="G11" s="6">
        <v>2.5</v>
      </c>
      <c r="H11">
        <f t="shared" si="0"/>
        <v>8.8000000000000007</v>
      </c>
    </row>
    <row r="12" spans="1:8" x14ac:dyDescent="0.25">
      <c r="A12">
        <v>1202</v>
      </c>
      <c r="B12">
        <v>1</v>
      </c>
      <c r="C12" s="3"/>
      <c r="D12">
        <v>13.5</v>
      </c>
      <c r="E12">
        <v>0</v>
      </c>
      <c r="F12">
        <v>40</v>
      </c>
      <c r="G12">
        <v>0</v>
      </c>
      <c r="H12">
        <f t="shared" si="0"/>
        <v>53.5</v>
      </c>
    </row>
    <row r="13" spans="1:8" x14ac:dyDescent="0.25">
      <c r="A13">
        <v>1203</v>
      </c>
      <c r="B13">
        <v>1</v>
      </c>
      <c r="C13" s="3"/>
    </row>
    <row r="14" spans="1:8" x14ac:dyDescent="0.25">
      <c r="A14">
        <v>1300</v>
      </c>
      <c r="B14">
        <v>1</v>
      </c>
      <c r="C14" s="3">
        <v>1997</v>
      </c>
      <c r="F14">
        <v>6</v>
      </c>
      <c r="G14">
        <v>0</v>
      </c>
      <c r="H14">
        <f t="shared" si="0"/>
        <v>6</v>
      </c>
    </row>
    <row r="15" spans="1:8" x14ac:dyDescent="0.25">
      <c r="A15">
        <v>1301</v>
      </c>
      <c r="B15">
        <v>1</v>
      </c>
      <c r="C15" s="3"/>
      <c r="D15">
        <v>6.2</v>
      </c>
      <c r="F15">
        <v>12.2</v>
      </c>
      <c r="G15">
        <v>2.5</v>
      </c>
      <c r="H15">
        <f t="shared" si="0"/>
        <v>20.9</v>
      </c>
    </row>
    <row r="16" spans="1:8" x14ac:dyDescent="0.25">
      <c r="A16">
        <v>1302</v>
      </c>
      <c r="B16">
        <v>1</v>
      </c>
      <c r="C16" s="3"/>
      <c r="D16">
        <v>0.25</v>
      </c>
      <c r="E16">
        <v>0</v>
      </c>
      <c r="F16">
        <v>2</v>
      </c>
      <c r="G16">
        <v>0</v>
      </c>
      <c r="H16">
        <f t="shared" si="0"/>
        <v>2.25</v>
      </c>
    </row>
    <row r="17" spans="1:8" x14ac:dyDescent="0.25">
      <c r="A17">
        <v>1303</v>
      </c>
      <c r="B17">
        <v>1</v>
      </c>
      <c r="C17" s="3"/>
      <c r="D17">
        <v>15.3</v>
      </c>
      <c r="E17">
        <v>3</v>
      </c>
      <c r="F17">
        <v>7.6</v>
      </c>
      <c r="G17">
        <v>0</v>
      </c>
      <c r="H17">
        <f t="shared" si="0"/>
        <v>25.9</v>
      </c>
    </row>
    <row r="18" spans="1:8" x14ac:dyDescent="0.25">
      <c r="A18">
        <v>1304</v>
      </c>
      <c r="B18">
        <v>1</v>
      </c>
      <c r="C18" s="3"/>
      <c r="E18">
        <v>5</v>
      </c>
      <c r="F18">
        <v>1</v>
      </c>
      <c r="G18">
        <v>5</v>
      </c>
      <c r="H18">
        <f t="shared" si="0"/>
        <v>11</v>
      </c>
    </row>
    <row r="19" spans="1:8" x14ac:dyDescent="0.25">
      <c r="A19">
        <v>1305</v>
      </c>
      <c r="B19">
        <v>1</v>
      </c>
      <c r="C19" s="3">
        <v>2004</v>
      </c>
      <c r="D19">
        <v>9</v>
      </c>
      <c r="E19">
        <v>5</v>
      </c>
      <c r="F19">
        <v>10.4</v>
      </c>
      <c r="G19">
        <v>4</v>
      </c>
      <c r="H19">
        <f t="shared" si="0"/>
        <v>28.4</v>
      </c>
    </row>
    <row r="20" spans="1:8" x14ac:dyDescent="0.25">
      <c r="A20">
        <v>1306</v>
      </c>
      <c r="B20">
        <v>1</v>
      </c>
      <c r="C20" s="3"/>
      <c r="D20">
        <v>32</v>
      </c>
      <c r="E20">
        <v>2</v>
      </c>
      <c r="F20">
        <v>25</v>
      </c>
      <c r="G20">
        <v>0</v>
      </c>
      <c r="H20">
        <f t="shared" si="0"/>
        <v>59</v>
      </c>
    </row>
    <row r="21" spans="1:8" x14ac:dyDescent="0.25">
      <c r="A21">
        <v>1307</v>
      </c>
      <c r="B21">
        <v>1</v>
      </c>
      <c r="C21" s="3">
        <v>1998</v>
      </c>
      <c r="F21">
        <v>0.8</v>
      </c>
      <c r="G21">
        <v>1.4</v>
      </c>
      <c r="H21">
        <f t="shared" si="0"/>
        <v>2.2000000000000002</v>
      </c>
    </row>
    <row r="22" spans="1:8" x14ac:dyDescent="0.25">
      <c r="A22">
        <v>1308</v>
      </c>
      <c r="B22">
        <v>1</v>
      </c>
      <c r="C22" s="3">
        <v>1990</v>
      </c>
      <c r="D22">
        <v>3</v>
      </c>
      <c r="E22">
        <v>1.5</v>
      </c>
      <c r="F22">
        <v>2</v>
      </c>
      <c r="G22">
        <v>1.5</v>
      </c>
      <c r="H22">
        <f t="shared" si="0"/>
        <v>8</v>
      </c>
    </row>
    <row r="23" spans="1:8" x14ac:dyDescent="0.25">
      <c r="A23">
        <v>1400</v>
      </c>
      <c r="B23">
        <v>1</v>
      </c>
      <c r="C23" s="3"/>
      <c r="D23">
        <v>12</v>
      </c>
      <c r="E23">
        <v>0</v>
      </c>
      <c r="F23">
        <v>16</v>
      </c>
      <c r="G23">
        <v>0</v>
      </c>
      <c r="H23">
        <f t="shared" si="0"/>
        <v>28</v>
      </c>
    </row>
    <row r="24" spans="1:8" x14ac:dyDescent="0.25">
      <c r="A24">
        <v>1401</v>
      </c>
      <c r="B24">
        <v>1</v>
      </c>
      <c r="C24" s="3"/>
      <c r="D24">
        <v>12</v>
      </c>
      <c r="E24">
        <v>0</v>
      </c>
      <c r="F24">
        <v>19</v>
      </c>
      <c r="G24">
        <v>0</v>
      </c>
      <c r="H24">
        <f t="shared" si="0"/>
        <v>31</v>
      </c>
    </row>
    <row r="25" spans="1:8" x14ac:dyDescent="0.25">
      <c r="A25">
        <v>1402</v>
      </c>
      <c r="B25">
        <v>1</v>
      </c>
      <c r="C25" s="3"/>
    </row>
    <row r="26" spans="1:8" x14ac:dyDescent="0.25">
      <c r="A26" s="6">
        <v>1403</v>
      </c>
      <c r="B26">
        <v>1</v>
      </c>
      <c r="C26" s="3"/>
      <c r="D26">
        <v>3.2</v>
      </c>
      <c r="E26">
        <v>1.5</v>
      </c>
      <c r="H26">
        <f t="shared" si="0"/>
        <v>4.7</v>
      </c>
    </row>
    <row r="27" spans="1:8" x14ac:dyDescent="0.25">
      <c r="A27" s="6">
        <v>2108</v>
      </c>
      <c r="B27">
        <v>1</v>
      </c>
      <c r="C27" s="3">
        <v>2015</v>
      </c>
      <c r="D27">
        <f>(30000*120+35000*30+15000*200)/1000000</f>
        <v>7.65</v>
      </c>
      <c r="E27">
        <f>15*150000/1000000</f>
        <v>2.25</v>
      </c>
      <c r="F27">
        <v>0.2</v>
      </c>
      <c r="G27">
        <f>(120+200+90)*6/1000</f>
        <v>2.46</v>
      </c>
      <c r="H27">
        <f t="shared" si="0"/>
        <v>12.559999999999999</v>
      </c>
    </row>
    <row r="28" spans="1:8" x14ac:dyDescent="0.25">
      <c r="A28">
        <v>2109</v>
      </c>
      <c r="B28">
        <v>1</v>
      </c>
      <c r="C28" s="3">
        <v>1980</v>
      </c>
      <c r="G28">
        <f>60*150000/1000000</f>
        <v>9</v>
      </c>
      <c r="H28">
        <f t="shared" si="0"/>
        <v>9</v>
      </c>
    </row>
    <row r="29" spans="1:8" x14ac:dyDescent="0.25">
      <c r="A29">
        <v>2110</v>
      </c>
      <c r="B29">
        <v>1</v>
      </c>
      <c r="C29" s="3"/>
    </row>
    <row r="30" spans="1:8" x14ac:dyDescent="0.25">
      <c r="A30">
        <v>2111</v>
      </c>
      <c r="B30">
        <v>1</v>
      </c>
      <c r="C30" s="3"/>
    </row>
    <row r="31" spans="1:8" x14ac:dyDescent="0.25">
      <c r="A31">
        <v>2112</v>
      </c>
      <c r="B31">
        <v>1</v>
      </c>
      <c r="C31" s="3"/>
    </row>
    <row r="32" spans="1:8" x14ac:dyDescent="0.25">
      <c r="A32">
        <v>2113</v>
      </c>
      <c r="B32">
        <v>1</v>
      </c>
      <c r="C32" s="3"/>
    </row>
    <row r="33" spans="1:8" x14ac:dyDescent="0.25">
      <c r="A33" s="13">
        <v>2114</v>
      </c>
      <c r="B33">
        <v>1</v>
      </c>
      <c r="C33" s="3"/>
    </row>
    <row r="34" spans="1:8" x14ac:dyDescent="0.25">
      <c r="A34">
        <v>2115</v>
      </c>
      <c r="B34">
        <v>1</v>
      </c>
      <c r="C34" s="3"/>
      <c r="D34">
        <f>(50*25000+50000*25+50*25000)/1000000</f>
        <v>3.75</v>
      </c>
      <c r="E34">
        <f>200*180000/1000000</f>
        <v>36</v>
      </c>
      <c r="H34">
        <f t="shared" si="0"/>
        <v>39.75</v>
      </c>
    </row>
    <row r="35" spans="1:8" x14ac:dyDescent="0.25">
      <c r="A35">
        <v>2116</v>
      </c>
      <c r="B35">
        <v>1</v>
      </c>
      <c r="C35" s="3">
        <v>2019</v>
      </c>
      <c r="D35">
        <f>(10*50000+10*25000+20000*20+20000*20)/1000000</f>
        <v>1.55</v>
      </c>
      <c r="F35">
        <f>(150*3000)/1000000</f>
        <v>0.45</v>
      </c>
      <c r="G35">
        <f>7*180/1000</f>
        <v>1.26</v>
      </c>
      <c r="H35">
        <f t="shared" si="0"/>
        <v>3.26</v>
      </c>
    </row>
    <row r="36" spans="1:8" x14ac:dyDescent="0.25">
      <c r="A36">
        <v>2117</v>
      </c>
      <c r="B36">
        <v>1</v>
      </c>
      <c r="C36" s="3"/>
    </row>
    <row r="37" spans="1:8" x14ac:dyDescent="0.25">
      <c r="A37">
        <v>2204</v>
      </c>
      <c r="B37">
        <v>1</v>
      </c>
      <c r="C37" s="3"/>
    </row>
    <row r="38" spans="1:8" x14ac:dyDescent="0.25">
      <c r="A38">
        <v>2205</v>
      </c>
      <c r="B38">
        <v>1</v>
      </c>
      <c r="C38" s="3"/>
    </row>
    <row r="39" spans="1:8" x14ac:dyDescent="0.25">
      <c r="A39">
        <v>2206</v>
      </c>
      <c r="B39">
        <v>1</v>
      </c>
      <c r="C39" s="3"/>
      <c r="D39">
        <v>1.5</v>
      </c>
      <c r="F39">
        <v>1</v>
      </c>
      <c r="H39">
        <f t="shared" si="0"/>
        <v>2.5</v>
      </c>
    </row>
    <row r="40" spans="1:8" x14ac:dyDescent="0.25">
      <c r="A40">
        <v>2207</v>
      </c>
      <c r="B40">
        <v>1</v>
      </c>
      <c r="C40" s="3"/>
    </row>
    <row r="41" spans="1:8" x14ac:dyDescent="0.25">
      <c r="A41">
        <v>2208</v>
      </c>
      <c r="B41">
        <v>1</v>
      </c>
      <c r="C41" s="3"/>
    </row>
    <row r="42" spans="1:8" x14ac:dyDescent="0.25">
      <c r="A42">
        <v>2209</v>
      </c>
      <c r="B42">
        <v>1</v>
      </c>
      <c r="C42" s="3"/>
    </row>
    <row r="43" spans="1:8" x14ac:dyDescent="0.25">
      <c r="A43">
        <v>2210</v>
      </c>
      <c r="B43">
        <v>1</v>
      </c>
      <c r="C43" s="3"/>
    </row>
    <row r="44" spans="1:8" x14ac:dyDescent="0.25">
      <c r="A44">
        <v>2211</v>
      </c>
      <c r="B44">
        <v>1</v>
      </c>
      <c r="C44" s="3"/>
      <c r="F44">
        <v>7.5</v>
      </c>
      <c r="H44">
        <f t="shared" si="0"/>
        <v>7.5</v>
      </c>
    </row>
    <row r="45" spans="1:8" x14ac:dyDescent="0.25">
      <c r="A45">
        <v>2309</v>
      </c>
      <c r="B45">
        <v>1</v>
      </c>
      <c r="C45" s="3">
        <v>1997</v>
      </c>
      <c r="G45">
        <v>0</v>
      </c>
    </row>
    <row r="46" spans="1:8" x14ac:dyDescent="0.25">
      <c r="A46">
        <v>2310</v>
      </c>
      <c r="B46">
        <v>1</v>
      </c>
      <c r="C46" s="3"/>
      <c r="E46">
        <v>0</v>
      </c>
      <c r="F46">
        <v>1.5</v>
      </c>
      <c r="G46">
        <v>0</v>
      </c>
      <c r="H46">
        <f t="shared" si="0"/>
        <v>1.5</v>
      </c>
    </row>
    <row r="47" spans="1:8" x14ac:dyDescent="0.25">
      <c r="A47">
        <v>2311</v>
      </c>
      <c r="B47">
        <v>1</v>
      </c>
      <c r="C47" s="3"/>
      <c r="D47">
        <v>3</v>
      </c>
      <c r="E47">
        <v>0</v>
      </c>
      <c r="G47">
        <v>2</v>
      </c>
      <c r="H47">
        <f t="shared" si="0"/>
        <v>5</v>
      </c>
    </row>
    <row r="48" spans="1:8" x14ac:dyDescent="0.25">
      <c r="A48">
        <v>2312</v>
      </c>
      <c r="B48">
        <v>1</v>
      </c>
      <c r="C48" s="3"/>
      <c r="E48">
        <v>1.5</v>
      </c>
      <c r="G48">
        <v>1.5</v>
      </c>
      <c r="H48">
        <f t="shared" si="0"/>
        <v>3</v>
      </c>
    </row>
    <row r="49" spans="1:8" x14ac:dyDescent="0.25">
      <c r="A49" s="6">
        <v>2313</v>
      </c>
      <c r="B49">
        <v>1</v>
      </c>
      <c r="C49" s="3"/>
    </row>
    <row r="50" spans="1:8" x14ac:dyDescent="0.25">
      <c r="A50">
        <v>2314</v>
      </c>
      <c r="B50">
        <v>1</v>
      </c>
      <c r="C50" s="3">
        <v>2009</v>
      </c>
      <c r="D50">
        <v>45</v>
      </c>
      <c r="E50">
        <v>8</v>
      </c>
      <c r="F50">
        <v>22</v>
      </c>
      <c r="G50">
        <v>0</v>
      </c>
      <c r="H50">
        <f t="shared" si="0"/>
        <v>75</v>
      </c>
    </row>
    <row r="51" spans="1:8" x14ac:dyDescent="0.25">
      <c r="A51">
        <v>2315</v>
      </c>
      <c r="B51">
        <v>1</v>
      </c>
      <c r="C51" s="3"/>
      <c r="D51">
        <v>1.5</v>
      </c>
      <c r="F51">
        <v>0.95</v>
      </c>
      <c r="G51">
        <v>0</v>
      </c>
      <c r="H51">
        <f t="shared" si="0"/>
        <v>2.4500000000000002</v>
      </c>
    </row>
    <row r="52" spans="1:8" x14ac:dyDescent="0.25">
      <c r="A52">
        <v>2316</v>
      </c>
      <c r="B52">
        <v>1</v>
      </c>
      <c r="C52" s="3">
        <v>2009</v>
      </c>
      <c r="D52">
        <v>10</v>
      </c>
      <c r="E52">
        <v>0</v>
      </c>
      <c r="F52" s="8">
        <v>7.75</v>
      </c>
      <c r="G52">
        <v>0</v>
      </c>
      <c r="H52">
        <f t="shared" si="0"/>
        <v>17.75</v>
      </c>
    </row>
    <row r="53" spans="1:8" x14ac:dyDescent="0.25">
      <c r="A53">
        <v>2317</v>
      </c>
      <c r="B53">
        <v>1</v>
      </c>
      <c r="C53" s="3"/>
      <c r="E53">
        <v>2.8</v>
      </c>
      <c r="F53">
        <v>4.8</v>
      </c>
      <c r="G53">
        <v>0.7</v>
      </c>
      <c r="H53">
        <f t="shared" si="0"/>
        <v>8.2999999999999989</v>
      </c>
    </row>
    <row r="54" spans="1:8" x14ac:dyDescent="0.25">
      <c r="A54">
        <v>2318</v>
      </c>
      <c r="B54">
        <v>1</v>
      </c>
      <c r="C54" s="3"/>
      <c r="E54">
        <v>10</v>
      </c>
      <c r="F54">
        <v>80</v>
      </c>
      <c r="H54">
        <f t="shared" si="0"/>
        <v>90</v>
      </c>
    </row>
    <row r="55" spans="1:8" x14ac:dyDescent="0.25">
      <c r="A55">
        <v>2319</v>
      </c>
      <c r="B55">
        <v>1</v>
      </c>
      <c r="C55" s="3">
        <v>2016</v>
      </c>
      <c r="D55">
        <v>13.5</v>
      </c>
      <c r="F55">
        <v>16.5</v>
      </c>
      <c r="G55">
        <v>3</v>
      </c>
      <c r="H55">
        <f t="shared" si="0"/>
        <v>33</v>
      </c>
    </row>
    <row r="56" spans="1:8" x14ac:dyDescent="0.25">
      <c r="A56" s="6">
        <v>2404</v>
      </c>
      <c r="B56">
        <v>1</v>
      </c>
      <c r="C56" s="3"/>
    </row>
    <row r="57" spans="1:8" x14ac:dyDescent="0.25">
      <c r="A57" s="6">
        <v>2405</v>
      </c>
      <c r="B57">
        <v>1</v>
      </c>
      <c r="C57" s="3"/>
      <c r="D57">
        <v>20</v>
      </c>
      <c r="E57">
        <v>0</v>
      </c>
      <c r="F57">
        <v>49</v>
      </c>
      <c r="G57">
        <v>0</v>
      </c>
      <c r="H57">
        <f t="shared" si="0"/>
        <v>69</v>
      </c>
    </row>
    <row r="58" spans="1:8" x14ac:dyDescent="0.25">
      <c r="A58" s="6">
        <v>2406</v>
      </c>
      <c r="B58">
        <v>1</v>
      </c>
      <c r="C58" s="3"/>
      <c r="D58">
        <v>5</v>
      </c>
      <c r="E58">
        <v>0</v>
      </c>
      <c r="F58">
        <v>2</v>
      </c>
      <c r="G58">
        <v>0</v>
      </c>
      <c r="H58">
        <f t="shared" si="0"/>
        <v>7</v>
      </c>
    </row>
    <row r="59" spans="1:8" x14ac:dyDescent="0.25">
      <c r="A59">
        <v>2407</v>
      </c>
      <c r="B59">
        <v>1</v>
      </c>
      <c r="C59" s="3"/>
      <c r="D59">
        <v>30</v>
      </c>
      <c r="E59">
        <v>0</v>
      </c>
      <c r="F59">
        <v>11</v>
      </c>
      <c r="G59">
        <v>0</v>
      </c>
      <c r="H59">
        <f t="shared" si="0"/>
        <v>41</v>
      </c>
    </row>
    <row r="60" spans="1:8" x14ac:dyDescent="0.25">
      <c r="A60" s="6">
        <v>2408</v>
      </c>
      <c r="B60">
        <v>1</v>
      </c>
      <c r="C60" s="3"/>
      <c r="D60">
        <v>13.5</v>
      </c>
      <c r="E60">
        <v>0</v>
      </c>
      <c r="F60">
        <v>15</v>
      </c>
      <c r="G60">
        <v>0</v>
      </c>
      <c r="H60">
        <f t="shared" si="0"/>
        <v>28.5</v>
      </c>
    </row>
    <row r="61" spans="1:8" x14ac:dyDescent="0.25">
      <c r="A61">
        <v>2409</v>
      </c>
      <c r="B61">
        <v>1</v>
      </c>
      <c r="C61" s="3"/>
      <c r="D61">
        <v>13.5</v>
      </c>
      <c r="E61">
        <v>0</v>
      </c>
      <c r="F61">
        <v>15</v>
      </c>
      <c r="G61">
        <v>0</v>
      </c>
      <c r="H61">
        <f t="shared" si="0"/>
        <v>28.5</v>
      </c>
    </row>
    <row r="62" spans="1:8" x14ac:dyDescent="0.25">
      <c r="A62">
        <v>2410</v>
      </c>
      <c r="B62">
        <v>1</v>
      </c>
      <c r="C62" s="3"/>
      <c r="D62">
        <v>30</v>
      </c>
      <c r="E62">
        <v>0</v>
      </c>
      <c r="F62">
        <v>1.5</v>
      </c>
      <c r="G62">
        <v>0</v>
      </c>
      <c r="H62">
        <f t="shared" si="0"/>
        <v>31.5</v>
      </c>
    </row>
    <row r="63" spans="1:8" x14ac:dyDescent="0.25">
      <c r="A63">
        <v>2411</v>
      </c>
      <c r="B63">
        <v>1</v>
      </c>
      <c r="C63" s="3">
        <v>2017</v>
      </c>
      <c r="D63">
        <v>22</v>
      </c>
      <c r="H63">
        <f t="shared" si="0"/>
        <v>22</v>
      </c>
    </row>
    <row r="64" spans="1:8" x14ac:dyDescent="0.25">
      <c r="A64">
        <v>2412</v>
      </c>
      <c r="B64">
        <v>1</v>
      </c>
      <c r="C64" s="3"/>
      <c r="D64">
        <v>15</v>
      </c>
      <c r="F64">
        <v>1.7</v>
      </c>
      <c r="H64">
        <f t="shared" si="0"/>
        <v>16.7</v>
      </c>
    </row>
    <row r="65" spans="1:8" x14ac:dyDescent="0.25">
      <c r="A65">
        <v>2413</v>
      </c>
      <c r="B65">
        <v>1</v>
      </c>
      <c r="C65" s="3"/>
      <c r="D65">
        <v>9</v>
      </c>
      <c r="E65">
        <v>0</v>
      </c>
      <c r="F65">
        <v>8</v>
      </c>
      <c r="G65">
        <v>0</v>
      </c>
      <c r="H65">
        <f t="shared" si="0"/>
        <v>17</v>
      </c>
    </row>
    <row r="66" spans="1:8" x14ac:dyDescent="0.25">
      <c r="A66">
        <v>2414</v>
      </c>
      <c r="B66">
        <v>1</v>
      </c>
      <c r="C66" s="3"/>
      <c r="D66">
        <v>9</v>
      </c>
      <c r="E66">
        <v>0</v>
      </c>
      <c r="F66">
        <v>15</v>
      </c>
      <c r="G66">
        <v>0</v>
      </c>
      <c r="H66">
        <f t="shared" si="0"/>
        <v>24</v>
      </c>
    </row>
    <row r="67" spans="1:8" x14ac:dyDescent="0.25">
      <c r="A67">
        <v>2500</v>
      </c>
      <c r="B67">
        <v>1</v>
      </c>
      <c r="C67" s="3">
        <v>2016</v>
      </c>
      <c r="D67">
        <v>9</v>
      </c>
      <c r="E67">
        <v>0</v>
      </c>
      <c r="F67">
        <v>3.6</v>
      </c>
      <c r="G67">
        <v>0</v>
      </c>
      <c r="H67">
        <f t="shared" ref="H67:H117" si="1">SUM(D67:G67)</f>
        <v>12.6</v>
      </c>
    </row>
    <row r="68" spans="1:8" x14ac:dyDescent="0.25">
      <c r="A68">
        <v>2501</v>
      </c>
      <c r="B68">
        <v>1</v>
      </c>
      <c r="C68" s="3">
        <v>2002</v>
      </c>
      <c r="D68">
        <v>7</v>
      </c>
      <c r="E68">
        <v>0</v>
      </c>
      <c r="F68">
        <v>4</v>
      </c>
      <c r="G68">
        <v>0</v>
      </c>
      <c r="H68">
        <f t="shared" si="1"/>
        <v>11</v>
      </c>
    </row>
    <row r="69" spans="1:8" x14ac:dyDescent="0.25">
      <c r="A69">
        <v>2502</v>
      </c>
      <c r="B69">
        <v>1</v>
      </c>
      <c r="C69" s="3"/>
      <c r="D69">
        <v>12</v>
      </c>
      <c r="E69">
        <v>0</v>
      </c>
      <c r="F69">
        <v>6</v>
      </c>
      <c r="G69">
        <v>0</v>
      </c>
      <c r="H69">
        <f t="shared" si="1"/>
        <v>18</v>
      </c>
    </row>
    <row r="70" spans="1:8" x14ac:dyDescent="0.25">
      <c r="A70">
        <v>2503</v>
      </c>
      <c r="B70">
        <v>1</v>
      </c>
      <c r="C70" s="3"/>
      <c r="D70">
        <v>20</v>
      </c>
      <c r="E70">
        <v>0</v>
      </c>
      <c r="G70">
        <v>0</v>
      </c>
      <c r="H70">
        <f t="shared" si="1"/>
        <v>20</v>
      </c>
    </row>
    <row r="71" spans="1:8" x14ac:dyDescent="0.25">
      <c r="A71">
        <v>2504</v>
      </c>
      <c r="B71">
        <v>1</v>
      </c>
      <c r="C71" s="3"/>
    </row>
    <row r="72" spans="1:8" x14ac:dyDescent="0.25">
      <c r="A72">
        <v>2505</v>
      </c>
      <c r="B72">
        <v>1</v>
      </c>
      <c r="C72" s="3">
        <v>2002</v>
      </c>
      <c r="D72">
        <v>6</v>
      </c>
      <c r="E72">
        <v>0</v>
      </c>
      <c r="F72">
        <v>11</v>
      </c>
      <c r="G72">
        <v>0</v>
      </c>
      <c r="H72">
        <f t="shared" si="1"/>
        <v>17</v>
      </c>
    </row>
    <row r="73" spans="1:8" x14ac:dyDescent="0.25">
      <c r="A73">
        <v>2506</v>
      </c>
      <c r="B73">
        <v>1</v>
      </c>
      <c r="C73" s="3"/>
    </row>
    <row r="74" spans="1:8" x14ac:dyDescent="0.25">
      <c r="A74">
        <v>2507</v>
      </c>
      <c r="B74">
        <v>1</v>
      </c>
      <c r="C74" s="3"/>
    </row>
    <row r="75" spans="1:8" x14ac:dyDescent="0.25">
      <c r="A75">
        <v>2508</v>
      </c>
      <c r="B75">
        <v>1</v>
      </c>
      <c r="C75" s="3"/>
      <c r="D75">
        <v>1.2</v>
      </c>
      <c r="E75">
        <v>0</v>
      </c>
      <c r="F75">
        <v>1.5</v>
      </c>
      <c r="G75">
        <v>0</v>
      </c>
      <c r="H75">
        <f t="shared" si="1"/>
        <v>2.7</v>
      </c>
    </row>
    <row r="76" spans="1:8" x14ac:dyDescent="0.25">
      <c r="A76">
        <v>2509</v>
      </c>
      <c r="B76">
        <v>1</v>
      </c>
      <c r="C76" s="3"/>
    </row>
    <row r="77" spans="1:8" x14ac:dyDescent="0.25">
      <c r="A77">
        <v>2510</v>
      </c>
      <c r="B77">
        <v>1</v>
      </c>
      <c r="C77" s="3"/>
      <c r="D77">
        <v>10</v>
      </c>
      <c r="E77">
        <v>0</v>
      </c>
      <c r="F77">
        <v>20</v>
      </c>
      <c r="G77">
        <v>0</v>
      </c>
      <c r="H77">
        <f t="shared" si="1"/>
        <v>30</v>
      </c>
    </row>
    <row r="78" spans="1:8" x14ac:dyDescent="0.25">
      <c r="A78">
        <v>3118</v>
      </c>
      <c r="B78">
        <v>1</v>
      </c>
      <c r="C78" s="3">
        <v>2018</v>
      </c>
      <c r="D78">
        <f>120*15000/1000000</f>
        <v>1.8</v>
      </c>
      <c r="E78">
        <f>12*200000/1000000</f>
        <v>2.4</v>
      </c>
      <c r="F78">
        <v>3.7</v>
      </c>
      <c r="H78">
        <f t="shared" si="1"/>
        <v>7.9</v>
      </c>
    </row>
    <row r="79" spans="1:8" x14ac:dyDescent="0.25">
      <c r="A79">
        <v>3119</v>
      </c>
      <c r="B79">
        <v>1</v>
      </c>
      <c r="C79" s="3">
        <v>2012</v>
      </c>
      <c r="D79">
        <f>70*30000/1000000</f>
        <v>2.1</v>
      </c>
      <c r="E79">
        <v>0.4</v>
      </c>
      <c r="F79">
        <v>0.65</v>
      </c>
      <c r="H79">
        <f t="shared" si="1"/>
        <v>3.15</v>
      </c>
    </row>
    <row r="80" spans="1:8" x14ac:dyDescent="0.25">
      <c r="A80">
        <v>3120</v>
      </c>
      <c r="B80">
        <v>1</v>
      </c>
      <c r="C80" s="3"/>
    </row>
    <row r="81" spans="1:8" x14ac:dyDescent="0.25">
      <c r="A81">
        <v>3121</v>
      </c>
      <c r="B81">
        <v>1</v>
      </c>
      <c r="C81" s="3">
        <v>2017</v>
      </c>
      <c r="D81">
        <f>30000*300/1000000</f>
        <v>9</v>
      </c>
      <c r="F81">
        <v>0.65</v>
      </c>
      <c r="G81">
        <v>6</v>
      </c>
      <c r="H81">
        <f t="shared" si="1"/>
        <v>15.65</v>
      </c>
    </row>
    <row r="82" spans="1:8" x14ac:dyDescent="0.25">
      <c r="A82">
        <v>3122</v>
      </c>
      <c r="B82">
        <v>1</v>
      </c>
      <c r="C82" s="3">
        <v>2016</v>
      </c>
      <c r="D82">
        <f>(400*30000+18000*220+70*3000)/1000000</f>
        <v>16.170000000000002</v>
      </c>
      <c r="F82">
        <v>2</v>
      </c>
      <c r="G82">
        <v>5</v>
      </c>
      <c r="H82">
        <f t="shared" si="1"/>
        <v>23.17</v>
      </c>
    </row>
    <row r="83" spans="1:8" x14ac:dyDescent="0.25">
      <c r="A83">
        <v>3212</v>
      </c>
      <c r="B83">
        <v>1</v>
      </c>
      <c r="C83" s="14"/>
    </row>
    <row r="84" spans="1:8" x14ac:dyDescent="0.25">
      <c r="A84">
        <v>3213</v>
      </c>
      <c r="B84">
        <v>1</v>
      </c>
      <c r="C84" s="14"/>
    </row>
    <row r="85" spans="1:8" x14ac:dyDescent="0.25">
      <c r="A85">
        <v>3511</v>
      </c>
      <c r="B85">
        <v>1</v>
      </c>
      <c r="C85" s="3">
        <v>2014</v>
      </c>
      <c r="D85">
        <v>3.8</v>
      </c>
      <c r="E85">
        <v>0</v>
      </c>
      <c r="G85">
        <v>1.8</v>
      </c>
      <c r="H85">
        <f t="shared" si="1"/>
        <v>5.6</v>
      </c>
    </row>
    <row r="86" spans="1:8" x14ac:dyDescent="0.25">
      <c r="A86">
        <v>3512</v>
      </c>
      <c r="B86">
        <v>1</v>
      </c>
      <c r="C86" s="3"/>
    </row>
    <row r="87" spans="1:8" x14ac:dyDescent="0.25">
      <c r="A87">
        <v>3513</v>
      </c>
      <c r="B87">
        <v>1</v>
      </c>
      <c r="C87" s="3"/>
    </row>
    <row r="88" spans="1:8" x14ac:dyDescent="0.25">
      <c r="A88">
        <v>3514</v>
      </c>
      <c r="B88">
        <v>1</v>
      </c>
      <c r="C88" s="3"/>
    </row>
    <row r="89" spans="1:8" x14ac:dyDescent="0.25">
      <c r="A89">
        <v>3515</v>
      </c>
      <c r="B89">
        <v>1</v>
      </c>
      <c r="C89" s="3"/>
    </row>
    <row r="90" spans="1:8" x14ac:dyDescent="0.25">
      <c r="A90">
        <v>3516</v>
      </c>
      <c r="B90">
        <v>1</v>
      </c>
      <c r="C90" s="3"/>
    </row>
    <row r="91" spans="1:8" x14ac:dyDescent="0.25">
      <c r="A91">
        <v>3516</v>
      </c>
      <c r="B91">
        <v>1</v>
      </c>
      <c r="C91" s="15"/>
    </row>
    <row r="92" spans="1:8" x14ac:dyDescent="0.25">
      <c r="A92">
        <v>1100</v>
      </c>
      <c r="B92">
        <v>2</v>
      </c>
    </row>
    <row r="93" spans="1:8" x14ac:dyDescent="0.25">
      <c r="A93">
        <v>1101</v>
      </c>
      <c r="B93">
        <v>2</v>
      </c>
    </row>
    <row r="94" spans="1:8" x14ac:dyDescent="0.25">
      <c r="A94">
        <v>1102</v>
      </c>
      <c r="B94">
        <v>2</v>
      </c>
    </row>
    <row r="95" spans="1:8" x14ac:dyDescent="0.25">
      <c r="A95">
        <v>1103</v>
      </c>
      <c r="B95">
        <v>2</v>
      </c>
    </row>
    <row r="96" spans="1:8" x14ac:dyDescent="0.25">
      <c r="A96">
        <v>1104</v>
      </c>
      <c r="B96">
        <v>2</v>
      </c>
    </row>
    <row r="97" spans="1:8" x14ac:dyDescent="0.25">
      <c r="A97">
        <v>1105</v>
      </c>
      <c r="B97">
        <v>2</v>
      </c>
    </row>
    <row r="98" spans="1:8" x14ac:dyDescent="0.25">
      <c r="A98">
        <v>1106</v>
      </c>
      <c r="B98">
        <v>2</v>
      </c>
    </row>
    <row r="99" spans="1:8" x14ac:dyDescent="0.25">
      <c r="A99">
        <v>1107</v>
      </c>
      <c r="B99">
        <v>2</v>
      </c>
      <c r="C99">
        <v>2015</v>
      </c>
      <c r="D99">
        <f>500*28000/1000000</f>
        <v>14</v>
      </c>
      <c r="E99">
        <v>1.4</v>
      </c>
      <c r="F99">
        <v>6</v>
      </c>
      <c r="H99">
        <f t="shared" si="1"/>
        <v>21.4</v>
      </c>
    </row>
    <row r="100" spans="1:8" x14ac:dyDescent="0.25">
      <c r="A100" s="6">
        <v>1200</v>
      </c>
      <c r="B100">
        <v>2</v>
      </c>
      <c r="C100" s="6"/>
      <c r="D100" s="6"/>
      <c r="E100" s="6"/>
      <c r="F100" s="6"/>
      <c r="G100" s="6"/>
    </row>
    <row r="101" spans="1:8" x14ac:dyDescent="0.25">
      <c r="A101" s="6">
        <v>1201</v>
      </c>
      <c r="B101">
        <v>2</v>
      </c>
      <c r="C101" s="6"/>
      <c r="D101" s="6"/>
      <c r="E101" s="6"/>
      <c r="F101" s="6"/>
      <c r="G101" s="6"/>
    </row>
    <row r="102" spans="1:8" x14ac:dyDescent="0.25">
      <c r="A102">
        <v>1202</v>
      </c>
      <c r="B102">
        <v>2</v>
      </c>
    </row>
    <row r="103" spans="1:8" x14ac:dyDescent="0.25">
      <c r="A103">
        <v>1203</v>
      </c>
      <c r="B103">
        <v>2</v>
      </c>
    </row>
    <row r="104" spans="1:8" x14ac:dyDescent="0.25">
      <c r="A104">
        <v>1300</v>
      </c>
      <c r="B104">
        <v>2</v>
      </c>
    </row>
    <row r="105" spans="1:8" x14ac:dyDescent="0.25">
      <c r="A105">
        <v>1301</v>
      </c>
      <c r="B105">
        <v>2</v>
      </c>
    </row>
    <row r="106" spans="1:8" x14ac:dyDescent="0.25">
      <c r="A106">
        <v>1302</v>
      </c>
      <c r="B106">
        <v>2</v>
      </c>
    </row>
    <row r="107" spans="1:8" x14ac:dyDescent="0.25">
      <c r="A107">
        <v>1303</v>
      </c>
      <c r="B107">
        <v>2</v>
      </c>
    </row>
    <row r="108" spans="1:8" x14ac:dyDescent="0.25">
      <c r="A108">
        <v>1304</v>
      </c>
      <c r="B108">
        <v>2</v>
      </c>
      <c r="G108">
        <v>10</v>
      </c>
      <c r="H108">
        <f t="shared" si="1"/>
        <v>10</v>
      </c>
    </row>
    <row r="109" spans="1:8" x14ac:dyDescent="0.25">
      <c r="A109">
        <v>1305</v>
      </c>
      <c r="B109">
        <v>2</v>
      </c>
      <c r="C109">
        <v>2003</v>
      </c>
      <c r="D109">
        <v>10</v>
      </c>
      <c r="E109">
        <v>5</v>
      </c>
      <c r="F109">
        <v>8.4</v>
      </c>
      <c r="G109">
        <v>4</v>
      </c>
      <c r="H109">
        <f t="shared" si="1"/>
        <v>27.4</v>
      </c>
    </row>
    <row r="110" spans="1:8" x14ac:dyDescent="0.25">
      <c r="A110">
        <v>1306</v>
      </c>
      <c r="B110">
        <v>2</v>
      </c>
    </row>
    <row r="111" spans="1:8" x14ac:dyDescent="0.25">
      <c r="A111">
        <v>1307</v>
      </c>
      <c r="B111">
        <v>2</v>
      </c>
    </row>
    <row r="112" spans="1:8" x14ac:dyDescent="0.25">
      <c r="A112">
        <v>1308</v>
      </c>
      <c r="B112">
        <v>2</v>
      </c>
    </row>
    <row r="113" spans="1:8" x14ac:dyDescent="0.25">
      <c r="A113">
        <v>1400</v>
      </c>
      <c r="B113">
        <v>2</v>
      </c>
      <c r="D113">
        <v>3</v>
      </c>
      <c r="E113">
        <v>0</v>
      </c>
      <c r="F113">
        <v>4</v>
      </c>
      <c r="G113">
        <v>0</v>
      </c>
      <c r="H113">
        <f t="shared" si="1"/>
        <v>7</v>
      </c>
    </row>
    <row r="114" spans="1:8" x14ac:dyDescent="0.25">
      <c r="A114">
        <v>1401</v>
      </c>
      <c r="B114">
        <v>2</v>
      </c>
    </row>
    <row r="115" spans="1:8" x14ac:dyDescent="0.25">
      <c r="A115">
        <v>1402</v>
      </c>
      <c r="B115">
        <v>2</v>
      </c>
    </row>
    <row r="116" spans="1:8" x14ac:dyDescent="0.25">
      <c r="A116" s="6">
        <v>1403</v>
      </c>
      <c r="B116">
        <v>2</v>
      </c>
    </row>
    <row r="117" spans="1:8" x14ac:dyDescent="0.25">
      <c r="A117" s="6">
        <v>2108</v>
      </c>
      <c r="B117">
        <v>2</v>
      </c>
      <c r="C117">
        <v>2018</v>
      </c>
      <c r="D117">
        <f>200*15000/1000000</f>
        <v>3</v>
      </c>
      <c r="E117">
        <f>200*6000/1000000</f>
        <v>1.2</v>
      </c>
      <c r="H117">
        <f t="shared" si="1"/>
        <v>4.2</v>
      </c>
    </row>
    <row r="118" spans="1:8" x14ac:dyDescent="0.25">
      <c r="A118">
        <v>2109</v>
      </c>
      <c r="B118">
        <v>2</v>
      </c>
      <c r="C118">
        <v>1978</v>
      </c>
    </row>
    <row r="119" spans="1:8" x14ac:dyDescent="0.25">
      <c r="A119">
        <v>2110</v>
      </c>
      <c r="B119">
        <v>2</v>
      </c>
    </row>
    <row r="120" spans="1:8" x14ac:dyDescent="0.25">
      <c r="A120">
        <v>2111</v>
      </c>
      <c r="B120">
        <v>2</v>
      </c>
    </row>
    <row r="121" spans="1:8" x14ac:dyDescent="0.25">
      <c r="A121">
        <v>2112</v>
      </c>
      <c r="B121">
        <v>2</v>
      </c>
    </row>
    <row r="122" spans="1:8" x14ac:dyDescent="0.25">
      <c r="A122">
        <v>2113</v>
      </c>
      <c r="B122">
        <v>2</v>
      </c>
    </row>
    <row r="123" spans="1:8" x14ac:dyDescent="0.25">
      <c r="A123" s="13">
        <v>2114</v>
      </c>
      <c r="B123">
        <v>2</v>
      </c>
    </row>
    <row r="124" spans="1:8" x14ac:dyDescent="0.25">
      <c r="A124">
        <v>2115</v>
      </c>
      <c r="B124">
        <v>2</v>
      </c>
    </row>
    <row r="125" spans="1:8" x14ac:dyDescent="0.25">
      <c r="A125">
        <v>2116</v>
      </c>
      <c r="B125">
        <v>2</v>
      </c>
    </row>
    <row r="126" spans="1:8" x14ac:dyDescent="0.25">
      <c r="A126">
        <v>2117</v>
      </c>
      <c r="B126">
        <v>2</v>
      </c>
    </row>
    <row r="127" spans="1:8" x14ac:dyDescent="0.25">
      <c r="A127">
        <v>2204</v>
      </c>
      <c r="B127">
        <v>2</v>
      </c>
    </row>
    <row r="128" spans="1:8" x14ac:dyDescent="0.25">
      <c r="A128">
        <v>2205</v>
      </c>
      <c r="B128">
        <v>2</v>
      </c>
    </row>
    <row r="129" spans="1:8" x14ac:dyDescent="0.25">
      <c r="A129">
        <v>2206</v>
      </c>
      <c r="B129">
        <v>2</v>
      </c>
    </row>
    <row r="130" spans="1:8" x14ac:dyDescent="0.25">
      <c r="A130">
        <v>2207</v>
      </c>
      <c r="B130">
        <v>2</v>
      </c>
    </row>
    <row r="131" spans="1:8" x14ac:dyDescent="0.25">
      <c r="A131">
        <v>2208</v>
      </c>
      <c r="B131">
        <v>2</v>
      </c>
    </row>
    <row r="132" spans="1:8" x14ac:dyDescent="0.25">
      <c r="A132">
        <v>2209</v>
      </c>
      <c r="B132">
        <v>2</v>
      </c>
    </row>
    <row r="133" spans="1:8" x14ac:dyDescent="0.25">
      <c r="A133">
        <v>2210</v>
      </c>
      <c r="B133">
        <v>2</v>
      </c>
    </row>
    <row r="134" spans="1:8" x14ac:dyDescent="0.25">
      <c r="A134">
        <v>2211</v>
      </c>
      <c r="B134">
        <v>2</v>
      </c>
    </row>
    <row r="135" spans="1:8" x14ac:dyDescent="0.25">
      <c r="A135">
        <v>2309</v>
      </c>
      <c r="B135">
        <v>2</v>
      </c>
    </row>
    <row r="136" spans="1:8" x14ac:dyDescent="0.25">
      <c r="A136">
        <v>2310</v>
      </c>
      <c r="B136">
        <v>2</v>
      </c>
      <c r="C136">
        <v>2015</v>
      </c>
      <c r="F136">
        <v>1.5</v>
      </c>
      <c r="G136">
        <v>0</v>
      </c>
      <c r="H136">
        <f t="shared" ref="H136:H170" si="2">SUM(D136:G136)</f>
        <v>1.5</v>
      </c>
    </row>
    <row r="137" spans="1:8" x14ac:dyDescent="0.25">
      <c r="A137">
        <v>2311</v>
      </c>
      <c r="B137">
        <v>2</v>
      </c>
    </row>
    <row r="138" spans="1:8" x14ac:dyDescent="0.25">
      <c r="A138">
        <v>2312</v>
      </c>
      <c r="B138">
        <v>2</v>
      </c>
    </row>
    <row r="139" spans="1:8" x14ac:dyDescent="0.25">
      <c r="A139" s="6">
        <v>2313</v>
      </c>
      <c r="B139">
        <v>2</v>
      </c>
    </row>
    <row r="140" spans="1:8" x14ac:dyDescent="0.25">
      <c r="A140">
        <v>2314</v>
      </c>
      <c r="B140">
        <v>2</v>
      </c>
    </row>
    <row r="141" spans="1:8" x14ac:dyDescent="0.25">
      <c r="A141">
        <v>2315</v>
      </c>
      <c r="B141">
        <v>2</v>
      </c>
      <c r="D141" s="5">
        <v>2250</v>
      </c>
      <c r="E141">
        <v>0.3</v>
      </c>
      <c r="G141">
        <v>0</v>
      </c>
      <c r="H141">
        <f t="shared" si="2"/>
        <v>2250.3000000000002</v>
      </c>
    </row>
    <row r="142" spans="1:8" x14ac:dyDescent="0.25">
      <c r="A142">
        <v>2316</v>
      </c>
      <c r="B142">
        <v>2</v>
      </c>
    </row>
    <row r="143" spans="1:8" x14ac:dyDescent="0.25">
      <c r="A143">
        <v>2317</v>
      </c>
      <c r="B143">
        <v>2</v>
      </c>
    </row>
    <row r="144" spans="1:8" x14ac:dyDescent="0.25">
      <c r="A144">
        <v>2318</v>
      </c>
      <c r="B144">
        <v>2</v>
      </c>
      <c r="C144">
        <v>2000</v>
      </c>
      <c r="F144">
        <v>1.2</v>
      </c>
      <c r="G144">
        <v>7</v>
      </c>
      <c r="H144">
        <f t="shared" si="2"/>
        <v>8.1999999999999993</v>
      </c>
    </row>
    <row r="145" spans="1:2" x14ac:dyDescent="0.25">
      <c r="A145">
        <v>2319</v>
      </c>
      <c r="B145">
        <v>2</v>
      </c>
    </row>
    <row r="146" spans="1:2" x14ac:dyDescent="0.25">
      <c r="A146" s="6">
        <v>2404</v>
      </c>
      <c r="B146">
        <v>2</v>
      </c>
    </row>
    <row r="147" spans="1:2" x14ac:dyDescent="0.25">
      <c r="A147" s="6">
        <v>2405</v>
      </c>
      <c r="B147">
        <v>2</v>
      </c>
    </row>
    <row r="148" spans="1:2" x14ac:dyDescent="0.25">
      <c r="A148" s="6">
        <v>2406</v>
      </c>
      <c r="B148">
        <v>2</v>
      </c>
    </row>
    <row r="149" spans="1:2" x14ac:dyDescent="0.25">
      <c r="A149">
        <v>2407</v>
      </c>
      <c r="B149">
        <v>2</v>
      </c>
    </row>
    <row r="150" spans="1:2" x14ac:dyDescent="0.25">
      <c r="A150" s="6">
        <v>2408</v>
      </c>
      <c r="B150">
        <v>2</v>
      </c>
    </row>
    <row r="151" spans="1:2" x14ac:dyDescent="0.25">
      <c r="A151">
        <v>2409</v>
      </c>
      <c r="B151">
        <v>2</v>
      </c>
    </row>
    <row r="152" spans="1:2" x14ac:dyDescent="0.25">
      <c r="A152">
        <v>2410</v>
      </c>
      <c r="B152">
        <v>2</v>
      </c>
    </row>
    <row r="153" spans="1:2" x14ac:dyDescent="0.25">
      <c r="A153">
        <v>2411</v>
      </c>
      <c r="B153">
        <v>2</v>
      </c>
    </row>
    <row r="154" spans="1:2" x14ac:dyDescent="0.25">
      <c r="A154">
        <v>2412</v>
      </c>
      <c r="B154">
        <v>2</v>
      </c>
    </row>
    <row r="155" spans="1:2" x14ac:dyDescent="0.25">
      <c r="A155">
        <v>2413</v>
      </c>
      <c r="B155">
        <v>2</v>
      </c>
    </row>
    <row r="156" spans="1:2" x14ac:dyDescent="0.25">
      <c r="A156">
        <v>2414</v>
      </c>
      <c r="B156">
        <v>2</v>
      </c>
    </row>
    <row r="157" spans="1:2" x14ac:dyDescent="0.25">
      <c r="A157">
        <v>2500</v>
      </c>
      <c r="B157">
        <v>2</v>
      </c>
    </row>
    <row r="158" spans="1:2" x14ac:dyDescent="0.25">
      <c r="A158">
        <v>2501</v>
      </c>
      <c r="B158">
        <v>2</v>
      </c>
    </row>
    <row r="159" spans="1:2" x14ac:dyDescent="0.25">
      <c r="A159">
        <v>2502</v>
      </c>
      <c r="B159">
        <v>2</v>
      </c>
    </row>
    <row r="160" spans="1:2" x14ac:dyDescent="0.25">
      <c r="A160">
        <v>2503</v>
      </c>
      <c r="B160">
        <v>2</v>
      </c>
    </row>
    <row r="161" spans="1:8" x14ac:dyDescent="0.25">
      <c r="A161">
        <v>2504</v>
      </c>
      <c r="B161">
        <v>2</v>
      </c>
    </row>
    <row r="162" spans="1:8" x14ac:dyDescent="0.25">
      <c r="A162">
        <v>2505</v>
      </c>
      <c r="B162">
        <v>2</v>
      </c>
    </row>
    <row r="163" spans="1:8" x14ac:dyDescent="0.25">
      <c r="A163">
        <v>2506</v>
      </c>
      <c r="B163">
        <v>2</v>
      </c>
    </row>
    <row r="164" spans="1:8" x14ac:dyDescent="0.25">
      <c r="A164">
        <v>2507</v>
      </c>
      <c r="B164">
        <v>2</v>
      </c>
    </row>
    <row r="165" spans="1:8" x14ac:dyDescent="0.25">
      <c r="A165">
        <v>2508</v>
      </c>
      <c r="B165">
        <v>2</v>
      </c>
    </row>
    <row r="166" spans="1:8" x14ac:dyDescent="0.25">
      <c r="A166">
        <v>2509</v>
      </c>
      <c r="B166">
        <v>2</v>
      </c>
    </row>
    <row r="167" spans="1:8" x14ac:dyDescent="0.25">
      <c r="A167">
        <v>2510</v>
      </c>
      <c r="B167">
        <v>2</v>
      </c>
    </row>
    <row r="168" spans="1:8" x14ac:dyDescent="0.25">
      <c r="A168">
        <v>3118</v>
      </c>
      <c r="B168">
        <v>2</v>
      </c>
    </row>
    <row r="169" spans="1:8" x14ac:dyDescent="0.25">
      <c r="A169">
        <v>3119</v>
      </c>
      <c r="B169">
        <v>2</v>
      </c>
      <c r="C169">
        <v>2012</v>
      </c>
      <c r="D169">
        <f>100*25000/1000000</f>
        <v>2.5</v>
      </c>
      <c r="E169">
        <v>0.8</v>
      </c>
      <c r="F169">
        <v>2</v>
      </c>
      <c r="H169">
        <f t="shared" si="2"/>
        <v>5.3</v>
      </c>
    </row>
    <row r="170" spans="1:8" x14ac:dyDescent="0.25">
      <c r="A170">
        <v>3120</v>
      </c>
      <c r="B170">
        <v>2</v>
      </c>
      <c r="C170">
        <v>2013</v>
      </c>
      <c r="D170">
        <f>150*26000/1000000</f>
        <v>3.9</v>
      </c>
      <c r="E170">
        <v>0.6</v>
      </c>
      <c r="F170">
        <v>1.3</v>
      </c>
      <c r="H170">
        <f t="shared" si="2"/>
        <v>5.8</v>
      </c>
    </row>
    <row r="171" spans="1:8" x14ac:dyDescent="0.25">
      <c r="A171">
        <v>3121</v>
      </c>
      <c r="B171">
        <v>2</v>
      </c>
    </row>
    <row r="172" spans="1:8" x14ac:dyDescent="0.25">
      <c r="A172">
        <v>3122</v>
      </c>
      <c r="B172">
        <v>2</v>
      </c>
    </row>
    <row r="173" spans="1:8" x14ac:dyDescent="0.25">
      <c r="A173">
        <v>3212</v>
      </c>
      <c r="B173">
        <v>2</v>
      </c>
    </row>
    <row r="174" spans="1:8" x14ac:dyDescent="0.25">
      <c r="A174">
        <v>3213</v>
      </c>
      <c r="B174">
        <v>2</v>
      </c>
    </row>
    <row r="175" spans="1:8" x14ac:dyDescent="0.25">
      <c r="A175">
        <v>3511</v>
      </c>
      <c r="B175">
        <v>2</v>
      </c>
    </row>
    <row r="176" spans="1:8" x14ac:dyDescent="0.25">
      <c r="A176">
        <v>3512</v>
      </c>
      <c r="B176">
        <v>2</v>
      </c>
    </row>
    <row r="177" spans="1:2" x14ac:dyDescent="0.25">
      <c r="A177">
        <v>3513</v>
      </c>
      <c r="B177">
        <v>2</v>
      </c>
    </row>
    <row r="178" spans="1:2" x14ac:dyDescent="0.25">
      <c r="A178">
        <v>3514</v>
      </c>
      <c r="B178">
        <v>2</v>
      </c>
    </row>
    <row r="179" spans="1:2" x14ac:dyDescent="0.25">
      <c r="A179">
        <v>3515</v>
      </c>
      <c r="B179">
        <v>2</v>
      </c>
    </row>
    <row r="180" spans="1:2" x14ac:dyDescent="0.25">
      <c r="A180">
        <v>3516</v>
      </c>
      <c r="B180">
        <v>2</v>
      </c>
    </row>
    <row r="181" spans="1:2" x14ac:dyDescent="0.25">
      <c r="A181">
        <v>3516</v>
      </c>
      <c r="B181">
        <v>2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4FCE-A203-49AB-91C2-3782021B4CEA}">
  <dimension ref="A1:W91"/>
  <sheetViews>
    <sheetView topLeftCell="N1" workbookViewId="0">
      <selection activeCell="V1" sqref="V1"/>
    </sheetView>
  </sheetViews>
  <sheetFormatPr defaultRowHeight="15" x14ac:dyDescent="0.25"/>
  <cols>
    <col min="2" max="2" width="12.140625" customWidth="1"/>
    <col min="5" max="5" width="13.85546875" customWidth="1"/>
  </cols>
  <sheetData>
    <row r="1" spans="1:23" ht="28.5" x14ac:dyDescent="0.25">
      <c r="A1" s="15" t="s">
        <v>346</v>
      </c>
      <c r="B1" s="15" t="s">
        <v>360</v>
      </c>
      <c r="C1" s="15" t="s">
        <v>347</v>
      </c>
      <c r="D1" s="15" t="s">
        <v>348</v>
      </c>
      <c r="E1" s="15" t="s">
        <v>349</v>
      </c>
      <c r="F1" s="15" t="s">
        <v>350</v>
      </c>
      <c r="G1" s="15" t="s">
        <v>351</v>
      </c>
      <c r="H1" s="15" t="s">
        <v>352</v>
      </c>
      <c r="I1" s="15" t="s">
        <v>353</v>
      </c>
      <c r="J1" s="15" t="s">
        <v>354</v>
      </c>
      <c r="K1" s="15" t="s">
        <v>355</v>
      </c>
      <c r="L1" s="15" t="s">
        <v>356</v>
      </c>
      <c r="M1" s="15" t="s">
        <v>387</v>
      </c>
      <c r="N1" t="s">
        <v>388</v>
      </c>
      <c r="O1" s="15" t="s">
        <v>389</v>
      </c>
      <c r="P1" s="24" t="s">
        <v>390</v>
      </c>
      <c r="Q1" s="15" t="s">
        <v>393</v>
      </c>
      <c r="R1" s="16" t="s">
        <v>391</v>
      </c>
      <c r="S1" s="16" t="s">
        <v>392</v>
      </c>
      <c r="T1" s="15" t="s">
        <v>394</v>
      </c>
      <c r="U1" t="s">
        <v>404</v>
      </c>
      <c r="V1" t="s">
        <v>412</v>
      </c>
      <c r="W1" t="s">
        <v>413</v>
      </c>
    </row>
    <row r="2" spans="1:23" x14ac:dyDescent="0.25">
      <c r="A2">
        <v>1100</v>
      </c>
      <c r="B2" t="s">
        <v>359</v>
      </c>
      <c r="C2" t="s">
        <v>361</v>
      </c>
      <c r="D2" t="s">
        <v>363</v>
      </c>
      <c r="E2" s="10" t="s">
        <v>368</v>
      </c>
      <c r="F2">
        <v>0</v>
      </c>
      <c r="G2">
        <v>35</v>
      </c>
      <c r="H2" t="s">
        <v>383</v>
      </c>
      <c r="I2" t="s">
        <v>385</v>
      </c>
      <c r="J2">
        <v>1</v>
      </c>
      <c r="K2">
        <v>9</v>
      </c>
      <c r="L2">
        <v>6</v>
      </c>
      <c r="M2">
        <v>2</v>
      </c>
      <c r="N2">
        <v>10</v>
      </c>
      <c r="O2">
        <v>1</v>
      </c>
      <c r="P2">
        <v>35</v>
      </c>
      <c r="Q2">
        <v>10</v>
      </c>
      <c r="R2" s="1">
        <v>2.2000000000000002</v>
      </c>
      <c r="S2" s="1">
        <v>0.7</v>
      </c>
      <c r="U2" t="s">
        <v>406</v>
      </c>
      <c r="V2" s="2">
        <v>2</v>
      </c>
      <c r="W2" s="2">
        <v>4</v>
      </c>
    </row>
    <row r="3" spans="1:23" x14ac:dyDescent="0.25">
      <c r="A3">
        <v>1101</v>
      </c>
      <c r="B3" t="s">
        <v>359</v>
      </c>
      <c r="C3" t="s">
        <v>361</v>
      </c>
      <c r="D3" t="s">
        <v>363</v>
      </c>
      <c r="E3" t="s">
        <v>366</v>
      </c>
      <c r="F3">
        <v>0</v>
      </c>
      <c r="G3">
        <v>47</v>
      </c>
      <c r="H3" t="s">
        <v>382</v>
      </c>
      <c r="I3" t="s">
        <v>384</v>
      </c>
      <c r="J3">
        <v>1</v>
      </c>
      <c r="K3">
        <v>6</v>
      </c>
      <c r="L3">
        <v>2</v>
      </c>
      <c r="M3">
        <v>2</v>
      </c>
      <c r="N3">
        <v>30</v>
      </c>
      <c r="O3">
        <v>1</v>
      </c>
      <c r="P3">
        <v>100</v>
      </c>
      <c r="Q3">
        <v>100</v>
      </c>
      <c r="R3" s="1">
        <v>2</v>
      </c>
      <c r="S3" s="1">
        <v>2</v>
      </c>
      <c r="U3" t="s">
        <v>369</v>
      </c>
      <c r="V3" s="2">
        <v>1</v>
      </c>
      <c r="W3" s="2">
        <v>3</v>
      </c>
    </row>
    <row r="4" spans="1:23" x14ac:dyDescent="0.25">
      <c r="A4">
        <v>1102</v>
      </c>
      <c r="B4" t="s">
        <v>357</v>
      </c>
      <c r="C4" t="s">
        <v>361</v>
      </c>
      <c r="D4" t="s">
        <v>363</v>
      </c>
      <c r="E4" t="s">
        <v>381</v>
      </c>
      <c r="F4">
        <v>1</v>
      </c>
      <c r="G4">
        <v>53</v>
      </c>
      <c r="H4" t="s">
        <v>382</v>
      </c>
      <c r="I4" t="s">
        <v>384</v>
      </c>
      <c r="J4">
        <v>1</v>
      </c>
      <c r="K4">
        <v>4</v>
      </c>
      <c r="L4">
        <v>4</v>
      </c>
      <c r="M4">
        <v>2</v>
      </c>
      <c r="N4">
        <v>25</v>
      </c>
      <c r="O4">
        <v>2</v>
      </c>
      <c r="P4">
        <v>150</v>
      </c>
      <c r="Q4">
        <v>15</v>
      </c>
      <c r="R4" s="1">
        <v>3</v>
      </c>
      <c r="S4" s="1">
        <v>0.8</v>
      </c>
      <c r="T4">
        <v>1.2</v>
      </c>
      <c r="V4" s="2">
        <v>2</v>
      </c>
      <c r="W4" s="2">
        <v>2</v>
      </c>
    </row>
    <row r="5" spans="1:23" x14ac:dyDescent="0.25">
      <c r="A5">
        <v>1103</v>
      </c>
      <c r="B5" t="s">
        <v>359</v>
      </c>
      <c r="C5" t="s">
        <v>361</v>
      </c>
      <c r="D5" t="s">
        <v>363</v>
      </c>
      <c r="E5" t="s">
        <v>381</v>
      </c>
      <c r="F5">
        <v>0</v>
      </c>
      <c r="G5">
        <v>55</v>
      </c>
      <c r="H5" t="s">
        <v>382</v>
      </c>
      <c r="I5" t="s">
        <v>384</v>
      </c>
      <c r="J5">
        <v>1</v>
      </c>
      <c r="K5">
        <v>6</v>
      </c>
      <c r="L5">
        <v>4</v>
      </c>
      <c r="M5">
        <v>4</v>
      </c>
      <c r="N5">
        <v>35</v>
      </c>
      <c r="O5">
        <v>1</v>
      </c>
      <c r="P5">
        <v>70</v>
      </c>
      <c r="Q5">
        <v>10</v>
      </c>
      <c r="R5" s="1">
        <v>2.1</v>
      </c>
      <c r="S5" s="1">
        <v>0.9</v>
      </c>
      <c r="T5">
        <v>1.3</v>
      </c>
      <c r="U5" t="s">
        <v>369</v>
      </c>
      <c r="V5" s="2">
        <v>2</v>
      </c>
      <c r="W5" s="2">
        <v>5</v>
      </c>
    </row>
    <row r="6" spans="1:23" x14ac:dyDescent="0.25">
      <c r="A6">
        <v>1104</v>
      </c>
      <c r="B6" t="s">
        <v>359</v>
      </c>
      <c r="C6" t="s">
        <v>361</v>
      </c>
      <c r="D6" t="s">
        <v>363</v>
      </c>
      <c r="E6" t="s">
        <v>372</v>
      </c>
      <c r="F6">
        <v>0</v>
      </c>
      <c r="G6">
        <v>50</v>
      </c>
      <c r="H6" t="s">
        <v>382</v>
      </c>
      <c r="I6" t="s">
        <v>385</v>
      </c>
      <c r="J6">
        <v>2</v>
      </c>
      <c r="K6">
        <v>6</v>
      </c>
      <c r="L6">
        <v>3</v>
      </c>
      <c r="M6">
        <v>2</v>
      </c>
      <c r="N6">
        <v>30</v>
      </c>
      <c r="O6">
        <v>1</v>
      </c>
      <c r="P6">
        <v>70</v>
      </c>
      <c r="Q6">
        <v>60</v>
      </c>
      <c r="R6" s="1">
        <v>4</v>
      </c>
      <c r="S6" s="1">
        <v>4</v>
      </c>
      <c r="U6" t="s">
        <v>405</v>
      </c>
      <c r="V6" s="2">
        <v>2</v>
      </c>
      <c r="W6" s="2">
        <v>4</v>
      </c>
    </row>
    <row r="7" spans="1:23" x14ac:dyDescent="0.25">
      <c r="A7">
        <v>1105</v>
      </c>
      <c r="B7" t="s">
        <v>357</v>
      </c>
      <c r="C7" t="s">
        <v>361</v>
      </c>
      <c r="D7" t="s">
        <v>363</v>
      </c>
      <c r="E7" t="s">
        <v>381</v>
      </c>
      <c r="F7">
        <v>1</v>
      </c>
      <c r="G7">
        <v>35</v>
      </c>
      <c r="H7" t="s">
        <v>382</v>
      </c>
      <c r="I7" t="s">
        <v>384</v>
      </c>
      <c r="J7">
        <v>2</v>
      </c>
      <c r="K7">
        <v>4</v>
      </c>
      <c r="L7">
        <v>2</v>
      </c>
      <c r="M7">
        <v>1</v>
      </c>
      <c r="N7">
        <v>13</v>
      </c>
      <c r="O7">
        <v>1</v>
      </c>
      <c r="P7">
        <v>60</v>
      </c>
      <c r="Q7">
        <v>15</v>
      </c>
      <c r="R7" s="1">
        <v>0.7</v>
      </c>
      <c r="S7" s="1">
        <v>0.7</v>
      </c>
      <c r="U7" t="s">
        <v>406</v>
      </c>
      <c r="V7" s="2">
        <v>1</v>
      </c>
      <c r="W7" s="2">
        <v>1</v>
      </c>
    </row>
    <row r="8" spans="1:23" x14ac:dyDescent="0.25">
      <c r="A8">
        <v>1106</v>
      </c>
      <c r="B8" t="s">
        <v>357</v>
      </c>
      <c r="C8" t="s">
        <v>361</v>
      </c>
      <c r="D8" t="s">
        <v>363</v>
      </c>
      <c r="E8" t="s">
        <v>372</v>
      </c>
      <c r="F8">
        <v>1</v>
      </c>
      <c r="G8">
        <v>63</v>
      </c>
      <c r="H8" t="s">
        <v>382</v>
      </c>
      <c r="I8" t="s">
        <v>384</v>
      </c>
      <c r="J8">
        <v>1</v>
      </c>
      <c r="K8">
        <v>4</v>
      </c>
      <c r="L8">
        <v>4</v>
      </c>
      <c r="M8">
        <v>2</v>
      </c>
      <c r="N8">
        <v>40</v>
      </c>
      <c r="O8">
        <v>1</v>
      </c>
      <c r="R8" s="1">
        <v>4</v>
      </c>
      <c r="S8" s="1">
        <v>4</v>
      </c>
      <c r="T8">
        <v>0</v>
      </c>
      <c r="U8" t="s">
        <v>407</v>
      </c>
      <c r="V8" s="2">
        <v>2</v>
      </c>
      <c r="W8" s="2">
        <v>4</v>
      </c>
    </row>
    <row r="9" spans="1:23" x14ac:dyDescent="0.25">
      <c r="A9">
        <v>1107</v>
      </c>
      <c r="B9" t="s">
        <v>357</v>
      </c>
      <c r="C9" t="s">
        <v>361</v>
      </c>
      <c r="D9" t="s">
        <v>363</v>
      </c>
      <c r="E9" t="s">
        <v>381</v>
      </c>
      <c r="F9">
        <v>1</v>
      </c>
      <c r="H9" t="s">
        <v>382</v>
      </c>
      <c r="I9" t="s">
        <v>384</v>
      </c>
      <c r="J9">
        <v>1</v>
      </c>
      <c r="K9">
        <v>3</v>
      </c>
      <c r="L9">
        <v>1</v>
      </c>
      <c r="M9">
        <v>1</v>
      </c>
      <c r="N9">
        <v>35</v>
      </c>
      <c r="O9">
        <v>1</v>
      </c>
      <c r="P9">
        <v>100</v>
      </c>
      <c r="Q9">
        <v>40</v>
      </c>
      <c r="R9" s="1">
        <v>1.5</v>
      </c>
      <c r="S9" s="1">
        <v>1.5</v>
      </c>
      <c r="U9" t="s">
        <v>369</v>
      </c>
      <c r="V9" s="2">
        <v>1</v>
      </c>
      <c r="W9" s="2">
        <v>4</v>
      </c>
    </row>
    <row r="10" spans="1:23" x14ac:dyDescent="0.25">
      <c r="A10" s="6">
        <v>1200</v>
      </c>
      <c r="B10" t="s">
        <v>359</v>
      </c>
      <c r="C10" t="s">
        <v>361</v>
      </c>
      <c r="D10" t="s">
        <v>363</v>
      </c>
      <c r="E10" t="s">
        <v>381</v>
      </c>
      <c r="F10">
        <v>0</v>
      </c>
      <c r="G10" s="6">
        <f>2019-1961</f>
        <v>58</v>
      </c>
      <c r="H10" t="s">
        <v>382</v>
      </c>
      <c r="I10" t="s">
        <v>384</v>
      </c>
      <c r="J10" s="6">
        <v>1</v>
      </c>
      <c r="K10" s="6">
        <v>8</v>
      </c>
      <c r="L10" s="6">
        <v>5</v>
      </c>
      <c r="M10" s="6">
        <v>2</v>
      </c>
      <c r="N10" s="6">
        <v>30</v>
      </c>
      <c r="O10" s="6">
        <v>1</v>
      </c>
      <c r="P10" s="6">
        <v>350</v>
      </c>
      <c r="Q10" s="6">
        <v>50</v>
      </c>
      <c r="R10" s="11">
        <v>3.5</v>
      </c>
      <c r="S10" s="11">
        <v>2</v>
      </c>
      <c r="T10" s="6">
        <v>1.5</v>
      </c>
      <c r="U10" t="s">
        <v>406</v>
      </c>
      <c r="V10" s="2">
        <v>2</v>
      </c>
      <c r="W10" s="2">
        <v>8</v>
      </c>
    </row>
    <row r="11" spans="1:23" x14ac:dyDescent="0.25">
      <c r="A11" s="6">
        <v>1201</v>
      </c>
      <c r="B11" t="s">
        <v>357</v>
      </c>
      <c r="C11" t="s">
        <v>361</v>
      </c>
      <c r="D11" t="s">
        <v>363</v>
      </c>
      <c r="E11" t="s">
        <v>367</v>
      </c>
      <c r="F11">
        <v>0</v>
      </c>
      <c r="G11" s="6">
        <v>43</v>
      </c>
      <c r="H11" t="s">
        <v>382</v>
      </c>
      <c r="I11" t="s">
        <v>384</v>
      </c>
      <c r="J11" s="6">
        <v>1</v>
      </c>
      <c r="K11" s="6">
        <v>4</v>
      </c>
      <c r="L11" s="6">
        <v>3</v>
      </c>
      <c r="M11" s="6">
        <v>2</v>
      </c>
      <c r="N11" s="6">
        <v>23</v>
      </c>
      <c r="O11" s="6">
        <v>1</v>
      </c>
      <c r="P11" s="6">
        <v>120</v>
      </c>
      <c r="Q11" s="6">
        <v>50</v>
      </c>
      <c r="R11" s="11">
        <v>1.5</v>
      </c>
      <c r="S11" s="11">
        <v>1.5</v>
      </c>
      <c r="T11" s="6"/>
      <c r="U11" t="s">
        <v>369</v>
      </c>
      <c r="V11" s="2">
        <v>1</v>
      </c>
      <c r="W11" s="2">
        <v>5</v>
      </c>
    </row>
    <row r="12" spans="1:23" x14ac:dyDescent="0.25">
      <c r="A12">
        <v>1202</v>
      </c>
      <c r="B12" t="s">
        <v>359</v>
      </c>
      <c r="C12" t="s">
        <v>361</v>
      </c>
      <c r="D12" t="s">
        <v>363</v>
      </c>
      <c r="E12" t="s">
        <v>380</v>
      </c>
      <c r="F12">
        <v>0</v>
      </c>
      <c r="G12">
        <v>44</v>
      </c>
      <c r="H12" t="s">
        <v>382</v>
      </c>
      <c r="I12" t="s">
        <v>384</v>
      </c>
      <c r="J12">
        <v>1</v>
      </c>
      <c r="K12">
        <v>4</v>
      </c>
      <c r="L12">
        <v>2</v>
      </c>
      <c r="M12">
        <v>2</v>
      </c>
      <c r="N12">
        <v>20</v>
      </c>
      <c r="O12">
        <v>1</v>
      </c>
      <c r="P12">
        <v>35</v>
      </c>
      <c r="Q12">
        <v>90</v>
      </c>
      <c r="R12" s="1">
        <v>0.6</v>
      </c>
      <c r="S12" s="1">
        <v>0.6</v>
      </c>
      <c r="U12" t="s">
        <v>410</v>
      </c>
      <c r="V12" s="2">
        <v>2</v>
      </c>
      <c r="W12" s="2">
        <v>5</v>
      </c>
    </row>
    <row r="13" spans="1:23" x14ac:dyDescent="0.25">
      <c r="A13">
        <v>1203</v>
      </c>
      <c r="B13" t="s">
        <v>357</v>
      </c>
      <c r="C13" t="s">
        <v>361</v>
      </c>
      <c r="D13" t="s">
        <v>363</v>
      </c>
      <c r="E13" t="s">
        <v>373</v>
      </c>
      <c r="F13">
        <v>1</v>
      </c>
      <c r="G13">
        <v>46</v>
      </c>
      <c r="H13" t="s">
        <v>382</v>
      </c>
      <c r="I13" t="s">
        <v>384</v>
      </c>
      <c r="J13">
        <v>2</v>
      </c>
      <c r="K13">
        <v>3</v>
      </c>
      <c r="L13">
        <v>1</v>
      </c>
      <c r="M13">
        <v>1</v>
      </c>
      <c r="N13">
        <v>30</v>
      </c>
      <c r="O13">
        <v>1</v>
      </c>
      <c r="P13">
        <v>90</v>
      </c>
      <c r="Q13">
        <v>50</v>
      </c>
      <c r="R13" s="1">
        <v>8.6</v>
      </c>
      <c r="S13" s="1">
        <v>3.6</v>
      </c>
      <c r="U13" t="s">
        <v>406</v>
      </c>
      <c r="V13" s="2">
        <v>2</v>
      </c>
      <c r="W13" s="2">
        <v>4</v>
      </c>
    </row>
    <row r="14" spans="1:23" x14ac:dyDescent="0.25">
      <c r="A14">
        <v>1300</v>
      </c>
      <c r="B14" t="s">
        <v>357</v>
      </c>
      <c r="C14" t="s">
        <v>361</v>
      </c>
      <c r="D14" t="s">
        <v>363</v>
      </c>
      <c r="E14" t="s">
        <v>374</v>
      </c>
      <c r="F14">
        <v>1</v>
      </c>
      <c r="G14">
        <v>73</v>
      </c>
      <c r="H14" t="s">
        <v>382</v>
      </c>
      <c r="I14" t="s">
        <v>385</v>
      </c>
      <c r="J14">
        <v>1</v>
      </c>
      <c r="K14">
        <v>3</v>
      </c>
      <c r="L14">
        <v>1</v>
      </c>
      <c r="M14">
        <v>1</v>
      </c>
      <c r="N14">
        <v>23</v>
      </c>
      <c r="O14">
        <v>2</v>
      </c>
      <c r="P14">
        <v>30</v>
      </c>
      <c r="Q14">
        <v>33</v>
      </c>
      <c r="R14" s="1">
        <v>0.88</v>
      </c>
      <c r="S14" s="1">
        <v>0.88</v>
      </c>
      <c r="U14" t="s">
        <v>407</v>
      </c>
      <c r="V14" s="2">
        <v>1</v>
      </c>
      <c r="W14" s="2">
        <v>2</v>
      </c>
    </row>
    <row r="15" spans="1:23" x14ac:dyDescent="0.25">
      <c r="A15">
        <v>1301</v>
      </c>
      <c r="B15" t="s">
        <v>357</v>
      </c>
      <c r="C15" t="s">
        <v>361</v>
      </c>
      <c r="D15" t="s">
        <v>363</v>
      </c>
      <c r="E15" t="s">
        <v>372</v>
      </c>
      <c r="F15">
        <v>1</v>
      </c>
      <c r="G15">
        <v>82</v>
      </c>
      <c r="H15" t="s">
        <v>382</v>
      </c>
      <c r="I15" t="s">
        <v>384</v>
      </c>
      <c r="J15">
        <v>1</v>
      </c>
      <c r="K15">
        <v>6</v>
      </c>
      <c r="L15">
        <v>4</v>
      </c>
      <c r="M15">
        <v>2</v>
      </c>
      <c r="N15">
        <v>50</v>
      </c>
      <c r="O15">
        <v>2</v>
      </c>
      <c r="P15">
        <v>150</v>
      </c>
      <c r="Q15">
        <v>25</v>
      </c>
      <c r="R15" s="1">
        <v>0.8</v>
      </c>
      <c r="S15" s="1">
        <v>0.8</v>
      </c>
      <c r="U15" t="s">
        <v>406</v>
      </c>
      <c r="V15" s="2">
        <v>1</v>
      </c>
      <c r="W15" s="2">
        <v>1</v>
      </c>
    </row>
    <row r="16" spans="1:23" x14ac:dyDescent="0.25">
      <c r="A16">
        <v>1302</v>
      </c>
      <c r="B16" t="s">
        <v>357</v>
      </c>
      <c r="C16" t="s">
        <v>361</v>
      </c>
      <c r="D16" t="s">
        <v>363</v>
      </c>
      <c r="E16" t="s">
        <v>372</v>
      </c>
      <c r="F16">
        <v>1</v>
      </c>
      <c r="G16">
        <v>54</v>
      </c>
      <c r="H16" t="s">
        <v>382</v>
      </c>
      <c r="I16" t="s">
        <v>384</v>
      </c>
      <c r="J16">
        <v>2</v>
      </c>
      <c r="K16">
        <v>4</v>
      </c>
      <c r="L16">
        <v>4</v>
      </c>
      <c r="M16">
        <v>2</v>
      </c>
      <c r="N16">
        <v>30</v>
      </c>
      <c r="O16">
        <v>2</v>
      </c>
      <c r="P16">
        <v>100</v>
      </c>
      <c r="Q16">
        <v>35</v>
      </c>
      <c r="R16" s="1">
        <v>1</v>
      </c>
      <c r="S16" s="1">
        <v>1</v>
      </c>
      <c r="U16" t="s">
        <v>405</v>
      </c>
      <c r="V16" s="2">
        <v>1</v>
      </c>
      <c r="W16" s="2">
        <v>2</v>
      </c>
    </row>
    <row r="17" spans="1:23" x14ac:dyDescent="0.25">
      <c r="A17">
        <v>1303</v>
      </c>
      <c r="B17" t="s">
        <v>357</v>
      </c>
      <c r="C17" t="s">
        <v>361</v>
      </c>
      <c r="D17" t="s">
        <v>363</v>
      </c>
      <c r="E17" t="s">
        <v>381</v>
      </c>
      <c r="F17">
        <v>1</v>
      </c>
      <c r="G17">
        <v>59</v>
      </c>
      <c r="H17" t="s">
        <v>382</v>
      </c>
      <c r="I17" t="s">
        <v>384</v>
      </c>
      <c r="J17">
        <v>1</v>
      </c>
      <c r="K17">
        <v>3</v>
      </c>
      <c r="L17">
        <v>3</v>
      </c>
      <c r="M17">
        <v>1</v>
      </c>
      <c r="N17">
        <v>28</v>
      </c>
      <c r="O17">
        <v>2</v>
      </c>
      <c r="P17">
        <v>150</v>
      </c>
      <c r="Q17">
        <v>10</v>
      </c>
      <c r="R17" s="1">
        <v>1.2</v>
      </c>
      <c r="S17" s="1">
        <v>1.2</v>
      </c>
      <c r="U17" t="s">
        <v>407</v>
      </c>
      <c r="V17" s="2">
        <v>1</v>
      </c>
      <c r="W17" s="2">
        <v>2</v>
      </c>
    </row>
    <row r="18" spans="1:23" x14ac:dyDescent="0.25">
      <c r="A18">
        <v>1304</v>
      </c>
      <c r="B18" t="s">
        <v>357</v>
      </c>
      <c r="C18" t="s">
        <v>361</v>
      </c>
      <c r="D18" t="s">
        <v>363</v>
      </c>
      <c r="E18" t="s">
        <v>372</v>
      </c>
      <c r="F18">
        <v>1</v>
      </c>
      <c r="G18">
        <v>47</v>
      </c>
      <c r="H18" t="s">
        <v>382</v>
      </c>
      <c r="I18" t="s">
        <v>385</v>
      </c>
      <c r="J18">
        <v>2</v>
      </c>
      <c r="K18">
        <v>4</v>
      </c>
      <c r="L18">
        <v>1</v>
      </c>
      <c r="M18">
        <v>1</v>
      </c>
      <c r="N18">
        <v>27</v>
      </c>
      <c r="O18">
        <v>1</v>
      </c>
      <c r="P18">
        <v>180</v>
      </c>
      <c r="Q18">
        <v>100</v>
      </c>
      <c r="R18" s="1">
        <v>4</v>
      </c>
      <c r="S18" s="1">
        <v>4</v>
      </c>
      <c r="U18" t="s">
        <v>405</v>
      </c>
      <c r="V18" s="2">
        <v>2</v>
      </c>
      <c r="W18" s="2">
        <v>5</v>
      </c>
    </row>
    <row r="19" spans="1:23" x14ac:dyDescent="0.25">
      <c r="A19">
        <v>1305</v>
      </c>
      <c r="B19" t="s">
        <v>357</v>
      </c>
      <c r="C19" t="s">
        <v>361</v>
      </c>
      <c r="D19" t="s">
        <v>363</v>
      </c>
      <c r="E19" t="s">
        <v>381</v>
      </c>
      <c r="F19">
        <v>1</v>
      </c>
      <c r="G19">
        <v>80</v>
      </c>
      <c r="H19" t="s">
        <v>382</v>
      </c>
      <c r="I19" t="s">
        <v>384</v>
      </c>
      <c r="J19">
        <v>1</v>
      </c>
      <c r="K19">
        <v>4</v>
      </c>
      <c r="L19">
        <v>1</v>
      </c>
      <c r="M19">
        <v>1</v>
      </c>
      <c r="N19">
        <v>60</v>
      </c>
      <c r="O19">
        <v>1</v>
      </c>
      <c r="P19">
        <v>80</v>
      </c>
      <c r="Q19">
        <v>85</v>
      </c>
      <c r="R19" s="1">
        <v>2.2000000000000002</v>
      </c>
      <c r="S19" s="1">
        <v>1</v>
      </c>
      <c r="U19" t="s">
        <v>406</v>
      </c>
      <c r="V19" s="2">
        <v>2</v>
      </c>
      <c r="W19" s="2">
        <v>4</v>
      </c>
    </row>
    <row r="20" spans="1:23" x14ac:dyDescent="0.25">
      <c r="A20">
        <v>1306</v>
      </c>
      <c r="B20" t="s">
        <v>357</v>
      </c>
      <c r="C20" t="s">
        <v>361</v>
      </c>
      <c r="D20" t="s">
        <v>363</v>
      </c>
      <c r="E20" s="10" t="s">
        <v>368</v>
      </c>
      <c r="F20">
        <v>0</v>
      </c>
      <c r="G20">
        <v>46</v>
      </c>
      <c r="H20" t="s">
        <v>382</v>
      </c>
      <c r="I20" t="s">
        <v>384</v>
      </c>
      <c r="J20">
        <v>1</v>
      </c>
      <c r="K20">
        <v>6</v>
      </c>
      <c r="L20">
        <v>3</v>
      </c>
      <c r="M20">
        <v>2</v>
      </c>
      <c r="N20">
        <v>30</v>
      </c>
      <c r="O20">
        <v>2</v>
      </c>
      <c r="P20">
        <v>30</v>
      </c>
      <c r="Q20">
        <v>83</v>
      </c>
      <c r="R20" s="1">
        <v>1.5</v>
      </c>
      <c r="S20" s="1">
        <v>1</v>
      </c>
      <c r="T20">
        <v>0.5</v>
      </c>
      <c r="U20" t="s">
        <v>406</v>
      </c>
      <c r="V20" s="2">
        <v>1</v>
      </c>
      <c r="W20" s="2">
        <v>2</v>
      </c>
    </row>
    <row r="21" spans="1:23" x14ac:dyDescent="0.25">
      <c r="A21">
        <v>1307</v>
      </c>
      <c r="B21" t="s">
        <v>357</v>
      </c>
      <c r="C21" t="s">
        <v>361</v>
      </c>
      <c r="D21" t="s">
        <v>363</v>
      </c>
      <c r="E21" t="s">
        <v>372</v>
      </c>
      <c r="F21">
        <v>1</v>
      </c>
      <c r="G21">
        <v>68</v>
      </c>
      <c r="H21" t="s">
        <v>382</v>
      </c>
      <c r="I21" t="s">
        <v>384</v>
      </c>
      <c r="J21">
        <v>2</v>
      </c>
      <c r="K21">
        <v>4</v>
      </c>
      <c r="L21">
        <v>2</v>
      </c>
      <c r="M21">
        <v>1</v>
      </c>
      <c r="N21">
        <v>44</v>
      </c>
      <c r="O21">
        <v>1</v>
      </c>
      <c r="P21">
        <v>15</v>
      </c>
      <c r="Q21">
        <v>35</v>
      </c>
      <c r="R21" s="1">
        <v>1.5</v>
      </c>
      <c r="S21" s="1">
        <v>1.5</v>
      </c>
      <c r="U21" t="s">
        <v>406</v>
      </c>
      <c r="V21" s="2">
        <v>1</v>
      </c>
      <c r="W21" s="2">
        <v>2</v>
      </c>
    </row>
    <row r="22" spans="1:23" x14ac:dyDescent="0.25">
      <c r="A22">
        <v>1308</v>
      </c>
      <c r="B22" t="s">
        <v>357</v>
      </c>
      <c r="C22" t="s">
        <v>361</v>
      </c>
      <c r="D22" t="s">
        <v>363</v>
      </c>
      <c r="E22" t="s">
        <v>372</v>
      </c>
      <c r="F22">
        <v>0</v>
      </c>
      <c r="G22">
        <v>60</v>
      </c>
      <c r="H22" t="s">
        <v>382</v>
      </c>
      <c r="I22" t="s">
        <v>385</v>
      </c>
      <c r="J22">
        <v>1</v>
      </c>
      <c r="K22">
        <v>2</v>
      </c>
      <c r="L22">
        <v>1</v>
      </c>
      <c r="M22">
        <v>1</v>
      </c>
      <c r="N22">
        <v>30</v>
      </c>
      <c r="O22">
        <v>2</v>
      </c>
      <c r="P22">
        <v>55</v>
      </c>
      <c r="Q22">
        <v>68</v>
      </c>
      <c r="R22" s="1">
        <v>2</v>
      </c>
      <c r="S22" s="1">
        <v>2</v>
      </c>
      <c r="U22" t="s">
        <v>405</v>
      </c>
      <c r="V22" s="2">
        <v>1</v>
      </c>
      <c r="W22" s="2">
        <v>2</v>
      </c>
    </row>
    <row r="23" spans="1:23" x14ac:dyDescent="0.25">
      <c r="A23">
        <v>1400</v>
      </c>
      <c r="B23" t="s">
        <v>357</v>
      </c>
      <c r="C23" t="s">
        <v>361</v>
      </c>
      <c r="D23" t="s">
        <v>363</v>
      </c>
      <c r="E23" t="s">
        <v>381</v>
      </c>
      <c r="F23">
        <v>1</v>
      </c>
      <c r="G23" s="6"/>
      <c r="H23" t="s">
        <v>382</v>
      </c>
      <c r="I23" t="s">
        <v>384</v>
      </c>
      <c r="J23">
        <v>1</v>
      </c>
      <c r="K23">
        <v>6</v>
      </c>
      <c r="L23">
        <v>2</v>
      </c>
      <c r="M23">
        <v>2</v>
      </c>
      <c r="N23">
        <v>20</v>
      </c>
      <c r="O23">
        <v>2</v>
      </c>
      <c r="P23">
        <v>115</v>
      </c>
      <c r="Q23">
        <v>25</v>
      </c>
      <c r="R23" s="1">
        <v>1</v>
      </c>
      <c r="S23" s="1">
        <v>1</v>
      </c>
      <c r="U23" t="s">
        <v>406</v>
      </c>
      <c r="V23" s="2">
        <v>2</v>
      </c>
      <c r="W23" s="2">
        <v>2</v>
      </c>
    </row>
    <row r="24" spans="1:23" x14ac:dyDescent="0.25">
      <c r="A24">
        <v>1401</v>
      </c>
      <c r="B24" t="s">
        <v>357</v>
      </c>
      <c r="C24" t="s">
        <v>361</v>
      </c>
      <c r="D24" t="s">
        <v>363</v>
      </c>
      <c r="E24" t="s">
        <v>381</v>
      </c>
      <c r="F24">
        <v>1</v>
      </c>
      <c r="G24">
        <v>82</v>
      </c>
      <c r="H24" t="s">
        <v>382</v>
      </c>
      <c r="I24" t="s">
        <v>384</v>
      </c>
      <c r="J24">
        <v>1</v>
      </c>
      <c r="K24">
        <v>5</v>
      </c>
      <c r="L24">
        <v>1</v>
      </c>
      <c r="M24">
        <v>1</v>
      </c>
      <c r="N24">
        <v>21</v>
      </c>
      <c r="O24">
        <v>1</v>
      </c>
      <c r="P24">
        <v>30</v>
      </c>
      <c r="Q24">
        <v>100</v>
      </c>
      <c r="R24" s="1">
        <v>1</v>
      </c>
      <c r="S24" s="1">
        <v>1</v>
      </c>
      <c r="U24" t="s">
        <v>406</v>
      </c>
      <c r="V24" s="2">
        <v>1</v>
      </c>
      <c r="W24" s="2">
        <v>1</v>
      </c>
    </row>
    <row r="25" spans="1:23" x14ac:dyDescent="0.25">
      <c r="A25">
        <v>1402</v>
      </c>
      <c r="B25" t="s">
        <v>357</v>
      </c>
      <c r="C25" t="s">
        <v>361</v>
      </c>
      <c r="D25" t="s">
        <v>363</v>
      </c>
      <c r="E25" t="s">
        <v>372</v>
      </c>
      <c r="F25">
        <v>1</v>
      </c>
      <c r="H25" t="s">
        <v>382</v>
      </c>
      <c r="I25" t="s">
        <v>384</v>
      </c>
      <c r="J25">
        <v>2</v>
      </c>
      <c r="K25">
        <v>7</v>
      </c>
      <c r="L25">
        <v>1</v>
      </c>
      <c r="M25">
        <v>1</v>
      </c>
      <c r="N25">
        <v>30</v>
      </c>
      <c r="O25">
        <v>1</v>
      </c>
      <c r="P25">
        <v>60</v>
      </c>
      <c r="Q25">
        <v>50</v>
      </c>
      <c r="R25" s="1">
        <v>1</v>
      </c>
      <c r="S25" s="1">
        <v>1</v>
      </c>
      <c r="U25" t="s">
        <v>406</v>
      </c>
      <c r="V25" s="2">
        <v>2</v>
      </c>
      <c r="W25" s="2">
        <v>2</v>
      </c>
    </row>
    <row r="26" spans="1:23" x14ac:dyDescent="0.25">
      <c r="A26" s="6">
        <v>1403</v>
      </c>
      <c r="B26" t="s">
        <v>358</v>
      </c>
      <c r="C26" t="s">
        <v>361</v>
      </c>
      <c r="D26" t="s">
        <v>363</v>
      </c>
      <c r="E26" t="s">
        <v>372</v>
      </c>
      <c r="F26">
        <v>1</v>
      </c>
      <c r="G26">
        <v>40</v>
      </c>
      <c r="H26" t="s">
        <v>382</v>
      </c>
      <c r="I26" t="s">
        <v>384</v>
      </c>
      <c r="J26">
        <v>2</v>
      </c>
      <c r="K26">
        <v>4</v>
      </c>
      <c r="L26">
        <v>1</v>
      </c>
      <c r="M26">
        <v>1</v>
      </c>
      <c r="N26">
        <v>15</v>
      </c>
      <c r="O26">
        <v>2</v>
      </c>
      <c r="P26">
        <v>30</v>
      </c>
      <c r="Q26">
        <v>50</v>
      </c>
      <c r="R26" s="1">
        <v>0.7</v>
      </c>
      <c r="S26" s="1">
        <v>0.7</v>
      </c>
      <c r="U26" t="s">
        <v>406</v>
      </c>
      <c r="V26" s="2">
        <v>2</v>
      </c>
      <c r="W26" s="2">
        <v>6</v>
      </c>
    </row>
    <row r="27" spans="1:23" x14ac:dyDescent="0.25">
      <c r="A27" s="6">
        <v>2108</v>
      </c>
      <c r="B27" t="s">
        <v>357</v>
      </c>
      <c r="C27" t="s">
        <v>361</v>
      </c>
      <c r="D27" t="s">
        <v>362</v>
      </c>
      <c r="E27" t="s">
        <v>371</v>
      </c>
      <c r="F27">
        <v>1</v>
      </c>
      <c r="G27">
        <v>53</v>
      </c>
      <c r="H27" t="s">
        <v>382</v>
      </c>
      <c r="I27" t="s">
        <v>384</v>
      </c>
      <c r="J27">
        <v>1</v>
      </c>
      <c r="K27">
        <v>4</v>
      </c>
      <c r="L27">
        <v>4</v>
      </c>
      <c r="M27">
        <v>2</v>
      </c>
      <c r="N27">
        <v>37</v>
      </c>
      <c r="O27">
        <v>1</v>
      </c>
      <c r="P27">
        <v>180</v>
      </c>
      <c r="Q27">
        <v>35</v>
      </c>
      <c r="R27" s="1">
        <v>0.8</v>
      </c>
      <c r="S27" s="1">
        <v>0.5</v>
      </c>
      <c r="T27">
        <v>0.3</v>
      </c>
      <c r="U27" t="s">
        <v>369</v>
      </c>
      <c r="V27" s="2">
        <v>2</v>
      </c>
      <c r="W27" s="2">
        <v>5</v>
      </c>
    </row>
    <row r="28" spans="1:23" x14ac:dyDescent="0.25">
      <c r="A28">
        <v>2109</v>
      </c>
      <c r="B28" t="s">
        <v>357</v>
      </c>
      <c r="C28" t="s">
        <v>361</v>
      </c>
      <c r="D28" t="s">
        <v>362</v>
      </c>
      <c r="E28" t="s">
        <v>365</v>
      </c>
      <c r="F28">
        <v>1</v>
      </c>
      <c r="G28">
        <v>54</v>
      </c>
      <c r="H28" t="s">
        <v>382</v>
      </c>
      <c r="I28" t="s">
        <v>384</v>
      </c>
      <c r="J28">
        <v>1</v>
      </c>
      <c r="K28">
        <v>5</v>
      </c>
      <c r="L28">
        <v>4</v>
      </c>
      <c r="M28">
        <v>3</v>
      </c>
      <c r="N28">
        <v>40</v>
      </c>
      <c r="O28">
        <v>1</v>
      </c>
      <c r="P28">
        <v>100</v>
      </c>
      <c r="Q28">
        <v>65</v>
      </c>
      <c r="R28" s="1">
        <v>4</v>
      </c>
      <c r="S28" s="1">
        <v>4</v>
      </c>
      <c r="U28" t="s">
        <v>406</v>
      </c>
      <c r="V28" s="2">
        <v>2</v>
      </c>
      <c r="W28" s="2">
        <v>1</v>
      </c>
    </row>
    <row r="29" spans="1:23" x14ac:dyDescent="0.25">
      <c r="A29">
        <v>2110</v>
      </c>
      <c r="B29" t="s">
        <v>357</v>
      </c>
      <c r="C29" t="s">
        <v>361</v>
      </c>
      <c r="D29" t="s">
        <v>362</v>
      </c>
      <c r="E29" t="s">
        <v>365</v>
      </c>
      <c r="F29">
        <v>0</v>
      </c>
      <c r="G29">
        <v>43</v>
      </c>
      <c r="H29" t="s">
        <v>382</v>
      </c>
      <c r="I29" t="s">
        <v>384</v>
      </c>
      <c r="J29">
        <v>2</v>
      </c>
      <c r="K29">
        <v>5</v>
      </c>
      <c r="L29">
        <v>3</v>
      </c>
      <c r="M29">
        <v>1</v>
      </c>
      <c r="N29">
        <v>25</v>
      </c>
      <c r="O29">
        <v>1</v>
      </c>
      <c r="P29">
        <v>75</v>
      </c>
      <c r="Q29">
        <v>15</v>
      </c>
      <c r="R29" s="1">
        <v>1.8</v>
      </c>
      <c r="S29" s="1">
        <v>1</v>
      </c>
      <c r="V29" s="2">
        <v>1</v>
      </c>
      <c r="W29" s="2">
        <v>3</v>
      </c>
    </row>
    <row r="30" spans="1:23" x14ac:dyDescent="0.25">
      <c r="A30">
        <v>2111</v>
      </c>
      <c r="B30" t="s">
        <v>359</v>
      </c>
      <c r="C30" t="s">
        <v>361</v>
      </c>
      <c r="D30" t="s">
        <v>362</v>
      </c>
      <c r="E30" t="s">
        <v>370</v>
      </c>
      <c r="F30">
        <v>0</v>
      </c>
      <c r="G30">
        <v>48</v>
      </c>
      <c r="H30" t="s">
        <v>383</v>
      </c>
      <c r="I30" t="s">
        <v>384</v>
      </c>
      <c r="J30">
        <v>1</v>
      </c>
      <c r="K30">
        <v>7</v>
      </c>
      <c r="L30">
        <v>2</v>
      </c>
      <c r="M30">
        <v>2</v>
      </c>
      <c r="N30">
        <v>30</v>
      </c>
      <c r="O30">
        <v>1</v>
      </c>
      <c r="R30" s="1">
        <v>1.6</v>
      </c>
      <c r="S30" s="1">
        <v>1.6</v>
      </c>
      <c r="U30" t="s">
        <v>405</v>
      </c>
      <c r="V30" s="2">
        <v>1</v>
      </c>
      <c r="W30" s="2">
        <v>6</v>
      </c>
    </row>
    <row r="31" spans="1:23" x14ac:dyDescent="0.25">
      <c r="A31">
        <v>2112</v>
      </c>
      <c r="B31" t="s">
        <v>357</v>
      </c>
      <c r="C31" t="s">
        <v>361</v>
      </c>
      <c r="D31" t="s">
        <v>362</v>
      </c>
      <c r="E31" t="s">
        <v>369</v>
      </c>
      <c r="F31">
        <v>1</v>
      </c>
      <c r="G31">
        <v>68</v>
      </c>
      <c r="H31" t="s">
        <v>382</v>
      </c>
      <c r="I31" t="s">
        <v>384</v>
      </c>
      <c r="J31">
        <v>3</v>
      </c>
      <c r="K31">
        <v>6</v>
      </c>
      <c r="L31">
        <v>3</v>
      </c>
      <c r="M31">
        <v>1</v>
      </c>
      <c r="N31">
        <v>50</v>
      </c>
      <c r="O31">
        <v>1</v>
      </c>
      <c r="P31">
        <v>40</v>
      </c>
      <c r="Q31">
        <v>30</v>
      </c>
      <c r="R31" s="1">
        <v>0.25</v>
      </c>
      <c r="S31" s="1">
        <v>0.25</v>
      </c>
      <c r="U31" t="s">
        <v>406</v>
      </c>
      <c r="V31" s="2">
        <v>1</v>
      </c>
      <c r="W31" s="2">
        <v>2</v>
      </c>
    </row>
    <row r="32" spans="1:23" x14ac:dyDescent="0.25">
      <c r="A32">
        <v>2113</v>
      </c>
      <c r="B32" t="s">
        <v>357</v>
      </c>
      <c r="C32" t="s">
        <v>361</v>
      </c>
      <c r="D32" t="s">
        <v>362</v>
      </c>
      <c r="E32" t="s">
        <v>365</v>
      </c>
      <c r="F32">
        <v>1</v>
      </c>
      <c r="G32">
        <v>63</v>
      </c>
      <c r="H32" t="s">
        <v>383</v>
      </c>
      <c r="I32" t="s">
        <v>385</v>
      </c>
      <c r="J32">
        <v>1</v>
      </c>
      <c r="K32">
        <v>4</v>
      </c>
      <c r="L32">
        <v>2</v>
      </c>
      <c r="M32">
        <v>0</v>
      </c>
      <c r="N32">
        <v>40</v>
      </c>
      <c r="O32">
        <v>1</v>
      </c>
      <c r="R32" s="1">
        <v>1.25</v>
      </c>
      <c r="S32" s="1">
        <v>0.25</v>
      </c>
      <c r="V32" s="2">
        <v>1</v>
      </c>
      <c r="W32" s="2">
        <v>2</v>
      </c>
    </row>
    <row r="33" spans="1:23" x14ac:dyDescent="0.25">
      <c r="A33" s="13">
        <v>2114</v>
      </c>
      <c r="B33" t="s">
        <v>357</v>
      </c>
      <c r="C33" t="s">
        <v>361</v>
      </c>
      <c r="D33" t="s">
        <v>362</v>
      </c>
      <c r="E33" t="s">
        <v>369</v>
      </c>
      <c r="F33">
        <v>1</v>
      </c>
      <c r="G33">
        <v>53</v>
      </c>
      <c r="H33" t="s">
        <v>382</v>
      </c>
      <c r="I33" t="s">
        <v>384</v>
      </c>
      <c r="J33">
        <v>1</v>
      </c>
      <c r="K33">
        <v>2</v>
      </c>
      <c r="L33">
        <v>2</v>
      </c>
      <c r="M33">
        <v>2</v>
      </c>
      <c r="N33">
        <v>40</v>
      </c>
      <c r="O33">
        <v>1</v>
      </c>
      <c r="P33">
        <v>30</v>
      </c>
      <c r="Q33">
        <v>100</v>
      </c>
      <c r="R33" s="1">
        <v>1.5</v>
      </c>
      <c r="S33" s="1">
        <v>1.5</v>
      </c>
      <c r="U33" t="s">
        <v>406</v>
      </c>
      <c r="V33" s="2">
        <v>1</v>
      </c>
      <c r="W33" s="2">
        <v>7</v>
      </c>
    </row>
    <row r="34" spans="1:23" x14ac:dyDescent="0.25">
      <c r="A34">
        <v>2115</v>
      </c>
      <c r="B34" t="s">
        <v>357</v>
      </c>
      <c r="C34" t="s">
        <v>361</v>
      </c>
      <c r="D34" t="s">
        <v>362</v>
      </c>
      <c r="E34" t="s">
        <v>370</v>
      </c>
      <c r="F34">
        <v>1</v>
      </c>
      <c r="G34">
        <v>48</v>
      </c>
      <c r="H34" t="s">
        <v>382</v>
      </c>
      <c r="I34" t="s">
        <v>384</v>
      </c>
      <c r="J34">
        <v>1</v>
      </c>
      <c r="K34">
        <v>2</v>
      </c>
      <c r="L34">
        <v>2</v>
      </c>
      <c r="M34">
        <v>2</v>
      </c>
      <c r="N34">
        <v>30</v>
      </c>
      <c r="O34">
        <v>1</v>
      </c>
      <c r="P34">
        <v>30</v>
      </c>
      <c r="Q34">
        <v>30</v>
      </c>
      <c r="R34" s="1">
        <v>2.1800000000000002</v>
      </c>
      <c r="S34" s="1">
        <v>2.1800000000000002</v>
      </c>
      <c r="U34" t="s">
        <v>406</v>
      </c>
      <c r="V34" s="2">
        <v>1</v>
      </c>
      <c r="W34" s="2">
        <v>9</v>
      </c>
    </row>
    <row r="35" spans="1:23" x14ac:dyDescent="0.25">
      <c r="A35">
        <v>2116</v>
      </c>
      <c r="B35" t="s">
        <v>357</v>
      </c>
      <c r="C35" t="s">
        <v>361</v>
      </c>
      <c r="D35" t="s">
        <v>362</v>
      </c>
      <c r="E35" t="s">
        <v>369</v>
      </c>
      <c r="F35">
        <v>1</v>
      </c>
      <c r="G35">
        <v>53</v>
      </c>
      <c r="H35" t="s">
        <v>382</v>
      </c>
      <c r="I35" t="s">
        <v>384</v>
      </c>
      <c r="J35">
        <v>1</v>
      </c>
      <c r="K35">
        <v>4</v>
      </c>
      <c r="L35">
        <v>4</v>
      </c>
      <c r="M35">
        <v>2</v>
      </c>
      <c r="N35">
        <v>35</v>
      </c>
      <c r="O35">
        <v>1</v>
      </c>
      <c r="P35">
        <v>50</v>
      </c>
      <c r="Q35">
        <v>30</v>
      </c>
      <c r="R35" s="1">
        <v>2.35</v>
      </c>
      <c r="S35" s="1">
        <v>2.35</v>
      </c>
      <c r="U35" t="s">
        <v>406</v>
      </c>
      <c r="V35" s="2">
        <v>1</v>
      </c>
      <c r="W35" s="2">
        <v>7</v>
      </c>
    </row>
    <row r="36" spans="1:23" x14ac:dyDescent="0.25">
      <c r="A36">
        <v>2117</v>
      </c>
      <c r="B36" t="s">
        <v>358</v>
      </c>
      <c r="C36" t="s">
        <v>361</v>
      </c>
      <c r="D36" t="s">
        <v>362</v>
      </c>
      <c r="E36" t="s">
        <v>380</v>
      </c>
      <c r="F36">
        <v>1</v>
      </c>
      <c r="G36">
        <v>50</v>
      </c>
      <c r="H36" t="s">
        <v>382</v>
      </c>
      <c r="I36" t="s">
        <v>384</v>
      </c>
      <c r="J36">
        <v>2</v>
      </c>
      <c r="K36">
        <v>3</v>
      </c>
      <c r="L36">
        <v>2</v>
      </c>
      <c r="M36">
        <v>2</v>
      </c>
      <c r="N36">
        <v>35</v>
      </c>
      <c r="O36">
        <v>1</v>
      </c>
      <c r="P36">
        <v>80</v>
      </c>
      <c r="Q36">
        <v>90</v>
      </c>
      <c r="R36" s="1">
        <v>3.2</v>
      </c>
      <c r="S36" s="1">
        <v>2.1</v>
      </c>
      <c r="U36" t="s">
        <v>410</v>
      </c>
      <c r="V36" s="2">
        <v>1</v>
      </c>
      <c r="W36" s="2">
        <v>8</v>
      </c>
    </row>
    <row r="37" spans="1:23" x14ac:dyDescent="0.25">
      <c r="A37">
        <v>2204</v>
      </c>
      <c r="B37" t="s">
        <v>357</v>
      </c>
      <c r="C37" t="s">
        <v>361</v>
      </c>
      <c r="D37" t="s">
        <v>362</v>
      </c>
      <c r="E37" t="s">
        <v>370</v>
      </c>
      <c r="F37">
        <v>1</v>
      </c>
      <c r="G37">
        <v>43</v>
      </c>
      <c r="H37" t="s">
        <v>382</v>
      </c>
      <c r="I37" t="s">
        <v>384</v>
      </c>
      <c r="J37">
        <v>1</v>
      </c>
      <c r="K37">
        <v>4</v>
      </c>
      <c r="L37">
        <v>2</v>
      </c>
      <c r="M37">
        <v>2</v>
      </c>
      <c r="N37">
        <v>20</v>
      </c>
      <c r="O37">
        <v>1</v>
      </c>
      <c r="R37" s="1">
        <v>3</v>
      </c>
      <c r="S37" s="1">
        <v>3</v>
      </c>
      <c r="U37" t="s">
        <v>406</v>
      </c>
      <c r="V37" s="2">
        <v>1</v>
      </c>
      <c r="W37" s="2">
        <v>3</v>
      </c>
    </row>
    <row r="38" spans="1:23" x14ac:dyDescent="0.25">
      <c r="A38">
        <v>2205</v>
      </c>
      <c r="B38" t="s">
        <v>357</v>
      </c>
      <c r="C38" t="s">
        <v>361</v>
      </c>
      <c r="D38" t="s">
        <v>362</v>
      </c>
      <c r="E38" t="s">
        <v>371</v>
      </c>
      <c r="F38">
        <v>1</v>
      </c>
      <c r="G38">
        <v>64</v>
      </c>
      <c r="H38" t="s">
        <v>382</v>
      </c>
      <c r="I38" t="s">
        <v>386</v>
      </c>
      <c r="J38">
        <v>1</v>
      </c>
      <c r="K38">
        <v>3</v>
      </c>
      <c r="L38">
        <v>1</v>
      </c>
      <c r="M38">
        <v>1</v>
      </c>
      <c r="N38">
        <v>40</v>
      </c>
      <c r="O38">
        <v>1</v>
      </c>
      <c r="R38" s="1">
        <v>1</v>
      </c>
      <c r="S38" s="1">
        <v>1</v>
      </c>
      <c r="U38" t="s">
        <v>406</v>
      </c>
      <c r="V38" s="2">
        <v>1</v>
      </c>
      <c r="W38" s="2">
        <v>2</v>
      </c>
    </row>
    <row r="39" spans="1:23" x14ac:dyDescent="0.25">
      <c r="A39">
        <v>2206</v>
      </c>
      <c r="B39" t="s">
        <v>357</v>
      </c>
      <c r="C39" t="s">
        <v>361</v>
      </c>
      <c r="D39" t="s">
        <v>362</v>
      </c>
      <c r="E39" t="s">
        <v>370</v>
      </c>
      <c r="F39">
        <v>1</v>
      </c>
      <c r="G39">
        <v>55</v>
      </c>
      <c r="H39" t="s">
        <v>382</v>
      </c>
      <c r="I39" t="s">
        <v>384</v>
      </c>
      <c r="J39">
        <v>3</v>
      </c>
      <c r="K39">
        <v>3</v>
      </c>
      <c r="L39">
        <v>1</v>
      </c>
      <c r="M39">
        <v>1</v>
      </c>
      <c r="N39">
        <v>40</v>
      </c>
      <c r="O39">
        <v>1</v>
      </c>
      <c r="P39">
        <v>60</v>
      </c>
      <c r="Q39">
        <v>10</v>
      </c>
      <c r="R39" s="1">
        <v>1</v>
      </c>
      <c r="S39" s="1">
        <v>1</v>
      </c>
      <c r="U39" t="s">
        <v>409</v>
      </c>
      <c r="V39" s="2">
        <v>1</v>
      </c>
      <c r="W39" s="2">
        <v>4</v>
      </c>
    </row>
    <row r="40" spans="1:23" x14ac:dyDescent="0.25">
      <c r="A40">
        <v>2207</v>
      </c>
      <c r="B40" t="s">
        <v>357</v>
      </c>
      <c r="C40" t="s">
        <v>361</v>
      </c>
      <c r="D40" t="s">
        <v>362</v>
      </c>
      <c r="E40" t="s">
        <v>371</v>
      </c>
      <c r="F40">
        <v>1</v>
      </c>
      <c r="G40">
        <v>49</v>
      </c>
      <c r="H40" t="s">
        <v>382</v>
      </c>
      <c r="I40" t="s">
        <v>384</v>
      </c>
      <c r="J40">
        <v>1</v>
      </c>
      <c r="K40">
        <v>3</v>
      </c>
      <c r="L40">
        <v>3</v>
      </c>
      <c r="M40">
        <v>2</v>
      </c>
      <c r="N40">
        <v>20</v>
      </c>
      <c r="O40">
        <v>1</v>
      </c>
      <c r="P40">
        <v>80</v>
      </c>
      <c r="Q40">
        <v>20</v>
      </c>
      <c r="R40" s="1">
        <v>1.7</v>
      </c>
      <c r="S40" s="1">
        <v>0.8</v>
      </c>
      <c r="U40" t="s">
        <v>406</v>
      </c>
      <c r="V40" s="2">
        <v>1</v>
      </c>
      <c r="W40" s="2">
        <v>2</v>
      </c>
    </row>
    <row r="41" spans="1:23" x14ac:dyDescent="0.25">
      <c r="A41">
        <v>2208</v>
      </c>
      <c r="B41" t="s">
        <v>357</v>
      </c>
      <c r="C41" t="s">
        <v>361</v>
      </c>
      <c r="D41" t="s">
        <v>362</v>
      </c>
      <c r="E41" t="s">
        <v>365</v>
      </c>
      <c r="F41">
        <v>0</v>
      </c>
      <c r="G41">
        <v>72</v>
      </c>
      <c r="H41" t="s">
        <v>382</v>
      </c>
      <c r="I41" t="s">
        <v>384</v>
      </c>
      <c r="J41">
        <v>1</v>
      </c>
      <c r="K41">
        <v>5</v>
      </c>
      <c r="L41">
        <v>3</v>
      </c>
      <c r="M41">
        <v>3</v>
      </c>
      <c r="N41">
        <v>50</v>
      </c>
      <c r="O41">
        <v>1</v>
      </c>
      <c r="R41" s="1">
        <v>0.6</v>
      </c>
      <c r="S41" s="1">
        <v>0.6</v>
      </c>
      <c r="U41" t="s">
        <v>406</v>
      </c>
      <c r="V41" s="2">
        <v>1</v>
      </c>
      <c r="W41" s="2">
        <v>2</v>
      </c>
    </row>
    <row r="42" spans="1:23" x14ac:dyDescent="0.25">
      <c r="A42">
        <v>2209</v>
      </c>
      <c r="B42" t="s">
        <v>359</v>
      </c>
      <c r="C42" t="s">
        <v>361</v>
      </c>
      <c r="D42" t="s">
        <v>362</v>
      </c>
      <c r="E42" s="10" t="s">
        <v>368</v>
      </c>
      <c r="F42">
        <v>0</v>
      </c>
      <c r="G42">
        <v>39</v>
      </c>
      <c r="H42" t="s">
        <v>382</v>
      </c>
      <c r="I42" t="s">
        <v>384</v>
      </c>
      <c r="J42">
        <v>1</v>
      </c>
      <c r="K42">
        <v>4</v>
      </c>
      <c r="L42">
        <v>2</v>
      </c>
      <c r="M42">
        <v>2</v>
      </c>
      <c r="N42">
        <v>20</v>
      </c>
      <c r="O42">
        <v>1</v>
      </c>
      <c r="P42">
        <v>100</v>
      </c>
      <c r="Q42">
        <v>30</v>
      </c>
      <c r="R42" s="1">
        <v>5</v>
      </c>
      <c r="S42" s="1">
        <v>5</v>
      </c>
      <c r="U42" t="s">
        <v>406</v>
      </c>
      <c r="V42" s="2">
        <v>2</v>
      </c>
      <c r="W42" s="2">
        <v>6</v>
      </c>
    </row>
    <row r="43" spans="1:23" x14ac:dyDescent="0.25">
      <c r="A43">
        <v>2210</v>
      </c>
      <c r="B43" t="s">
        <v>357</v>
      </c>
      <c r="C43" t="s">
        <v>361</v>
      </c>
      <c r="D43" t="s">
        <v>362</v>
      </c>
      <c r="E43" t="s">
        <v>375</v>
      </c>
      <c r="F43">
        <v>1</v>
      </c>
      <c r="G43">
        <v>37</v>
      </c>
      <c r="H43" t="s">
        <v>382</v>
      </c>
      <c r="I43" t="s">
        <v>384</v>
      </c>
      <c r="J43">
        <v>1</v>
      </c>
      <c r="K43">
        <v>4</v>
      </c>
      <c r="L43">
        <v>2</v>
      </c>
      <c r="M43">
        <v>2</v>
      </c>
      <c r="N43">
        <v>20</v>
      </c>
      <c r="O43">
        <v>1</v>
      </c>
      <c r="P43">
        <v>80</v>
      </c>
      <c r="Q43">
        <v>40</v>
      </c>
      <c r="R43" s="1">
        <v>1.2</v>
      </c>
      <c r="S43" s="1">
        <v>1</v>
      </c>
      <c r="U43" t="s">
        <v>409</v>
      </c>
      <c r="V43" s="2">
        <v>1</v>
      </c>
      <c r="W43" s="2">
        <v>2</v>
      </c>
    </row>
    <row r="44" spans="1:23" x14ac:dyDescent="0.25">
      <c r="A44">
        <v>2211</v>
      </c>
      <c r="B44" t="s">
        <v>357</v>
      </c>
      <c r="C44" t="s">
        <v>361</v>
      </c>
      <c r="D44" t="s">
        <v>362</v>
      </c>
      <c r="E44" t="s">
        <v>371</v>
      </c>
      <c r="F44">
        <v>1</v>
      </c>
      <c r="G44">
        <v>52</v>
      </c>
      <c r="H44" t="s">
        <v>382</v>
      </c>
      <c r="I44" t="s">
        <v>384</v>
      </c>
      <c r="J44">
        <v>1</v>
      </c>
      <c r="K44">
        <v>5</v>
      </c>
      <c r="L44">
        <v>3</v>
      </c>
      <c r="M44">
        <v>1</v>
      </c>
      <c r="N44">
        <v>35</v>
      </c>
      <c r="O44">
        <v>1</v>
      </c>
      <c r="P44">
        <v>140</v>
      </c>
      <c r="Q44">
        <v>60</v>
      </c>
      <c r="R44" s="1">
        <v>1</v>
      </c>
      <c r="S44" s="1">
        <v>1</v>
      </c>
      <c r="U44" t="s">
        <v>406</v>
      </c>
      <c r="V44" s="2">
        <v>1</v>
      </c>
      <c r="W44" s="2">
        <v>2</v>
      </c>
    </row>
    <row r="45" spans="1:23" x14ac:dyDescent="0.25">
      <c r="A45">
        <v>2309</v>
      </c>
      <c r="B45" t="s">
        <v>357</v>
      </c>
      <c r="C45" t="s">
        <v>361</v>
      </c>
      <c r="D45" t="s">
        <v>362</v>
      </c>
      <c r="E45" t="s">
        <v>370</v>
      </c>
      <c r="F45">
        <v>1</v>
      </c>
      <c r="G45">
        <v>54</v>
      </c>
      <c r="H45" t="s">
        <v>382</v>
      </c>
      <c r="I45" t="s">
        <v>384</v>
      </c>
      <c r="J45">
        <v>1</v>
      </c>
      <c r="K45">
        <v>10</v>
      </c>
      <c r="L45">
        <v>3</v>
      </c>
      <c r="M45">
        <v>1</v>
      </c>
      <c r="N45">
        <v>30</v>
      </c>
      <c r="O45">
        <v>2</v>
      </c>
      <c r="P45">
        <v>72</v>
      </c>
      <c r="Q45">
        <v>10</v>
      </c>
      <c r="R45" s="1">
        <v>1.33</v>
      </c>
      <c r="S45" s="1">
        <v>1.33</v>
      </c>
      <c r="U45" t="s">
        <v>405</v>
      </c>
      <c r="V45" s="2">
        <v>1</v>
      </c>
      <c r="W45" s="2">
        <v>2</v>
      </c>
    </row>
    <row r="46" spans="1:23" x14ac:dyDescent="0.25">
      <c r="A46">
        <v>2310</v>
      </c>
      <c r="B46" t="s">
        <v>357</v>
      </c>
      <c r="C46" t="s">
        <v>361</v>
      </c>
      <c r="D46" t="s">
        <v>362</v>
      </c>
      <c r="E46" t="s">
        <v>370</v>
      </c>
      <c r="F46">
        <v>1</v>
      </c>
      <c r="G46">
        <v>46</v>
      </c>
      <c r="H46" t="s">
        <v>382</v>
      </c>
      <c r="I46" t="s">
        <v>384</v>
      </c>
      <c r="J46">
        <v>1</v>
      </c>
      <c r="K46">
        <v>4</v>
      </c>
      <c r="L46">
        <v>3</v>
      </c>
      <c r="M46">
        <v>1</v>
      </c>
      <c r="N46">
        <v>20</v>
      </c>
      <c r="O46">
        <v>2</v>
      </c>
      <c r="P46">
        <v>120</v>
      </c>
      <c r="Q46">
        <v>50</v>
      </c>
      <c r="R46" s="1">
        <v>2.7</v>
      </c>
      <c r="S46" s="1">
        <v>2.7</v>
      </c>
      <c r="U46" t="s">
        <v>405</v>
      </c>
      <c r="V46" s="2">
        <v>2</v>
      </c>
      <c r="W46" s="2">
        <v>4</v>
      </c>
    </row>
    <row r="47" spans="1:23" x14ac:dyDescent="0.25">
      <c r="A47">
        <v>2311</v>
      </c>
      <c r="B47" t="s">
        <v>358</v>
      </c>
      <c r="C47" t="s">
        <v>361</v>
      </c>
      <c r="D47" t="s">
        <v>362</v>
      </c>
      <c r="E47" t="s">
        <v>370</v>
      </c>
      <c r="F47">
        <v>1</v>
      </c>
      <c r="G47">
        <v>32</v>
      </c>
      <c r="H47" t="s">
        <v>382</v>
      </c>
      <c r="I47" t="s">
        <v>384</v>
      </c>
      <c r="J47">
        <v>2</v>
      </c>
      <c r="K47">
        <v>2</v>
      </c>
      <c r="L47">
        <v>1</v>
      </c>
      <c r="M47">
        <v>1</v>
      </c>
      <c r="N47">
        <v>11</v>
      </c>
      <c r="O47">
        <v>2</v>
      </c>
      <c r="P47">
        <v>85</v>
      </c>
      <c r="Q47">
        <v>11</v>
      </c>
      <c r="R47" s="1">
        <v>1</v>
      </c>
      <c r="S47" s="1">
        <v>1</v>
      </c>
      <c r="U47" t="s">
        <v>407</v>
      </c>
      <c r="V47" s="2">
        <v>1</v>
      </c>
      <c r="W47" s="2">
        <v>2</v>
      </c>
    </row>
    <row r="48" spans="1:23" x14ac:dyDescent="0.25">
      <c r="A48">
        <v>2312</v>
      </c>
      <c r="B48" t="s">
        <v>359</v>
      </c>
      <c r="C48" t="s">
        <v>361</v>
      </c>
      <c r="D48" t="s">
        <v>362</v>
      </c>
      <c r="E48" s="10" t="s">
        <v>368</v>
      </c>
      <c r="F48">
        <v>0</v>
      </c>
      <c r="G48">
        <v>72</v>
      </c>
      <c r="H48" t="s">
        <v>382</v>
      </c>
      <c r="I48" t="s">
        <v>384</v>
      </c>
      <c r="J48">
        <v>1</v>
      </c>
      <c r="K48">
        <v>4</v>
      </c>
      <c r="L48">
        <v>1</v>
      </c>
      <c r="M48">
        <v>1</v>
      </c>
      <c r="N48">
        <v>50</v>
      </c>
      <c r="O48">
        <v>2</v>
      </c>
      <c r="P48">
        <v>20</v>
      </c>
      <c r="Q48">
        <v>27</v>
      </c>
      <c r="R48" s="1">
        <v>0.4</v>
      </c>
      <c r="S48" s="1">
        <v>0.3</v>
      </c>
      <c r="U48" t="s">
        <v>406</v>
      </c>
      <c r="V48" s="2">
        <v>1</v>
      </c>
      <c r="W48" s="2">
        <v>1</v>
      </c>
    </row>
    <row r="49" spans="1:23" x14ac:dyDescent="0.25">
      <c r="A49" s="6">
        <v>2313</v>
      </c>
      <c r="B49" t="s">
        <v>357</v>
      </c>
      <c r="C49" t="s">
        <v>361</v>
      </c>
      <c r="D49" t="s">
        <v>362</v>
      </c>
      <c r="E49" t="s">
        <v>365</v>
      </c>
      <c r="F49">
        <v>0</v>
      </c>
      <c r="G49">
        <v>55</v>
      </c>
      <c r="H49" t="s">
        <v>382</v>
      </c>
      <c r="I49" t="s">
        <v>384</v>
      </c>
      <c r="J49">
        <v>1</v>
      </c>
      <c r="K49">
        <v>2</v>
      </c>
      <c r="L49">
        <v>2</v>
      </c>
      <c r="M49">
        <v>1</v>
      </c>
      <c r="N49">
        <v>35</v>
      </c>
      <c r="O49">
        <v>2</v>
      </c>
      <c r="P49">
        <v>60</v>
      </c>
      <c r="Q49">
        <v>6</v>
      </c>
      <c r="R49" s="1">
        <v>1</v>
      </c>
      <c r="S49" s="1">
        <v>1</v>
      </c>
      <c r="U49" t="s">
        <v>406</v>
      </c>
      <c r="V49" s="2">
        <v>1</v>
      </c>
      <c r="W49" s="2">
        <v>1</v>
      </c>
    </row>
    <row r="50" spans="1:23" x14ac:dyDescent="0.25">
      <c r="A50">
        <v>2314</v>
      </c>
      <c r="B50" t="s">
        <v>359</v>
      </c>
      <c r="C50" t="s">
        <v>361</v>
      </c>
      <c r="D50" t="s">
        <v>362</v>
      </c>
      <c r="E50" t="s">
        <v>380</v>
      </c>
      <c r="F50">
        <v>0</v>
      </c>
      <c r="G50">
        <v>55</v>
      </c>
      <c r="H50" t="s">
        <v>382</v>
      </c>
      <c r="I50" t="s">
        <v>384</v>
      </c>
      <c r="J50">
        <v>1</v>
      </c>
      <c r="K50">
        <v>5</v>
      </c>
      <c r="L50">
        <v>3</v>
      </c>
      <c r="M50">
        <v>3</v>
      </c>
      <c r="N50">
        <v>35</v>
      </c>
      <c r="O50">
        <v>1</v>
      </c>
      <c r="P50">
        <v>150</v>
      </c>
      <c r="Q50">
        <v>100</v>
      </c>
      <c r="R50" s="1">
        <v>3.6</v>
      </c>
      <c r="S50" s="1">
        <v>3.6</v>
      </c>
      <c r="U50" t="s">
        <v>405</v>
      </c>
      <c r="V50" s="2">
        <v>1</v>
      </c>
      <c r="W50" s="2">
        <v>2</v>
      </c>
    </row>
    <row r="51" spans="1:23" x14ac:dyDescent="0.25">
      <c r="A51">
        <v>2315</v>
      </c>
      <c r="B51" t="s">
        <v>357</v>
      </c>
      <c r="C51" t="s">
        <v>361</v>
      </c>
      <c r="D51" t="s">
        <v>362</v>
      </c>
      <c r="E51" t="s">
        <v>370</v>
      </c>
      <c r="F51">
        <v>0</v>
      </c>
      <c r="G51">
        <v>52</v>
      </c>
      <c r="H51" t="s">
        <v>382</v>
      </c>
      <c r="I51" t="s">
        <v>384</v>
      </c>
      <c r="J51">
        <v>1</v>
      </c>
      <c r="K51">
        <v>4</v>
      </c>
      <c r="L51">
        <v>4</v>
      </c>
      <c r="M51">
        <v>2</v>
      </c>
      <c r="N51">
        <v>35</v>
      </c>
      <c r="O51">
        <v>2</v>
      </c>
      <c r="P51">
        <v>145</v>
      </c>
      <c r="Q51">
        <v>10</v>
      </c>
      <c r="R51" s="1">
        <v>2</v>
      </c>
      <c r="S51" s="1">
        <v>1</v>
      </c>
      <c r="U51" t="s">
        <v>406</v>
      </c>
      <c r="V51" s="2">
        <v>2</v>
      </c>
      <c r="W51" s="2">
        <v>4</v>
      </c>
    </row>
    <row r="52" spans="1:23" x14ac:dyDescent="0.25">
      <c r="A52">
        <v>2316</v>
      </c>
      <c r="B52" t="s">
        <v>359</v>
      </c>
      <c r="C52" t="s">
        <v>361</v>
      </c>
      <c r="D52" t="s">
        <v>362</v>
      </c>
      <c r="E52" t="s">
        <v>371</v>
      </c>
      <c r="F52">
        <v>0</v>
      </c>
      <c r="G52">
        <v>49</v>
      </c>
      <c r="H52" t="s">
        <v>382</v>
      </c>
      <c r="I52" t="s">
        <v>384</v>
      </c>
      <c r="J52">
        <v>1</v>
      </c>
      <c r="K52">
        <v>6</v>
      </c>
      <c r="L52">
        <v>3</v>
      </c>
      <c r="N52">
        <v>30</v>
      </c>
      <c r="O52">
        <v>2</v>
      </c>
      <c r="P52">
        <v>75</v>
      </c>
      <c r="Q52">
        <v>19</v>
      </c>
      <c r="R52" s="1">
        <v>0.6</v>
      </c>
      <c r="S52" s="1">
        <v>0.6</v>
      </c>
      <c r="U52" t="s">
        <v>369</v>
      </c>
      <c r="V52" s="2">
        <v>1</v>
      </c>
      <c r="W52" s="2">
        <v>2</v>
      </c>
    </row>
    <row r="53" spans="1:23" x14ac:dyDescent="0.25">
      <c r="A53">
        <v>2317</v>
      </c>
      <c r="B53" t="s">
        <v>357</v>
      </c>
      <c r="C53" t="s">
        <v>361</v>
      </c>
      <c r="D53" t="s">
        <v>362</v>
      </c>
      <c r="E53" t="s">
        <v>371</v>
      </c>
      <c r="F53">
        <v>1</v>
      </c>
      <c r="G53">
        <v>35</v>
      </c>
      <c r="H53" t="s">
        <v>382</v>
      </c>
      <c r="I53" t="s">
        <v>384</v>
      </c>
      <c r="J53">
        <v>2</v>
      </c>
      <c r="K53">
        <v>4</v>
      </c>
      <c r="L53">
        <v>1</v>
      </c>
      <c r="M53">
        <v>1</v>
      </c>
      <c r="N53">
        <v>20</v>
      </c>
      <c r="O53">
        <v>1</v>
      </c>
      <c r="P53">
        <v>290</v>
      </c>
      <c r="Q53">
        <v>75</v>
      </c>
      <c r="R53" s="1">
        <v>7</v>
      </c>
      <c r="S53" s="1">
        <v>4</v>
      </c>
      <c r="U53" t="s">
        <v>406</v>
      </c>
      <c r="V53" s="2">
        <v>1</v>
      </c>
      <c r="W53" s="2">
        <v>2</v>
      </c>
    </row>
    <row r="54" spans="1:23" x14ac:dyDescent="0.25">
      <c r="A54">
        <v>2318</v>
      </c>
      <c r="B54" t="s">
        <v>357</v>
      </c>
      <c r="C54" t="s">
        <v>361</v>
      </c>
      <c r="D54" t="s">
        <v>362</v>
      </c>
      <c r="E54" t="s">
        <v>365</v>
      </c>
      <c r="F54">
        <v>1</v>
      </c>
      <c r="G54">
        <v>35</v>
      </c>
      <c r="H54" t="s">
        <v>382</v>
      </c>
      <c r="I54" t="s">
        <v>384</v>
      </c>
      <c r="J54">
        <v>2</v>
      </c>
      <c r="K54">
        <v>4</v>
      </c>
      <c r="L54">
        <v>2</v>
      </c>
      <c r="M54">
        <v>1</v>
      </c>
      <c r="N54">
        <v>10</v>
      </c>
      <c r="O54">
        <v>2</v>
      </c>
      <c r="P54">
        <v>80</v>
      </c>
      <c r="Q54">
        <v>56</v>
      </c>
      <c r="R54" s="1">
        <v>3</v>
      </c>
      <c r="S54" s="1">
        <v>3</v>
      </c>
      <c r="U54" t="s">
        <v>406</v>
      </c>
      <c r="V54" s="2">
        <v>2</v>
      </c>
      <c r="W54" s="2">
        <v>6</v>
      </c>
    </row>
    <row r="55" spans="1:23" x14ac:dyDescent="0.25">
      <c r="A55">
        <v>2319</v>
      </c>
      <c r="B55" t="s">
        <v>359</v>
      </c>
      <c r="C55" t="s">
        <v>361</v>
      </c>
      <c r="D55" t="s">
        <v>362</v>
      </c>
      <c r="E55" s="10" t="s">
        <v>368</v>
      </c>
      <c r="F55">
        <v>0</v>
      </c>
      <c r="G55">
        <v>46</v>
      </c>
      <c r="H55" t="s">
        <v>382</v>
      </c>
      <c r="I55" t="s">
        <v>384</v>
      </c>
      <c r="J55">
        <v>1</v>
      </c>
      <c r="K55">
        <v>4</v>
      </c>
      <c r="L55">
        <v>3</v>
      </c>
      <c r="M55">
        <v>2</v>
      </c>
      <c r="N55">
        <v>24</v>
      </c>
      <c r="O55">
        <v>1</v>
      </c>
      <c r="P55">
        <v>135</v>
      </c>
      <c r="Q55">
        <v>73</v>
      </c>
      <c r="R55" s="1">
        <v>5</v>
      </c>
      <c r="S55" s="1">
        <v>3</v>
      </c>
      <c r="U55" t="s">
        <v>406</v>
      </c>
      <c r="V55" s="2">
        <v>1</v>
      </c>
      <c r="W55" s="2">
        <v>2</v>
      </c>
    </row>
    <row r="56" spans="1:23" x14ac:dyDescent="0.25">
      <c r="A56" s="6">
        <v>2404</v>
      </c>
      <c r="B56" t="s">
        <v>358</v>
      </c>
      <c r="C56" t="s">
        <v>361</v>
      </c>
      <c r="D56" t="s">
        <v>362</v>
      </c>
      <c r="E56" t="s">
        <v>371</v>
      </c>
      <c r="F56">
        <v>1</v>
      </c>
      <c r="G56">
        <v>24</v>
      </c>
      <c r="H56" t="s">
        <v>382</v>
      </c>
      <c r="I56" t="s">
        <v>385</v>
      </c>
      <c r="J56">
        <v>3</v>
      </c>
      <c r="K56">
        <v>4</v>
      </c>
      <c r="L56">
        <v>1</v>
      </c>
      <c r="M56">
        <v>1</v>
      </c>
      <c r="N56">
        <v>5</v>
      </c>
      <c r="O56">
        <v>2</v>
      </c>
      <c r="P56">
        <v>120</v>
      </c>
      <c r="Q56">
        <v>15</v>
      </c>
      <c r="R56" s="1">
        <v>0.6</v>
      </c>
      <c r="S56" s="1">
        <v>0.6</v>
      </c>
      <c r="U56" t="s">
        <v>406</v>
      </c>
      <c r="V56" s="2">
        <v>1</v>
      </c>
      <c r="W56" s="2">
        <v>4</v>
      </c>
    </row>
    <row r="57" spans="1:23" x14ac:dyDescent="0.25">
      <c r="A57" s="6">
        <v>2405</v>
      </c>
      <c r="B57" t="s">
        <v>357</v>
      </c>
      <c r="C57" t="s">
        <v>361</v>
      </c>
      <c r="D57" t="s">
        <v>362</v>
      </c>
      <c r="E57" s="10" t="s">
        <v>368</v>
      </c>
      <c r="F57">
        <v>1</v>
      </c>
      <c r="G57">
        <v>51</v>
      </c>
      <c r="H57" t="s">
        <v>382</v>
      </c>
      <c r="I57" t="s">
        <v>384</v>
      </c>
      <c r="J57">
        <v>1</v>
      </c>
      <c r="K57">
        <v>4</v>
      </c>
      <c r="L57">
        <v>1</v>
      </c>
      <c r="M57">
        <v>1</v>
      </c>
      <c r="N57">
        <v>4</v>
      </c>
      <c r="O57">
        <v>1</v>
      </c>
      <c r="P57" s="2">
        <v>85</v>
      </c>
      <c r="Q57">
        <v>45</v>
      </c>
      <c r="R57" s="1">
        <v>3.4</v>
      </c>
      <c r="S57" s="1">
        <v>3.4</v>
      </c>
      <c r="U57" t="s">
        <v>406</v>
      </c>
      <c r="V57" s="2">
        <v>1</v>
      </c>
      <c r="W57" s="2">
        <v>2</v>
      </c>
    </row>
    <row r="58" spans="1:23" x14ac:dyDescent="0.25">
      <c r="A58" s="6">
        <v>2406</v>
      </c>
      <c r="B58" t="s">
        <v>357</v>
      </c>
      <c r="C58" t="s">
        <v>361</v>
      </c>
      <c r="D58" t="s">
        <v>362</v>
      </c>
      <c r="E58" t="s">
        <v>371</v>
      </c>
      <c r="F58">
        <v>1</v>
      </c>
      <c r="G58">
        <v>50</v>
      </c>
      <c r="H58" t="s">
        <v>382</v>
      </c>
      <c r="I58" t="s">
        <v>384</v>
      </c>
      <c r="J58">
        <v>2</v>
      </c>
      <c r="K58">
        <v>1</v>
      </c>
      <c r="L58">
        <v>1</v>
      </c>
      <c r="M58">
        <v>1</v>
      </c>
      <c r="N58">
        <v>2</v>
      </c>
      <c r="O58">
        <v>1</v>
      </c>
      <c r="R58" s="1">
        <v>2.5</v>
      </c>
      <c r="S58" s="1">
        <v>2.5</v>
      </c>
      <c r="U58" t="s">
        <v>406</v>
      </c>
      <c r="V58" s="2">
        <v>1</v>
      </c>
      <c r="W58" s="2">
        <v>2</v>
      </c>
    </row>
    <row r="59" spans="1:23" x14ac:dyDescent="0.25">
      <c r="A59">
        <v>2407</v>
      </c>
      <c r="B59" t="s">
        <v>357</v>
      </c>
      <c r="C59" t="s">
        <v>361</v>
      </c>
      <c r="D59" t="s">
        <v>362</v>
      </c>
      <c r="E59" t="s">
        <v>371</v>
      </c>
      <c r="F59">
        <v>1</v>
      </c>
      <c r="G59">
        <v>45</v>
      </c>
      <c r="H59" t="s">
        <v>382</v>
      </c>
      <c r="I59" t="s">
        <v>384</v>
      </c>
      <c r="J59">
        <v>1</v>
      </c>
      <c r="K59">
        <v>5</v>
      </c>
      <c r="L59">
        <v>3</v>
      </c>
      <c r="M59">
        <v>2</v>
      </c>
      <c r="N59">
        <v>7</v>
      </c>
      <c r="O59">
        <v>1</v>
      </c>
      <c r="P59">
        <v>130</v>
      </c>
      <c r="Q59">
        <v>25</v>
      </c>
      <c r="R59" s="1">
        <v>1.7</v>
      </c>
      <c r="S59" s="1">
        <v>1.7</v>
      </c>
      <c r="U59" t="s">
        <v>406</v>
      </c>
      <c r="V59" s="2">
        <v>1</v>
      </c>
      <c r="W59" s="2">
        <v>4</v>
      </c>
    </row>
    <row r="60" spans="1:23" x14ac:dyDescent="0.25">
      <c r="A60" s="6">
        <v>2408</v>
      </c>
      <c r="B60" t="s">
        <v>359</v>
      </c>
      <c r="C60" t="s">
        <v>361</v>
      </c>
      <c r="D60" t="s">
        <v>362</v>
      </c>
      <c r="E60" s="10" t="s">
        <v>368</v>
      </c>
      <c r="F60">
        <v>0</v>
      </c>
      <c r="G60">
        <v>60</v>
      </c>
      <c r="H60" t="s">
        <v>382</v>
      </c>
      <c r="I60" t="s">
        <v>384</v>
      </c>
      <c r="J60">
        <v>1</v>
      </c>
      <c r="K60">
        <v>8</v>
      </c>
      <c r="L60">
        <v>3</v>
      </c>
      <c r="M60">
        <v>3</v>
      </c>
      <c r="N60">
        <v>22</v>
      </c>
      <c r="O60">
        <v>2</v>
      </c>
      <c r="P60">
        <v>100</v>
      </c>
      <c r="Q60">
        <v>10</v>
      </c>
      <c r="R60" s="1">
        <v>3</v>
      </c>
      <c r="S60" s="1">
        <v>0.5</v>
      </c>
      <c r="U60" t="s">
        <v>408</v>
      </c>
      <c r="V60" s="2">
        <v>1</v>
      </c>
      <c r="W60" s="2">
        <v>4</v>
      </c>
    </row>
    <row r="61" spans="1:23" x14ac:dyDescent="0.25">
      <c r="A61">
        <v>2409</v>
      </c>
      <c r="B61" t="s">
        <v>357</v>
      </c>
      <c r="C61" t="s">
        <v>361</v>
      </c>
      <c r="D61" t="s">
        <v>362</v>
      </c>
      <c r="E61" s="10" t="s">
        <v>368</v>
      </c>
      <c r="F61">
        <v>0</v>
      </c>
      <c r="G61">
        <v>64</v>
      </c>
      <c r="H61" t="s">
        <v>382</v>
      </c>
      <c r="I61" t="s">
        <v>384</v>
      </c>
      <c r="J61">
        <v>1</v>
      </c>
      <c r="K61">
        <v>6</v>
      </c>
      <c r="L61">
        <v>2</v>
      </c>
      <c r="M61">
        <v>2</v>
      </c>
      <c r="N61">
        <v>20</v>
      </c>
      <c r="O61">
        <v>1</v>
      </c>
      <c r="P61">
        <v>75</v>
      </c>
      <c r="Q61">
        <v>10</v>
      </c>
      <c r="R61" s="1">
        <v>2</v>
      </c>
      <c r="S61" s="1">
        <v>0.4</v>
      </c>
      <c r="U61" t="s">
        <v>411</v>
      </c>
      <c r="V61" s="2">
        <v>1</v>
      </c>
      <c r="W61" s="2">
        <v>5</v>
      </c>
    </row>
    <row r="62" spans="1:23" x14ac:dyDescent="0.25">
      <c r="A62">
        <v>2410</v>
      </c>
      <c r="B62" t="s">
        <v>358</v>
      </c>
      <c r="C62" t="s">
        <v>361</v>
      </c>
      <c r="D62" t="s">
        <v>362</v>
      </c>
      <c r="E62" s="10" t="s">
        <v>368</v>
      </c>
      <c r="F62">
        <v>1</v>
      </c>
      <c r="G62">
        <v>47</v>
      </c>
      <c r="H62" t="s">
        <v>382</v>
      </c>
      <c r="I62" t="s">
        <v>384</v>
      </c>
      <c r="J62">
        <v>1</v>
      </c>
      <c r="K62">
        <v>3</v>
      </c>
      <c r="L62">
        <v>2</v>
      </c>
      <c r="M62">
        <v>2</v>
      </c>
      <c r="N62">
        <v>29</v>
      </c>
      <c r="O62">
        <v>1</v>
      </c>
      <c r="P62">
        <v>240</v>
      </c>
      <c r="Q62">
        <v>25</v>
      </c>
      <c r="R62" s="1">
        <v>6</v>
      </c>
      <c r="S62" s="1">
        <v>6</v>
      </c>
      <c r="U62" t="s">
        <v>409</v>
      </c>
      <c r="V62" s="2">
        <v>1</v>
      </c>
      <c r="W62" s="2">
        <v>3</v>
      </c>
    </row>
    <row r="63" spans="1:23" x14ac:dyDescent="0.25">
      <c r="A63">
        <v>2411</v>
      </c>
      <c r="B63" t="s">
        <v>357</v>
      </c>
      <c r="C63" t="s">
        <v>361</v>
      </c>
      <c r="D63" t="s">
        <v>362</v>
      </c>
      <c r="E63" t="s">
        <v>370</v>
      </c>
      <c r="F63">
        <v>0</v>
      </c>
      <c r="H63" t="s">
        <v>382</v>
      </c>
      <c r="I63" t="s">
        <v>384</v>
      </c>
      <c r="J63">
        <v>3</v>
      </c>
      <c r="K63">
        <v>6</v>
      </c>
      <c r="L63">
        <v>2</v>
      </c>
      <c r="M63">
        <v>2</v>
      </c>
      <c r="N63">
        <v>2</v>
      </c>
      <c r="O63">
        <v>2</v>
      </c>
      <c r="P63">
        <v>120</v>
      </c>
      <c r="Q63">
        <v>10</v>
      </c>
      <c r="R63" s="1">
        <v>1.7</v>
      </c>
      <c r="S63" s="1">
        <v>1.7</v>
      </c>
      <c r="U63" t="s">
        <v>406</v>
      </c>
      <c r="V63" s="2">
        <v>1</v>
      </c>
      <c r="W63" s="2">
        <v>3</v>
      </c>
    </row>
    <row r="64" spans="1:23" x14ac:dyDescent="0.25">
      <c r="A64">
        <v>2412</v>
      </c>
      <c r="B64" t="s">
        <v>358</v>
      </c>
      <c r="C64" t="s">
        <v>361</v>
      </c>
      <c r="D64" t="s">
        <v>362</v>
      </c>
      <c r="E64" t="s">
        <v>371</v>
      </c>
      <c r="F64">
        <v>1</v>
      </c>
      <c r="G64">
        <v>47</v>
      </c>
      <c r="H64" t="s">
        <v>382</v>
      </c>
      <c r="I64" t="s">
        <v>384</v>
      </c>
      <c r="J64">
        <v>3</v>
      </c>
      <c r="K64">
        <v>5</v>
      </c>
      <c r="L64">
        <v>1</v>
      </c>
      <c r="M64">
        <v>1</v>
      </c>
      <c r="N64">
        <v>5</v>
      </c>
      <c r="O64">
        <v>1</v>
      </c>
      <c r="P64">
        <v>70</v>
      </c>
      <c r="Q64">
        <v>15</v>
      </c>
      <c r="R64" s="1">
        <v>1</v>
      </c>
      <c r="S64" s="1">
        <v>1</v>
      </c>
      <c r="U64" t="s">
        <v>406</v>
      </c>
      <c r="V64" s="2">
        <v>1</v>
      </c>
      <c r="W64" s="2">
        <v>2</v>
      </c>
    </row>
    <row r="65" spans="1:23" x14ac:dyDescent="0.25">
      <c r="A65">
        <v>2413</v>
      </c>
      <c r="B65" t="s">
        <v>357</v>
      </c>
      <c r="C65" t="s">
        <v>361</v>
      </c>
      <c r="D65" t="s">
        <v>362</v>
      </c>
      <c r="E65" t="s">
        <v>371</v>
      </c>
      <c r="F65">
        <v>1</v>
      </c>
      <c r="G65">
        <v>47</v>
      </c>
      <c r="H65" t="s">
        <v>382</v>
      </c>
      <c r="I65" t="s">
        <v>384</v>
      </c>
      <c r="J65">
        <v>1</v>
      </c>
      <c r="K65">
        <v>3</v>
      </c>
      <c r="L65">
        <v>3</v>
      </c>
      <c r="M65">
        <v>3</v>
      </c>
      <c r="N65">
        <v>7</v>
      </c>
      <c r="O65">
        <v>7</v>
      </c>
      <c r="P65">
        <v>90</v>
      </c>
      <c r="Q65">
        <v>0</v>
      </c>
      <c r="R65" s="1">
        <v>0.4</v>
      </c>
      <c r="S65" s="1">
        <v>0.4</v>
      </c>
      <c r="U65" t="s">
        <v>406</v>
      </c>
      <c r="V65" s="2">
        <v>2</v>
      </c>
      <c r="W65" s="2">
        <v>2</v>
      </c>
    </row>
    <row r="66" spans="1:23" x14ac:dyDescent="0.25">
      <c r="A66">
        <v>2414</v>
      </c>
      <c r="B66" t="s">
        <v>357</v>
      </c>
      <c r="C66" t="s">
        <v>361</v>
      </c>
      <c r="D66" t="s">
        <v>362</v>
      </c>
      <c r="E66" s="10" t="s">
        <v>368</v>
      </c>
      <c r="F66">
        <v>1</v>
      </c>
      <c r="G66">
        <v>42</v>
      </c>
      <c r="H66" t="s">
        <v>382</v>
      </c>
      <c r="I66" t="s">
        <v>384</v>
      </c>
      <c r="J66">
        <v>1</v>
      </c>
      <c r="K66">
        <v>4</v>
      </c>
      <c r="L66">
        <v>2</v>
      </c>
      <c r="M66">
        <v>2</v>
      </c>
      <c r="N66">
        <v>25</v>
      </c>
      <c r="O66">
        <v>1</v>
      </c>
      <c r="P66">
        <v>15</v>
      </c>
      <c r="Q66">
        <v>10</v>
      </c>
      <c r="R66" s="1">
        <v>1.3</v>
      </c>
      <c r="S66" s="1">
        <v>1.3</v>
      </c>
      <c r="U66" t="s">
        <v>406</v>
      </c>
      <c r="V66" s="2">
        <v>2</v>
      </c>
      <c r="W66" s="2">
        <v>1</v>
      </c>
    </row>
    <row r="67" spans="1:23" x14ac:dyDescent="0.25">
      <c r="A67">
        <v>2500</v>
      </c>
      <c r="B67" t="s">
        <v>357</v>
      </c>
      <c r="C67" t="s">
        <v>361</v>
      </c>
      <c r="D67" t="s">
        <v>362</v>
      </c>
      <c r="E67" t="s">
        <v>367</v>
      </c>
      <c r="F67">
        <v>1</v>
      </c>
      <c r="G67">
        <v>44</v>
      </c>
      <c r="H67" t="s">
        <v>382</v>
      </c>
      <c r="I67" t="s">
        <v>384</v>
      </c>
      <c r="J67">
        <v>2</v>
      </c>
      <c r="K67">
        <v>3</v>
      </c>
      <c r="L67">
        <v>2</v>
      </c>
      <c r="M67">
        <v>2</v>
      </c>
      <c r="N67">
        <v>25</v>
      </c>
      <c r="O67">
        <v>1</v>
      </c>
      <c r="P67">
        <v>20</v>
      </c>
      <c r="Q67">
        <v>5</v>
      </c>
      <c r="R67" s="1">
        <v>3</v>
      </c>
      <c r="S67" s="1">
        <v>3</v>
      </c>
      <c r="U67" t="s">
        <v>406</v>
      </c>
      <c r="V67" s="2">
        <v>1</v>
      </c>
      <c r="W67" s="2">
        <v>2</v>
      </c>
    </row>
    <row r="68" spans="1:23" x14ac:dyDescent="0.25">
      <c r="A68">
        <v>2501</v>
      </c>
      <c r="B68" t="s">
        <v>357</v>
      </c>
      <c r="C68" t="s">
        <v>361</v>
      </c>
      <c r="D68" t="s">
        <v>362</v>
      </c>
      <c r="E68" t="s">
        <v>371</v>
      </c>
      <c r="F68">
        <v>1</v>
      </c>
      <c r="G68">
        <v>51</v>
      </c>
      <c r="H68" t="s">
        <v>382</v>
      </c>
      <c r="I68" t="s">
        <v>384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R68" s="1">
        <v>0.5</v>
      </c>
      <c r="S68" s="1">
        <v>0.5</v>
      </c>
      <c r="U68" t="s">
        <v>406</v>
      </c>
      <c r="V68" s="2">
        <v>1</v>
      </c>
      <c r="W68" s="2">
        <v>2</v>
      </c>
    </row>
    <row r="69" spans="1:23" x14ac:dyDescent="0.25">
      <c r="A69">
        <v>2502</v>
      </c>
      <c r="B69" t="s">
        <v>357</v>
      </c>
      <c r="C69" t="s">
        <v>361</v>
      </c>
      <c r="D69" t="s">
        <v>362</v>
      </c>
      <c r="E69" t="s">
        <v>371</v>
      </c>
      <c r="F69">
        <v>0</v>
      </c>
      <c r="G69">
        <v>46</v>
      </c>
      <c r="H69" t="s">
        <v>382</v>
      </c>
      <c r="I69" t="s">
        <v>384</v>
      </c>
      <c r="J69">
        <v>2</v>
      </c>
      <c r="K69">
        <v>3</v>
      </c>
      <c r="L69">
        <v>2</v>
      </c>
      <c r="M69">
        <v>2</v>
      </c>
      <c r="N69">
        <v>32</v>
      </c>
      <c r="O69">
        <v>2</v>
      </c>
      <c r="P69">
        <v>35</v>
      </c>
      <c r="Q69">
        <v>10</v>
      </c>
      <c r="R69" s="1">
        <v>2</v>
      </c>
      <c r="S69" s="1">
        <v>2</v>
      </c>
      <c r="U69" t="s">
        <v>406</v>
      </c>
      <c r="V69" s="2">
        <v>1</v>
      </c>
      <c r="W69" s="2">
        <v>2</v>
      </c>
    </row>
    <row r="70" spans="1:23" x14ac:dyDescent="0.25">
      <c r="A70">
        <v>2503</v>
      </c>
      <c r="B70" t="s">
        <v>357</v>
      </c>
      <c r="C70" t="s">
        <v>361</v>
      </c>
      <c r="D70" t="s">
        <v>362</v>
      </c>
      <c r="E70" t="s">
        <v>371</v>
      </c>
      <c r="F70">
        <v>1</v>
      </c>
      <c r="H70" t="s">
        <v>382</v>
      </c>
      <c r="I70" t="s">
        <v>384</v>
      </c>
      <c r="J70">
        <v>1</v>
      </c>
      <c r="K70">
        <v>5</v>
      </c>
      <c r="L70">
        <v>2</v>
      </c>
      <c r="M70">
        <v>2</v>
      </c>
      <c r="N70">
        <v>30</v>
      </c>
      <c r="O70">
        <v>1</v>
      </c>
      <c r="P70">
        <v>15</v>
      </c>
      <c r="Q70">
        <v>0</v>
      </c>
      <c r="R70" s="1">
        <v>2</v>
      </c>
      <c r="S70" s="1">
        <v>2</v>
      </c>
      <c r="U70" t="s">
        <v>406</v>
      </c>
      <c r="V70" s="2">
        <v>1</v>
      </c>
      <c r="W70" s="2">
        <v>2</v>
      </c>
    </row>
    <row r="71" spans="1:23" x14ac:dyDescent="0.25">
      <c r="A71">
        <v>2504</v>
      </c>
      <c r="B71" t="s">
        <v>357</v>
      </c>
      <c r="C71" t="s">
        <v>361</v>
      </c>
      <c r="D71" t="s">
        <v>362</v>
      </c>
      <c r="E71" s="10" t="s">
        <v>368</v>
      </c>
      <c r="F71">
        <v>1</v>
      </c>
      <c r="G71">
        <v>48</v>
      </c>
      <c r="H71" t="s">
        <v>382</v>
      </c>
      <c r="I71" t="s">
        <v>385</v>
      </c>
      <c r="J71">
        <v>2</v>
      </c>
      <c r="K71">
        <v>5</v>
      </c>
      <c r="L71">
        <v>2</v>
      </c>
      <c r="M71">
        <v>2</v>
      </c>
      <c r="N71">
        <v>30</v>
      </c>
      <c r="O71">
        <v>1</v>
      </c>
      <c r="P71">
        <v>60</v>
      </c>
      <c r="Q71">
        <v>20</v>
      </c>
      <c r="R71" s="1">
        <v>2.7</v>
      </c>
      <c r="S71" s="1">
        <v>2.7</v>
      </c>
      <c r="U71" t="s">
        <v>406</v>
      </c>
      <c r="V71" s="2">
        <v>1</v>
      </c>
      <c r="W71" s="2">
        <v>2</v>
      </c>
    </row>
    <row r="72" spans="1:23" x14ac:dyDescent="0.25">
      <c r="A72">
        <v>2505</v>
      </c>
      <c r="B72" t="s">
        <v>357</v>
      </c>
      <c r="C72" t="s">
        <v>361</v>
      </c>
      <c r="D72" t="s">
        <v>362</v>
      </c>
      <c r="E72" t="s">
        <v>367</v>
      </c>
      <c r="F72">
        <v>1</v>
      </c>
      <c r="G72">
        <v>35</v>
      </c>
      <c r="H72" t="s">
        <v>382</v>
      </c>
      <c r="I72" t="s">
        <v>384</v>
      </c>
      <c r="J72">
        <v>1</v>
      </c>
      <c r="K72">
        <v>2</v>
      </c>
      <c r="L72">
        <v>2</v>
      </c>
      <c r="M72">
        <v>2</v>
      </c>
      <c r="N72">
        <v>17</v>
      </c>
      <c r="O72">
        <v>1</v>
      </c>
      <c r="P72">
        <v>75</v>
      </c>
      <c r="Q72">
        <v>20</v>
      </c>
      <c r="R72" s="1">
        <v>2</v>
      </c>
      <c r="S72" s="1">
        <v>2</v>
      </c>
      <c r="U72" t="s">
        <v>406</v>
      </c>
      <c r="V72" s="2">
        <v>1</v>
      </c>
      <c r="W72" s="2">
        <v>2</v>
      </c>
    </row>
    <row r="73" spans="1:23" x14ac:dyDescent="0.25">
      <c r="A73">
        <v>2506</v>
      </c>
      <c r="B73" t="s">
        <v>357</v>
      </c>
      <c r="C73" t="s">
        <v>361</v>
      </c>
      <c r="D73" t="s">
        <v>362</v>
      </c>
      <c r="E73" t="s">
        <v>370</v>
      </c>
      <c r="F73">
        <v>1</v>
      </c>
      <c r="G73">
        <v>49</v>
      </c>
      <c r="H73" t="s">
        <v>382</v>
      </c>
      <c r="I73" t="s">
        <v>384</v>
      </c>
      <c r="J73">
        <v>2</v>
      </c>
      <c r="K73">
        <v>6</v>
      </c>
      <c r="L73">
        <v>4</v>
      </c>
      <c r="M73">
        <v>4</v>
      </c>
      <c r="N73">
        <v>34</v>
      </c>
      <c r="O73">
        <v>1</v>
      </c>
      <c r="R73" s="1">
        <v>2</v>
      </c>
      <c r="S73" s="1">
        <v>1</v>
      </c>
      <c r="U73" t="s">
        <v>406</v>
      </c>
      <c r="V73" s="2">
        <v>1</v>
      </c>
      <c r="W73" s="2">
        <v>3</v>
      </c>
    </row>
    <row r="74" spans="1:23" x14ac:dyDescent="0.25">
      <c r="A74">
        <v>2507</v>
      </c>
      <c r="B74" t="s">
        <v>357</v>
      </c>
      <c r="C74" t="s">
        <v>361</v>
      </c>
      <c r="D74" t="s">
        <v>362</v>
      </c>
      <c r="E74" t="s">
        <v>371</v>
      </c>
      <c r="F74">
        <v>1</v>
      </c>
      <c r="G74">
        <v>46</v>
      </c>
      <c r="H74" t="s">
        <v>382</v>
      </c>
      <c r="I74" t="s">
        <v>384</v>
      </c>
      <c r="J74">
        <v>3</v>
      </c>
      <c r="K74">
        <v>4</v>
      </c>
      <c r="L74">
        <v>1</v>
      </c>
      <c r="M74">
        <v>1</v>
      </c>
      <c r="N74">
        <v>27</v>
      </c>
      <c r="O74">
        <v>1</v>
      </c>
      <c r="R74" s="1">
        <v>7</v>
      </c>
      <c r="S74" s="1">
        <v>7</v>
      </c>
      <c r="U74" t="s">
        <v>406</v>
      </c>
      <c r="V74" s="2">
        <v>1</v>
      </c>
      <c r="W74" s="2">
        <v>4</v>
      </c>
    </row>
    <row r="75" spans="1:23" x14ac:dyDescent="0.25">
      <c r="A75">
        <v>2508</v>
      </c>
      <c r="B75" t="s">
        <v>357</v>
      </c>
      <c r="C75" t="s">
        <v>361</v>
      </c>
      <c r="D75" t="s">
        <v>362</v>
      </c>
      <c r="E75" t="s">
        <v>371</v>
      </c>
      <c r="F75">
        <v>1</v>
      </c>
      <c r="G75">
        <v>35</v>
      </c>
      <c r="H75" t="s">
        <v>382</v>
      </c>
      <c r="I75" t="s">
        <v>384</v>
      </c>
      <c r="J75">
        <v>1</v>
      </c>
      <c r="K75">
        <v>4</v>
      </c>
      <c r="L75">
        <v>2</v>
      </c>
      <c r="M75">
        <v>2</v>
      </c>
      <c r="N75">
        <v>15</v>
      </c>
      <c r="O75">
        <v>1</v>
      </c>
      <c r="R75" s="1">
        <v>1.5</v>
      </c>
      <c r="S75" s="1">
        <v>1.5</v>
      </c>
      <c r="U75" t="s">
        <v>406</v>
      </c>
      <c r="V75" s="2">
        <v>3</v>
      </c>
      <c r="W75" s="2">
        <v>4</v>
      </c>
    </row>
    <row r="76" spans="1:23" x14ac:dyDescent="0.25">
      <c r="A76">
        <v>2509</v>
      </c>
      <c r="B76" t="s">
        <v>357</v>
      </c>
      <c r="C76" t="s">
        <v>361</v>
      </c>
      <c r="D76" t="s">
        <v>362</v>
      </c>
      <c r="E76" s="10" t="s">
        <v>368</v>
      </c>
      <c r="F76">
        <v>1</v>
      </c>
      <c r="G76">
        <v>57</v>
      </c>
      <c r="H76" t="s">
        <v>382</v>
      </c>
      <c r="I76" t="s">
        <v>384</v>
      </c>
      <c r="J76">
        <v>2</v>
      </c>
      <c r="K76">
        <v>7</v>
      </c>
      <c r="L76">
        <v>4</v>
      </c>
      <c r="M76">
        <v>2</v>
      </c>
      <c r="N76">
        <v>37</v>
      </c>
      <c r="O76">
        <v>2</v>
      </c>
      <c r="P76">
        <v>110</v>
      </c>
      <c r="Q76">
        <v>75</v>
      </c>
      <c r="R76" s="1">
        <v>1.8</v>
      </c>
      <c r="S76" s="1">
        <v>1.8</v>
      </c>
      <c r="U76" t="s">
        <v>406</v>
      </c>
      <c r="V76" s="2">
        <v>1</v>
      </c>
      <c r="W76" s="2">
        <v>3</v>
      </c>
    </row>
    <row r="77" spans="1:23" x14ac:dyDescent="0.25">
      <c r="A77">
        <v>2510</v>
      </c>
      <c r="B77" t="s">
        <v>359</v>
      </c>
      <c r="C77" t="s">
        <v>361</v>
      </c>
      <c r="D77" t="s">
        <v>362</v>
      </c>
      <c r="E77" s="10" t="s">
        <v>368</v>
      </c>
      <c r="F77">
        <v>0</v>
      </c>
      <c r="G77">
        <v>58</v>
      </c>
      <c r="H77" t="s">
        <v>382</v>
      </c>
      <c r="I77" t="s">
        <v>384</v>
      </c>
      <c r="J77">
        <v>1</v>
      </c>
      <c r="K77">
        <v>5</v>
      </c>
      <c r="L77">
        <v>3</v>
      </c>
      <c r="M77">
        <v>1</v>
      </c>
      <c r="N77">
        <v>40</v>
      </c>
      <c r="O77">
        <v>2</v>
      </c>
      <c r="R77" s="1">
        <v>3</v>
      </c>
      <c r="S77" s="1">
        <v>3</v>
      </c>
      <c r="U77" t="s">
        <v>406</v>
      </c>
      <c r="V77" s="2">
        <v>1</v>
      </c>
      <c r="W77" s="2">
        <v>2</v>
      </c>
    </row>
    <row r="78" spans="1:23" x14ac:dyDescent="0.25">
      <c r="A78">
        <v>3118</v>
      </c>
      <c r="B78" t="s">
        <v>357</v>
      </c>
      <c r="C78" t="s">
        <v>361</v>
      </c>
      <c r="D78" t="s">
        <v>364</v>
      </c>
      <c r="E78" t="s">
        <v>377</v>
      </c>
      <c r="F78">
        <v>1</v>
      </c>
      <c r="G78">
        <v>53</v>
      </c>
      <c r="H78" t="s">
        <v>383</v>
      </c>
      <c r="I78" t="s">
        <v>385</v>
      </c>
      <c r="J78">
        <v>1</v>
      </c>
      <c r="K78">
        <v>4</v>
      </c>
      <c r="L78">
        <v>2</v>
      </c>
      <c r="M78">
        <v>2</v>
      </c>
      <c r="N78">
        <v>25</v>
      </c>
      <c r="O78">
        <v>1</v>
      </c>
      <c r="P78">
        <v>30</v>
      </c>
      <c r="Q78">
        <v>85</v>
      </c>
      <c r="R78" s="1">
        <v>2.95</v>
      </c>
      <c r="S78" s="1">
        <v>1</v>
      </c>
      <c r="V78" s="2">
        <v>1</v>
      </c>
      <c r="W78" s="2">
        <v>2</v>
      </c>
    </row>
    <row r="79" spans="1:23" x14ac:dyDescent="0.25">
      <c r="A79">
        <v>3119</v>
      </c>
      <c r="B79" t="s">
        <v>357</v>
      </c>
      <c r="C79" t="s">
        <v>361</v>
      </c>
      <c r="D79" t="s">
        <v>364</v>
      </c>
      <c r="E79" t="s">
        <v>378</v>
      </c>
      <c r="F79">
        <v>1</v>
      </c>
      <c r="G79">
        <v>53</v>
      </c>
      <c r="H79" t="s">
        <v>383</v>
      </c>
      <c r="I79" t="s">
        <v>385</v>
      </c>
      <c r="J79">
        <v>1</v>
      </c>
      <c r="K79">
        <v>3</v>
      </c>
      <c r="L79">
        <v>2</v>
      </c>
      <c r="M79">
        <v>2</v>
      </c>
      <c r="N79">
        <v>35</v>
      </c>
      <c r="O79">
        <v>1</v>
      </c>
      <c r="P79">
        <v>60</v>
      </c>
      <c r="Q79">
        <v>80</v>
      </c>
      <c r="R79" s="1">
        <v>1.8</v>
      </c>
      <c r="S79" s="1">
        <v>0.75</v>
      </c>
      <c r="U79" t="s">
        <v>406</v>
      </c>
      <c r="V79" s="2">
        <v>2</v>
      </c>
      <c r="W79" s="2">
        <v>4</v>
      </c>
    </row>
    <row r="80" spans="1:23" x14ac:dyDescent="0.25">
      <c r="A80">
        <v>3120</v>
      </c>
      <c r="B80" t="s">
        <v>357</v>
      </c>
      <c r="C80" t="s">
        <v>361</v>
      </c>
      <c r="D80" t="s">
        <v>364</v>
      </c>
      <c r="E80" t="s">
        <v>378</v>
      </c>
      <c r="F80">
        <v>1</v>
      </c>
      <c r="G80">
        <v>47</v>
      </c>
      <c r="H80" t="s">
        <v>383</v>
      </c>
      <c r="I80" t="s">
        <v>385</v>
      </c>
      <c r="J80">
        <v>2</v>
      </c>
      <c r="K80">
        <v>4</v>
      </c>
      <c r="L80">
        <v>3</v>
      </c>
      <c r="M80">
        <v>4</v>
      </c>
      <c r="N80">
        <v>30</v>
      </c>
      <c r="O80">
        <v>1</v>
      </c>
      <c r="P80">
        <v>110</v>
      </c>
      <c r="Q80">
        <v>90</v>
      </c>
      <c r="R80" s="1">
        <v>2.2999999999999998</v>
      </c>
      <c r="S80" s="1">
        <v>1.8</v>
      </c>
      <c r="U80" t="s">
        <v>406</v>
      </c>
      <c r="V80" s="2">
        <v>2</v>
      </c>
      <c r="W80" s="2">
        <v>4</v>
      </c>
    </row>
    <row r="81" spans="1:23" x14ac:dyDescent="0.25">
      <c r="A81">
        <v>3121</v>
      </c>
      <c r="B81" t="s">
        <v>357</v>
      </c>
      <c r="C81" t="s">
        <v>361</v>
      </c>
      <c r="D81" t="s">
        <v>364</v>
      </c>
      <c r="E81" t="s">
        <v>378</v>
      </c>
      <c r="F81">
        <v>1</v>
      </c>
      <c r="G81">
        <v>62</v>
      </c>
      <c r="H81" t="s">
        <v>383</v>
      </c>
      <c r="I81" t="s">
        <v>385</v>
      </c>
      <c r="J81">
        <v>1</v>
      </c>
      <c r="K81">
        <v>3</v>
      </c>
      <c r="L81">
        <v>2</v>
      </c>
      <c r="M81">
        <v>1</v>
      </c>
      <c r="N81">
        <v>30</v>
      </c>
      <c r="O81">
        <v>1</v>
      </c>
      <c r="P81">
        <v>25</v>
      </c>
      <c r="Q81">
        <v>5</v>
      </c>
      <c r="R81" s="1">
        <v>2.2000000000000002</v>
      </c>
      <c r="S81" s="1">
        <v>1</v>
      </c>
      <c r="U81" t="s">
        <v>406</v>
      </c>
      <c r="V81" s="2">
        <v>1</v>
      </c>
      <c r="W81" s="2">
        <v>2</v>
      </c>
    </row>
    <row r="82" spans="1:23" x14ac:dyDescent="0.25">
      <c r="A82">
        <v>3122</v>
      </c>
      <c r="B82" t="s">
        <v>357</v>
      </c>
      <c r="C82" t="s">
        <v>361</v>
      </c>
      <c r="D82" t="s">
        <v>364</v>
      </c>
      <c r="E82" t="s">
        <v>378</v>
      </c>
      <c r="F82">
        <v>1</v>
      </c>
      <c r="G82">
        <v>42</v>
      </c>
      <c r="H82" t="s">
        <v>383</v>
      </c>
      <c r="I82" t="s">
        <v>385</v>
      </c>
      <c r="J82">
        <v>1</v>
      </c>
      <c r="K82">
        <v>6</v>
      </c>
      <c r="L82">
        <v>3</v>
      </c>
      <c r="M82">
        <v>3</v>
      </c>
      <c r="N82">
        <v>25</v>
      </c>
      <c r="O82">
        <v>1</v>
      </c>
      <c r="P82">
        <v>60</v>
      </c>
      <c r="Q82">
        <v>80</v>
      </c>
      <c r="R82" s="1">
        <v>1.8</v>
      </c>
      <c r="S82" s="1">
        <v>0.8</v>
      </c>
      <c r="U82" t="s">
        <v>369</v>
      </c>
      <c r="V82" s="2">
        <v>2</v>
      </c>
      <c r="W82" s="2">
        <v>6</v>
      </c>
    </row>
    <row r="83" spans="1:23" x14ac:dyDescent="0.25">
      <c r="A83">
        <v>3212</v>
      </c>
      <c r="B83" t="s">
        <v>357</v>
      </c>
      <c r="C83" t="s">
        <v>361</v>
      </c>
      <c r="D83" t="s">
        <v>364</v>
      </c>
      <c r="E83" t="s">
        <v>377</v>
      </c>
      <c r="F83">
        <v>1</v>
      </c>
      <c r="G83">
        <v>69</v>
      </c>
      <c r="H83" t="s">
        <v>383</v>
      </c>
      <c r="I83" t="s">
        <v>385</v>
      </c>
      <c r="J83">
        <v>2</v>
      </c>
      <c r="K83">
        <v>2</v>
      </c>
      <c r="L83" s="6">
        <v>0</v>
      </c>
      <c r="M83">
        <v>0</v>
      </c>
      <c r="N83">
        <v>50</v>
      </c>
      <c r="O83">
        <v>1</v>
      </c>
      <c r="P83">
        <v>30</v>
      </c>
      <c r="Q83">
        <v>100</v>
      </c>
      <c r="R83" s="1">
        <v>1</v>
      </c>
      <c r="S83" s="1">
        <v>0.6</v>
      </c>
      <c r="U83" t="s">
        <v>406</v>
      </c>
      <c r="V83" s="2">
        <v>1</v>
      </c>
      <c r="W83" s="2">
        <v>3</v>
      </c>
    </row>
    <row r="84" spans="1:23" x14ac:dyDescent="0.25">
      <c r="A84">
        <v>3213</v>
      </c>
      <c r="B84" t="s">
        <v>357</v>
      </c>
      <c r="C84" t="s">
        <v>361</v>
      </c>
      <c r="D84" t="s">
        <v>364</v>
      </c>
      <c r="E84" t="s">
        <v>377</v>
      </c>
      <c r="F84">
        <v>1</v>
      </c>
      <c r="G84">
        <v>63</v>
      </c>
      <c r="H84" t="s">
        <v>383</v>
      </c>
      <c r="I84" t="s">
        <v>385</v>
      </c>
      <c r="J84">
        <v>1</v>
      </c>
      <c r="K84">
        <v>2</v>
      </c>
      <c r="L84">
        <v>2</v>
      </c>
      <c r="M84">
        <v>2</v>
      </c>
      <c r="N84">
        <v>10</v>
      </c>
      <c r="O84">
        <v>2</v>
      </c>
      <c r="P84">
        <v>60</v>
      </c>
      <c r="Q84">
        <v>10</v>
      </c>
      <c r="R84" s="1">
        <v>0.5</v>
      </c>
      <c r="S84" s="1">
        <v>0.5</v>
      </c>
      <c r="U84" t="s">
        <v>406</v>
      </c>
      <c r="V84" s="2">
        <v>1</v>
      </c>
      <c r="W84" s="2">
        <v>2</v>
      </c>
    </row>
    <row r="85" spans="1:23" x14ac:dyDescent="0.25">
      <c r="A85">
        <v>3511</v>
      </c>
      <c r="B85" t="s">
        <v>357</v>
      </c>
      <c r="C85" t="s">
        <v>361</v>
      </c>
      <c r="D85" t="s">
        <v>364</v>
      </c>
      <c r="E85" t="s">
        <v>376</v>
      </c>
      <c r="F85">
        <v>1</v>
      </c>
      <c r="G85">
        <v>48</v>
      </c>
      <c r="H85" t="s">
        <v>383</v>
      </c>
      <c r="I85" t="s">
        <v>385</v>
      </c>
      <c r="J85">
        <v>1</v>
      </c>
      <c r="K85">
        <v>4</v>
      </c>
      <c r="L85">
        <v>2</v>
      </c>
      <c r="M85">
        <v>2</v>
      </c>
      <c r="N85">
        <v>30</v>
      </c>
      <c r="O85">
        <v>1</v>
      </c>
      <c r="P85">
        <v>20</v>
      </c>
      <c r="Q85">
        <v>80</v>
      </c>
      <c r="R85" s="1">
        <v>0.5</v>
      </c>
      <c r="S85" s="1">
        <v>0.25</v>
      </c>
      <c r="U85" t="s">
        <v>406</v>
      </c>
      <c r="V85" s="2">
        <v>1</v>
      </c>
      <c r="W85" s="2">
        <v>2</v>
      </c>
    </row>
    <row r="86" spans="1:23" x14ac:dyDescent="0.25">
      <c r="A86">
        <v>3512</v>
      </c>
      <c r="B86" t="s">
        <v>357</v>
      </c>
      <c r="C86" t="s">
        <v>361</v>
      </c>
      <c r="D86" t="s">
        <v>364</v>
      </c>
      <c r="E86" t="s">
        <v>376</v>
      </c>
      <c r="F86">
        <v>1</v>
      </c>
      <c r="G86">
        <v>59</v>
      </c>
      <c r="H86" t="s">
        <v>383</v>
      </c>
      <c r="I86" t="s">
        <v>385</v>
      </c>
      <c r="J86">
        <v>1</v>
      </c>
      <c r="K86">
        <v>4</v>
      </c>
      <c r="L86">
        <v>4</v>
      </c>
      <c r="M86">
        <v>4</v>
      </c>
      <c r="N86">
        <v>30</v>
      </c>
      <c r="O86">
        <v>2</v>
      </c>
      <c r="P86">
        <v>30</v>
      </c>
      <c r="Q86">
        <v>0</v>
      </c>
      <c r="R86" s="1">
        <v>0.2</v>
      </c>
      <c r="S86" s="1">
        <v>0.2</v>
      </c>
      <c r="U86" t="s">
        <v>406</v>
      </c>
      <c r="V86" s="2">
        <v>1</v>
      </c>
      <c r="W86" s="2">
        <v>2</v>
      </c>
    </row>
    <row r="87" spans="1:23" x14ac:dyDescent="0.25">
      <c r="A87">
        <v>3513</v>
      </c>
      <c r="B87" t="s">
        <v>357</v>
      </c>
      <c r="C87" t="s">
        <v>361</v>
      </c>
      <c r="D87" t="s">
        <v>364</v>
      </c>
      <c r="E87" t="s">
        <v>376</v>
      </c>
      <c r="F87">
        <v>1</v>
      </c>
      <c r="G87">
        <v>48</v>
      </c>
      <c r="H87" t="s">
        <v>383</v>
      </c>
      <c r="I87" t="s">
        <v>385</v>
      </c>
      <c r="J87">
        <v>1</v>
      </c>
      <c r="K87">
        <v>5</v>
      </c>
      <c r="L87">
        <v>2</v>
      </c>
      <c r="M87">
        <v>2</v>
      </c>
      <c r="N87">
        <v>30</v>
      </c>
      <c r="O87">
        <v>2</v>
      </c>
      <c r="P87">
        <v>30</v>
      </c>
      <c r="Q87">
        <v>10</v>
      </c>
      <c r="R87" s="1">
        <v>0.4</v>
      </c>
      <c r="S87" s="1">
        <v>0.4</v>
      </c>
      <c r="U87" t="s">
        <v>406</v>
      </c>
      <c r="V87" s="2">
        <v>1</v>
      </c>
      <c r="W87" s="2">
        <v>2</v>
      </c>
    </row>
    <row r="88" spans="1:23" x14ac:dyDescent="0.25">
      <c r="A88">
        <v>3514</v>
      </c>
      <c r="B88" t="s">
        <v>357</v>
      </c>
      <c r="C88" t="s">
        <v>361</v>
      </c>
      <c r="D88" t="s">
        <v>364</v>
      </c>
      <c r="E88" t="s">
        <v>376</v>
      </c>
      <c r="F88">
        <v>1</v>
      </c>
      <c r="G88">
        <v>59</v>
      </c>
      <c r="H88" t="s">
        <v>383</v>
      </c>
      <c r="I88" t="s">
        <v>385</v>
      </c>
      <c r="J88">
        <v>1</v>
      </c>
      <c r="K88">
        <v>3</v>
      </c>
      <c r="L88">
        <v>1</v>
      </c>
      <c r="M88">
        <v>1</v>
      </c>
      <c r="N88">
        <v>30</v>
      </c>
      <c r="O88">
        <v>2</v>
      </c>
      <c r="P88">
        <v>15</v>
      </c>
      <c r="Q88">
        <v>65</v>
      </c>
      <c r="R88" s="1">
        <v>0.2</v>
      </c>
      <c r="S88" s="1">
        <v>0.2</v>
      </c>
      <c r="U88" t="s">
        <v>406</v>
      </c>
      <c r="V88" s="2">
        <v>1</v>
      </c>
      <c r="W88" s="2">
        <v>3</v>
      </c>
    </row>
    <row r="89" spans="1:23" x14ac:dyDescent="0.25">
      <c r="A89">
        <v>3515</v>
      </c>
      <c r="B89" t="s">
        <v>357</v>
      </c>
      <c r="C89" t="s">
        <v>361</v>
      </c>
      <c r="D89" t="s">
        <v>364</v>
      </c>
      <c r="E89" t="s">
        <v>376</v>
      </c>
      <c r="F89">
        <v>1</v>
      </c>
      <c r="G89">
        <v>38</v>
      </c>
      <c r="H89" t="s">
        <v>383</v>
      </c>
      <c r="I89" t="s">
        <v>385</v>
      </c>
      <c r="J89">
        <v>1</v>
      </c>
      <c r="K89">
        <v>5</v>
      </c>
      <c r="L89">
        <v>2</v>
      </c>
      <c r="M89">
        <v>2</v>
      </c>
      <c r="N89">
        <v>2</v>
      </c>
      <c r="O89">
        <v>2</v>
      </c>
      <c r="R89" s="1">
        <v>1</v>
      </c>
      <c r="S89" s="1">
        <v>1</v>
      </c>
      <c r="U89" t="s">
        <v>406</v>
      </c>
      <c r="V89" s="2">
        <v>1</v>
      </c>
      <c r="W89" s="2">
        <v>2</v>
      </c>
    </row>
    <row r="90" spans="1:23" x14ac:dyDescent="0.25">
      <c r="A90">
        <v>3516</v>
      </c>
      <c r="B90" t="s">
        <v>357</v>
      </c>
      <c r="C90" t="s">
        <v>361</v>
      </c>
      <c r="D90" t="s">
        <v>364</v>
      </c>
      <c r="E90" t="s">
        <v>376</v>
      </c>
      <c r="F90">
        <v>1</v>
      </c>
      <c r="G90">
        <v>73</v>
      </c>
      <c r="H90" t="s">
        <v>383</v>
      </c>
      <c r="I90" t="s">
        <v>385</v>
      </c>
      <c r="J90">
        <v>1</v>
      </c>
      <c r="K90">
        <v>4</v>
      </c>
      <c r="L90">
        <v>3</v>
      </c>
      <c r="M90">
        <v>3</v>
      </c>
      <c r="N90">
        <v>30</v>
      </c>
      <c r="O90">
        <v>2</v>
      </c>
      <c r="P90">
        <v>30</v>
      </c>
      <c r="Q90">
        <v>35</v>
      </c>
      <c r="R90" s="1">
        <v>0.5</v>
      </c>
      <c r="S90" s="1">
        <v>0.5</v>
      </c>
      <c r="U90" t="s">
        <v>406</v>
      </c>
      <c r="V90" s="2">
        <v>1</v>
      </c>
      <c r="W90" s="2">
        <v>2</v>
      </c>
    </row>
    <row r="91" spans="1:23" x14ac:dyDescent="0.25">
      <c r="A91">
        <v>3516</v>
      </c>
      <c r="B91" t="s">
        <v>357</v>
      </c>
      <c r="C91" t="s">
        <v>361</v>
      </c>
      <c r="D91" t="s">
        <v>364</v>
      </c>
      <c r="E91" t="s">
        <v>379</v>
      </c>
      <c r="F91">
        <v>1</v>
      </c>
      <c r="G91">
        <v>56</v>
      </c>
      <c r="H91" t="s">
        <v>383</v>
      </c>
      <c r="I91" t="s">
        <v>385</v>
      </c>
      <c r="J91">
        <v>1</v>
      </c>
      <c r="K91">
        <v>4</v>
      </c>
      <c r="L91">
        <v>2</v>
      </c>
      <c r="M91">
        <v>2</v>
      </c>
      <c r="N91">
        <v>40</v>
      </c>
      <c r="O91">
        <v>2</v>
      </c>
      <c r="P91">
        <v>70</v>
      </c>
      <c r="Q91">
        <v>10</v>
      </c>
      <c r="R91" s="1">
        <v>0.3</v>
      </c>
      <c r="S91" s="1">
        <v>0.3</v>
      </c>
      <c r="U91" t="s">
        <v>406</v>
      </c>
      <c r="V91" s="2">
        <v>1</v>
      </c>
      <c r="W91" s="2">
        <v>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1F48-E2A3-4A7D-8B9F-0A27F6D67472}">
  <dimension ref="A1:D91"/>
  <sheetViews>
    <sheetView workbookViewId="0">
      <selection activeCell="C14" sqref="C14"/>
    </sheetView>
  </sheetViews>
  <sheetFormatPr defaultRowHeight="15" x14ac:dyDescent="0.25"/>
  <cols>
    <col min="2" max="2" width="19.5703125" bestFit="1" customWidth="1"/>
    <col min="3" max="3" width="21.42578125" bestFit="1" customWidth="1"/>
    <col min="4" max="4" width="12.140625" customWidth="1"/>
  </cols>
  <sheetData>
    <row r="1" spans="1:4" x14ac:dyDescent="0.25">
      <c r="A1" s="15" t="s">
        <v>346</v>
      </c>
      <c r="B1" s="15" t="s">
        <v>548</v>
      </c>
      <c r="C1" s="15" t="s">
        <v>549</v>
      </c>
      <c r="D1" s="15" t="s">
        <v>360</v>
      </c>
    </row>
    <row r="2" spans="1:4" x14ac:dyDescent="0.25">
      <c r="A2">
        <v>1100</v>
      </c>
      <c r="B2" t="s">
        <v>516</v>
      </c>
      <c r="C2" t="s">
        <v>517</v>
      </c>
      <c r="D2" t="s">
        <v>359</v>
      </c>
    </row>
    <row r="3" spans="1:4" x14ac:dyDescent="0.25">
      <c r="A3">
        <v>1101</v>
      </c>
      <c r="B3" t="s">
        <v>518</v>
      </c>
      <c r="C3" t="s">
        <v>519</v>
      </c>
      <c r="D3" t="s">
        <v>359</v>
      </c>
    </row>
    <row r="4" spans="1:4" x14ac:dyDescent="0.25">
      <c r="A4">
        <v>1102</v>
      </c>
      <c r="B4" t="s">
        <v>520</v>
      </c>
      <c r="C4" t="s">
        <v>520</v>
      </c>
      <c r="D4" t="s">
        <v>357</v>
      </c>
    </row>
    <row r="5" spans="1:4" x14ac:dyDescent="0.25">
      <c r="A5">
        <v>1103</v>
      </c>
      <c r="B5" t="s">
        <v>521</v>
      </c>
      <c r="C5" t="s">
        <v>522</v>
      </c>
      <c r="D5" t="s">
        <v>359</v>
      </c>
    </row>
    <row r="6" spans="1:4" x14ac:dyDescent="0.25">
      <c r="A6">
        <v>1104</v>
      </c>
      <c r="B6" t="s">
        <v>523</v>
      </c>
      <c r="C6" t="s">
        <v>524</v>
      </c>
      <c r="D6" t="s">
        <v>359</v>
      </c>
    </row>
    <row r="7" spans="1:4" x14ac:dyDescent="0.25">
      <c r="A7">
        <v>1105</v>
      </c>
      <c r="B7" t="s">
        <v>525</v>
      </c>
      <c r="C7" t="s">
        <v>525</v>
      </c>
      <c r="D7" t="s">
        <v>357</v>
      </c>
    </row>
    <row r="8" spans="1:4" x14ac:dyDescent="0.25">
      <c r="A8">
        <v>1106</v>
      </c>
      <c r="B8" t="s">
        <v>526</v>
      </c>
      <c r="C8" t="s">
        <v>526</v>
      </c>
      <c r="D8" t="s">
        <v>357</v>
      </c>
    </row>
    <row r="9" spans="1:4" x14ac:dyDescent="0.25">
      <c r="A9">
        <v>1107</v>
      </c>
      <c r="B9" t="s">
        <v>527</v>
      </c>
      <c r="C9" t="s">
        <v>527</v>
      </c>
      <c r="D9" t="s">
        <v>357</v>
      </c>
    </row>
    <row r="10" spans="1:4" x14ac:dyDescent="0.25">
      <c r="A10" s="6">
        <v>1200</v>
      </c>
      <c r="B10" s="6" t="s">
        <v>513</v>
      </c>
      <c r="C10" s="6" t="s">
        <v>514</v>
      </c>
      <c r="D10" t="s">
        <v>359</v>
      </c>
    </row>
    <row r="11" spans="1:4" x14ac:dyDescent="0.25">
      <c r="A11" s="6">
        <v>1201</v>
      </c>
      <c r="B11" s="6" t="s">
        <v>515</v>
      </c>
      <c r="C11" s="6" t="s">
        <v>515</v>
      </c>
      <c r="D11" t="s">
        <v>357</v>
      </c>
    </row>
    <row r="12" spans="1:4" x14ac:dyDescent="0.25">
      <c r="A12">
        <v>1202</v>
      </c>
      <c r="B12" t="s">
        <v>501</v>
      </c>
      <c r="C12" t="s">
        <v>502</v>
      </c>
      <c r="D12" t="s">
        <v>359</v>
      </c>
    </row>
    <row r="13" spans="1:4" x14ac:dyDescent="0.25">
      <c r="A13">
        <v>1203</v>
      </c>
      <c r="B13" t="s">
        <v>503</v>
      </c>
      <c r="C13" t="s">
        <v>503</v>
      </c>
      <c r="D13" t="s">
        <v>357</v>
      </c>
    </row>
    <row r="14" spans="1:4" x14ac:dyDescent="0.25">
      <c r="A14">
        <v>1300</v>
      </c>
      <c r="B14" t="s">
        <v>436</v>
      </c>
      <c r="C14" t="s">
        <v>436</v>
      </c>
      <c r="D14" t="s">
        <v>357</v>
      </c>
    </row>
    <row r="15" spans="1:4" x14ac:dyDescent="0.25">
      <c r="A15">
        <v>1301</v>
      </c>
      <c r="B15" t="s">
        <v>437</v>
      </c>
      <c r="C15" t="s">
        <v>437</v>
      </c>
      <c r="D15" t="s">
        <v>357</v>
      </c>
    </row>
    <row r="16" spans="1:4" x14ac:dyDescent="0.25">
      <c r="A16">
        <v>1302</v>
      </c>
      <c r="B16" t="s">
        <v>438</v>
      </c>
      <c r="C16" t="s">
        <v>438</v>
      </c>
      <c r="D16" t="s">
        <v>357</v>
      </c>
    </row>
    <row r="17" spans="1:4" x14ac:dyDescent="0.25">
      <c r="A17">
        <v>1303</v>
      </c>
      <c r="B17" t="s">
        <v>439</v>
      </c>
      <c r="C17" t="s">
        <v>439</v>
      </c>
      <c r="D17" t="s">
        <v>357</v>
      </c>
    </row>
    <row r="18" spans="1:4" x14ac:dyDescent="0.25">
      <c r="A18">
        <v>1304</v>
      </c>
      <c r="B18" t="s">
        <v>440</v>
      </c>
      <c r="C18" t="s">
        <v>440</v>
      </c>
      <c r="D18" t="s">
        <v>357</v>
      </c>
    </row>
    <row r="19" spans="1:4" x14ac:dyDescent="0.25">
      <c r="A19">
        <v>1305</v>
      </c>
      <c r="B19" t="s">
        <v>441</v>
      </c>
      <c r="C19" t="s">
        <v>441</v>
      </c>
      <c r="D19" t="s">
        <v>357</v>
      </c>
    </row>
    <row r="20" spans="1:4" x14ac:dyDescent="0.25">
      <c r="A20">
        <v>1306</v>
      </c>
      <c r="B20" t="s">
        <v>442</v>
      </c>
      <c r="C20" t="s">
        <v>442</v>
      </c>
      <c r="D20" t="s">
        <v>357</v>
      </c>
    </row>
    <row r="21" spans="1:4" x14ac:dyDescent="0.25">
      <c r="A21">
        <v>1307</v>
      </c>
      <c r="B21" t="s">
        <v>443</v>
      </c>
      <c r="C21" t="s">
        <v>443</v>
      </c>
      <c r="D21" t="s">
        <v>357</v>
      </c>
    </row>
    <row r="22" spans="1:4" x14ac:dyDescent="0.25">
      <c r="A22">
        <v>1308</v>
      </c>
      <c r="B22" t="s">
        <v>444</v>
      </c>
      <c r="C22" t="s">
        <v>444</v>
      </c>
      <c r="D22" t="s">
        <v>357</v>
      </c>
    </row>
    <row r="23" spans="1:4" x14ac:dyDescent="0.25">
      <c r="A23">
        <v>1400</v>
      </c>
      <c r="B23" t="s">
        <v>445</v>
      </c>
      <c r="C23" t="s">
        <v>446</v>
      </c>
      <c r="D23" t="s">
        <v>357</v>
      </c>
    </row>
    <row r="24" spans="1:4" x14ac:dyDescent="0.25">
      <c r="A24">
        <v>1401</v>
      </c>
      <c r="B24" t="s">
        <v>447</v>
      </c>
      <c r="C24" t="s">
        <v>447</v>
      </c>
      <c r="D24" t="s">
        <v>357</v>
      </c>
    </row>
    <row r="25" spans="1:4" x14ac:dyDescent="0.25">
      <c r="A25">
        <v>1402</v>
      </c>
      <c r="B25" t="s">
        <v>448</v>
      </c>
      <c r="C25" t="s">
        <v>448</v>
      </c>
      <c r="D25" t="s">
        <v>357</v>
      </c>
    </row>
    <row r="26" spans="1:4" x14ac:dyDescent="0.25">
      <c r="A26" s="6">
        <v>1403</v>
      </c>
      <c r="B26" t="s">
        <v>449</v>
      </c>
      <c r="C26" t="s">
        <v>450</v>
      </c>
      <c r="D26" t="s">
        <v>358</v>
      </c>
    </row>
    <row r="27" spans="1:4" x14ac:dyDescent="0.25">
      <c r="A27" s="6">
        <v>2108</v>
      </c>
      <c r="B27" t="s">
        <v>528</v>
      </c>
      <c r="C27" t="s">
        <v>528</v>
      </c>
      <c r="D27" t="s">
        <v>357</v>
      </c>
    </row>
    <row r="28" spans="1:4" x14ac:dyDescent="0.25">
      <c r="A28">
        <v>2109</v>
      </c>
      <c r="B28" t="s">
        <v>529</v>
      </c>
      <c r="C28" t="s">
        <v>529</v>
      </c>
      <c r="D28" t="s">
        <v>357</v>
      </c>
    </row>
    <row r="29" spans="1:4" x14ac:dyDescent="0.25">
      <c r="A29">
        <v>2110</v>
      </c>
      <c r="B29" t="s">
        <v>530</v>
      </c>
      <c r="C29" t="s">
        <v>530</v>
      </c>
      <c r="D29" t="s">
        <v>357</v>
      </c>
    </row>
    <row r="30" spans="1:4" x14ac:dyDescent="0.25">
      <c r="A30">
        <v>2111</v>
      </c>
      <c r="B30" t="s">
        <v>531</v>
      </c>
      <c r="C30" t="s">
        <v>532</v>
      </c>
      <c r="D30" t="s">
        <v>359</v>
      </c>
    </row>
    <row r="31" spans="1:4" x14ac:dyDescent="0.25">
      <c r="A31">
        <v>2112</v>
      </c>
      <c r="B31" t="s">
        <v>533</v>
      </c>
      <c r="C31" t="s">
        <v>533</v>
      </c>
      <c r="D31" t="s">
        <v>357</v>
      </c>
    </row>
    <row r="32" spans="1:4" x14ac:dyDescent="0.25">
      <c r="A32">
        <v>2113</v>
      </c>
      <c r="B32" t="s">
        <v>534</v>
      </c>
      <c r="C32" t="s">
        <v>534</v>
      </c>
      <c r="D32" t="s">
        <v>357</v>
      </c>
    </row>
    <row r="33" spans="1:4" x14ac:dyDescent="0.25">
      <c r="A33" s="13">
        <v>2114</v>
      </c>
      <c r="B33" t="s">
        <v>535</v>
      </c>
      <c r="C33" t="s">
        <v>535</v>
      </c>
      <c r="D33" t="s">
        <v>357</v>
      </c>
    </row>
    <row r="34" spans="1:4" x14ac:dyDescent="0.25">
      <c r="A34">
        <v>2115</v>
      </c>
      <c r="B34" t="s">
        <v>536</v>
      </c>
      <c r="C34" t="s">
        <v>536</v>
      </c>
      <c r="D34" t="s">
        <v>357</v>
      </c>
    </row>
    <row r="35" spans="1:4" x14ac:dyDescent="0.25">
      <c r="A35">
        <v>2116</v>
      </c>
      <c r="B35" t="s">
        <v>537</v>
      </c>
      <c r="C35" t="s">
        <v>537</v>
      </c>
      <c r="D35" t="s">
        <v>357</v>
      </c>
    </row>
    <row r="36" spans="1:4" x14ac:dyDescent="0.25">
      <c r="A36">
        <v>2117</v>
      </c>
      <c r="B36" t="s">
        <v>538</v>
      </c>
      <c r="C36" t="s">
        <v>539</v>
      </c>
      <c r="D36" t="s">
        <v>358</v>
      </c>
    </row>
    <row r="37" spans="1:4" x14ac:dyDescent="0.25">
      <c r="A37">
        <v>2204</v>
      </c>
      <c r="B37" t="s">
        <v>504</v>
      </c>
      <c r="C37" t="s">
        <v>504</v>
      </c>
      <c r="D37" t="s">
        <v>357</v>
      </c>
    </row>
    <row r="38" spans="1:4" x14ac:dyDescent="0.25">
      <c r="A38">
        <v>2205</v>
      </c>
      <c r="B38" t="s">
        <v>505</v>
      </c>
      <c r="C38" t="s">
        <v>505</v>
      </c>
      <c r="D38" t="s">
        <v>357</v>
      </c>
    </row>
    <row r="39" spans="1:4" x14ac:dyDescent="0.25">
      <c r="A39">
        <v>2206</v>
      </c>
      <c r="B39" t="s">
        <v>506</v>
      </c>
      <c r="C39" t="s">
        <v>506</v>
      </c>
      <c r="D39" t="s">
        <v>357</v>
      </c>
    </row>
    <row r="40" spans="1:4" x14ac:dyDescent="0.25">
      <c r="A40">
        <v>2207</v>
      </c>
      <c r="B40" t="s">
        <v>507</v>
      </c>
      <c r="C40" t="s">
        <v>507</v>
      </c>
      <c r="D40" t="s">
        <v>357</v>
      </c>
    </row>
    <row r="41" spans="1:4" x14ac:dyDescent="0.25">
      <c r="A41">
        <v>2208</v>
      </c>
      <c r="B41" t="s">
        <v>508</v>
      </c>
      <c r="C41" t="s">
        <v>508</v>
      </c>
      <c r="D41" t="s">
        <v>357</v>
      </c>
    </row>
    <row r="42" spans="1:4" x14ac:dyDescent="0.25">
      <c r="A42">
        <v>2209</v>
      </c>
      <c r="B42" t="s">
        <v>509</v>
      </c>
      <c r="C42" t="s">
        <v>510</v>
      </c>
      <c r="D42" t="s">
        <v>359</v>
      </c>
    </row>
    <row r="43" spans="1:4" x14ac:dyDescent="0.25">
      <c r="A43">
        <v>2210</v>
      </c>
      <c r="B43" t="s">
        <v>511</v>
      </c>
      <c r="C43" t="s">
        <v>511</v>
      </c>
      <c r="D43" t="s">
        <v>357</v>
      </c>
    </row>
    <row r="44" spans="1:4" x14ac:dyDescent="0.25">
      <c r="A44">
        <v>2211</v>
      </c>
      <c r="B44" t="s">
        <v>512</v>
      </c>
      <c r="C44" t="s">
        <v>512</v>
      </c>
      <c r="D44" t="s">
        <v>357</v>
      </c>
    </row>
    <row r="45" spans="1:4" x14ac:dyDescent="0.25">
      <c r="A45">
        <v>2309</v>
      </c>
      <c r="B45" t="s">
        <v>451</v>
      </c>
      <c r="C45" t="s">
        <v>451</v>
      </c>
      <c r="D45" t="s">
        <v>357</v>
      </c>
    </row>
    <row r="46" spans="1:4" x14ac:dyDescent="0.25">
      <c r="A46">
        <v>2310</v>
      </c>
      <c r="B46" t="s">
        <v>452</v>
      </c>
      <c r="C46" t="s">
        <v>452</v>
      </c>
      <c r="D46" t="s">
        <v>357</v>
      </c>
    </row>
    <row r="47" spans="1:4" x14ac:dyDescent="0.25">
      <c r="A47">
        <v>2311</v>
      </c>
      <c r="B47" t="s">
        <v>453</v>
      </c>
      <c r="C47" t="s">
        <v>454</v>
      </c>
      <c r="D47" t="s">
        <v>358</v>
      </c>
    </row>
    <row r="48" spans="1:4" x14ac:dyDescent="0.25">
      <c r="A48">
        <v>2312</v>
      </c>
      <c r="B48" t="s">
        <v>455</v>
      </c>
      <c r="C48" t="s">
        <v>456</v>
      </c>
      <c r="D48" t="s">
        <v>359</v>
      </c>
    </row>
    <row r="49" spans="1:4" x14ac:dyDescent="0.25">
      <c r="A49" s="6">
        <v>2313</v>
      </c>
      <c r="B49" t="s">
        <v>457</v>
      </c>
      <c r="C49" t="s">
        <v>458</v>
      </c>
      <c r="D49" t="s">
        <v>357</v>
      </c>
    </row>
    <row r="50" spans="1:4" x14ac:dyDescent="0.25">
      <c r="A50">
        <v>2314</v>
      </c>
      <c r="B50" t="s">
        <v>459</v>
      </c>
      <c r="C50" t="s">
        <v>460</v>
      </c>
      <c r="D50" t="s">
        <v>359</v>
      </c>
    </row>
    <row r="51" spans="1:4" x14ac:dyDescent="0.25">
      <c r="A51">
        <v>2315</v>
      </c>
      <c r="B51" t="s">
        <v>461</v>
      </c>
      <c r="C51" t="s">
        <v>461</v>
      </c>
      <c r="D51" t="s">
        <v>357</v>
      </c>
    </row>
    <row r="52" spans="1:4" x14ac:dyDescent="0.25">
      <c r="A52">
        <v>2316</v>
      </c>
      <c r="B52" t="s">
        <v>462</v>
      </c>
      <c r="C52" t="s">
        <v>463</v>
      </c>
      <c r="D52" t="s">
        <v>359</v>
      </c>
    </row>
    <row r="53" spans="1:4" x14ac:dyDescent="0.25">
      <c r="A53">
        <v>2317</v>
      </c>
      <c r="B53" t="s">
        <v>464</v>
      </c>
      <c r="C53" t="s">
        <v>464</v>
      </c>
      <c r="D53" t="s">
        <v>357</v>
      </c>
    </row>
    <row r="54" spans="1:4" x14ac:dyDescent="0.25">
      <c r="A54">
        <v>2318</v>
      </c>
      <c r="B54" t="s">
        <v>465</v>
      </c>
      <c r="C54" t="s">
        <v>465</v>
      </c>
      <c r="D54" t="s">
        <v>357</v>
      </c>
    </row>
    <row r="55" spans="1:4" x14ac:dyDescent="0.25">
      <c r="A55">
        <v>2319</v>
      </c>
      <c r="B55" t="s">
        <v>466</v>
      </c>
      <c r="C55" t="s">
        <v>467</v>
      </c>
      <c r="D55" t="s">
        <v>359</v>
      </c>
    </row>
    <row r="56" spans="1:4" x14ac:dyDescent="0.25">
      <c r="A56" s="6">
        <v>2404</v>
      </c>
      <c r="B56" t="s">
        <v>468</v>
      </c>
      <c r="C56" t="s">
        <v>469</v>
      </c>
      <c r="D56" t="s">
        <v>358</v>
      </c>
    </row>
    <row r="57" spans="1:4" x14ac:dyDescent="0.25">
      <c r="A57" s="6">
        <v>2405</v>
      </c>
      <c r="B57" t="s">
        <v>470</v>
      </c>
      <c r="C57" t="s">
        <v>470</v>
      </c>
      <c r="D57" t="s">
        <v>357</v>
      </c>
    </row>
    <row r="58" spans="1:4" x14ac:dyDescent="0.25">
      <c r="A58" s="6">
        <v>2406</v>
      </c>
      <c r="B58" t="s">
        <v>471</v>
      </c>
      <c r="C58" t="s">
        <v>471</v>
      </c>
      <c r="D58" t="s">
        <v>357</v>
      </c>
    </row>
    <row r="59" spans="1:4" x14ac:dyDescent="0.25">
      <c r="A59">
        <v>2407</v>
      </c>
      <c r="B59" t="s">
        <v>472</v>
      </c>
      <c r="C59" t="s">
        <v>472</v>
      </c>
      <c r="D59" t="s">
        <v>357</v>
      </c>
    </row>
    <row r="60" spans="1:4" x14ac:dyDescent="0.25">
      <c r="A60" s="6">
        <v>2408</v>
      </c>
      <c r="B60" t="s">
        <v>473</v>
      </c>
      <c r="C60" t="s">
        <v>474</v>
      </c>
      <c r="D60" t="s">
        <v>359</v>
      </c>
    </row>
    <row r="61" spans="1:4" x14ac:dyDescent="0.25">
      <c r="A61">
        <v>2409</v>
      </c>
      <c r="B61" t="s">
        <v>475</v>
      </c>
      <c r="C61" t="s">
        <v>475</v>
      </c>
      <c r="D61" t="s">
        <v>357</v>
      </c>
    </row>
    <row r="62" spans="1:4" x14ac:dyDescent="0.25">
      <c r="A62">
        <v>2410</v>
      </c>
      <c r="B62" t="s">
        <v>476</v>
      </c>
      <c r="C62" t="s">
        <v>477</v>
      </c>
      <c r="D62" t="s">
        <v>358</v>
      </c>
    </row>
    <row r="63" spans="1:4" x14ac:dyDescent="0.25">
      <c r="A63">
        <v>2411</v>
      </c>
      <c r="B63" t="s">
        <v>478</v>
      </c>
      <c r="C63" t="s">
        <v>478</v>
      </c>
      <c r="D63" t="s">
        <v>357</v>
      </c>
    </row>
    <row r="64" spans="1:4" x14ac:dyDescent="0.25">
      <c r="A64">
        <v>2412</v>
      </c>
      <c r="B64" t="s">
        <v>479</v>
      </c>
      <c r="C64" t="s">
        <v>480</v>
      </c>
      <c r="D64" t="s">
        <v>358</v>
      </c>
    </row>
    <row r="65" spans="1:4" x14ac:dyDescent="0.25">
      <c r="A65">
        <v>2413</v>
      </c>
      <c r="B65" t="s">
        <v>481</v>
      </c>
      <c r="C65" t="s">
        <v>481</v>
      </c>
      <c r="D65" t="s">
        <v>357</v>
      </c>
    </row>
    <row r="66" spans="1:4" x14ac:dyDescent="0.25">
      <c r="A66">
        <v>2414</v>
      </c>
      <c r="B66" t="s">
        <v>482</v>
      </c>
      <c r="C66" t="s">
        <v>482</v>
      </c>
      <c r="D66" t="s">
        <v>357</v>
      </c>
    </row>
    <row r="67" spans="1:4" x14ac:dyDescent="0.25">
      <c r="A67">
        <v>2500</v>
      </c>
      <c r="B67" t="s">
        <v>489</v>
      </c>
      <c r="C67" t="s">
        <v>489</v>
      </c>
      <c r="D67" t="s">
        <v>357</v>
      </c>
    </row>
    <row r="68" spans="1:4" x14ac:dyDescent="0.25">
      <c r="A68">
        <v>2501</v>
      </c>
      <c r="B68" t="s">
        <v>490</v>
      </c>
      <c r="C68" t="s">
        <v>490</v>
      </c>
      <c r="D68" t="s">
        <v>357</v>
      </c>
    </row>
    <row r="69" spans="1:4" x14ac:dyDescent="0.25">
      <c r="A69">
        <v>2502</v>
      </c>
      <c r="B69" t="s">
        <v>491</v>
      </c>
      <c r="C69" t="s">
        <v>491</v>
      </c>
      <c r="D69" t="s">
        <v>357</v>
      </c>
    </row>
    <row r="70" spans="1:4" x14ac:dyDescent="0.25">
      <c r="A70">
        <v>2503</v>
      </c>
      <c r="B70" t="s">
        <v>492</v>
      </c>
      <c r="C70" t="s">
        <v>492</v>
      </c>
      <c r="D70" t="s">
        <v>357</v>
      </c>
    </row>
    <row r="71" spans="1:4" x14ac:dyDescent="0.25">
      <c r="A71">
        <v>2504</v>
      </c>
      <c r="B71" t="s">
        <v>493</v>
      </c>
      <c r="C71" t="s">
        <v>493</v>
      </c>
      <c r="D71" t="s">
        <v>357</v>
      </c>
    </row>
    <row r="72" spans="1:4" x14ac:dyDescent="0.25">
      <c r="A72">
        <v>2505</v>
      </c>
      <c r="B72" t="s">
        <v>494</v>
      </c>
      <c r="C72" t="s">
        <v>494</v>
      </c>
      <c r="D72" t="s">
        <v>357</v>
      </c>
    </row>
    <row r="73" spans="1:4" x14ac:dyDescent="0.25">
      <c r="A73">
        <v>2506</v>
      </c>
      <c r="B73" t="s">
        <v>495</v>
      </c>
      <c r="C73" t="s">
        <v>495</v>
      </c>
      <c r="D73" t="s">
        <v>357</v>
      </c>
    </row>
    <row r="74" spans="1:4" x14ac:dyDescent="0.25">
      <c r="A74">
        <v>2507</v>
      </c>
      <c r="B74" t="s">
        <v>496</v>
      </c>
      <c r="C74" t="s">
        <v>496</v>
      </c>
      <c r="D74" t="s">
        <v>357</v>
      </c>
    </row>
    <row r="75" spans="1:4" x14ac:dyDescent="0.25">
      <c r="A75">
        <v>2508</v>
      </c>
      <c r="B75" t="s">
        <v>497</v>
      </c>
      <c r="C75" t="s">
        <v>497</v>
      </c>
      <c r="D75" t="s">
        <v>357</v>
      </c>
    </row>
    <row r="76" spans="1:4" x14ac:dyDescent="0.25">
      <c r="A76">
        <v>2509</v>
      </c>
      <c r="B76" t="s">
        <v>498</v>
      </c>
      <c r="C76" t="s">
        <v>498</v>
      </c>
      <c r="D76" t="s">
        <v>357</v>
      </c>
    </row>
    <row r="77" spans="1:4" x14ac:dyDescent="0.25">
      <c r="A77">
        <v>2510</v>
      </c>
      <c r="B77" t="s">
        <v>499</v>
      </c>
      <c r="C77" t="s">
        <v>500</v>
      </c>
      <c r="D77" t="s">
        <v>359</v>
      </c>
    </row>
    <row r="78" spans="1:4" x14ac:dyDescent="0.25">
      <c r="A78">
        <v>3118</v>
      </c>
      <c r="B78" t="s">
        <v>540</v>
      </c>
      <c r="C78" t="s">
        <v>540</v>
      </c>
      <c r="D78" t="s">
        <v>357</v>
      </c>
    </row>
    <row r="79" spans="1:4" x14ac:dyDescent="0.25">
      <c r="A79">
        <v>3119</v>
      </c>
      <c r="B79" t="s">
        <v>541</v>
      </c>
      <c r="C79" t="s">
        <v>542</v>
      </c>
      <c r="D79" t="s">
        <v>357</v>
      </c>
    </row>
    <row r="80" spans="1:4" x14ac:dyDescent="0.25">
      <c r="A80">
        <v>3120</v>
      </c>
      <c r="B80" t="s">
        <v>543</v>
      </c>
      <c r="C80" t="s">
        <v>543</v>
      </c>
      <c r="D80" t="s">
        <v>357</v>
      </c>
    </row>
    <row r="81" spans="1:4" x14ac:dyDescent="0.25">
      <c r="A81">
        <v>3121</v>
      </c>
      <c r="B81" t="s">
        <v>544</v>
      </c>
      <c r="C81" t="s">
        <v>544</v>
      </c>
      <c r="D81" t="s">
        <v>357</v>
      </c>
    </row>
    <row r="82" spans="1:4" x14ac:dyDescent="0.25">
      <c r="A82">
        <v>3122</v>
      </c>
      <c r="B82" t="s">
        <v>545</v>
      </c>
      <c r="C82" t="s">
        <v>545</v>
      </c>
      <c r="D82" t="s">
        <v>357</v>
      </c>
    </row>
    <row r="83" spans="1:4" x14ac:dyDescent="0.25">
      <c r="A83">
        <v>3212</v>
      </c>
      <c r="B83" t="s">
        <v>546</v>
      </c>
      <c r="C83" t="s">
        <v>546</v>
      </c>
      <c r="D83" t="s">
        <v>357</v>
      </c>
    </row>
    <row r="84" spans="1:4" x14ac:dyDescent="0.25">
      <c r="A84">
        <v>3213</v>
      </c>
      <c r="B84" t="s">
        <v>547</v>
      </c>
      <c r="C84" t="s">
        <v>547</v>
      </c>
      <c r="D84" t="s">
        <v>357</v>
      </c>
    </row>
    <row r="85" spans="1:4" x14ac:dyDescent="0.25">
      <c r="A85">
        <v>3511</v>
      </c>
      <c r="B85" t="s">
        <v>483</v>
      </c>
      <c r="C85" t="s">
        <v>483</v>
      </c>
      <c r="D85" t="s">
        <v>357</v>
      </c>
    </row>
    <row r="86" spans="1:4" x14ac:dyDescent="0.25">
      <c r="A86">
        <v>3512</v>
      </c>
      <c r="B86" t="s">
        <v>484</v>
      </c>
      <c r="C86" t="s">
        <v>484</v>
      </c>
      <c r="D86" t="s">
        <v>357</v>
      </c>
    </row>
    <row r="87" spans="1:4" x14ac:dyDescent="0.25">
      <c r="A87">
        <v>3513</v>
      </c>
      <c r="B87" t="s">
        <v>485</v>
      </c>
      <c r="C87" t="s">
        <v>485</v>
      </c>
      <c r="D87" t="s">
        <v>357</v>
      </c>
    </row>
    <row r="88" spans="1:4" x14ac:dyDescent="0.25">
      <c r="A88">
        <v>3514</v>
      </c>
      <c r="B88" t="s">
        <v>486</v>
      </c>
      <c r="C88" t="s">
        <v>486</v>
      </c>
      <c r="D88" t="s">
        <v>357</v>
      </c>
    </row>
    <row r="89" spans="1:4" x14ac:dyDescent="0.25">
      <c r="A89">
        <v>3515</v>
      </c>
      <c r="B89" t="s">
        <v>487</v>
      </c>
      <c r="C89" t="s">
        <v>487</v>
      </c>
      <c r="D89" t="s">
        <v>357</v>
      </c>
    </row>
    <row r="90" spans="1:4" x14ac:dyDescent="0.25">
      <c r="A90">
        <v>3516</v>
      </c>
      <c r="B90" t="s">
        <v>488</v>
      </c>
      <c r="C90" t="s">
        <v>488</v>
      </c>
      <c r="D90" t="s">
        <v>357</v>
      </c>
    </row>
    <row r="91" spans="1:4" x14ac:dyDescent="0.25">
      <c r="A91">
        <v>3516</v>
      </c>
      <c r="B91" t="s">
        <v>487</v>
      </c>
      <c r="C91" t="s">
        <v>487</v>
      </c>
      <c r="D91" t="s">
        <v>357</v>
      </c>
    </row>
  </sheetData>
  <sortState xmlns:xlrd2="http://schemas.microsoft.com/office/spreadsheetml/2017/richdata2" ref="A2:A91">
    <sortCondition ref="A1:A9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9A7B-E601-4D68-84A2-1F1DC14D9404}">
  <dimension ref="A1:G91"/>
  <sheetViews>
    <sheetView workbookViewId="0">
      <selection activeCell="F27" sqref="F27"/>
    </sheetView>
  </sheetViews>
  <sheetFormatPr defaultRowHeight="15" x14ac:dyDescent="0.25"/>
  <cols>
    <col min="7" max="7" width="12" bestFit="1" customWidth="1"/>
  </cols>
  <sheetData>
    <row r="1" spans="1:7" x14ac:dyDescent="0.25">
      <c r="A1" s="15" t="s">
        <v>346</v>
      </c>
      <c r="B1" s="13" t="s">
        <v>404</v>
      </c>
      <c r="C1" s="13" t="s">
        <v>413</v>
      </c>
      <c r="D1" s="13" t="s">
        <v>550</v>
      </c>
      <c r="E1" t="s">
        <v>557</v>
      </c>
      <c r="F1" s="13" t="s">
        <v>558</v>
      </c>
      <c r="G1" s="13" t="s">
        <v>559</v>
      </c>
    </row>
    <row r="2" spans="1:7" x14ac:dyDescent="0.25">
      <c r="A2">
        <v>1100</v>
      </c>
      <c r="B2" t="s">
        <v>406</v>
      </c>
      <c r="C2" s="2">
        <v>4</v>
      </c>
      <c r="D2" s="2">
        <v>1</v>
      </c>
      <c r="E2" s="1">
        <v>0.4</v>
      </c>
    </row>
    <row r="3" spans="1:7" x14ac:dyDescent="0.25">
      <c r="A3">
        <v>1101</v>
      </c>
      <c r="B3" t="s">
        <v>369</v>
      </c>
      <c r="C3" s="2">
        <v>3</v>
      </c>
      <c r="D3" s="2">
        <v>1</v>
      </c>
      <c r="E3" s="1">
        <v>3</v>
      </c>
    </row>
    <row r="4" spans="1:7" x14ac:dyDescent="0.25">
      <c r="A4">
        <v>1102</v>
      </c>
      <c r="C4" s="2">
        <v>2</v>
      </c>
      <c r="D4" s="2">
        <v>1</v>
      </c>
      <c r="E4" s="1">
        <v>0.8</v>
      </c>
    </row>
    <row r="5" spans="1:7" x14ac:dyDescent="0.25">
      <c r="A5">
        <v>1103</v>
      </c>
      <c r="B5" t="s">
        <v>369</v>
      </c>
      <c r="C5" s="2">
        <v>5</v>
      </c>
      <c r="D5" s="2">
        <v>1</v>
      </c>
      <c r="E5" s="1">
        <v>0.7</v>
      </c>
    </row>
    <row r="6" spans="1:7" x14ac:dyDescent="0.25">
      <c r="A6">
        <v>1104</v>
      </c>
      <c r="B6" t="s">
        <v>405</v>
      </c>
      <c r="C6" s="2">
        <v>4</v>
      </c>
      <c r="D6" s="2">
        <v>1</v>
      </c>
      <c r="E6" s="1">
        <v>1</v>
      </c>
    </row>
    <row r="7" spans="1:7" x14ac:dyDescent="0.25">
      <c r="A7">
        <v>1105</v>
      </c>
      <c r="B7" t="s">
        <v>406</v>
      </c>
      <c r="C7" s="2">
        <v>1</v>
      </c>
      <c r="D7" s="2">
        <v>1</v>
      </c>
      <c r="E7" s="1">
        <v>0.7</v>
      </c>
    </row>
    <row r="8" spans="1:7" x14ac:dyDescent="0.25">
      <c r="A8">
        <v>1106</v>
      </c>
      <c r="B8" t="s">
        <v>407</v>
      </c>
      <c r="C8" s="2">
        <v>4</v>
      </c>
      <c r="D8" s="2">
        <v>1</v>
      </c>
      <c r="E8" s="1">
        <v>3</v>
      </c>
    </row>
    <row r="9" spans="1:7" x14ac:dyDescent="0.25">
      <c r="A9">
        <v>1107</v>
      </c>
      <c r="B9" t="s">
        <v>369</v>
      </c>
      <c r="C9" s="2">
        <v>4</v>
      </c>
      <c r="D9" s="2">
        <v>1</v>
      </c>
      <c r="E9" s="1">
        <v>1.5</v>
      </c>
    </row>
    <row r="10" spans="1:7" x14ac:dyDescent="0.25">
      <c r="A10" s="6">
        <v>1200</v>
      </c>
      <c r="B10" t="s">
        <v>406</v>
      </c>
      <c r="C10" s="2">
        <v>8</v>
      </c>
      <c r="D10" s="2">
        <v>1</v>
      </c>
      <c r="E10" s="11">
        <v>1.5</v>
      </c>
    </row>
    <row r="11" spans="1:7" x14ac:dyDescent="0.25">
      <c r="A11" s="6">
        <v>1201</v>
      </c>
      <c r="B11" t="s">
        <v>369</v>
      </c>
      <c r="C11" s="2">
        <v>5</v>
      </c>
      <c r="D11" s="2">
        <v>1</v>
      </c>
      <c r="E11" s="11">
        <v>1.5</v>
      </c>
    </row>
    <row r="12" spans="1:7" x14ac:dyDescent="0.25">
      <c r="A12">
        <v>1202</v>
      </c>
      <c r="B12" t="s">
        <v>410</v>
      </c>
      <c r="C12" s="2">
        <v>5</v>
      </c>
      <c r="D12" s="2">
        <v>1</v>
      </c>
      <c r="E12" s="1">
        <v>0.3</v>
      </c>
    </row>
    <row r="13" spans="1:7" x14ac:dyDescent="0.25">
      <c r="A13">
        <v>1203</v>
      </c>
      <c r="B13" t="s">
        <v>406</v>
      </c>
      <c r="C13" s="2">
        <v>4</v>
      </c>
      <c r="D13" s="2">
        <v>1</v>
      </c>
      <c r="E13" s="1">
        <v>1.6</v>
      </c>
    </row>
    <row r="14" spans="1:7" x14ac:dyDescent="0.25">
      <c r="A14">
        <v>1300</v>
      </c>
      <c r="B14" t="s">
        <v>407</v>
      </c>
      <c r="C14" s="2">
        <v>2</v>
      </c>
      <c r="D14" s="2">
        <v>1</v>
      </c>
      <c r="E14" s="1">
        <v>0.88</v>
      </c>
    </row>
    <row r="15" spans="1:7" x14ac:dyDescent="0.25">
      <c r="A15">
        <v>1301</v>
      </c>
      <c r="B15" t="s">
        <v>406</v>
      </c>
      <c r="C15" s="2">
        <v>1</v>
      </c>
      <c r="D15" s="2">
        <v>1</v>
      </c>
      <c r="E15" s="1">
        <v>0.8</v>
      </c>
    </row>
    <row r="16" spans="1:7" x14ac:dyDescent="0.25">
      <c r="A16">
        <v>1302</v>
      </c>
      <c r="B16" t="s">
        <v>405</v>
      </c>
      <c r="C16" s="2">
        <v>2</v>
      </c>
      <c r="D16" s="2">
        <v>1</v>
      </c>
      <c r="E16" s="1">
        <v>1</v>
      </c>
    </row>
    <row r="17" spans="1:5" x14ac:dyDescent="0.25">
      <c r="A17">
        <v>1303</v>
      </c>
      <c r="B17" t="s">
        <v>407</v>
      </c>
      <c r="C17" s="2">
        <v>2</v>
      </c>
      <c r="D17" s="2">
        <v>1</v>
      </c>
      <c r="E17" s="1">
        <v>1.2</v>
      </c>
    </row>
    <row r="18" spans="1:5" x14ac:dyDescent="0.25">
      <c r="A18">
        <v>1304</v>
      </c>
      <c r="B18" t="s">
        <v>405</v>
      </c>
      <c r="C18" s="2">
        <v>5</v>
      </c>
      <c r="D18" s="2">
        <v>1</v>
      </c>
      <c r="E18" s="1">
        <v>1</v>
      </c>
    </row>
    <row r="19" spans="1:5" x14ac:dyDescent="0.25">
      <c r="A19">
        <v>1305</v>
      </c>
      <c r="B19" t="s">
        <v>406</v>
      </c>
      <c r="C19" s="2">
        <v>4</v>
      </c>
      <c r="D19" s="2">
        <v>1</v>
      </c>
      <c r="E19" s="1">
        <v>0.5</v>
      </c>
    </row>
    <row r="20" spans="1:5" x14ac:dyDescent="0.25">
      <c r="A20">
        <v>1306</v>
      </c>
      <c r="B20" t="s">
        <v>406</v>
      </c>
      <c r="C20" s="2">
        <v>2</v>
      </c>
      <c r="D20" s="2">
        <v>1</v>
      </c>
      <c r="E20" s="1">
        <v>1</v>
      </c>
    </row>
    <row r="21" spans="1:5" x14ac:dyDescent="0.25">
      <c r="A21">
        <v>1307</v>
      </c>
      <c r="B21" t="s">
        <v>406</v>
      </c>
      <c r="C21" s="2">
        <v>2</v>
      </c>
      <c r="D21" s="2">
        <v>1</v>
      </c>
      <c r="E21" s="1">
        <v>1.5</v>
      </c>
    </row>
    <row r="22" spans="1:5" x14ac:dyDescent="0.25">
      <c r="A22">
        <v>1308</v>
      </c>
      <c r="B22" t="s">
        <v>405</v>
      </c>
      <c r="C22" s="2">
        <v>2</v>
      </c>
      <c r="D22" s="2">
        <v>1</v>
      </c>
      <c r="E22" s="1">
        <v>2</v>
      </c>
    </row>
    <row r="23" spans="1:5" x14ac:dyDescent="0.25">
      <c r="A23">
        <v>1400</v>
      </c>
      <c r="B23" t="s">
        <v>406</v>
      </c>
      <c r="C23" s="2">
        <v>2</v>
      </c>
      <c r="D23" s="2">
        <v>1</v>
      </c>
      <c r="E23" s="1">
        <v>0.8</v>
      </c>
    </row>
    <row r="24" spans="1:5" x14ac:dyDescent="0.25">
      <c r="A24">
        <v>1401</v>
      </c>
      <c r="B24" t="s">
        <v>406</v>
      </c>
      <c r="C24" s="2">
        <v>1</v>
      </c>
      <c r="D24" s="2">
        <v>1</v>
      </c>
      <c r="E24" s="1">
        <v>1</v>
      </c>
    </row>
    <row r="25" spans="1:5" x14ac:dyDescent="0.25">
      <c r="A25">
        <v>1402</v>
      </c>
      <c r="B25" t="s">
        <v>406</v>
      </c>
      <c r="C25" s="2">
        <v>2</v>
      </c>
      <c r="D25" s="2">
        <v>1</v>
      </c>
      <c r="E25" s="1">
        <v>0.5</v>
      </c>
    </row>
    <row r="26" spans="1:5" x14ac:dyDescent="0.25">
      <c r="A26" s="6">
        <v>1403</v>
      </c>
      <c r="B26" t="s">
        <v>406</v>
      </c>
      <c r="C26" s="2">
        <v>6</v>
      </c>
      <c r="D26" s="2">
        <v>1</v>
      </c>
      <c r="E26" s="1">
        <v>0.3</v>
      </c>
    </row>
    <row r="27" spans="1:5" x14ac:dyDescent="0.25">
      <c r="A27" s="6">
        <v>2108</v>
      </c>
      <c r="B27" s="26" t="s">
        <v>369</v>
      </c>
      <c r="C27" s="27">
        <v>5</v>
      </c>
      <c r="D27" s="2">
        <v>1</v>
      </c>
      <c r="E27" s="28">
        <v>0.4</v>
      </c>
    </row>
    <row r="28" spans="1:5" x14ac:dyDescent="0.25">
      <c r="A28">
        <v>2109</v>
      </c>
      <c r="B28" t="s">
        <v>406</v>
      </c>
      <c r="C28" s="2">
        <v>1</v>
      </c>
      <c r="D28" s="2">
        <v>1</v>
      </c>
      <c r="E28" s="1">
        <v>3</v>
      </c>
    </row>
    <row r="29" spans="1:5" x14ac:dyDescent="0.25">
      <c r="A29">
        <v>2110</v>
      </c>
      <c r="C29" s="2">
        <v>3</v>
      </c>
      <c r="D29" s="2">
        <v>1</v>
      </c>
      <c r="E29" s="1">
        <v>1</v>
      </c>
    </row>
    <row r="30" spans="1:5" x14ac:dyDescent="0.25">
      <c r="A30">
        <v>2111</v>
      </c>
      <c r="B30" t="s">
        <v>405</v>
      </c>
      <c r="C30" s="2">
        <v>6</v>
      </c>
      <c r="D30" s="2">
        <v>1</v>
      </c>
      <c r="E30" s="1">
        <v>1.6</v>
      </c>
    </row>
    <row r="31" spans="1:5" x14ac:dyDescent="0.25">
      <c r="A31">
        <v>2112</v>
      </c>
      <c r="B31" t="s">
        <v>406</v>
      </c>
      <c r="C31" s="2">
        <v>2</v>
      </c>
      <c r="D31" s="2">
        <v>1</v>
      </c>
      <c r="E31" s="1">
        <v>0.25</v>
      </c>
    </row>
    <row r="32" spans="1:5" x14ac:dyDescent="0.25">
      <c r="A32">
        <v>2113</v>
      </c>
      <c r="C32" s="2">
        <v>2</v>
      </c>
      <c r="D32" s="2">
        <v>1</v>
      </c>
      <c r="E32" s="1">
        <v>0.25</v>
      </c>
    </row>
    <row r="33" spans="1:5" x14ac:dyDescent="0.25">
      <c r="A33" s="13">
        <v>2114</v>
      </c>
      <c r="B33" t="s">
        <v>406</v>
      </c>
      <c r="C33" s="2">
        <v>7</v>
      </c>
      <c r="D33" s="2">
        <v>1</v>
      </c>
      <c r="E33" s="1">
        <v>1.5</v>
      </c>
    </row>
    <row r="34" spans="1:5" x14ac:dyDescent="0.25">
      <c r="A34">
        <v>2115</v>
      </c>
      <c r="B34" t="s">
        <v>406</v>
      </c>
      <c r="C34" s="2">
        <v>9</v>
      </c>
      <c r="D34" s="2">
        <v>1</v>
      </c>
      <c r="E34" s="1">
        <v>2.1800000000000002</v>
      </c>
    </row>
    <row r="35" spans="1:5" x14ac:dyDescent="0.25">
      <c r="A35">
        <v>2116</v>
      </c>
      <c r="B35" t="s">
        <v>406</v>
      </c>
      <c r="C35" s="2">
        <v>7</v>
      </c>
      <c r="D35" s="2">
        <v>1</v>
      </c>
      <c r="E35" s="1">
        <v>2.35</v>
      </c>
    </row>
    <row r="36" spans="1:5" x14ac:dyDescent="0.25">
      <c r="A36">
        <v>2117</v>
      </c>
      <c r="B36" t="s">
        <v>410</v>
      </c>
      <c r="C36" s="2">
        <v>8</v>
      </c>
      <c r="D36" s="2">
        <v>1</v>
      </c>
      <c r="E36" s="1">
        <v>2.1</v>
      </c>
    </row>
    <row r="37" spans="1:5" x14ac:dyDescent="0.25">
      <c r="A37">
        <v>2204</v>
      </c>
      <c r="B37" t="s">
        <v>406</v>
      </c>
      <c r="C37" s="2">
        <v>3</v>
      </c>
      <c r="D37" s="2">
        <v>1</v>
      </c>
      <c r="E37" s="1">
        <v>3</v>
      </c>
    </row>
    <row r="38" spans="1:5" x14ac:dyDescent="0.25">
      <c r="A38">
        <v>2205</v>
      </c>
      <c r="B38" t="s">
        <v>406</v>
      </c>
      <c r="C38" s="2">
        <v>2</v>
      </c>
      <c r="D38" s="2">
        <v>1</v>
      </c>
      <c r="E38" s="1">
        <v>1</v>
      </c>
    </row>
    <row r="39" spans="1:5" x14ac:dyDescent="0.25">
      <c r="A39">
        <v>2206</v>
      </c>
      <c r="B39" t="s">
        <v>409</v>
      </c>
      <c r="C39" s="2">
        <v>4</v>
      </c>
      <c r="D39" s="2">
        <v>1</v>
      </c>
      <c r="E39" s="1">
        <v>1</v>
      </c>
    </row>
    <row r="40" spans="1:5" x14ac:dyDescent="0.25">
      <c r="A40">
        <v>2207</v>
      </c>
      <c r="B40" t="s">
        <v>406</v>
      </c>
      <c r="C40" s="2">
        <v>2</v>
      </c>
      <c r="D40" s="2">
        <v>1</v>
      </c>
      <c r="E40" s="1">
        <v>0.8</v>
      </c>
    </row>
    <row r="41" spans="1:5" x14ac:dyDescent="0.25">
      <c r="A41">
        <v>2208</v>
      </c>
      <c r="B41" t="s">
        <v>406</v>
      </c>
      <c r="C41" s="2">
        <v>2</v>
      </c>
      <c r="D41" s="2">
        <v>1</v>
      </c>
      <c r="E41" s="1">
        <v>0.6</v>
      </c>
    </row>
    <row r="42" spans="1:5" x14ac:dyDescent="0.25">
      <c r="A42">
        <v>2209</v>
      </c>
      <c r="B42" t="s">
        <v>406</v>
      </c>
      <c r="C42" s="2">
        <v>6</v>
      </c>
      <c r="D42" s="2">
        <v>1</v>
      </c>
      <c r="E42" s="1">
        <v>4</v>
      </c>
    </row>
    <row r="43" spans="1:5" x14ac:dyDescent="0.25">
      <c r="A43">
        <v>2210</v>
      </c>
      <c r="B43" t="s">
        <v>409</v>
      </c>
      <c r="C43" s="2">
        <v>2</v>
      </c>
      <c r="D43" s="2">
        <v>1</v>
      </c>
      <c r="E43" s="1">
        <v>1</v>
      </c>
    </row>
    <row r="44" spans="1:5" x14ac:dyDescent="0.25">
      <c r="A44">
        <v>2211</v>
      </c>
      <c r="B44" t="s">
        <v>406</v>
      </c>
      <c r="C44" s="2">
        <v>2</v>
      </c>
      <c r="D44" s="2">
        <v>1</v>
      </c>
      <c r="E44" s="1">
        <v>1</v>
      </c>
    </row>
    <row r="45" spans="1:5" x14ac:dyDescent="0.25">
      <c r="A45">
        <v>2309</v>
      </c>
      <c r="B45" t="s">
        <v>405</v>
      </c>
      <c r="C45" s="2">
        <v>2</v>
      </c>
      <c r="D45" s="2">
        <v>1</v>
      </c>
      <c r="E45" s="1">
        <v>1.33</v>
      </c>
    </row>
    <row r="46" spans="1:5" x14ac:dyDescent="0.25">
      <c r="A46">
        <v>2310</v>
      </c>
      <c r="B46" t="s">
        <v>405</v>
      </c>
      <c r="C46" s="2">
        <v>4</v>
      </c>
      <c r="D46" s="2">
        <v>1</v>
      </c>
      <c r="E46" s="1">
        <v>1.4</v>
      </c>
    </row>
    <row r="47" spans="1:5" x14ac:dyDescent="0.25">
      <c r="A47">
        <v>2311</v>
      </c>
      <c r="B47" t="s">
        <v>407</v>
      </c>
      <c r="C47" s="2">
        <v>2</v>
      </c>
      <c r="D47" s="2">
        <v>1</v>
      </c>
      <c r="E47" s="1">
        <v>1</v>
      </c>
    </row>
    <row r="48" spans="1:5" x14ac:dyDescent="0.25">
      <c r="A48">
        <v>2312</v>
      </c>
      <c r="B48" t="s">
        <v>406</v>
      </c>
      <c r="C48" s="2">
        <v>1</v>
      </c>
      <c r="D48" s="2">
        <v>1</v>
      </c>
      <c r="E48" s="1">
        <v>0.3</v>
      </c>
    </row>
    <row r="49" spans="1:5" x14ac:dyDescent="0.25">
      <c r="A49" s="6">
        <v>2313</v>
      </c>
      <c r="B49" t="s">
        <v>406</v>
      </c>
      <c r="C49" s="2">
        <v>1</v>
      </c>
      <c r="D49" s="2">
        <v>1</v>
      </c>
      <c r="E49" s="1">
        <v>1</v>
      </c>
    </row>
    <row r="50" spans="1:5" x14ac:dyDescent="0.25">
      <c r="A50">
        <v>2314</v>
      </c>
      <c r="B50" t="s">
        <v>405</v>
      </c>
      <c r="C50" s="2">
        <v>2</v>
      </c>
      <c r="D50" s="2">
        <v>1</v>
      </c>
      <c r="E50" s="1">
        <v>3.6</v>
      </c>
    </row>
    <row r="51" spans="1:5" x14ac:dyDescent="0.25">
      <c r="A51">
        <v>2315</v>
      </c>
      <c r="B51" t="s">
        <v>406</v>
      </c>
      <c r="C51" s="2">
        <v>4</v>
      </c>
      <c r="D51" s="2">
        <v>1</v>
      </c>
      <c r="E51" s="1">
        <v>0.8</v>
      </c>
    </row>
    <row r="52" spans="1:5" x14ac:dyDescent="0.25">
      <c r="A52">
        <v>2316</v>
      </c>
      <c r="B52" t="s">
        <v>369</v>
      </c>
      <c r="C52" s="2">
        <v>2</v>
      </c>
      <c r="D52" s="2">
        <v>1</v>
      </c>
      <c r="E52" s="1">
        <v>0.6</v>
      </c>
    </row>
    <row r="53" spans="1:5" x14ac:dyDescent="0.25">
      <c r="A53">
        <v>2317</v>
      </c>
      <c r="B53" t="s">
        <v>406</v>
      </c>
      <c r="C53" s="2">
        <v>2</v>
      </c>
      <c r="D53" s="2">
        <v>1</v>
      </c>
      <c r="E53" s="1">
        <v>4</v>
      </c>
    </row>
    <row r="54" spans="1:5" x14ac:dyDescent="0.25">
      <c r="A54">
        <v>2318</v>
      </c>
      <c r="B54" t="s">
        <v>406</v>
      </c>
      <c r="C54" s="2">
        <v>6</v>
      </c>
      <c r="D54" s="2">
        <v>1</v>
      </c>
      <c r="E54" s="1">
        <v>1.8</v>
      </c>
    </row>
    <row r="55" spans="1:5" x14ac:dyDescent="0.25">
      <c r="A55">
        <v>2319</v>
      </c>
      <c r="B55" t="s">
        <v>406</v>
      </c>
      <c r="C55" s="2">
        <v>2</v>
      </c>
      <c r="D55" s="2">
        <v>1</v>
      </c>
      <c r="E55" s="1">
        <v>3</v>
      </c>
    </row>
    <row r="56" spans="1:5" x14ac:dyDescent="0.25">
      <c r="A56" s="6">
        <v>2404</v>
      </c>
      <c r="B56" t="s">
        <v>406</v>
      </c>
      <c r="C56" s="2">
        <v>4</v>
      </c>
      <c r="D56" s="2">
        <v>1</v>
      </c>
      <c r="E56" s="1">
        <v>0.6</v>
      </c>
    </row>
    <row r="57" spans="1:5" x14ac:dyDescent="0.25">
      <c r="A57" s="6">
        <v>2405</v>
      </c>
      <c r="B57" t="s">
        <v>406</v>
      </c>
      <c r="C57" s="2">
        <v>2</v>
      </c>
      <c r="D57" s="2">
        <v>1</v>
      </c>
      <c r="E57" s="1">
        <v>3.4</v>
      </c>
    </row>
    <row r="58" spans="1:5" x14ac:dyDescent="0.25">
      <c r="A58" s="6">
        <v>2406</v>
      </c>
      <c r="B58" t="s">
        <v>406</v>
      </c>
      <c r="C58" s="2">
        <v>2</v>
      </c>
      <c r="D58" s="2">
        <v>1</v>
      </c>
      <c r="E58" s="1">
        <v>2.5</v>
      </c>
    </row>
    <row r="59" spans="1:5" x14ac:dyDescent="0.25">
      <c r="A59">
        <v>2407</v>
      </c>
      <c r="B59" t="s">
        <v>406</v>
      </c>
      <c r="C59" s="2">
        <v>4</v>
      </c>
      <c r="D59" s="2">
        <v>1</v>
      </c>
      <c r="E59" s="1">
        <v>1.7</v>
      </c>
    </row>
    <row r="60" spans="1:5" x14ac:dyDescent="0.25">
      <c r="A60" s="6">
        <v>2408</v>
      </c>
      <c r="B60" t="s">
        <v>408</v>
      </c>
      <c r="C60" s="2">
        <v>4</v>
      </c>
      <c r="D60" s="2">
        <v>1</v>
      </c>
      <c r="E60" s="1">
        <v>3</v>
      </c>
    </row>
    <row r="61" spans="1:5" x14ac:dyDescent="0.25">
      <c r="A61">
        <v>2409</v>
      </c>
      <c r="B61" t="s">
        <v>411</v>
      </c>
      <c r="C61" s="2">
        <v>5</v>
      </c>
      <c r="D61" s="2">
        <v>1</v>
      </c>
      <c r="E61" s="1">
        <v>2</v>
      </c>
    </row>
    <row r="62" spans="1:5" x14ac:dyDescent="0.25">
      <c r="A62">
        <v>2410</v>
      </c>
      <c r="B62" t="s">
        <v>409</v>
      </c>
      <c r="C62" s="2">
        <v>3</v>
      </c>
      <c r="D62" s="2">
        <v>1</v>
      </c>
      <c r="E62" s="1">
        <v>6</v>
      </c>
    </row>
    <row r="63" spans="1:5" x14ac:dyDescent="0.25">
      <c r="A63">
        <v>2411</v>
      </c>
      <c r="B63" t="s">
        <v>406</v>
      </c>
      <c r="C63" s="2">
        <v>3</v>
      </c>
      <c r="D63" s="2">
        <v>1</v>
      </c>
      <c r="E63" s="1">
        <v>1.7</v>
      </c>
    </row>
    <row r="64" spans="1:5" x14ac:dyDescent="0.25">
      <c r="A64">
        <v>2412</v>
      </c>
      <c r="B64" t="s">
        <v>406</v>
      </c>
      <c r="C64" s="2">
        <v>2</v>
      </c>
      <c r="D64" s="2">
        <v>1</v>
      </c>
      <c r="E64" s="1">
        <v>1</v>
      </c>
    </row>
    <row r="65" spans="1:5" x14ac:dyDescent="0.25">
      <c r="A65">
        <v>2413</v>
      </c>
      <c r="B65" t="s">
        <v>406</v>
      </c>
      <c r="C65" s="2">
        <v>2</v>
      </c>
      <c r="D65" s="2">
        <v>1</v>
      </c>
      <c r="E65" s="1">
        <v>0.2</v>
      </c>
    </row>
    <row r="66" spans="1:5" x14ac:dyDescent="0.25">
      <c r="A66">
        <v>2414</v>
      </c>
      <c r="B66" t="s">
        <v>406</v>
      </c>
      <c r="C66" s="2">
        <v>1</v>
      </c>
      <c r="D66" s="2">
        <v>1</v>
      </c>
      <c r="E66" s="1">
        <v>0.6</v>
      </c>
    </row>
    <row r="67" spans="1:5" x14ac:dyDescent="0.25">
      <c r="A67">
        <v>2500</v>
      </c>
      <c r="B67" t="s">
        <v>406</v>
      </c>
      <c r="C67" s="2">
        <v>2</v>
      </c>
      <c r="D67" s="2">
        <v>1</v>
      </c>
      <c r="E67" s="1">
        <v>3</v>
      </c>
    </row>
    <row r="68" spans="1:5" x14ac:dyDescent="0.25">
      <c r="A68">
        <v>2501</v>
      </c>
      <c r="B68" t="s">
        <v>406</v>
      </c>
      <c r="C68" s="2">
        <v>2</v>
      </c>
      <c r="D68" s="2">
        <v>1</v>
      </c>
      <c r="E68" s="1">
        <v>0.5</v>
      </c>
    </row>
    <row r="69" spans="1:5" x14ac:dyDescent="0.25">
      <c r="A69">
        <v>2502</v>
      </c>
      <c r="B69" t="s">
        <v>406</v>
      </c>
      <c r="C69" s="2">
        <v>2</v>
      </c>
      <c r="D69" s="2">
        <v>1</v>
      </c>
      <c r="E69" s="1">
        <v>2</v>
      </c>
    </row>
    <row r="70" spans="1:5" x14ac:dyDescent="0.25">
      <c r="A70">
        <v>2503</v>
      </c>
      <c r="B70" t="s">
        <v>406</v>
      </c>
      <c r="C70" s="2">
        <v>2</v>
      </c>
      <c r="D70" s="2">
        <v>1</v>
      </c>
      <c r="E70" s="1">
        <v>2</v>
      </c>
    </row>
    <row r="71" spans="1:5" x14ac:dyDescent="0.25">
      <c r="A71">
        <v>2504</v>
      </c>
      <c r="B71" t="s">
        <v>406</v>
      </c>
      <c r="C71" s="2">
        <v>2</v>
      </c>
      <c r="D71" s="2">
        <v>1</v>
      </c>
      <c r="E71" s="1">
        <v>2.7</v>
      </c>
    </row>
    <row r="72" spans="1:5" x14ac:dyDescent="0.25">
      <c r="A72">
        <v>2505</v>
      </c>
      <c r="B72" t="s">
        <v>406</v>
      </c>
      <c r="C72" s="2">
        <v>2</v>
      </c>
      <c r="D72" s="2">
        <v>1</v>
      </c>
      <c r="E72" s="1">
        <v>2</v>
      </c>
    </row>
    <row r="73" spans="1:5" x14ac:dyDescent="0.25">
      <c r="A73">
        <v>2506</v>
      </c>
      <c r="B73" t="s">
        <v>406</v>
      </c>
      <c r="C73" s="2">
        <v>3</v>
      </c>
      <c r="D73" s="2">
        <v>1</v>
      </c>
      <c r="E73" s="1">
        <v>1</v>
      </c>
    </row>
    <row r="74" spans="1:5" x14ac:dyDescent="0.25">
      <c r="A74">
        <v>2507</v>
      </c>
      <c r="B74" t="s">
        <v>406</v>
      </c>
      <c r="C74" s="2">
        <v>4</v>
      </c>
      <c r="D74" s="2">
        <v>1</v>
      </c>
      <c r="E74" s="1">
        <v>7</v>
      </c>
    </row>
    <row r="75" spans="1:5" x14ac:dyDescent="0.25">
      <c r="A75">
        <v>2508</v>
      </c>
      <c r="B75" t="s">
        <v>406</v>
      </c>
      <c r="C75" s="2">
        <v>4</v>
      </c>
      <c r="D75" s="2">
        <v>1</v>
      </c>
      <c r="E75" s="1">
        <v>0.4</v>
      </c>
    </row>
    <row r="76" spans="1:5" x14ac:dyDescent="0.25">
      <c r="A76">
        <v>2509</v>
      </c>
      <c r="B76" t="s">
        <v>406</v>
      </c>
      <c r="C76" s="2">
        <v>3</v>
      </c>
      <c r="D76" s="2">
        <v>1</v>
      </c>
      <c r="E76" s="1">
        <v>1.8</v>
      </c>
    </row>
    <row r="77" spans="1:5" x14ac:dyDescent="0.25">
      <c r="A77">
        <v>2510</v>
      </c>
      <c r="B77" t="s">
        <v>406</v>
      </c>
      <c r="C77" s="2">
        <v>2</v>
      </c>
      <c r="D77" s="2">
        <v>1</v>
      </c>
      <c r="E77" s="1">
        <v>3</v>
      </c>
    </row>
    <row r="78" spans="1:5" x14ac:dyDescent="0.25">
      <c r="A78">
        <v>3118</v>
      </c>
      <c r="C78" s="2">
        <v>2</v>
      </c>
      <c r="D78" s="2">
        <v>1</v>
      </c>
      <c r="E78" s="1">
        <v>1</v>
      </c>
    </row>
    <row r="79" spans="1:5" x14ac:dyDescent="0.25">
      <c r="A79">
        <v>3119</v>
      </c>
      <c r="B79" t="s">
        <v>406</v>
      </c>
      <c r="C79" s="2">
        <v>4</v>
      </c>
      <c r="D79" s="2">
        <v>1</v>
      </c>
      <c r="E79" s="1">
        <v>0.6</v>
      </c>
    </row>
    <row r="80" spans="1:5" x14ac:dyDescent="0.25">
      <c r="A80">
        <v>3120</v>
      </c>
      <c r="B80" t="s">
        <v>406</v>
      </c>
      <c r="C80" s="2">
        <v>4</v>
      </c>
      <c r="D80" s="2">
        <v>1</v>
      </c>
      <c r="E80" s="1">
        <v>1</v>
      </c>
    </row>
    <row r="81" spans="1:5" x14ac:dyDescent="0.25">
      <c r="A81">
        <v>3121</v>
      </c>
      <c r="B81" t="s">
        <v>406</v>
      </c>
      <c r="C81" s="2">
        <v>2</v>
      </c>
      <c r="D81" s="2">
        <v>1</v>
      </c>
      <c r="E81" s="1">
        <v>1</v>
      </c>
    </row>
    <row r="82" spans="1:5" x14ac:dyDescent="0.25">
      <c r="A82">
        <v>3122</v>
      </c>
      <c r="B82" t="s">
        <v>369</v>
      </c>
      <c r="C82" s="2">
        <v>6</v>
      </c>
      <c r="D82" s="2">
        <v>1</v>
      </c>
      <c r="E82" s="1">
        <v>0.54</v>
      </c>
    </row>
    <row r="83" spans="1:5" x14ac:dyDescent="0.25">
      <c r="A83">
        <v>3212</v>
      </c>
      <c r="B83" t="s">
        <v>406</v>
      </c>
      <c r="C83" s="2">
        <v>3</v>
      </c>
      <c r="D83" s="2">
        <v>1</v>
      </c>
      <c r="E83" s="1">
        <v>0.6</v>
      </c>
    </row>
    <row r="84" spans="1:5" x14ac:dyDescent="0.25">
      <c r="A84">
        <v>3213</v>
      </c>
      <c r="B84" t="s">
        <v>406</v>
      </c>
      <c r="C84" s="2">
        <v>2</v>
      </c>
      <c r="D84" s="2">
        <v>1</v>
      </c>
      <c r="E84" s="1">
        <v>0.5</v>
      </c>
    </row>
    <row r="85" spans="1:5" x14ac:dyDescent="0.25">
      <c r="A85">
        <v>3511</v>
      </c>
      <c r="B85" t="s">
        <v>406</v>
      </c>
      <c r="C85" s="2">
        <v>2</v>
      </c>
      <c r="D85" s="2">
        <v>1</v>
      </c>
      <c r="E85" s="1">
        <v>0.25</v>
      </c>
    </row>
    <row r="86" spans="1:5" x14ac:dyDescent="0.25">
      <c r="A86">
        <v>3512</v>
      </c>
      <c r="B86" t="s">
        <v>406</v>
      </c>
      <c r="C86" s="2">
        <v>2</v>
      </c>
      <c r="D86" s="2">
        <v>1</v>
      </c>
      <c r="E86" s="1">
        <v>0.2</v>
      </c>
    </row>
    <row r="87" spans="1:5" x14ac:dyDescent="0.25">
      <c r="A87">
        <v>3513</v>
      </c>
      <c r="B87" t="s">
        <v>406</v>
      </c>
      <c r="C87" s="2">
        <v>2</v>
      </c>
      <c r="D87" s="2">
        <v>1</v>
      </c>
      <c r="E87" s="1">
        <v>0.4</v>
      </c>
    </row>
    <row r="88" spans="1:5" x14ac:dyDescent="0.25">
      <c r="A88">
        <v>3514</v>
      </c>
      <c r="B88" t="s">
        <v>406</v>
      </c>
      <c r="C88" s="2">
        <v>3</v>
      </c>
      <c r="D88" s="2">
        <v>1</v>
      </c>
      <c r="E88" s="1">
        <v>0.2</v>
      </c>
    </row>
    <row r="89" spans="1:5" x14ac:dyDescent="0.25">
      <c r="A89">
        <v>3515</v>
      </c>
      <c r="B89" t="s">
        <v>406</v>
      </c>
      <c r="C89" s="2">
        <v>2</v>
      </c>
      <c r="D89" s="2">
        <v>1</v>
      </c>
      <c r="E89" s="1">
        <v>1</v>
      </c>
    </row>
    <row r="90" spans="1:5" x14ac:dyDescent="0.25">
      <c r="A90">
        <v>3516</v>
      </c>
      <c r="B90" t="s">
        <v>406</v>
      </c>
      <c r="C90" s="2">
        <v>2</v>
      </c>
      <c r="D90" s="2">
        <v>1</v>
      </c>
      <c r="E90" s="1">
        <v>0.5</v>
      </c>
    </row>
    <row r="91" spans="1:5" x14ac:dyDescent="0.25">
      <c r="A91">
        <v>3516</v>
      </c>
      <c r="B91" t="s">
        <v>406</v>
      </c>
      <c r="C91" s="2">
        <v>1</v>
      </c>
      <c r="D91" s="2">
        <v>1</v>
      </c>
      <c r="E91" s="1">
        <v>0.3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41B8-8B24-4E00-BEFD-FBA3060A1251}">
  <dimension ref="A1:D45"/>
  <sheetViews>
    <sheetView workbookViewId="0">
      <selection activeCell="E5" sqref="E5"/>
    </sheetView>
  </sheetViews>
  <sheetFormatPr defaultRowHeight="15" x14ac:dyDescent="0.25"/>
  <cols>
    <col min="2" max="2" width="12" bestFit="1" customWidth="1"/>
    <col min="4" max="4" width="12.42578125" bestFit="1" customWidth="1"/>
  </cols>
  <sheetData>
    <row r="1" spans="1:4" x14ac:dyDescent="0.25">
      <c r="A1" t="s">
        <v>669</v>
      </c>
      <c r="B1" t="s">
        <v>560</v>
      </c>
      <c r="C1" t="s">
        <v>567</v>
      </c>
      <c r="D1" t="s">
        <v>668</v>
      </c>
    </row>
    <row r="2" spans="1:4" x14ac:dyDescent="0.25">
      <c r="A2" t="s">
        <v>575</v>
      </c>
      <c r="B2" t="s">
        <v>561</v>
      </c>
      <c r="C2" t="s">
        <v>3</v>
      </c>
      <c r="D2" t="s">
        <v>558</v>
      </c>
    </row>
    <row r="3" spans="1:4" x14ac:dyDescent="0.25">
      <c r="A3" t="s">
        <v>576</v>
      </c>
      <c r="B3" t="s">
        <v>562</v>
      </c>
      <c r="C3" t="s">
        <v>49</v>
      </c>
      <c r="D3" t="s">
        <v>558</v>
      </c>
    </row>
    <row r="4" spans="1:4" x14ac:dyDescent="0.25">
      <c r="A4" t="s">
        <v>577</v>
      </c>
      <c r="B4" t="s">
        <v>662</v>
      </c>
      <c r="C4" t="s">
        <v>49</v>
      </c>
      <c r="D4" t="s">
        <v>558</v>
      </c>
    </row>
    <row r="5" spans="1:4" x14ac:dyDescent="0.25">
      <c r="A5" t="s">
        <v>578</v>
      </c>
      <c r="B5" t="s">
        <v>563</v>
      </c>
      <c r="C5" t="s">
        <v>10</v>
      </c>
      <c r="D5" t="s">
        <v>558</v>
      </c>
    </row>
    <row r="6" spans="1:4" x14ac:dyDescent="0.25">
      <c r="A6" t="s">
        <v>579</v>
      </c>
      <c r="B6" t="s">
        <v>564</v>
      </c>
      <c r="C6" t="s">
        <v>3</v>
      </c>
      <c r="D6" t="s">
        <v>558</v>
      </c>
    </row>
    <row r="7" spans="1:4" x14ac:dyDescent="0.25">
      <c r="A7" t="s">
        <v>580</v>
      </c>
      <c r="B7" t="s">
        <v>653</v>
      </c>
      <c r="C7" t="s">
        <v>1</v>
      </c>
      <c r="D7" t="s">
        <v>558</v>
      </c>
    </row>
    <row r="8" spans="1:4" x14ac:dyDescent="0.25">
      <c r="A8" t="s">
        <v>581</v>
      </c>
      <c r="B8" t="s">
        <v>661</v>
      </c>
      <c r="C8" t="s">
        <v>1</v>
      </c>
      <c r="D8" t="s">
        <v>558</v>
      </c>
    </row>
    <row r="9" spans="1:4" x14ac:dyDescent="0.25">
      <c r="A9" t="s">
        <v>582</v>
      </c>
      <c r="B9" t="s">
        <v>666</v>
      </c>
      <c r="C9" t="s">
        <v>1</v>
      </c>
      <c r="D9" t="s">
        <v>558</v>
      </c>
    </row>
    <row r="10" spans="1:4" x14ac:dyDescent="0.25">
      <c r="A10" t="s">
        <v>583</v>
      </c>
      <c r="B10" t="s">
        <v>652</v>
      </c>
      <c r="C10" t="s">
        <v>1</v>
      </c>
      <c r="D10" t="s">
        <v>558</v>
      </c>
    </row>
    <row r="11" spans="1:4" x14ac:dyDescent="0.25">
      <c r="A11" t="s">
        <v>584</v>
      </c>
      <c r="B11" t="s">
        <v>659</v>
      </c>
      <c r="C11" t="s">
        <v>3</v>
      </c>
      <c r="D11" t="s">
        <v>558</v>
      </c>
    </row>
    <row r="12" spans="1:4" x14ac:dyDescent="0.25">
      <c r="A12" t="s">
        <v>585</v>
      </c>
      <c r="B12" t="s">
        <v>565</v>
      </c>
      <c r="C12" t="s">
        <v>3</v>
      </c>
      <c r="D12" t="s">
        <v>558</v>
      </c>
    </row>
    <row r="13" spans="1:4" x14ac:dyDescent="0.25">
      <c r="A13" t="s">
        <v>586</v>
      </c>
      <c r="B13" t="s">
        <v>566</v>
      </c>
      <c r="C13" t="s">
        <v>10</v>
      </c>
      <c r="D13" t="s">
        <v>558</v>
      </c>
    </row>
    <row r="14" spans="1:4" x14ac:dyDescent="0.25">
      <c r="A14" t="s">
        <v>587</v>
      </c>
      <c r="B14" t="s">
        <v>657</v>
      </c>
      <c r="C14" t="s">
        <v>1</v>
      </c>
      <c r="D14" t="s">
        <v>558</v>
      </c>
    </row>
    <row r="15" spans="1:4" x14ac:dyDescent="0.25">
      <c r="A15" t="s">
        <v>588</v>
      </c>
      <c r="B15" t="s">
        <v>568</v>
      </c>
      <c r="C15" t="s">
        <v>3</v>
      </c>
      <c r="D15" t="s">
        <v>558</v>
      </c>
    </row>
    <row r="16" spans="1:4" x14ac:dyDescent="0.25">
      <c r="A16" t="s">
        <v>589</v>
      </c>
      <c r="B16" t="s">
        <v>655</v>
      </c>
      <c r="C16" t="s">
        <v>3</v>
      </c>
      <c r="D16" t="s">
        <v>558</v>
      </c>
    </row>
    <row r="17" spans="1:4" x14ac:dyDescent="0.25">
      <c r="A17" t="s">
        <v>590</v>
      </c>
      <c r="B17" t="s">
        <v>569</v>
      </c>
      <c r="C17" t="s">
        <v>1</v>
      </c>
      <c r="D17" t="s">
        <v>558</v>
      </c>
    </row>
    <row r="18" spans="1:4" x14ac:dyDescent="0.25">
      <c r="A18" t="s">
        <v>591</v>
      </c>
      <c r="B18" t="s">
        <v>656</v>
      </c>
      <c r="C18" t="s">
        <v>28</v>
      </c>
      <c r="D18" t="s">
        <v>558</v>
      </c>
    </row>
    <row r="19" spans="1:4" x14ac:dyDescent="0.25">
      <c r="A19" t="s">
        <v>592</v>
      </c>
      <c r="B19" t="s">
        <v>570</v>
      </c>
      <c r="C19" t="s">
        <v>3</v>
      </c>
      <c r="D19" t="s">
        <v>558</v>
      </c>
    </row>
    <row r="20" spans="1:4" x14ac:dyDescent="0.25">
      <c r="A20" t="s">
        <v>593</v>
      </c>
      <c r="B20" t="s">
        <v>665</v>
      </c>
      <c r="C20" t="s">
        <v>10</v>
      </c>
      <c r="D20" t="s">
        <v>558</v>
      </c>
    </row>
    <row r="21" spans="1:4" x14ac:dyDescent="0.25">
      <c r="A21" t="s">
        <v>594</v>
      </c>
      <c r="B21" t="s">
        <v>571</v>
      </c>
      <c r="C21" t="s">
        <v>10</v>
      </c>
      <c r="D21" t="s">
        <v>558</v>
      </c>
    </row>
    <row r="22" spans="1:4" x14ac:dyDescent="0.25">
      <c r="A22" t="s">
        <v>595</v>
      </c>
      <c r="B22" t="s">
        <v>664</v>
      </c>
      <c r="C22" t="s">
        <v>3</v>
      </c>
      <c r="D22" t="s">
        <v>558</v>
      </c>
    </row>
    <row r="23" spans="1:4" x14ac:dyDescent="0.25">
      <c r="A23" t="s">
        <v>596</v>
      </c>
      <c r="B23" t="s">
        <v>663</v>
      </c>
      <c r="C23" t="s">
        <v>10</v>
      </c>
      <c r="D23" t="s">
        <v>558</v>
      </c>
    </row>
    <row r="24" spans="1:4" x14ac:dyDescent="0.25">
      <c r="A24" t="s">
        <v>597</v>
      </c>
      <c r="B24" t="s">
        <v>85</v>
      </c>
      <c r="C24" t="s">
        <v>10</v>
      </c>
      <c r="D24" t="s">
        <v>558</v>
      </c>
    </row>
    <row r="25" spans="1:4" x14ac:dyDescent="0.25">
      <c r="A25" t="s">
        <v>667</v>
      </c>
      <c r="B25" t="s">
        <v>648</v>
      </c>
      <c r="C25" t="s">
        <v>1</v>
      </c>
      <c r="D25" t="s">
        <v>558</v>
      </c>
    </row>
    <row r="26" spans="1:4" x14ac:dyDescent="0.25">
      <c r="A26" t="s">
        <v>598</v>
      </c>
      <c r="B26" t="s">
        <v>561</v>
      </c>
      <c r="C26" t="s">
        <v>3</v>
      </c>
      <c r="D26" t="s">
        <v>573</v>
      </c>
    </row>
    <row r="27" spans="1:4" x14ac:dyDescent="0.25">
      <c r="A27" t="s">
        <v>599</v>
      </c>
      <c r="B27" t="s">
        <v>562</v>
      </c>
      <c r="C27" t="s">
        <v>49</v>
      </c>
      <c r="D27" t="s">
        <v>573</v>
      </c>
    </row>
    <row r="28" spans="1:4" x14ac:dyDescent="0.25">
      <c r="A28" t="s">
        <v>600</v>
      </c>
      <c r="B28" t="s">
        <v>662</v>
      </c>
      <c r="C28" t="s">
        <v>49</v>
      </c>
      <c r="D28" t="s">
        <v>573</v>
      </c>
    </row>
    <row r="29" spans="1:4" x14ac:dyDescent="0.25">
      <c r="A29" t="s">
        <v>601</v>
      </c>
      <c r="B29" t="s">
        <v>572</v>
      </c>
      <c r="C29" t="s">
        <v>49</v>
      </c>
      <c r="D29" t="s">
        <v>573</v>
      </c>
    </row>
    <row r="30" spans="1:4" x14ac:dyDescent="0.25">
      <c r="A30" t="s">
        <v>602</v>
      </c>
      <c r="B30" t="s">
        <v>563</v>
      </c>
      <c r="C30" t="s">
        <v>10</v>
      </c>
      <c r="D30" t="s">
        <v>573</v>
      </c>
    </row>
    <row r="31" spans="1:4" x14ac:dyDescent="0.25">
      <c r="A31" t="s">
        <v>603</v>
      </c>
      <c r="B31" t="s">
        <v>661</v>
      </c>
      <c r="C31" t="s">
        <v>1</v>
      </c>
      <c r="D31" t="s">
        <v>573</v>
      </c>
    </row>
    <row r="32" spans="1:4" x14ac:dyDescent="0.25">
      <c r="A32" t="s">
        <v>604</v>
      </c>
      <c r="B32" t="s">
        <v>660</v>
      </c>
      <c r="C32" t="s">
        <v>10</v>
      </c>
      <c r="D32" t="s">
        <v>573</v>
      </c>
    </row>
    <row r="33" spans="1:4" x14ac:dyDescent="0.25">
      <c r="A33" t="s">
        <v>605</v>
      </c>
      <c r="B33" t="s">
        <v>659</v>
      </c>
      <c r="C33" t="s">
        <v>3</v>
      </c>
      <c r="D33" t="s">
        <v>573</v>
      </c>
    </row>
    <row r="34" spans="1:4" x14ac:dyDescent="0.25">
      <c r="A34" t="s">
        <v>606</v>
      </c>
      <c r="B34" t="s">
        <v>565</v>
      </c>
      <c r="C34" t="s">
        <v>3</v>
      </c>
      <c r="D34" t="s">
        <v>573</v>
      </c>
    </row>
    <row r="35" spans="1:4" x14ac:dyDescent="0.25">
      <c r="A35" t="s">
        <v>607</v>
      </c>
      <c r="B35" t="s">
        <v>658</v>
      </c>
      <c r="C35" t="s">
        <v>79</v>
      </c>
      <c r="D35" t="s">
        <v>573</v>
      </c>
    </row>
    <row r="36" spans="1:4" x14ac:dyDescent="0.25">
      <c r="A36" t="s">
        <v>608</v>
      </c>
      <c r="B36" t="s">
        <v>566</v>
      </c>
      <c r="C36" t="s">
        <v>10</v>
      </c>
      <c r="D36" t="s">
        <v>573</v>
      </c>
    </row>
    <row r="37" spans="1:4" x14ac:dyDescent="0.25">
      <c r="A37" t="s">
        <v>609</v>
      </c>
      <c r="B37" t="s">
        <v>657</v>
      </c>
      <c r="C37" t="s">
        <v>1</v>
      </c>
      <c r="D37" t="s">
        <v>573</v>
      </c>
    </row>
    <row r="38" spans="1:4" x14ac:dyDescent="0.25">
      <c r="A38" t="s">
        <v>610</v>
      </c>
      <c r="B38" t="s">
        <v>655</v>
      </c>
      <c r="C38" t="s">
        <v>3</v>
      </c>
      <c r="D38" t="s">
        <v>573</v>
      </c>
    </row>
    <row r="39" spans="1:4" x14ac:dyDescent="0.25">
      <c r="A39" t="s">
        <v>611</v>
      </c>
      <c r="B39" t="s">
        <v>656</v>
      </c>
      <c r="C39" t="s">
        <v>28</v>
      </c>
      <c r="D39" t="s">
        <v>573</v>
      </c>
    </row>
    <row r="40" spans="1:4" x14ac:dyDescent="0.25">
      <c r="A40" t="s">
        <v>612</v>
      </c>
      <c r="B40" t="s">
        <v>570</v>
      </c>
      <c r="C40" t="s">
        <v>3</v>
      </c>
      <c r="D40" t="s">
        <v>573</v>
      </c>
    </row>
    <row r="41" spans="1:4" x14ac:dyDescent="0.25">
      <c r="A41" t="s">
        <v>613</v>
      </c>
      <c r="B41" t="s">
        <v>654</v>
      </c>
      <c r="C41" t="s">
        <v>3</v>
      </c>
      <c r="D41" t="s">
        <v>573</v>
      </c>
    </row>
    <row r="42" spans="1:4" x14ac:dyDescent="0.25">
      <c r="A42" t="s">
        <v>614</v>
      </c>
      <c r="B42" t="s">
        <v>574</v>
      </c>
      <c r="C42" t="s">
        <v>3</v>
      </c>
      <c r="D42" t="s">
        <v>573</v>
      </c>
    </row>
    <row r="43" spans="1:4" x14ac:dyDescent="0.25">
      <c r="A43" t="s">
        <v>615</v>
      </c>
      <c r="B43" t="s">
        <v>653</v>
      </c>
      <c r="C43" t="s">
        <v>1</v>
      </c>
      <c r="D43" t="s">
        <v>573</v>
      </c>
    </row>
    <row r="44" spans="1:4" x14ac:dyDescent="0.25">
      <c r="A44" t="s">
        <v>616</v>
      </c>
      <c r="B44" t="s">
        <v>652</v>
      </c>
      <c r="C44" t="s">
        <v>1</v>
      </c>
      <c r="D44" t="s">
        <v>573</v>
      </c>
    </row>
    <row r="45" spans="1:4" x14ac:dyDescent="0.25">
      <c r="A45" t="s">
        <v>617</v>
      </c>
      <c r="B45" t="s">
        <v>651</v>
      </c>
      <c r="C45" t="s">
        <v>10</v>
      </c>
      <c r="D45" t="s">
        <v>573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E1C9-2B9A-44E1-B18B-9C1738C4A6A0}">
  <dimension ref="A1:D22"/>
  <sheetViews>
    <sheetView tabSelected="1" workbookViewId="0">
      <selection activeCell="A22" sqref="A22"/>
    </sheetView>
  </sheetViews>
  <sheetFormatPr defaultRowHeight="15" x14ac:dyDescent="0.25"/>
  <cols>
    <col min="4" max="4" width="12.42578125" bestFit="1" customWidth="1"/>
  </cols>
  <sheetData>
    <row r="1" spans="1:4" x14ac:dyDescent="0.25">
      <c r="A1" t="s">
        <v>669</v>
      </c>
      <c r="B1" t="s">
        <v>560</v>
      </c>
      <c r="C1" t="s">
        <v>567</v>
      </c>
      <c r="D1" t="s">
        <v>668</v>
      </c>
    </row>
    <row r="2" spans="1:4" x14ac:dyDescent="0.25">
      <c r="A2" t="s">
        <v>598</v>
      </c>
      <c r="B2" t="s">
        <v>561</v>
      </c>
      <c r="C2" t="s">
        <v>3</v>
      </c>
      <c r="D2" t="s">
        <v>573</v>
      </c>
    </row>
    <row r="3" spans="1:4" x14ac:dyDescent="0.25">
      <c r="A3" t="s">
        <v>599</v>
      </c>
      <c r="B3" t="s">
        <v>562</v>
      </c>
      <c r="C3" t="s">
        <v>49</v>
      </c>
      <c r="D3" t="s">
        <v>573</v>
      </c>
    </row>
    <row r="4" spans="1:4" x14ac:dyDescent="0.25">
      <c r="A4" t="s">
        <v>600</v>
      </c>
      <c r="B4" t="s">
        <v>662</v>
      </c>
      <c r="C4" t="s">
        <v>49</v>
      </c>
      <c r="D4" t="s">
        <v>573</v>
      </c>
    </row>
    <row r="5" spans="1:4" x14ac:dyDescent="0.25">
      <c r="A5" t="s">
        <v>601</v>
      </c>
      <c r="B5" t="s">
        <v>572</v>
      </c>
      <c r="C5" t="s">
        <v>49</v>
      </c>
      <c r="D5" t="s">
        <v>573</v>
      </c>
    </row>
    <row r="6" spans="1:4" x14ac:dyDescent="0.25">
      <c r="A6" t="s">
        <v>602</v>
      </c>
      <c r="B6" t="s">
        <v>563</v>
      </c>
      <c r="C6" t="s">
        <v>10</v>
      </c>
      <c r="D6" t="s">
        <v>573</v>
      </c>
    </row>
    <row r="7" spans="1:4" x14ac:dyDescent="0.25">
      <c r="A7" t="s">
        <v>603</v>
      </c>
      <c r="B7" t="s">
        <v>661</v>
      </c>
      <c r="C7" t="s">
        <v>1</v>
      </c>
      <c r="D7" t="s">
        <v>573</v>
      </c>
    </row>
    <row r="8" spans="1:4" x14ac:dyDescent="0.25">
      <c r="A8" t="s">
        <v>604</v>
      </c>
      <c r="B8" t="s">
        <v>660</v>
      </c>
      <c r="C8" t="s">
        <v>10</v>
      </c>
      <c r="D8" t="s">
        <v>573</v>
      </c>
    </row>
    <row r="9" spans="1:4" x14ac:dyDescent="0.25">
      <c r="A9" t="s">
        <v>605</v>
      </c>
      <c r="B9" t="s">
        <v>659</v>
      </c>
      <c r="C9" t="s">
        <v>3</v>
      </c>
      <c r="D9" t="s">
        <v>573</v>
      </c>
    </row>
    <row r="10" spans="1:4" x14ac:dyDescent="0.25">
      <c r="A10" t="s">
        <v>606</v>
      </c>
      <c r="B10" t="s">
        <v>565</v>
      </c>
      <c r="C10" t="s">
        <v>3</v>
      </c>
      <c r="D10" t="s">
        <v>573</v>
      </c>
    </row>
    <row r="11" spans="1:4" x14ac:dyDescent="0.25">
      <c r="A11" t="s">
        <v>607</v>
      </c>
      <c r="B11" t="s">
        <v>658</v>
      </c>
      <c r="C11" t="s">
        <v>79</v>
      </c>
      <c r="D11" t="s">
        <v>573</v>
      </c>
    </row>
    <row r="12" spans="1:4" x14ac:dyDescent="0.25">
      <c r="A12" t="s">
        <v>608</v>
      </c>
      <c r="B12" t="s">
        <v>566</v>
      </c>
      <c r="C12" t="s">
        <v>10</v>
      </c>
      <c r="D12" t="s">
        <v>573</v>
      </c>
    </row>
    <row r="13" spans="1:4" x14ac:dyDescent="0.25">
      <c r="A13" t="s">
        <v>609</v>
      </c>
      <c r="B13" t="s">
        <v>657</v>
      </c>
      <c r="C13" t="s">
        <v>1</v>
      </c>
      <c r="D13" t="s">
        <v>573</v>
      </c>
    </row>
    <row r="14" spans="1:4" x14ac:dyDescent="0.25">
      <c r="A14" t="s">
        <v>610</v>
      </c>
      <c r="B14" t="s">
        <v>655</v>
      </c>
      <c r="C14" t="s">
        <v>3</v>
      </c>
      <c r="D14" t="s">
        <v>573</v>
      </c>
    </row>
    <row r="15" spans="1:4" x14ac:dyDescent="0.25">
      <c r="A15" t="s">
        <v>611</v>
      </c>
      <c r="B15" t="s">
        <v>656</v>
      </c>
      <c r="C15" t="s">
        <v>28</v>
      </c>
      <c r="D15" t="s">
        <v>573</v>
      </c>
    </row>
    <row r="16" spans="1:4" x14ac:dyDescent="0.25">
      <c r="A16" t="s">
        <v>612</v>
      </c>
      <c r="B16" t="s">
        <v>570</v>
      </c>
      <c r="C16" t="s">
        <v>3</v>
      </c>
      <c r="D16" t="s">
        <v>573</v>
      </c>
    </row>
    <row r="17" spans="1:4" x14ac:dyDescent="0.25">
      <c r="A17" t="s">
        <v>613</v>
      </c>
      <c r="B17" t="s">
        <v>654</v>
      </c>
      <c r="C17" t="s">
        <v>3</v>
      </c>
      <c r="D17" t="s">
        <v>573</v>
      </c>
    </row>
    <row r="18" spans="1:4" x14ac:dyDescent="0.25">
      <c r="A18" t="s">
        <v>614</v>
      </c>
      <c r="B18" t="s">
        <v>574</v>
      </c>
      <c r="C18" t="s">
        <v>3</v>
      </c>
      <c r="D18" t="s">
        <v>573</v>
      </c>
    </row>
    <row r="19" spans="1:4" x14ac:dyDescent="0.25">
      <c r="A19" t="s">
        <v>615</v>
      </c>
      <c r="B19" t="s">
        <v>653</v>
      </c>
      <c r="C19" t="s">
        <v>1</v>
      </c>
      <c r="D19" t="s">
        <v>573</v>
      </c>
    </row>
    <row r="20" spans="1:4" x14ac:dyDescent="0.25">
      <c r="A20" t="s">
        <v>616</v>
      </c>
      <c r="B20" t="s">
        <v>652</v>
      </c>
      <c r="C20" t="s">
        <v>1</v>
      </c>
      <c r="D20" t="s">
        <v>573</v>
      </c>
    </row>
    <row r="21" spans="1:4" x14ac:dyDescent="0.25">
      <c r="A21" t="s">
        <v>617</v>
      </c>
      <c r="B21" t="s">
        <v>651</v>
      </c>
      <c r="C21" t="s">
        <v>10</v>
      </c>
      <c r="D21" t="s">
        <v>573</v>
      </c>
    </row>
    <row r="22" spans="1:4" x14ac:dyDescent="0.25">
      <c r="B22" t="s">
        <v>670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00D0-C28E-4518-AF5C-070CF221A5E6}">
  <dimension ref="A1:C19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647</v>
      </c>
      <c r="B1" t="s">
        <v>618</v>
      </c>
      <c r="C1" t="s">
        <v>619</v>
      </c>
    </row>
    <row r="2" spans="1:3" x14ac:dyDescent="0.25">
      <c r="A2" t="s">
        <v>629</v>
      </c>
      <c r="B2" t="s">
        <v>623</v>
      </c>
      <c r="C2" t="s">
        <v>626</v>
      </c>
    </row>
    <row r="3" spans="1:3" x14ac:dyDescent="0.25">
      <c r="A3" t="s">
        <v>630</v>
      </c>
      <c r="B3" t="s">
        <v>621</v>
      </c>
      <c r="C3" t="s">
        <v>626</v>
      </c>
    </row>
    <row r="4" spans="1:3" x14ac:dyDescent="0.25">
      <c r="A4" t="s">
        <v>631</v>
      </c>
      <c r="B4" t="s">
        <v>622</v>
      </c>
      <c r="C4" t="s">
        <v>626</v>
      </c>
    </row>
    <row r="5" spans="1:3" x14ac:dyDescent="0.25">
      <c r="A5" t="s">
        <v>632</v>
      </c>
      <c r="B5" t="s">
        <v>624</v>
      </c>
      <c r="C5" t="s">
        <v>626</v>
      </c>
    </row>
    <row r="6" spans="1:3" x14ac:dyDescent="0.25">
      <c r="A6" t="s">
        <v>633</v>
      </c>
      <c r="B6" t="s">
        <v>620</v>
      </c>
      <c r="C6" t="s">
        <v>626</v>
      </c>
    </row>
    <row r="7" spans="1:3" x14ac:dyDescent="0.25">
      <c r="A7" t="s">
        <v>634</v>
      </c>
      <c r="B7" t="s">
        <v>625</v>
      </c>
      <c r="C7" t="s">
        <v>626</v>
      </c>
    </row>
    <row r="8" spans="1:3" x14ac:dyDescent="0.25">
      <c r="A8" t="s">
        <v>635</v>
      </c>
      <c r="B8" t="s">
        <v>623</v>
      </c>
      <c r="C8" t="s">
        <v>627</v>
      </c>
    </row>
    <row r="9" spans="1:3" x14ac:dyDescent="0.25">
      <c r="A9" t="s">
        <v>636</v>
      </c>
      <c r="B9" t="s">
        <v>621</v>
      </c>
      <c r="C9" t="s">
        <v>627</v>
      </c>
    </row>
    <row r="10" spans="1:3" x14ac:dyDescent="0.25">
      <c r="A10" t="s">
        <v>637</v>
      </c>
      <c r="B10" t="s">
        <v>622</v>
      </c>
      <c r="C10" t="s">
        <v>627</v>
      </c>
    </row>
    <row r="11" spans="1:3" x14ac:dyDescent="0.25">
      <c r="A11" t="s">
        <v>638</v>
      </c>
      <c r="B11" t="s">
        <v>624</v>
      </c>
      <c r="C11" t="s">
        <v>627</v>
      </c>
    </row>
    <row r="12" spans="1:3" x14ac:dyDescent="0.25">
      <c r="A12" t="s">
        <v>639</v>
      </c>
      <c r="B12" t="s">
        <v>620</v>
      </c>
      <c r="C12" t="s">
        <v>627</v>
      </c>
    </row>
    <row r="13" spans="1:3" x14ac:dyDescent="0.25">
      <c r="A13" t="s">
        <v>640</v>
      </c>
      <c r="B13" t="s">
        <v>625</v>
      </c>
      <c r="C13" t="s">
        <v>627</v>
      </c>
    </row>
    <row r="14" spans="1:3" x14ac:dyDescent="0.25">
      <c r="A14" t="s">
        <v>641</v>
      </c>
      <c r="B14" t="s">
        <v>623</v>
      </c>
      <c r="C14" t="s">
        <v>628</v>
      </c>
    </row>
    <row r="15" spans="1:3" x14ac:dyDescent="0.25">
      <c r="A15" t="s">
        <v>642</v>
      </c>
      <c r="B15" t="s">
        <v>621</v>
      </c>
      <c r="C15" t="s">
        <v>628</v>
      </c>
    </row>
    <row r="16" spans="1:3" x14ac:dyDescent="0.25">
      <c r="A16" t="s">
        <v>643</v>
      </c>
      <c r="B16" t="s">
        <v>622</v>
      </c>
      <c r="C16" t="s">
        <v>628</v>
      </c>
    </row>
    <row r="17" spans="1:3" x14ac:dyDescent="0.25">
      <c r="A17" t="s">
        <v>644</v>
      </c>
      <c r="B17" t="s">
        <v>624</v>
      </c>
      <c r="C17" t="s">
        <v>628</v>
      </c>
    </row>
    <row r="18" spans="1:3" x14ac:dyDescent="0.25">
      <c r="A18" t="s">
        <v>645</v>
      </c>
      <c r="B18" t="s">
        <v>620</v>
      </c>
      <c r="C18" t="s">
        <v>628</v>
      </c>
    </row>
    <row r="19" spans="1:3" x14ac:dyDescent="0.25">
      <c r="A19" t="s">
        <v>646</v>
      </c>
      <c r="B19" t="s">
        <v>625</v>
      </c>
      <c r="C19" t="s">
        <v>628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0327-8293-462B-B2F8-A30173510E16}">
  <dimension ref="A1:B1"/>
  <sheetViews>
    <sheetView workbookViewId="0">
      <selection activeCell="G10" sqref="G10"/>
    </sheetView>
  </sheetViews>
  <sheetFormatPr defaultRowHeight="15" x14ac:dyDescent="0.25"/>
  <sheetData>
    <row r="1" spans="1:2" x14ac:dyDescent="0.25">
      <c r="A1" t="s">
        <v>649</v>
      </c>
      <c r="B1" t="s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establish</vt:lpstr>
      <vt:lpstr>fixed_vars</vt:lpstr>
      <vt:lpstr>name</vt:lpstr>
      <vt:lpstr>Sheet2</vt:lpstr>
      <vt:lpstr>mainPl</vt:lpstr>
      <vt:lpstr>interCr</vt:lpstr>
      <vt:lpstr>soil</vt:lpstr>
      <vt:lpstr>relship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KimLoai</cp:lastModifiedBy>
  <cp:lastPrinted>2021-10-09T15:22:25Z</cp:lastPrinted>
  <dcterms:created xsi:type="dcterms:W3CDTF">2021-10-01T01:04:15Z</dcterms:created>
  <dcterms:modified xsi:type="dcterms:W3CDTF">2021-10-11T03:37:38Z</dcterms:modified>
</cp:coreProperties>
</file>