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inod\Videos\"/>
    </mc:Choice>
  </mc:AlternateContent>
  <bookViews>
    <workbookView xWindow="0" yWindow="0" windowWidth="20490" windowHeight="7620" activeTab="5"/>
  </bookViews>
  <sheets>
    <sheet name="Sheet1" sheetId="1" r:id="rId1"/>
    <sheet name="Sheet2" sheetId="2" r:id="rId2"/>
    <sheet name="Sheet8" sheetId="8" r:id="rId3"/>
    <sheet name="Sheet9" sheetId="9" r:id="rId4"/>
    <sheet name="Sheet10" sheetId="10" r:id="rId5"/>
    <sheet name="Sheet3" sheetId="14" r:id="rId6"/>
    <sheet name="Sheet5" sheetId="17" r:id="rId7"/>
    <sheet name="Sheet6" sheetId="1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8" l="1"/>
  <c r="H11" i="18"/>
  <c r="G11" i="18"/>
  <c r="F11" i="18"/>
  <c r="E11" i="18"/>
  <c r="E13" i="18"/>
  <c r="E14" i="18"/>
  <c r="F14" i="18" s="1"/>
  <c r="G14" i="18" s="1"/>
  <c r="E15" i="18"/>
  <c r="E16" i="18"/>
  <c r="E17" i="18"/>
  <c r="E18" i="18"/>
  <c r="E19" i="18"/>
  <c r="E20" i="18"/>
  <c r="E12" i="18"/>
  <c r="F12" i="18"/>
  <c r="F16" i="18"/>
  <c r="F20" i="18"/>
  <c r="F13" i="18"/>
  <c r="F15" i="18"/>
  <c r="G15" i="18" s="1"/>
  <c r="F17" i="18"/>
  <c r="F18" i="18"/>
  <c r="G18" i="18" s="1"/>
  <c r="F19" i="18"/>
  <c r="H15" i="18"/>
  <c r="H19" i="18"/>
  <c r="G13" i="18"/>
  <c r="G19" i="18"/>
  <c r="K11" i="17"/>
  <c r="J11" i="17"/>
  <c r="I11" i="17"/>
  <c r="H11" i="17"/>
  <c r="G11" i="17"/>
  <c r="F11" i="17"/>
  <c r="E11" i="17"/>
  <c r="I12" i="17"/>
  <c r="I13" i="17"/>
  <c r="I14" i="17"/>
  <c r="I15" i="17"/>
  <c r="I16" i="17"/>
  <c r="I17" i="17"/>
  <c r="I18" i="17"/>
  <c r="I19" i="17"/>
  <c r="I20" i="17"/>
  <c r="I19" i="18" l="1"/>
  <c r="I15" i="18"/>
  <c r="G16" i="18"/>
  <c r="H16" i="18"/>
  <c r="H20" i="18"/>
  <c r="G20" i="18"/>
  <c r="H18" i="18"/>
  <c r="I18" i="18" s="1"/>
  <c r="H14" i="18"/>
  <c r="I14" i="18" s="1"/>
  <c r="G17" i="18"/>
  <c r="H17" i="18"/>
  <c r="H13" i="18"/>
  <c r="I13" i="18" s="1"/>
  <c r="H12" i="18"/>
  <c r="G12" i="18"/>
  <c r="K12" i="17"/>
  <c r="K13" i="17"/>
  <c r="K14" i="17"/>
  <c r="K15" i="17"/>
  <c r="K16" i="17"/>
  <c r="K17" i="17"/>
  <c r="K18" i="17"/>
  <c r="K19" i="17"/>
  <c r="K20" i="17"/>
  <c r="J12" i="17"/>
  <c r="J13" i="17"/>
  <c r="J14" i="17"/>
  <c r="J15" i="17"/>
  <c r="J16" i="17"/>
  <c r="J17" i="17"/>
  <c r="J18" i="17"/>
  <c r="J19" i="17"/>
  <c r="J20" i="17"/>
  <c r="H12" i="17"/>
  <c r="H13" i="17"/>
  <c r="H15" i="17"/>
  <c r="H16" i="17"/>
  <c r="H17" i="17"/>
  <c r="H18" i="17"/>
  <c r="H19" i="17"/>
  <c r="H20" i="17"/>
  <c r="G12" i="17"/>
  <c r="G13" i="17"/>
  <c r="G14" i="17"/>
  <c r="G15" i="17"/>
  <c r="G16" i="17"/>
  <c r="G17" i="17"/>
  <c r="G18" i="17"/>
  <c r="G19" i="17"/>
  <c r="G20" i="17"/>
  <c r="E12" i="17"/>
  <c r="E13" i="17"/>
  <c r="E14" i="17"/>
  <c r="H14" i="17" s="1"/>
  <c r="E15" i="17"/>
  <c r="E16" i="17"/>
  <c r="E17" i="17"/>
  <c r="E18" i="17"/>
  <c r="E19" i="17"/>
  <c r="E20" i="17"/>
  <c r="F12" i="17"/>
  <c r="F13" i="17"/>
  <c r="F14" i="17"/>
  <c r="F15" i="17"/>
  <c r="F16" i="17"/>
  <c r="F17" i="17"/>
  <c r="F18" i="17"/>
  <c r="F19" i="17"/>
  <c r="F20" i="17"/>
  <c r="I11" i="14"/>
  <c r="J11" i="14"/>
  <c r="J12" i="14"/>
  <c r="J13" i="14"/>
  <c r="J14" i="14"/>
  <c r="J15" i="14"/>
  <c r="J16" i="14"/>
  <c r="J17" i="14"/>
  <c r="J18" i="14"/>
  <c r="J19" i="14"/>
  <c r="J20" i="14"/>
  <c r="I16" i="18" l="1"/>
  <c r="I17" i="18"/>
  <c r="I20" i="18"/>
  <c r="I12" i="18"/>
  <c r="K11" i="14"/>
  <c r="K12" i="14"/>
  <c r="K13" i="14"/>
  <c r="K16" i="14"/>
  <c r="K17" i="14"/>
  <c r="K18" i="14"/>
  <c r="K20" i="14"/>
  <c r="I12" i="14"/>
  <c r="I13" i="14"/>
  <c r="I14" i="14"/>
  <c r="K14" i="14" s="1"/>
  <c r="I15" i="14"/>
  <c r="K15" i="14" s="1"/>
  <c r="I16" i="14"/>
  <c r="I17" i="14"/>
  <c r="I18" i="14"/>
  <c r="I19" i="14"/>
  <c r="K19" i="14" s="1"/>
  <c r="I20" i="14"/>
  <c r="E21" i="10" l="1"/>
  <c r="D24" i="9"/>
  <c r="D23" i="9"/>
  <c r="D22" i="9"/>
  <c r="F20" i="2"/>
  <c r="F19" i="2"/>
  <c r="F18" i="2"/>
  <c r="F17" i="2"/>
  <c r="F16" i="2"/>
  <c r="F11" i="2"/>
  <c r="F11" i="1"/>
  <c r="E11" i="10" l="1"/>
  <c r="F11" i="10" s="1"/>
  <c r="E19" i="10"/>
  <c r="F19" i="10" s="1"/>
  <c r="E18" i="10"/>
  <c r="F18" i="10" s="1"/>
  <c r="E14" i="10"/>
  <c r="F14" i="10" s="1"/>
  <c r="E17" i="10"/>
  <c r="F17" i="10" s="1"/>
  <c r="E13" i="10"/>
  <c r="F13" i="10" s="1"/>
  <c r="E15" i="10"/>
  <c r="F15" i="10" s="1"/>
  <c r="E20" i="10"/>
  <c r="F20" i="10" s="1"/>
  <c r="E16" i="10"/>
  <c r="F16" i="10" s="1"/>
  <c r="E12" i="10"/>
  <c r="F12" i="10" s="1"/>
  <c r="F12" i="2"/>
  <c r="F13" i="2"/>
  <c r="F14" i="2"/>
  <c r="F15" i="2"/>
  <c r="F12" i="1"/>
  <c r="F13" i="1"/>
  <c r="F14" i="1"/>
  <c r="F15" i="1"/>
  <c r="F16" i="1" l="1"/>
</calcChain>
</file>

<file path=xl/sharedStrings.xml><?xml version="1.0" encoding="utf-8"?>
<sst xmlns="http://schemas.openxmlformats.org/spreadsheetml/2006/main" count="169" uniqueCount="125">
  <si>
    <t>Stationary Bill</t>
  </si>
  <si>
    <t>S.N</t>
  </si>
  <si>
    <t>Particular</t>
  </si>
  <si>
    <t>Qty</t>
  </si>
  <si>
    <t>Rate(in Rs)</t>
  </si>
  <si>
    <t>Amount(in RS)</t>
  </si>
  <si>
    <t xml:space="preserve">Pen </t>
  </si>
  <si>
    <t>Pencil</t>
  </si>
  <si>
    <t>Geometry Box</t>
  </si>
  <si>
    <t>Pencil Color</t>
  </si>
  <si>
    <t>Ink</t>
  </si>
  <si>
    <t>Total</t>
  </si>
  <si>
    <t>Resturant Bill</t>
  </si>
  <si>
    <t>Chowmein</t>
  </si>
  <si>
    <t>Mo:Mo</t>
  </si>
  <si>
    <t>Chicken Pizza</t>
  </si>
  <si>
    <t>Burger</t>
  </si>
  <si>
    <t>Veg Chowmein</t>
  </si>
  <si>
    <t>Maximum Amount</t>
  </si>
  <si>
    <t>Minimum Amount</t>
  </si>
  <si>
    <t>Average Amount</t>
  </si>
  <si>
    <t>No.of item</t>
  </si>
  <si>
    <t>Months and their Temperature</t>
  </si>
  <si>
    <t>Month</t>
  </si>
  <si>
    <t>Max Temperature *c</t>
  </si>
  <si>
    <t>Min Temperature *c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</si>
  <si>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</si>
  <si>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</si>
  <si>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</si>
  <si>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</si>
  <si>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</si>
  <si>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</si>
  <si>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</si>
  <si>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</si>
  <si>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</si>
  <si>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</si>
  <si>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</si>
  <si>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</si>
  <si>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Name </t>
  </si>
  <si>
    <t>Donation Amount for earthquake victim</t>
  </si>
  <si>
    <t>Section</t>
  </si>
  <si>
    <t>Donation Amount</t>
  </si>
  <si>
    <t>Bishal Phuyal</t>
  </si>
  <si>
    <t>Prabin Buddhacharya</t>
  </si>
  <si>
    <t>Sanis Maharjan</t>
  </si>
  <si>
    <t>Rashika</t>
  </si>
  <si>
    <t>Aayush</t>
  </si>
  <si>
    <t xml:space="preserve"> Aastha Neupane</t>
  </si>
  <si>
    <t>Shreya Khadgi</t>
  </si>
  <si>
    <t>Suvekshya shrestha</t>
  </si>
  <si>
    <t>Vishakha patnam</t>
  </si>
  <si>
    <t>Nirab shrestha</t>
  </si>
  <si>
    <t>Arleen Nakarmi</t>
  </si>
  <si>
    <t>a</t>
  </si>
  <si>
    <t>b</t>
  </si>
  <si>
    <t>Total Amount</t>
  </si>
  <si>
    <t>Section A Total Amount</t>
  </si>
  <si>
    <t>Section B Total Amount</t>
  </si>
  <si>
    <t>Finding Age and Group Using DOB</t>
  </si>
  <si>
    <t>Name</t>
  </si>
  <si>
    <t>Date of Birth</t>
  </si>
  <si>
    <t>Age</t>
  </si>
  <si>
    <t>Age Group</t>
  </si>
  <si>
    <t>Bishal</t>
  </si>
  <si>
    <t>Bibek</t>
  </si>
  <si>
    <t>Binod</t>
  </si>
  <si>
    <t>Gita</t>
  </si>
  <si>
    <t>Puja</t>
  </si>
  <si>
    <t>Puspha</t>
  </si>
  <si>
    <t>Prashant</t>
  </si>
  <si>
    <t>Pratima</t>
  </si>
  <si>
    <t>Durga</t>
  </si>
  <si>
    <t>Dharmanandha</t>
  </si>
  <si>
    <t>Today's Date:</t>
  </si>
  <si>
    <t>Child</t>
  </si>
  <si>
    <t>Teen</t>
  </si>
  <si>
    <t>Adult</t>
  </si>
  <si>
    <t>Young</t>
  </si>
  <si>
    <t>Old</t>
  </si>
  <si>
    <t>Category</t>
  </si>
  <si>
    <t>Marksheet of BIM</t>
  </si>
  <si>
    <t>Roll No</t>
  </si>
  <si>
    <t>B. Math</t>
  </si>
  <si>
    <t>CIS</t>
  </si>
  <si>
    <t>DL</t>
  </si>
  <si>
    <t>English</t>
  </si>
  <si>
    <t>POM</t>
  </si>
  <si>
    <t>Result</t>
  </si>
  <si>
    <t>Division</t>
  </si>
  <si>
    <t>Csit 1st Semester Result</t>
  </si>
  <si>
    <t>Sanish Maharjan</t>
  </si>
  <si>
    <t>Rikesh</t>
  </si>
  <si>
    <t>Ravi Singh</t>
  </si>
  <si>
    <t>Aashish Lal Singh</t>
  </si>
  <si>
    <t>Riwaz Dangol</t>
  </si>
  <si>
    <t>Nirab Shrestha</t>
  </si>
  <si>
    <t>Luis Shrestha</t>
  </si>
  <si>
    <t>Samir maharjan</t>
  </si>
  <si>
    <t>Issue Date: 3/10/2020</t>
  </si>
  <si>
    <t>Percentage</t>
  </si>
  <si>
    <t>Fail</t>
  </si>
  <si>
    <t>First Div</t>
  </si>
  <si>
    <t>Second Div</t>
  </si>
  <si>
    <t>Third Div</t>
  </si>
  <si>
    <t>Distinction</t>
  </si>
  <si>
    <t>Salary Sheet</t>
  </si>
  <si>
    <t>B.Salary</t>
  </si>
  <si>
    <t>Medical Allowence 10%</t>
  </si>
  <si>
    <t>Gross Salary</t>
  </si>
  <si>
    <t>Income tax</t>
  </si>
  <si>
    <t>Net Salary</t>
  </si>
  <si>
    <t>Emp_ID</t>
  </si>
  <si>
    <t>House rent Allowence 12%</t>
  </si>
  <si>
    <t>Provident Fund 10%</t>
  </si>
  <si>
    <t>Travelling Allowence 10%</t>
  </si>
  <si>
    <t>Salary</t>
  </si>
  <si>
    <t>Income Tax(in %)</t>
  </si>
  <si>
    <t>Tele-Communication Telephone Bill</t>
  </si>
  <si>
    <t>Total Call</t>
  </si>
  <si>
    <t>Minimum Charge</t>
  </si>
  <si>
    <t>Total Charge</t>
  </si>
  <si>
    <t>Vat 13%</t>
  </si>
  <si>
    <t>Net Charge</t>
  </si>
  <si>
    <t>Extra Charge</t>
  </si>
  <si>
    <t>Gvot tax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</si>
</sst>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9" fontId="2" fillId="0" borderId="0" xfId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4" fontId="0" fillId="0" borderId="0" xfId="0" applyNumberFormat="1" applyBorder="1"/>
    <xf numFmtId="0" fontId="0" fillId="2" borderId="0" xfId="0" applyFill="1" applyBorder="1"/>
    <xf numFmtId="14" fontId="0" fillId="2" borderId="0" xfId="0" applyNumberFormat="1" applyFill="1" applyBorder="1"/>
    <xf numFmtId="14" fontId="0" fillId="0" borderId="7" xfId="0" applyNumberFormat="1" applyBorder="1"/>
    <xf numFmtId="0" fontId="0" fillId="0" borderId="0" xfId="0" applyAlignment="1"/>
    <xf numFmtId="0" fontId="2" fillId="0" borderId="0" xfId="0" applyFont="1" applyFill="1" applyBorder="1" applyAlignment="1">
      <alignment horizontal="center"/>
    </xf>
    <xf numFmtId="0" fontId="6" fillId="0" borderId="0" xfId="0" applyFont="1" applyBorder="1"/>
    <xf numFmtId="0" fontId="0" fillId="0" borderId="0" xfId="0" applyFill="1" applyBorder="1"/>
    <xf numFmtId="0" fontId="5" fillId="0" borderId="4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0" fillId="0" borderId="7" xfId="0" applyBorder="1" applyAlignment="1">
      <alignment horizontal="center"/>
    </xf>
    <xf numFmtId="0" fontId="2" fillId="0" borderId="1" xfId="0" applyFont="1" applyBorder="1"/>
    <xf numFmtId="0" fontId="2" fillId="0" borderId="3" xfId="0" applyFont="1" applyBorder="1"/>
    <xf numFmtId="0" fontId="0" fillId="0" borderId="8" xfId="0" applyBorder="1"/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/>
    <xf numFmtId="0" fontId="8" fillId="0" borderId="0" xfId="0" applyFont="1" applyFill="1" applyBorder="1"/>
    <xf numFmtId="0" fontId="8" fillId="0" borderId="0" xfId="0" applyFont="1" applyBorder="1"/>
  </cellXfs>
  <cellStyles count="2">
    <cellStyle name="Normal" xfId="0" builtinId="0"/>
    <cellStyle name="Percent" xfId="1" builtinId="5"/>
  </cellStyles>
  <dxfs count="26"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512467191601045E-2"/>
          <c:y val="0.16245370370370371"/>
          <c:w val="0.85841907261592298"/>
          <c:h val="0.479171770195392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Sheet8!$B$11:$B$22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Sheet8!$C$11:$C$22</c:f>
              <c:numCache>
                <c:formatCode>General</c:formatCode>
                <c:ptCount val="12"/>
                <c:pt idx="0">
                  <c:v>22</c:v>
                </c:pt>
                <c:pt idx="1">
                  <c:v>24</c:v>
                </c:pt>
                <c:pt idx="2">
                  <c:v>28</c:v>
                </c:pt>
                <c:pt idx="3">
                  <c:v>30</c:v>
                </c:pt>
                <c:pt idx="4">
                  <c:v>33</c:v>
                </c:pt>
                <c:pt idx="5">
                  <c:v>31</c:v>
                </c:pt>
                <c:pt idx="6">
                  <c:v>32</c:v>
                </c:pt>
                <c:pt idx="7">
                  <c:v>29</c:v>
                </c:pt>
                <c:pt idx="8">
                  <c:v>31</c:v>
                </c:pt>
                <c:pt idx="9">
                  <c:v>28</c:v>
                </c:pt>
                <c:pt idx="10">
                  <c:v>25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C-49C3-88D8-67D886FFD6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Sheet8!$B$11:$B$22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Sheet8!$D$11:$D$22</c:f>
              <c:numCache>
                <c:formatCode>General</c:formatCode>
                <c:ptCount val="12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C-49C3-88D8-67D886FF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175872"/>
        <c:axId val="1574178368"/>
      </c:lineChart>
      <c:catAx>
        <c:axId val="157417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78368"/>
        <c:crosses val="autoZero"/>
        <c:auto val="1"/>
        <c:lblAlgn val="ctr"/>
        <c:lblOffset val="100"/>
        <c:noMultiLvlLbl val="0"/>
      </c:catAx>
      <c:valAx>
        <c:axId val="15741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7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Sheet8!$B$11:$B$22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Sheet8!$C$11:$C$22</c:f>
              <c:numCache>
                <c:formatCode>General</c:formatCode>
                <c:ptCount val="12"/>
                <c:pt idx="0">
                  <c:v>22</c:v>
                </c:pt>
                <c:pt idx="1">
                  <c:v>24</c:v>
                </c:pt>
                <c:pt idx="2">
                  <c:v>28</c:v>
                </c:pt>
                <c:pt idx="3">
                  <c:v>30</c:v>
                </c:pt>
                <c:pt idx="4">
                  <c:v>33</c:v>
                </c:pt>
                <c:pt idx="5">
                  <c:v>31</c:v>
                </c:pt>
                <c:pt idx="6">
                  <c:v>32</c:v>
                </c:pt>
                <c:pt idx="7">
                  <c:v>29</c:v>
                </c:pt>
                <c:pt idx="8">
                  <c:v>31</c:v>
                </c:pt>
                <c:pt idx="9">
                  <c:v>28</c:v>
                </c:pt>
                <c:pt idx="10">
                  <c:v>25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F-44C7-8C2E-84CB0342D7B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Sheet8!$B$11:$B$22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Sheet8!$D$11:$D$22</c:f>
              <c:numCache>
                <c:formatCode>General</c:formatCode>
                <c:ptCount val="12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F-44C7-8C2E-84CB0342D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915568"/>
        <c:axId val="1451915984"/>
      </c:barChart>
      <c:catAx>
        <c:axId val="145191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15984"/>
        <c:crosses val="autoZero"/>
        <c:auto val="1"/>
        <c:lblAlgn val="ctr"/>
        <c:lblOffset val="100"/>
        <c:noMultiLvlLbl val="0"/>
      </c:catAx>
      <c:valAx>
        <c:axId val="14519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1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18</xdr:row>
      <xdr:rowOff>9526</xdr:rowOff>
    </xdr:from>
    <xdr:to>
      <xdr:col>6</xdr:col>
      <xdr:colOff>9524</xdr:colOff>
      <xdr:row>24</xdr:row>
      <xdr:rowOff>9526</xdr:rowOff>
    </xdr:to>
    <xdr:sp macro="" textlink="">
      <xdr:nvSpPr>
        <xdr:cNvPr id="2" name="TextBox 1"/>
        <xdr:cNvSpPr txBox="1"/>
      </xdr:nvSpPr>
      <xdr:spPr>
        <a:xfrm>
          <a:off x="609599" y="3486151"/>
          <a:ext cx="4124325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91440" rtlCol="0" anchor="t"/>
        <a:lstStyle/>
        <a:p>
          <a:r>
            <a:rPr lang="en-US" sz="1100" b="1"/>
            <a:t>#Formulae Used:</a:t>
          </a:r>
        </a:p>
        <a:p>
          <a:r>
            <a:rPr lang="en-US" sz="1100"/>
            <a:t>1) Amount	=PRODUCT(E11,D11)</a:t>
          </a:r>
        </a:p>
        <a:p>
          <a:r>
            <a:rPr lang="en-US" sz="1100"/>
            <a:t>2) Total	=SUM(F11:F15)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23</xdr:row>
      <xdr:rowOff>19050</xdr:rowOff>
    </xdr:from>
    <xdr:ext cx="184731" cy="264560"/>
    <xdr:sp macro="" textlink="">
      <xdr:nvSpPr>
        <xdr:cNvPr id="27" name="TextBox 26"/>
        <xdr:cNvSpPr txBox="1"/>
      </xdr:nvSpPr>
      <xdr:spPr>
        <a:xfrm>
          <a:off x="1152525" y="444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590550</xdr:colOff>
      <xdr:row>21</xdr:row>
      <xdr:rowOff>19050</xdr:rowOff>
    </xdr:from>
    <xdr:ext cx="184731" cy="264560"/>
    <xdr:sp macro="" textlink="">
      <xdr:nvSpPr>
        <xdr:cNvPr id="28" name="TextBox 27"/>
        <xdr:cNvSpPr txBox="1"/>
      </xdr:nvSpPr>
      <xdr:spPr>
        <a:xfrm>
          <a:off x="1809750" y="406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38100</xdr:colOff>
      <xdr:row>20</xdr:row>
      <xdr:rowOff>180976</xdr:rowOff>
    </xdr:from>
    <xdr:ext cx="4210050" cy="1514474"/>
    <xdr:sp macro="" textlink="">
      <xdr:nvSpPr>
        <xdr:cNvPr id="29" name="TextBox 28"/>
        <xdr:cNvSpPr txBox="1"/>
      </xdr:nvSpPr>
      <xdr:spPr>
        <a:xfrm>
          <a:off x="647700" y="4038601"/>
          <a:ext cx="4210050" cy="151447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274320" tIns="91440" rIns="91440" rtlCol="0" anchor="t">
          <a:noAutofit/>
        </a:bodyPr>
        <a:lstStyle/>
        <a:p>
          <a:r>
            <a:rPr lang="en-US" sz="1100" b="1">
              <a:ln>
                <a:noFill/>
              </a:ln>
            </a:rPr>
            <a:t>#</a:t>
          </a:r>
          <a:r>
            <a:rPr lang="en-US" sz="1200" b="1">
              <a:ln>
                <a:noFill/>
              </a:ln>
            </a:rPr>
            <a:t>Formula Used:</a:t>
          </a:r>
        </a:p>
        <a:p>
          <a:r>
            <a:rPr lang="en-US" sz="1200" b="0">
              <a:ln>
                <a:noFill/>
              </a:ln>
            </a:rPr>
            <a:t>1)</a:t>
          </a:r>
          <a:r>
            <a:rPr lang="en-US" sz="1200" b="0" baseline="0">
              <a:ln>
                <a:noFill/>
              </a:ln>
            </a:rPr>
            <a:t> Amount		=PRODUCT(D11:E11)</a:t>
          </a:r>
        </a:p>
        <a:p>
          <a:r>
            <a:rPr lang="en-US" sz="1200" b="0" baseline="0">
              <a:ln>
                <a:noFill/>
              </a:ln>
            </a:rPr>
            <a:t>2) Total		=SUM(F11:F15)</a:t>
          </a:r>
        </a:p>
        <a:p>
          <a:r>
            <a:rPr lang="en-US" sz="1200" b="0" baseline="0">
              <a:ln>
                <a:noFill/>
              </a:ln>
            </a:rPr>
            <a:t>3) Maximum Amount	=MAX(F11:F15)</a:t>
          </a:r>
        </a:p>
        <a:p>
          <a:r>
            <a:rPr lang="en-US" sz="1200" b="0">
              <a:ln>
                <a:noFill/>
              </a:ln>
            </a:rPr>
            <a:t>4) Minimum Amount	=MIN(F11:F15)</a:t>
          </a:r>
        </a:p>
        <a:p>
          <a:r>
            <a:rPr lang="en-US" sz="1200" b="0">
              <a:ln>
                <a:noFill/>
              </a:ln>
            </a:rPr>
            <a:t>5)</a:t>
          </a:r>
          <a:r>
            <a:rPr lang="en-US" sz="1200" b="0" baseline="0">
              <a:ln>
                <a:noFill/>
              </a:ln>
            </a:rPr>
            <a:t> Average Amount	=AVERAGE(F11:F15)</a:t>
          </a:r>
        </a:p>
        <a:p>
          <a:r>
            <a:rPr lang="en-US" sz="1200" b="0" baseline="0">
              <a:ln>
                <a:noFill/>
              </a:ln>
            </a:rPr>
            <a:t>6) No. of item		=COUNT(B11:B15)</a:t>
          </a:r>
          <a:endParaRPr lang="en-US" sz="1200" b="0">
            <a:ln>
              <a:noFill/>
            </a:ln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11</xdr:row>
      <xdr:rowOff>95250</xdr:rowOff>
    </xdr:from>
    <xdr:to>
      <xdr:col>13</xdr:col>
      <xdr:colOff>400050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27</xdr:row>
      <xdr:rowOff>9526</xdr:rowOff>
    </xdr:from>
    <xdr:to>
      <xdr:col>14</xdr:col>
      <xdr:colOff>28575</xdr:colOff>
      <xdr:row>39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24</xdr:row>
      <xdr:rowOff>123825</xdr:rowOff>
    </xdr:from>
    <xdr:to>
      <xdr:col>4</xdr:col>
      <xdr:colOff>180975</xdr:colOff>
      <xdr:row>30</xdr:row>
      <xdr:rowOff>57150</xdr:rowOff>
    </xdr:to>
    <xdr:sp macro="" textlink="">
      <xdr:nvSpPr>
        <xdr:cNvPr id="2" name="TextBox 1"/>
        <xdr:cNvSpPr txBox="1"/>
      </xdr:nvSpPr>
      <xdr:spPr>
        <a:xfrm>
          <a:off x="609599" y="4705350"/>
          <a:ext cx="4343401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#Formula Used:</a:t>
          </a:r>
        </a:p>
        <a:p>
          <a:r>
            <a:rPr lang="en-US" sz="1200"/>
            <a:t>1)Total	=SUM(D11:D21)</a:t>
          </a:r>
        </a:p>
        <a:p>
          <a:r>
            <a:rPr lang="en-US" sz="1200"/>
            <a:t>2)Total(Sec A)	=SUM(D11,D13,D14,D15,D20,D21)</a:t>
          </a:r>
        </a:p>
        <a:p>
          <a:r>
            <a:rPr lang="en-US" sz="1200"/>
            <a:t>3)</a:t>
          </a:r>
          <a:r>
            <a:rPr lang="en-US" sz="1200" baseline="0"/>
            <a:t> Total(Sec B)	=SUM(D12,D16,D17,D18,D19)</a:t>
          </a:r>
          <a:r>
            <a:rPr lang="en-US" sz="1200"/>
            <a:t>	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21</xdr:row>
      <xdr:rowOff>28575</xdr:rowOff>
    </xdr:from>
    <xdr:ext cx="4791075" cy="1104900"/>
    <xdr:sp macro="" textlink="">
      <xdr:nvSpPr>
        <xdr:cNvPr id="2" name="TextBox 1"/>
        <xdr:cNvSpPr txBox="1"/>
      </xdr:nvSpPr>
      <xdr:spPr>
        <a:xfrm>
          <a:off x="628650" y="4048125"/>
          <a:ext cx="4791075" cy="11049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274320" rtlCol="0" anchor="t">
          <a:noAutofit/>
        </a:bodyPr>
        <a:lstStyle/>
        <a:p>
          <a:r>
            <a:rPr lang="en-US" sz="1100"/>
            <a:t>#Formula Used:</a:t>
          </a:r>
        </a:p>
        <a:p>
          <a:r>
            <a:rPr lang="en-US" sz="1100"/>
            <a:t>1) Age	=DATEDIF(D11,$E$21,"Y")</a:t>
          </a:r>
        </a:p>
        <a:p>
          <a:r>
            <a:rPr lang="en-US" sz="1100"/>
            <a:t>2) Age Group	=VLOOKUP(E11,$H$13:$I$17,2)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600074</xdr:colOff>
      <xdr:row>21</xdr:row>
      <xdr:rowOff>0</xdr:rowOff>
    </xdr:from>
    <xdr:ext cx="7515226" cy="1743075"/>
    <xdr:sp macro="" textlink="">
      <xdr:nvSpPr>
        <xdr:cNvPr id="2" name="TextBox 1"/>
        <xdr:cNvSpPr txBox="1"/>
      </xdr:nvSpPr>
      <xdr:spPr>
        <a:xfrm>
          <a:off x="600074" y="4486275"/>
          <a:ext cx="7515226" cy="1743075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457200" tIns="182880" rIns="640080" rtlCol="0" anchor="t">
          <a:noAutofit/>
        </a:bodyPr>
        <a:lstStyle/>
        <a:p>
          <a:r>
            <a:rPr lang="en-US" sz="1400" b="1"/>
            <a:t>#Formula Used:</a:t>
          </a:r>
        </a:p>
        <a:p>
          <a:r>
            <a:rPr lang="en-US" sz="1200"/>
            <a:t>1)</a:t>
          </a:r>
          <a:r>
            <a:rPr lang="en-US" sz="1200" baseline="0"/>
            <a:t> Total		=SUM(D11:H11)</a:t>
          </a:r>
        </a:p>
        <a:p>
          <a:r>
            <a:rPr lang="en-US" sz="1200" baseline="0"/>
            <a:t>2) Result		=IF(AND(D11&gt;30, E11&gt;20, F11&gt;30, G11&gt;30, H11&gt;30),"Pass", "Fail")</a:t>
          </a:r>
        </a:p>
        <a:p>
          <a:r>
            <a:rPr lang="en-US" sz="1200" baseline="0"/>
            <a:t>3) Division		=VLOOKUP(((I11*10)/30), $N$12:$O$16, 2)</a:t>
          </a:r>
        </a:p>
        <a:p>
          <a:r>
            <a:rPr lang="en-US" sz="1200"/>
            <a:t>4)</a:t>
          </a:r>
          <a:r>
            <a:rPr lang="en-US" sz="1200" baseline="0"/>
            <a:t> Pass 		=(AND(D11&gt;30, E11&gt;20, F11&gt;30, G11&gt;30, H11&gt;30)  Format="Green"</a:t>
          </a:r>
        </a:p>
        <a:p>
          <a:r>
            <a:rPr lang="en-US" sz="1200" baseline="0"/>
            <a:t>5) Fail		=OR(D11&lt;30, E11&lt;20, F11&lt;30, G11&lt;30, H11&lt;30)      Format="Red"</a:t>
          </a:r>
        </a:p>
        <a:p>
          <a:r>
            <a:rPr lang="en-US" sz="1200" baseline="0"/>
            <a:t>6) Subject wise fail	=Cell less than 30.</a:t>
          </a:r>
          <a:endParaRPr lang="en-US" sz="12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19051</xdr:colOff>
      <xdr:row>20</xdr:row>
      <xdr:rowOff>9524</xdr:rowOff>
    </xdr:from>
    <xdr:ext cx="8515349" cy="1885951"/>
    <xdr:sp macro="" textlink="">
      <xdr:nvSpPr>
        <xdr:cNvPr id="2" name="TextBox 1"/>
        <xdr:cNvSpPr txBox="1"/>
      </xdr:nvSpPr>
      <xdr:spPr>
        <a:xfrm>
          <a:off x="428626" y="4086224"/>
          <a:ext cx="8515349" cy="18859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274320" tIns="182880" rtlCol="0" anchor="t">
          <a:noAutofit/>
        </a:bodyPr>
        <a:lstStyle/>
        <a:p>
          <a:r>
            <a:rPr lang="en-US" sz="1200" b="1"/>
            <a:t>#Formula Used:</a:t>
          </a:r>
        </a:p>
        <a:p>
          <a:r>
            <a:rPr lang="en-US" sz="1200" b="0"/>
            <a:t>1)</a:t>
          </a:r>
          <a:r>
            <a:rPr lang="en-US" sz="1200" b="0" baseline="0"/>
            <a:t> Travelling Allowence 	=(10/100)*D11</a:t>
          </a:r>
        </a:p>
        <a:p>
          <a:r>
            <a:rPr lang="en-US" sz="1200" b="0" baseline="0"/>
            <a:t>2) House rent Allowence	=(12/100)*D11</a:t>
          </a:r>
        </a:p>
        <a:p>
          <a:r>
            <a:rPr lang="en-US" sz="1200" b="0" baseline="0"/>
            <a:t>3) Medical Allowence	=(10/100)*D11</a:t>
          </a:r>
        </a:p>
        <a:p>
          <a:r>
            <a:rPr lang="en-US" sz="1100" b="0"/>
            <a:t>4)</a:t>
          </a:r>
          <a:r>
            <a:rPr lang="en-US" sz="1100" b="0" baseline="0"/>
            <a:t> Gross Salary		=SUM(D11:G11)</a:t>
          </a:r>
        </a:p>
        <a:p>
          <a:r>
            <a:rPr lang="en-US" sz="1100" b="0"/>
            <a:t>5) Income tax		=(VLOOKUP(H11, $M$12:$N$16, 2)/100)*H11</a:t>
          </a:r>
        </a:p>
        <a:p>
          <a:r>
            <a:rPr lang="en-US" sz="1100" b="0"/>
            <a:t>6) Provident Fund	=(10/100)*H11</a:t>
          </a:r>
        </a:p>
        <a:p>
          <a:r>
            <a:rPr lang="en-US" sz="1100" b="0"/>
            <a:t>7) Net Salary		=H11-I11-J11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20</xdr:row>
      <xdr:rowOff>57151</xdr:rowOff>
    </xdr:from>
    <xdr:ext cx="5829300" cy="1125693"/>
    <xdr:sp macro="" textlink="">
      <xdr:nvSpPr>
        <xdr:cNvPr id="2" name="TextBox 1"/>
        <xdr:cNvSpPr txBox="1"/>
      </xdr:nvSpPr>
      <xdr:spPr>
        <a:xfrm>
          <a:off x="647700" y="4152901"/>
          <a:ext cx="5829300" cy="112569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#Formula Used:</a:t>
          </a:r>
        </a:p>
        <a:p>
          <a:r>
            <a:rPr lang="en-US" sz="1100"/>
            <a:t>1) Extra Charge		=IF(C11&gt;175,(C11-175), (0))</a:t>
          </a:r>
        </a:p>
        <a:p>
          <a:r>
            <a:rPr lang="en-US" sz="1100"/>
            <a:t>2) Total Charge		=D11+E11</a:t>
          </a:r>
        </a:p>
        <a:p>
          <a:r>
            <a:rPr lang="en-US" sz="1100"/>
            <a:t>3) Vat		=(13/100)*F11</a:t>
          </a:r>
        </a:p>
        <a:p>
          <a:r>
            <a:rPr lang="en-US" sz="1100"/>
            <a:t>4) Gvot tax		=(10/100)*F11</a:t>
          </a:r>
        </a:p>
        <a:p>
          <a:r>
            <a:rPr lang="en-US" sz="1100"/>
            <a:t>5) Net Charge		=F11-(G11+H11)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8:G21"/>
  <sheetViews>
    <sheetView topLeftCell="B9" workbookViewId="0">
      <selection activeCell="J22" sqref="J22"/>
    </sheetView>
  </sheetViews>
  <sheetFormatPr defaultRowHeight="15" x14ac:dyDescent="0.25"/>
  <cols>
    <col min="3" max="3" width="15" customWidth="1"/>
    <col min="4" max="4" width="9.5703125" customWidth="1"/>
    <col min="5" max="5" width="13" customWidth="1"/>
    <col min="6" max="6" width="15" customWidth="1"/>
  </cols>
  <sheetData>
    <row r="8" spans="1:7" x14ac:dyDescent="0.25">
      <c r="A8" s="1"/>
    </row>
    <row r="9" spans="1:7" ht="18.75" x14ac:dyDescent="0.3">
      <c r="B9" s="51" t="s">
        <v>0</v>
      </c>
      <c r="C9" s="52"/>
      <c r="D9" s="52"/>
      <c r="E9" s="52"/>
      <c r="F9" s="53"/>
      <c r="G9" s="1"/>
    </row>
    <row r="10" spans="1:7" x14ac:dyDescent="0.25">
      <c r="B10" s="16" t="s">
        <v>1</v>
      </c>
      <c r="C10" s="17" t="s">
        <v>2</v>
      </c>
      <c r="D10" s="17" t="s">
        <v>3</v>
      </c>
      <c r="E10" s="17" t="s">
        <v>4</v>
      </c>
      <c r="F10" s="18" t="s">
        <v>5</v>
      </c>
    </row>
    <row r="11" spans="1:7" x14ac:dyDescent="0.25">
      <c r="B11" s="13">
        <v>1</v>
      </c>
      <c r="C11" s="14" t="s">
        <v>6</v>
      </c>
      <c r="D11" s="19">
        <v>2</v>
      </c>
      <c r="E11" s="19">
        <v>40</v>
      </c>
      <c r="F11" s="20">
        <f>PRODUCT(E11,D11)</f>
        <v>80</v>
      </c>
    </row>
    <row r="12" spans="1:7" x14ac:dyDescent="0.25">
      <c r="B12" s="13">
        <v>2</v>
      </c>
      <c r="C12" s="14" t="s">
        <v>7</v>
      </c>
      <c r="D12" s="19">
        <v>12</v>
      </c>
      <c r="E12" s="19">
        <v>7</v>
      </c>
      <c r="F12" s="20">
        <f t="shared" ref="F12:F15" si="0">PRODUCT(E12,D12)</f>
        <v>84</v>
      </c>
    </row>
    <row r="13" spans="1:7" x14ac:dyDescent="0.25">
      <c r="B13" s="13">
        <v>3</v>
      </c>
      <c r="C13" s="14" t="s">
        <v>8</v>
      </c>
      <c r="D13" s="19">
        <v>1</v>
      </c>
      <c r="E13" s="19">
        <v>150</v>
      </c>
      <c r="F13" s="20">
        <f t="shared" si="0"/>
        <v>150</v>
      </c>
    </row>
    <row r="14" spans="1:7" x14ac:dyDescent="0.25">
      <c r="B14" s="13">
        <v>4</v>
      </c>
      <c r="C14" s="14" t="s">
        <v>9</v>
      </c>
      <c r="D14" s="19">
        <v>1</v>
      </c>
      <c r="E14" s="19">
        <v>120</v>
      </c>
      <c r="F14" s="20">
        <f t="shared" si="0"/>
        <v>120</v>
      </c>
    </row>
    <row r="15" spans="1:7" x14ac:dyDescent="0.25">
      <c r="B15" s="13">
        <v>5</v>
      </c>
      <c r="C15" s="14" t="s">
        <v>10</v>
      </c>
      <c r="D15" s="19">
        <v>3</v>
      </c>
      <c r="E15" s="19">
        <v>40</v>
      </c>
      <c r="F15" s="20">
        <f t="shared" si="0"/>
        <v>120</v>
      </c>
    </row>
    <row r="16" spans="1:7" x14ac:dyDescent="0.25">
      <c r="B16" s="21"/>
      <c r="C16" s="22"/>
      <c r="D16" s="50" t="s">
        <v>11</v>
      </c>
      <c r="E16" s="50"/>
      <c r="F16" s="23">
        <f>SUM(F11:F15)</f>
        <v>554</v>
      </c>
    </row>
    <row r="18" spans="2:6" x14ac:dyDescent="0.25">
      <c r="B18" s="7"/>
      <c r="C18" s="7"/>
      <c r="D18" s="7"/>
      <c r="E18" s="7"/>
      <c r="F18" s="7"/>
    </row>
    <row r="19" spans="2:6" x14ac:dyDescent="0.25">
      <c r="B19" s="7"/>
      <c r="C19" s="7"/>
      <c r="D19" s="7"/>
      <c r="E19" s="7"/>
      <c r="F19" s="7"/>
    </row>
    <row r="20" spans="2:6" x14ac:dyDescent="0.25">
      <c r="B20" s="7"/>
      <c r="C20" s="7"/>
      <c r="D20" s="7"/>
      <c r="E20" s="7"/>
      <c r="F20" s="7"/>
    </row>
    <row r="21" spans="2:6" x14ac:dyDescent="0.25">
      <c r="B21" s="7"/>
      <c r="C21" s="7"/>
      <c r="D21" s="7"/>
      <c r="E21" s="7"/>
      <c r="F21" s="7"/>
    </row>
  </sheetData>
  <mergeCells count="2">
    <mergeCell ref="D16:E16"/>
    <mergeCell ref="B9:F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8:F20"/>
  <sheetViews>
    <sheetView topLeftCell="B9" workbookViewId="0">
      <selection activeCell="J21" sqref="J21"/>
    </sheetView>
  </sheetViews>
  <sheetFormatPr defaultRowHeight="15" x14ac:dyDescent="0.25"/>
  <cols>
    <col min="3" max="3" width="15.28515625" customWidth="1"/>
    <col min="4" max="4" width="10" customWidth="1"/>
    <col min="5" max="5" width="14.85546875" customWidth="1"/>
    <col min="6" max="6" width="14.28515625" customWidth="1"/>
  </cols>
  <sheetData>
    <row r="8" spans="1:6" x14ac:dyDescent="0.25">
      <c r="A8" s="1"/>
    </row>
    <row r="9" spans="1:6" ht="18.75" x14ac:dyDescent="0.3">
      <c r="B9" s="51" t="s">
        <v>12</v>
      </c>
      <c r="C9" s="52"/>
      <c r="D9" s="52"/>
      <c r="E9" s="52"/>
      <c r="F9" s="53"/>
    </row>
    <row r="10" spans="1:6" x14ac:dyDescent="0.25">
      <c r="B10" s="16" t="s">
        <v>1</v>
      </c>
      <c r="C10" s="17" t="s">
        <v>2</v>
      </c>
      <c r="D10" s="17" t="s">
        <v>3</v>
      </c>
      <c r="E10" s="17" t="s">
        <v>4</v>
      </c>
      <c r="F10" s="18" t="s">
        <v>5</v>
      </c>
    </row>
    <row r="11" spans="1:6" x14ac:dyDescent="0.25">
      <c r="B11" s="13">
        <v>1</v>
      </c>
      <c r="C11" s="14" t="s">
        <v>13</v>
      </c>
      <c r="D11" s="19">
        <v>2</v>
      </c>
      <c r="E11" s="19">
        <v>80</v>
      </c>
      <c r="F11" s="20">
        <f>PRODUCT(D11:E11)</f>
        <v>160</v>
      </c>
    </row>
    <row r="12" spans="1:6" x14ac:dyDescent="0.25">
      <c r="B12" s="13">
        <v>2</v>
      </c>
      <c r="C12" s="14" t="s">
        <v>14</v>
      </c>
      <c r="D12" s="19">
        <v>3</v>
      </c>
      <c r="E12" s="19">
        <v>110</v>
      </c>
      <c r="F12" s="20">
        <f t="shared" ref="F12:F15" si="0">PRODUCT(D12:E12)</f>
        <v>330</v>
      </c>
    </row>
    <row r="13" spans="1:6" x14ac:dyDescent="0.25">
      <c r="B13" s="13">
        <v>3</v>
      </c>
      <c r="C13" s="14" t="s">
        <v>15</v>
      </c>
      <c r="D13" s="19">
        <v>1</v>
      </c>
      <c r="E13" s="19">
        <v>180</v>
      </c>
      <c r="F13" s="20">
        <f t="shared" si="0"/>
        <v>180</v>
      </c>
    </row>
    <row r="14" spans="1:6" x14ac:dyDescent="0.25">
      <c r="B14" s="13">
        <v>4</v>
      </c>
      <c r="C14" s="14" t="s">
        <v>16</v>
      </c>
      <c r="D14" s="19">
        <v>5</v>
      </c>
      <c r="E14" s="19">
        <v>120</v>
      </c>
      <c r="F14" s="20">
        <f t="shared" si="0"/>
        <v>600</v>
      </c>
    </row>
    <row r="15" spans="1:6" x14ac:dyDescent="0.25">
      <c r="B15" s="13">
        <v>5</v>
      </c>
      <c r="C15" s="14" t="s">
        <v>17</v>
      </c>
      <c r="D15" s="19">
        <v>4</v>
      </c>
      <c r="E15" s="19">
        <v>70</v>
      </c>
      <c r="F15" s="20">
        <f t="shared" si="0"/>
        <v>280</v>
      </c>
    </row>
    <row r="16" spans="1:6" x14ac:dyDescent="0.25">
      <c r="B16" s="13"/>
      <c r="C16" s="14"/>
      <c r="D16" s="55" t="s">
        <v>11</v>
      </c>
      <c r="E16" s="55"/>
      <c r="F16" s="20">
        <f>SUM(F11:F15)</f>
        <v>1550</v>
      </c>
    </row>
    <row r="17" spans="2:6" x14ac:dyDescent="0.25">
      <c r="B17" s="13"/>
      <c r="C17" s="14"/>
      <c r="D17" s="55" t="s">
        <v>18</v>
      </c>
      <c r="E17" s="55"/>
      <c r="F17" s="20">
        <f>MAX(F11:F15)</f>
        <v>600</v>
      </c>
    </row>
    <row r="18" spans="2:6" x14ac:dyDescent="0.25">
      <c r="B18" s="13"/>
      <c r="C18" s="14"/>
      <c r="D18" s="55" t="s">
        <v>19</v>
      </c>
      <c r="E18" s="55"/>
      <c r="F18" s="20">
        <f>MIN(F11:F15)</f>
        <v>160</v>
      </c>
    </row>
    <row r="19" spans="2:6" x14ac:dyDescent="0.25">
      <c r="B19" s="13"/>
      <c r="C19" s="14"/>
      <c r="D19" s="55" t="s">
        <v>20</v>
      </c>
      <c r="E19" s="55"/>
      <c r="F19" s="20">
        <f>AVERAGE(F11:F15)</f>
        <v>310</v>
      </c>
    </row>
    <row r="20" spans="2:6" x14ac:dyDescent="0.25">
      <c r="B20" s="21"/>
      <c r="C20" s="22"/>
      <c r="D20" s="54" t="s">
        <v>21</v>
      </c>
      <c r="E20" s="54"/>
      <c r="F20" s="23">
        <f>COUNT(B11:B15)</f>
        <v>5</v>
      </c>
    </row>
  </sheetData>
  <mergeCells count="6">
    <mergeCell ref="D20:E20"/>
    <mergeCell ref="B9:F9"/>
    <mergeCell ref="D17:E17"/>
    <mergeCell ref="D16:E16"/>
    <mergeCell ref="D18:E18"/>
    <mergeCell ref="D19:E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23"/>
  <sheetViews>
    <sheetView topLeftCell="B1" workbookViewId="0">
      <selection activeCell="K10" sqref="K10"/>
    </sheetView>
  </sheetViews>
  <sheetFormatPr defaultRowHeight="15" x14ac:dyDescent="0.25"/>
  <cols>
    <col min="2" max="2" width="18.42578125" customWidth="1"/>
    <col min="3" max="3" width="18.5703125" customWidth="1"/>
    <col min="4" max="4" width="21.28515625" customWidth="1"/>
  </cols>
  <sheetData>
    <row r="8" spans="1:6" x14ac:dyDescent="0.25">
      <c r="A8" s="1"/>
    </row>
    <row r="9" spans="1:6" ht="18.75" x14ac:dyDescent="0.3">
      <c r="B9" s="56" t="s">
        <v>22</v>
      </c>
      <c r="C9" s="56"/>
      <c r="D9" s="56"/>
      <c r="E9" s="3"/>
      <c r="F9" s="4"/>
    </row>
    <row r="10" spans="1:6" x14ac:dyDescent="0.25">
      <c r="B10" s="2" t="s">
        <v>23</v>
      </c>
      <c r="C10" s="2" t="s">
        <v>24</v>
      </c>
      <c r="D10" s="5" t="s">
        <v>25</v>
      </c>
      <c r="E10" s="2"/>
      <c r="F10" s="2"/>
    </row>
    <row r="11" spans="1:6" x14ac:dyDescent="0.25">
      <c r="B11" t="s">
        <v>26</v>
      </c>
      <c r="C11" s="1">
        <v>22</v>
      </c>
      <c r="D11" s="1">
        <v>6</v>
      </c>
    </row>
    <row r="12" spans="1:6" x14ac:dyDescent="0.25">
      <c r="B12" t="s">
        <v>27</v>
      </c>
      <c r="C12" s="1">
        <v>24</v>
      </c>
      <c r="D12" s="1">
        <v>8</v>
      </c>
    </row>
    <row r="13" spans="1:6" x14ac:dyDescent="0.25">
      <c r="B13" t="s">
        <v>28</v>
      </c>
      <c r="C13" s="1">
        <v>28</v>
      </c>
      <c r="D13" s="1">
        <v>12</v>
      </c>
    </row>
    <row r="14" spans="1:6" x14ac:dyDescent="0.25">
      <c r="B14" t="s">
        <v>29</v>
      </c>
      <c r="C14" s="1">
        <v>30</v>
      </c>
      <c r="D14" s="1">
        <v>15</v>
      </c>
    </row>
    <row r="15" spans="1:6" x14ac:dyDescent="0.25">
      <c r="B15" t="s">
        <v>30</v>
      </c>
      <c r="C15" s="1">
        <v>33</v>
      </c>
      <c r="D15" s="1">
        <v>16</v>
      </c>
    </row>
    <row r="16" spans="1:6" x14ac:dyDescent="0.25">
      <c r="B16" t="s">
        <v>31</v>
      </c>
      <c r="C16" s="1">
        <v>31</v>
      </c>
      <c r="D16" s="1">
        <v>14</v>
      </c>
    </row>
    <row r="17" spans="2:4" x14ac:dyDescent="0.25">
      <c r="B17" t="s">
        <v>32</v>
      </c>
      <c r="C17" s="1">
        <v>32</v>
      </c>
      <c r="D17" s="1">
        <v>15</v>
      </c>
    </row>
    <row r="18" spans="2:4" x14ac:dyDescent="0.25">
      <c r="B18" t="s">
        <v>33</v>
      </c>
      <c r="C18" s="1">
        <v>29</v>
      </c>
      <c r="D18" s="1">
        <v>14</v>
      </c>
    </row>
    <row r="19" spans="2:4" x14ac:dyDescent="0.25">
      <c r="B19" t="s">
        <v>34</v>
      </c>
      <c r="C19" s="1">
        <v>31</v>
      </c>
      <c r="D19" s="1">
        <v>12</v>
      </c>
    </row>
    <row r="20" spans="2:4" x14ac:dyDescent="0.25">
      <c r="B20" t="s">
        <v>35</v>
      </c>
      <c r="C20" s="1">
        <v>28</v>
      </c>
      <c r="D20" s="1">
        <v>10</v>
      </c>
    </row>
    <row r="21" spans="2:4" x14ac:dyDescent="0.25">
      <c r="B21" t="s">
        <v>36</v>
      </c>
      <c r="C21" s="1">
        <v>25</v>
      </c>
      <c r="D21" s="1">
        <v>4</v>
      </c>
    </row>
    <row r="22" spans="2:4" x14ac:dyDescent="0.25">
      <c r="B22" t="s">
        <v>37</v>
      </c>
      <c r="C22" s="1">
        <v>20</v>
      </c>
      <c r="D22" s="1">
        <v>2</v>
      </c>
    </row>
    <row r="23" spans="2:4" x14ac:dyDescent="0.25">
      <c r="C23" s="6"/>
      <c r="D23" s="6"/>
    </row>
  </sheetData>
  <mergeCells count="1">
    <mergeCell ref="B9:D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D24"/>
  <sheetViews>
    <sheetView topLeftCell="B9" workbookViewId="0">
      <selection activeCell="M25" sqref="M25"/>
    </sheetView>
  </sheetViews>
  <sheetFormatPr defaultRowHeight="15" x14ac:dyDescent="0.25"/>
  <cols>
    <col min="2" max="2" width="20" customWidth="1"/>
    <col min="3" max="3" width="13" customWidth="1"/>
    <col min="4" max="4" width="17.7109375" customWidth="1"/>
  </cols>
  <sheetData>
    <row r="9" spans="2:4" ht="15.75" x14ac:dyDescent="0.25">
      <c r="B9" s="51" t="s">
        <v>39</v>
      </c>
      <c r="C9" s="59"/>
      <c r="D9" s="60"/>
    </row>
    <row r="10" spans="2:4" x14ac:dyDescent="0.25">
      <c r="B10" s="10" t="s">
        <v>38</v>
      </c>
      <c r="C10" s="11" t="s">
        <v>40</v>
      </c>
      <c r="D10" s="12" t="s">
        <v>41</v>
      </c>
    </row>
    <row r="11" spans="2:4" x14ac:dyDescent="0.25">
      <c r="B11" s="13" t="s">
        <v>47</v>
      </c>
      <c r="C11" s="14" t="s">
        <v>53</v>
      </c>
      <c r="D11" s="20">
        <v>2666</v>
      </c>
    </row>
    <row r="12" spans="2:4" x14ac:dyDescent="0.25">
      <c r="B12" s="13" t="s">
        <v>46</v>
      </c>
      <c r="C12" s="14" t="s">
        <v>54</v>
      </c>
      <c r="D12" s="20">
        <v>950</v>
      </c>
    </row>
    <row r="13" spans="2:4" x14ac:dyDescent="0.25">
      <c r="B13" s="13" t="s">
        <v>52</v>
      </c>
      <c r="C13" s="14" t="s">
        <v>53</v>
      </c>
      <c r="D13" s="20">
        <v>1350</v>
      </c>
    </row>
    <row r="14" spans="2:4" x14ac:dyDescent="0.25">
      <c r="B14" s="13" t="s">
        <v>42</v>
      </c>
      <c r="C14" s="14" t="s">
        <v>53</v>
      </c>
      <c r="D14" s="20">
        <v>1024</v>
      </c>
    </row>
    <row r="15" spans="2:4" x14ac:dyDescent="0.25">
      <c r="B15" s="13" t="s">
        <v>51</v>
      </c>
      <c r="C15" s="14" t="s">
        <v>53</v>
      </c>
      <c r="D15" s="20">
        <v>1430</v>
      </c>
    </row>
    <row r="16" spans="2:4" x14ac:dyDescent="0.25">
      <c r="B16" s="13" t="s">
        <v>43</v>
      </c>
      <c r="C16" s="14" t="s">
        <v>54</v>
      </c>
      <c r="D16" s="20">
        <v>1900</v>
      </c>
    </row>
    <row r="17" spans="2:4" x14ac:dyDescent="0.25">
      <c r="B17" s="13" t="s">
        <v>45</v>
      </c>
      <c r="C17" s="14" t="s">
        <v>54</v>
      </c>
      <c r="D17" s="20">
        <v>2350</v>
      </c>
    </row>
    <row r="18" spans="2:4" x14ac:dyDescent="0.25">
      <c r="B18" s="13" t="s">
        <v>44</v>
      </c>
      <c r="C18" s="14" t="s">
        <v>54</v>
      </c>
      <c r="D18" s="20">
        <v>1945</v>
      </c>
    </row>
    <row r="19" spans="2:4" x14ac:dyDescent="0.25">
      <c r="B19" s="13" t="s">
        <v>48</v>
      </c>
      <c r="C19" s="14" t="s">
        <v>54</v>
      </c>
      <c r="D19" s="20">
        <v>1200</v>
      </c>
    </row>
    <row r="20" spans="2:4" x14ac:dyDescent="0.25">
      <c r="B20" s="13" t="s">
        <v>49</v>
      </c>
      <c r="C20" s="14" t="s">
        <v>53</v>
      </c>
      <c r="D20" s="20">
        <v>1475</v>
      </c>
    </row>
    <row r="21" spans="2:4" x14ac:dyDescent="0.25">
      <c r="B21" s="13" t="s">
        <v>50</v>
      </c>
      <c r="C21" s="14" t="s">
        <v>53</v>
      </c>
      <c r="D21" s="20">
        <v>1500</v>
      </c>
    </row>
    <row r="22" spans="2:4" x14ac:dyDescent="0.25">
      <c r="B22" s="57" t="s">
        <v>55</v>
      </c>
      <c r="C22" s="55"/>
      <c r="D22" s="20">
        <f>SUM(D11:D21)</f>
        <v>17790</v>
      </c>
    </row>
    <row r="23" spans="2:4" x14ac:dyDescent="0.25">
      <c r="B23" s="57" t="s">
        <v>56</v>
      </c>
      <c r="C23" s="55"/>
      <c r="D23" s="20">
        <f>SUM(D11,D13,D14,D15,D20,D21)</f>
        <v>9445</v>
      </c>
    </row>
    <row r="24" spans="2:4" x14ac:dyDescent="0.25">
      <c r="B24" s="58" t="s">
        <v>57</v>
      </c>
      <c r="C24" s="54"/>
      <c r="D24" s="23">
        <f>SUM(D12,D16,D17,D18,D19)</f>
        <v>8345</v>
      </c>
    </row>
  </sheetData>
  <sortState ref="B11:D24">
    <sortCondition ref="B11"/>
  </sortState>
  <mergeCells count="4">
    <mergeCell ref="B23:C23"/>
    <mergeCell ref="B22:C22"/>
    <mergeCell ref="B24:C24"/>
    <mergeCell ref="B9:D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N21"/>
  <sheetViews>
    <sheetView topLeftCell="B9" workbookViewId="0">
      <selection activeCell="R28" sqref="R28"/>
    </sheetView>
  </sheetViews>
  <sheetFormatPr defaultRowHeight="15" x14ac:dyDescent="0.25"/>
  <cols>
    <col min="2" max="2" width="13.28515625" customWidth="1"/>
    <col min="3" max="3" width="14.85546875" customWidth="1"/>
    <col min="4" max="4" width="14" customWidth="1"/>
    <col min="5" max="5" width="13.42578125" customWidth="1"/>
    <col min="6" max="6" width="16" customWidth="1"/>
    <col min="8" max="8" width="13.140625" customWidth="1"/>
    <col min="9" max="9" width="11.140625" customWidth="1"/>
    <col min="14" max="14" width="9.7109375" bestFit="1" customWidth="1"/>
  </cols>
  <sheetData>
    <row r="9" spans="2:14" ht="15.75" x14ac:dyDescent="0.25">
      <c r="B9" s="51" t="s">
        <v>58</v>
      </c>
      <c r="C9" s="59"/>
      <c r="D9" s="59"/>
      <c r="E9" s="59"/>
      <c r="F9" s="60"/>
    </row>
    <row r="10" spans="2:14" ht="15.75" x14ac:dyDescent="0.25">
      <c r="B10" s="29" t="s">
        <v>1</v>
      </c>
      <c r="C10" s="30" t="s">
        <v>59</v>
      </c>
      <c r="D10" s="30" t="s">
        <v>60</v>
      </c>
      <c r="E10" s="30" t="s">
        <v>61</v>
      </c>
      <c r="F10" s="31" t="s">
        <v>62</v>
      </c>
      <c r="N10" s="24"/>
    </row>
    <row r="11" spans="2:14" x14ac:dyDescent="0.25">
      <c r="B11" s="25">
        <v>1</v>
      </c>
      <c r="C11" s="14" t="s">
        <v>63</v>
      </c>
      <c r="D11" s="32">
        <v>36203</v>
      </c>
      <c r="E11" s="19">
        <f ca="1">DATEDIF(D11,$E$21,"Y")</f>
        <v>21</v>
      </c>
      <c r="F11" s="20" t="str">
        <f ca="1">VLOOKUP(E11,$H$13:$I$17,2)</f>
        <v>Adult</v>
      </c>
    </row>
    <row r="12" spans="2:14" x14ac:dyDescent="0.25">
      <c r="B12" s="25">
        <v>2</v>
      </c>
      <c r="C12" s="14" t="s">
        <v>64</v>
      </c>
      <c r="D12" s="32">
        <v>36919</v>
      </c>
      <c r="E12" s="19">
        <f t="shared" ref="E12:E20" ca="1" si="0">DATEDIF(D12,$E$21,"Y")</f>
        <v>19</v>
      </c>
      <c r="F12" s="20" t="str">
        <f t="shared" ref="F12:F20" ca="1" si="1">VLOOKUP(E12,$H$13:$I$17,2)</f>
        <v>Teen</v>
      </c>
      <c r="H12" s="27" t="s">
        <v>61</v>
      </c>
      <c r="I12" s="28" t="s">
        <v>79</v>
      </c>
    </row>
    <row r="13" spans="2:14" x14ac:dyDescent="0.25">
      <c r="B13" s="25">
        <v>3</v>
      </c>
      <c r="C13" s="14" t="s">
        <v>65</v>
      </c>
      <c r="D13" s="32">
        <v>25458</v>
      </c>
      <c r="E13" s="19">
        <f t="shared" ca="1" si="0"/>
        <v>50</v>
      </c>
      <c r="F13" s="20" t="str">
        <f t="shared" ca="1" si="1"/>
        <v>Old</v>
      </c>
      <c r="H13" s="25">
        <v>0</v>
      </c>
      <c r="I13" s="20" t="s">
        <v>74</v>
      </c>
    </row>
    <row r="14" spans="2:14" x14ac:dyDescent="0.25">
      <c r="B14" s="25">
        <v>4</v>
      </c>
      <c r="C14" s="14" t="s">
        <v>66</v>
      </c>
      <c r="D14" s="32">
        <v>28522</v>
      </c>
      <c r="E14" s="19">
        <f t="shared" ca="1" si="0"/>
        <v>42</v>
      </c>
      <c r="F14" s="20" t="str">
        <f t="shared" ca="1" si="1"/>
        <v>Young</v>
      </c>
      <c r="H14" s="25">
        <v>13</v>
      </c>
      <c r="I14" s="20" t="s">
        <v>75</v>
      </c>
    </row>
    <row r="15" spans="2:14" x14ac:dyDescent="0.25">
      <c r="B15" s="25">
        <v>5</v>
      </c>
      <c r="C15" s="14" t="s">
        <v>67</v>
      </c>
      <c r="D15" s="32">
        <v>37787</v>
      </c>
      <c r="E15" s="19">
        <f t="shared" ca="1" si="0"/>
        <v>16</v>
      </c>
      <c r="F15" s="20" t="str">
        <f t="shared" ca="1" si="1"/>
        <v>Teen</v>
      </c>
      <c r="H15" s="25">
        <v>20</v>
      </c>
      <c r="I15" s="20" t="s">
        <v>76</v>
      </c>
    </row>
    <row r="16" spans="2:14" x14ac:dyDescent="0.25">
      <c r="B16" s="25">
        <v>6</v>
      </c>
      <c r="C16" s="14" t="s">
        <v>68</v>
      </c>
      <c r="D16" s="32">
        <v>38552</v>
      </c>
      <c r="E16" s="19">
        <f t="shared" ca="1" si="0"/>
        <v>14</v>
      </c>
      <c r="F16" s="20" t="str">
        <f t="shared" ca="1" si="1"/>
        <v>Teen</v>
      </c>
      <c r="H16" s="25">
        <v>30</v>
      </c>
      <c r="I16" s="20" t="s">
        <v>77</v>
      </c>
    </row>
    <row r="17" spans="2:9" x14ac:dyDescent="0.25">
      <c r="B17" s="25">
        <v>7</v>
      </c>
      <c r="C17" s="14" t="s">
        <v>69</v>
      </c>
      <c r="D17" s="32">
        <v>39613</v>
      </c>
      <c r="E17" s="19">
        <f t="shared" ca="1" si="0"/>
        <v>11</v>
      </c>
      <c r="F17" s="20" t="str">
        <f t="shared" ca="1" si="1"/>
        <v>Child</v>
      </c>
      <c r="H17" s="26">
        <v>50</v>
      </c>
      <c r="I17" s="23" t="s">
        <v>78</v>
      </c>
    </row>
    <row r="18" spans="2:9" x14ac:dyDescent="0.25">
      <c r="B18" s="25">
        <v>8</v>
      </c>
      <c r="C18" s="14" t="s">
        <v>70</v>
      </c>
      <c r="D18" s="32">
        <v>40656</v>
      </c>
      <c r="E18" s="19">
        <f t="shared" ca="1" si="0"/>
        <v>8</v>
      </c>
      <c r="F18" s="20" t="str">
        <f t="shared" ca="1" si="1"/>
        <v>Child</v>
      </c>
    </row>
    <row r="19" spans="2:9" x14ac:dyDescent="0.25">
      <c r="B19" s="25">
        <v>9</v>
      </c>
      <c r="C19" s="14" t="s">
        <v>71</v>
      </c>
      <c r="D19" s="32">
        <v>18776</v>
      </c>
      <c r="E19" s="19">
        <f t="shared" ca="1" si="0"/>
        <v>68</v>
      </c>
      <c r="F19" s="20" t="str">
        <f t="shared" ca="1" si="1"/>
        <v>Old</v>
      </c>
    </row>
    <row r="20" spans="2:9" x14ac:dyDescent="0.25">
      <c r="B20" s="26">
        <v>10</v>
      </c>
      <c r="C20" s="22" t="s">
        <v>72</v>
      </c>
      <c r="D20" s="35">
        <v>14695</v>
      </c>
      <c r="E20" s="43">
        <f t="shared" ca="1" si="0"/>
        <v>79</v>
      </c>
      <c r="F20" s="23" t="str">
        <f t="shared" ca="1" si="1"/>
        <v>Old</v>
      </c>
    </row>
    <row r="21" spans="2:9" x14ac:dyDescent="0.25">
      <c r="B21" s="14"/>
      <c r="C21" s="14"/>
      <c r="D21" s="33" t="s">
        <v>73</v>
      </c>
      <c r="E21" s="34">
        <f ca="1">TODAY()</f>
        <v>43901</v>
      </c>
      <c r="F21" s="14"/>
    </row>
  </sheetData>
  <mergeCells count="1">
    <mergeCell ref="B9:F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21"/>
  <sheetViews>
    <sheetView tabSelected="1" topLeftCell="B9" workbookViewId="0">
      <selection activeCell="P20" sqref="P20"/>
    </sheetView>
  </sheetViews>
  <sheetFormatPr defaultRowHeight="15" x14ac:dyDescent="0.25"/>
  <cols>
    <col min="3" max="3" width="21.140625" customWidth="1"/>
    <col min="11" max="11" width="13.28515625" customWidth="1"/>
    <col min="12" max="12" width="4.85546875" customWidth="1"/>
    <col min="14" max="15" width="13.140625" customWidth="1"/>
  </cols>
  <sheetData>
    <row r="6" spans="2:15" x14ac:dyDescent="0.25">
      <c r="N6" s="36"/>
    </row>
    <row r="9" spans="2:15" ht="15.75" x14ac:dyDescent="0.25">
      <c r="B9" s="61" t="s">
        <v>80</v>
      </c>
      <c r="C9" s="62"/>
      <c r="D9" s="62"/>
      <c r="E9" s="62"/>
      <c r="F9" s="62"/>
      <c r="G9" s="62"/>
      <c r="H9" s="62"/>
      <c r="I9" s="62"/>
      <c r="J9" s="62"/>
      <c r="K9" s="62"/>
      <c r="L9" s="63"/>
    </row>
    <row r="10" spans="2:15" ht="15" customHeight="1" x14ac:dyDescent="0.25">
      <c r="B10" s="16" t="s">
        <v>81</v>
      </c>
      <c r="C10" s="17" t="s">
        <v>59</v>
      </c>
      <c r="D10" s="17" t="s">
        <v>82</v>
      </c>
      <c r="E10" s="17" t="s">
        <v>83</v>
      </c>
      <c r="F10" s="17" t="s">
        <v>84</v>
      </c>
      <c r="G10" s="17" t="s">
        <v>85</v>
      </c>
      <c r="H10" s="17" t="s">
        <v>86</v>
      </c>
      <c r="I10" s="17" t="s">
        <v>11</v>
      </c>
      <c r="J10" s="17" t="s">
        <v>87</v>
      </c>
      <c r="K10" s="17" t="s">
        <v>88</v>
      </c>
      <c r="L10" s="64" t="s">
        <v>89</v>
      </c>
      <c r="N10" s="37"/>
      <c r="O10" s="14"/>
    </row>
    <row r="11" spans="2:15" ht="18.75" x14ac:dyDescent="0.3">
      <c r="B11" s="69">
        <v>1</v>
      </c>
      <c r="C11" s="70" t="s">
        <v>42</v>
      </c>
      <c r="D11" s="71">
        <v>5</v>
      </c>
      <c r="E11" s="70">
        <v>30</v>
      </c>
      <c r="F11" s="70">
        <v>11</v>
      </c>
      <c r="G11" s="70">
        <v>32</v>
      </c>
      <c r="H11" s="70">
        <v>42</v>
      </c>
      <c r="I11" s="70">
        <f>SUM(D11:H11)</f>
        <v>120</v>
      </c>
      <c r="J11" s="38" t="str">
        <f>IF(AND(D11&gt;30, E11&gt;20, F11&gt;30, G11&gt;30, H11&gt;30),"Pass", "Fail")</f>
        <v>Fail</v>
      </c>
      <c r="K11" s="70" t="str">
        <f>VLOOKUP(((I11*10)/30), $N$12:$O$16, 2)</f>
        <v>Third Div</v>
      </c>
      <c r="L11" s="64"/>
      <c r="N11" s="8" t="s">
        <v>99</v>
      </c>
      <c r="O11" s="9" t="s">
        <v>88</v>
      </c>
    </row>
    <row r="12" spans="2:15" ht="18.75" x14ac:dyDescent="0.3">
      <c r="B12" s="69">
        <v>2</v>
      </c>
      <c r="C12" s="70" t="s">
        <v>90</v>
      </c>
      <c r="D12" s="70">
        <v>31</v>
      </c>
      <c r="E12" s="70">
        <v>32</v>
      </c>
      <c r="F12" s="70">
        <v>37</v>
      </c>
      <c r="G12" s="70">
        <v>34</v>
      </c>
      <c r="H12" s="70">
        <v>57</v>
      </c>
      <c r="I12" s="70">
        <f t="shared" ref="I12:I20" si="0">SUM(D12:H12)</f>
        <v>191</v>
      </c>
      <c r="J12" s="38" t="str">
        <f t="shared" ref="J12:J20" si="1">IF(AND(D12&gt;30, E12&gt;20, F12&gt;30, G12&gt;30, H12&gt;30),"Pass", "Fail")</f>
        <v>Pass</v>
      </c>
      <c r="K12" s="70" t="str">
        <f t="shared" ref="K12:K20" si="2">VLOOKUP(((I12*10)/30), $N$12:$O$16, 2)</f>
        <v>First Div</v>
      </c>
      <c r="L12" s="64"/>
      <c r="N12" s="25">
        <v>0</v>
      </c>
      <c r="O12" s="20" t="s">
        <v>100</v>
      </c>
    </row>
    <row r="13" spans="2:15" ht="18.75" x14ac:dyDescent="0.3">
      <c r="B13" s="69">
        <v>3</v>
      </c>
      <c r="C13" s="70" t="s">
        <v>43</v>
      </c>
      <c r="D13" s="70">
        <v>56</v>
      </c>
      <c r="E13" s="70">
        <v>37</v>
      </c>
      <c r="F13" s="70">
        <v>51</v>
      </c>
      <c r="G13" s="70">
        <v>45</v>
      </c>
      <c r="H13" s="70">
        <v>45</v>
      </c>
      <c r="I13" s="70">
        <f t="shared" si="0"/>
        <v>234</v>
      </c>
      <c r="J13" s="38" t="str">
        <f t="shared" si="1"/>
        <v>Pass</v>
      </c>
      <c r="K13" s="70" t="str">
        <f t="shared" si="2"/>
        <v>First Div</v>
      </c>
      <c r="L13" s="64"/>
      <c r="N13" s="25">
        <v>40</v>
      </c>
      <c r="O13" s="20" t="s">
        <v>103</v>
      </c>
    </row>
    <row r="14" spans="2:15" ht="18.75" x14ac:dyDescent="0.3">
      <c r="B14" s="69">
        <v>4</v>
      </c>
      <c r="C14" s="70" t="s">
        <v>92</v>
      </c>
      <c r="D14" s="70">
        <v>35</v>
      </c>
      <c r="E14" s="70">
        <v>25</v>
      </c>
      <c r="F14" s="70">
        <v>30</v>
      </c>
      <c r="G14" s="70">
        <v>40</v>
      </c>
      <c r="H14" s="70">
        <v>17</v>
      </c>
      <c r="I14" s="70">
        <f t="shared" si="0"/>
        <v>147</v>
      </c>
      <c r="J14" s="38" t="str">
        <f t="shared" si="1"/>
        <v>Fail</v>
      </c>
      <c r="K14" s="70" t="str">
        <f t="shared" si="2"/>
        <v>Third Div</v>
      </c>
      <c r="L14" s="64"/>
      <c r="N14" s="25">
        <v>50</v>
      </c>
      <c r="O14" s="20" t="s">
        <v>102</v>
      </c>
    </row>
    <row r="15" spans="2:15" ht="18.75" x14ac:dyDescent="0.3">
      <c r="B15" s="69">
        <v>5</v>
      </c>
      <c r="C15" s="70" t="s">
        <v>93</v>
      </c>
      <c r="D15" s="70">
        <v>47</v>
      </c>
      <c r="E15" s="70">
        <v>19</v>
      </c>
      <c r="F15" s="70">
        <v>34</v>
      </c>
      <c r="G15" s="70">
        <v>45</v>
      </c>
      <c r="H15" s="70">
        <v>47</v>
      </c>
      <c r="I15" s="70">
        <f t="shared" si="0"/>
        <v>192</v>
      </c>
      <c r="J15" s="38" t="str">
        <f t="shared" si="1"/>
        <v>Fail</v>
      </c>
      <c r="K15" s="70" t="str">
        <f t="shared" si="2"/>
        <v>First Div</v>
      </c>
      <c r="L15" s="64"/>
      <c r="N15" s="25">
        <v>60</v>
      </c>
      <c r="O15" s="20" t="s">
        <v>101</v>
      </c>
    </row>
    <row r="16" spans="2:15" ht="18.75" x14ac:dyDescent="0.3">
      <c r="B16" s="69">
        <v>6</v>
      </c>
      <c r="C16" s="70" t="s">
        <v>94</v>
      </c>
      <c r="D16" s="70">
        <v>60</v>
      </c>
      <c r="E16" s="70">
        <v>29</v>
      </c>
      <c r="F16" s="70">
        <v>45</v>
      </c>
      <c r="G16" s="70">
        <v>57</v>
      </c>
      <c r="H16" s="70">
        <v>34</v>
      </c>
      <c r="I16" s="70">
        <f t="shared" si="0"/>
        <v>225</v>
      </c>
      <c r="J16" s="38" t="str">
        <f t="shared" si="1"/>
        <v>Pass</v>
      </c>
      <c r="K16" s="70" t="str">
        <f t="shared" si="2"/>
        <v>First Div</v>
      </c>
      <c r="L16" s="64"/>
      <c r="N16" s="26">
        <v>80</v>
      </c>
      <c r="O16" s="23" t="s">
        <v>104</v>
      </c>
    </row>
    <row r="17" spans="2:12" ht="18.75" x14ac:dyDescent="0.3">
      <c r="B17" s="69">
        <v>7</v>
      </c>
      <c r="C17" s="70" t="s">
        <v>95</v>
      </c>
      <c r="D17" s="70">
        <v>55</v>
      </c>
      <c r="E17" s="70">
        <v>31</v>
      </c>
      <c r="F17" s="70">
        <v>57</v>
      </c>
      <c r="G17" s="70">
        <v>47</v>
      </c>
      <c r="H17" s="70">
        <v>57</v>
      </c>
      <c r="I17" s="70">
        <f t="shared" si="0"/>
        <v>247</v>
      </c>
      <c r="J17" s="38" t="str">
        <f t="shared" si="1"/>
        <v>Pass</v>
      </c>
      <c r="K17" s="70" t="str">
        <f t="shared" si="2"/>
        <v>Distinction</v>
      </c>
      <c r="L17" s="64"/>
    </row>
    <row r="18" spans="2:12" ht="18.75" x14ac:dyDescent="0.3">
      <c r="B18" s="69">
        <v>8</v>
      </c>
      <c r="C18" s="70" t="s">
        <v>91</v>
      </c>
      <c r="D18" s="70">
        <v>44</v>
      </c>
      <c r="E18" s="70">
        <v>38</v>
      </c>
      <c r="F18" s="70">
        <v>47</v>
      </c>
      <c r="G18" s="70">
        <v>34</v>
      </c>
      <c r="H18" s="70">
        <v>47</v>
      </c>
      <c r="I18" s="70">
        <f t="shared" si="0"/>
        <v>210</v>
      </c>
      <c r="J18" s="38" t="str">
        <f t="shared" si="1"/>
        <v>Pass</v>
      </c>
      <c r="K18" s="70" t="str">
        <f t="shared" si="2"/>
        <v>First Div</v>
      </c>
      <c r="L18" s="64"/>
    </row>
    <row r="19" spans="2:12" ht="18.75" x14ac:dyDescent="0.3">
      <c r="B19" s="69">
        <v>9</v>
      </c>
      <c r="C19" s="70" t="s">
        <v>96</v>
      </c>
      <c r="D19" s="72">
        <v>23</v>
      </c>
      <c r="E19" s="70">
        <v>34</v>
      </c>
      <c r="F19" s="70">
        <v>34</v>
      </c>
      <c r="G19" s="70">
        <v>34</v>
      </c>
      <c r="H19" s="70">
        <v>34</v>
      </c>
      <c r="I19" s="70">
        <f t="shared" si="0"/>
        <v>159</v>
      </c>
      <c r="J19" s="38" t="str">
        <f t="shared" si="1"/>
        <v>Fail</v>
      </c>
      <c r="K19" s="70" t="str">
        <f t="shared" si="2"/>
        <v>Second Div</v>
      </c>
      <c r="L19" s="64"/>
    </row>
    <row r="20" spans="2:12" ht="18.75" x14ac:dyDescent="0.3">
      <c r="B20" s="69">
        <v>10</v>
      </c>
      <c r="C20" s="70" t="s">
        <v>97</v>
      </c>
      <c r="D20" s="70">
        <v>50</v>
      </c>
      <c r="E20" s="70">
        <v>19</v>
      </c>
      <c r="F20" s="70">
        <v>50</v>
      </c>
      <c r="G20" s="70">
        <v>30</v>
      </c>
      <c r="H20" s="70">
        <v>50</v>
      </c>
      <c r="I20" s="70">
        <f t="shared" si="0"/>
        <v>199</v>
      </c>
      <c r="J20" s="38" t="str">
        <f t="shared" si="1"/>
        <v>Fail</v>
      </c>
      <c r="K20" s="70" t="str">
        <f t="shared" si="2"/>
        <v>First Div</v>
      </c>
      <c r="L20" s="65"/>
    </row>
    <row r="21" spans="2:12" x14ac:dyDescent="0.25">
      <c r="B21" s="66" t="s">
        <v>98</v>
      </c>
      <c r="C21" s="67"/>
      <c r="D21" s="67"/>
      <c r="E21" s="67"/>
      <c r="F21" s="67"/>
      <c r="G21" s="67"/>
      <c r="H21" s="67"/>
      <c r="I21" s="67"/>
      <c r="J21" s="67"/>
      <c r="K21" s="67"/>
      <c r="L21" s="68"/>
    </row>
  </sheetData>
  <mergeCells count="3">
    <mergeCell ref="B9:L9"/>
    <mergeCell ref="L10:L20"/>
    <mergeCell ref="B21:L21"/>
  </mergeCells>
  <conditionalFormatting sqref="N18">
    <cfRule type="expression" dxfId="11" priority="12">
      <formula>"AND(D11&gt;30, E11&gt;20, F11&gt;30, G11&gt;30, H11&gt;30)"</formula>
    </cfRule>
  </conditionalFormatting>
  <conditionalFormatting sqref="J11:J20">
    <cfRule type="expression" dxfId="10" priority="10" stopIfTrue="1">
      <formula>OR(D11&lt;30, E11&lt;20, F11&lt;30, G11&lt;30, H11&lt;30)</formula>
    </cfRule>
    <cfRule type="expression" dxfId="9" priority="11" stopIfTrue="1">
      <formula>AND(D11&gt;30, E11&gt;20, F11&gt;30, G11&gt;30, H11&gt;30)</formula>
    </cfRule>
  </conditionalFormatting>
  <conditionalFormatting sqref="B1111">
    <cfRule type="expression" dxfId="8" priority="5" stopIfTrue="1">
      <formula>D11&lt;30</formula>
    </cfRule>
  </conditionalFormatting>
  <conditionalFormatting sqref="D11:D20">
    <cfRule type="cellIs" dxfId="7" priority="2" stopIfTrue="1" operator="lessThan">
      <formula>30</formula>
    </cfRule>
  </conditionalFormatting>
  <conditionalFormatting sqref="E11:H20">
    <cfRule type="cellIs" dxfId="6" priority="1" stopIfTrue="1" operator="lessThan">
      <formula>30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N20"/>
  <sheetViews>
    <sheetView topLeftCell="B9" workbookViewId="0">
      <selection activeCell="C11" sqref="C11:C20"/>
    </sheetView>
  </sheetViews>
  <sheetFormatPr defaultRowHeight="15" x14ac:dyDescent="0.25"/>
  <cols>
    <col min="1" max="1" width="6.140625" customWidth="1"/>
    <col min="2" max="2" width="13.28515625" customWidth="1"/>
    <col min="3" max="3" width="19.85546875" customWidth="1"/>
    <col min="5" max="5" width="16" customWidth="1"/>
    <col min="6" max="6" width="15" customWidth="1"/>
    <col min="7" max="7" width="15.85546875" customWidth="1"/>
    <col min="10" max="10" width="10.7109375" customWidth="1"/>
    <col min="11" max="11" width="9.85546875" customWidth="1"/>
    <col min="14" max="14" width="15.7109375" customWidth="1"/>
  </cols>
  <sheetData>
    <row r="9" spans="2:14" ht="15.75" x14ac:dyDescent="0.25">
      <c r="B9" s="51" t="s">
        <v>105</v>
      </c>
      <c r="C9" s="59"/>
      <c r="D9" s="59"/>
      <c r="E9" s="59"/>
      <c r="F9" s="59"/>
      <c r="G9" s="59"/>
      <c r="H9" s="59"/>
      <c r="I9" s="59"/>
      <c r="J9" s="59"/>
      <c r="K9" s="60"/>
    </row>
    <row r="10" spans="2:14" ht="35.25" customHeight="1" x14ac:dyDescent="0.25">
      <c r="B10" s="40" t="s">
        <v>111</v>
      </c>
      <c r="C10" s="41" t="s">
        <v>59</v>
      </c>
      <c r="D10" s="41" t="s">
        <v>106</v>
      </c>
      <c r="E10" s="41" t="s">
        <v>114</v>
      </c>
      <c r="F10" s="41" t="s">
        <v>112</v>
      </c>
      <c r="G10" s="41" t="s">
        <v>107</v>
      </c>
      <c r="H10" s="41" t="s">
        <v>108</v>
      </c>
      <c r="I10" s="41" t="s">
        <v>109</v>
      </c>
      <c r="J10" s="41" t="s">
        <v>113</v>
      </c>
      <c r="K10" s="42" t="s">
        <v>110</v>
      </c>
    </row>
    <row r="11" spans="2:14" x14ac:dyDescent="0.25">
      <c r="B11" s="25">
        <v>1</v>
      </c>
      <c r="C11" s="14" t="s">
        <v>42</v>
      </c>
      <c r="D11" s="14">
        <v>135000</v>
      </c>
      <c r="E11" s="14">
        <f>(10/100)*D11</f>
        <v>13500</v>
      </c>
      <c r="F11" s="14">
        <f>(12/100)*D11</f>
        <v>16200</v>
      </c>
      <c r="G11" s="14">
        <f>(10/100)*D11</f>
        <v>13500</v>
      </c>
      <c r="H11" s="14">
        <f>SUM(D11:G11)</f>
        <v>178200</v>
      </c>
      <c r="I11" s="14">
        <f>(VLOOKUP(H11, $M$12:$N$16, 2)/100)*H11</f>
        <v>17820</v>
      </c>
      <c r="J11" s="14">
        <f>(10/100)*H11</f>
        <v>17820</v>
      </c>
      <c r="K11" s="15">
        <f>H11-I11-J11</f>
        <v>142560</v>
      </c>
      <c r="M11" s="44" t="s">
        <v>115</v>
      </c>
      <c r="N11" s="45" t="s">
        <v>116</v>
      </c>
    </row>
    <row r="12" spans="2:14" x14ac:dyDescent="0.25">
      <c r="B12" s="25">
        <v>2</v>
      </c>
      <c r="C12" s="14" t="s">
        <v>90</v>
      </c>
      <c r="D12" s="14">
        <v>100000</v>
      </c>
      <c r="E12" s="14">
        <f t="shared" ref="E12:E20" si="0">(10/100)*D12</f>
        <v>10000</v>
      </c>
      <c r="F12" s="14">
        <f t="shared" ref="F12:F20" si="1">(12/100)*D12</f>
        <v>12000</v>
      </c>
      <c r="G12" s="14">
        <f t="shared" ref="G12:G20" si="2">(10/100)*D12</f>
        <v>10000</v>
      </c>
      <c r="H12" s="14">
        <f t="shared" ref="H12:H20" si="3">SUM(D12:G12)</f>
        <v>132000</v>
      </c>
      <c r="I12" s="14">
        <f t="shared" ref="I12:I20" si="4">(VLOOKUP(H12, $M$12:$N$16, 2)/100)*H12</f>
        <v>6600</v>
      </c>
      <c r="J12" s="14">
        <f t="shared" ref="J12:J20" si="5">(10/100)*H12</f>
        <v>13200</v>
      </c>
      <c r="K12" s="15">
        <f t="shared" ref="K12:K20" si="6">H12-I12-J12</f>
        <v>112200</v>
      </c>
      <c r="M12" s="25">
        <v>0</v>
      </c>
      <c r="N12" s="20">
        <v>0</v>
      </c>
    </row>
    <row r="13" spans="2:14" x14ac:dyDescent="0.25">
      <c r="B13" s="25">
        <v>3</v>
      </c>
      <c r="C13" s="14" t="s">
        <v>43</v>
      </c>
      <c r="D13" s="14">
        <v>90000</v>
      </c>
      <c r="E13" s="14">
        <f t="shared" si="0"/>
        <v>9000</v>
      </c>
      <c r="F13" s="14">
        <f t="shared" si="1"/>
        <v>10800</v>
      </c>
      <c r="G13" s="14">
        <f t="shared" si="2"/>
        <v>9000</v>
      </c>
      <c r="H13" s="14">
        <f t="shared" si="3"/>
        <v>118800</v>
      </c>
      <c r="I13" s="14">
        <f t="shared" si="4"/>
        <v>2376</v>
      </c>
      <c r="J13" s="14">
        <f t="shared" si="5"/>
        <v>11880</v>
      </c>
      <c r="K13" s="15">
        <f t="shared" si="6"/>
        <v>104544</v>
      </c>
      <c r="M13" s="25">
        <v>100000</v>
      </c>
      <c r="N13" s="20">
        <v>2</v>
      </c>
    </row>
    <row r="14" spans="2:14" x14ac:dyDescent="0.25">
      <c r="B14" s="25">
        <v>4</v>
      </c>
      <c r="C14" s="14" t="s">
        <v>92</v>
      </c>
      <c r="D14" s="39">
        <v>110000</v>
      </c>
      <c r="E14" s="14">
        <f t="shared" si="0"/>
        <v>11000</v>
      </c>
      <c r="F14" s="14">
        <f t="shared" si="1"/>
        <v>13200</v>
      </c>
      <c r="G14" s="14">
        <f t="shared" si="2"/>
        <v>11000</v>
      </c>
      <c r="H14" s="14">
        <f t="shared" si="3"/>
        <v>145200</v>
      </c>
      <c r="I14" s="14">
        <f t="shared" si="4"/>
        <v>7260</v>
      </c>
      <c r="J14" s="14">
        <f t="shared" si="5"/>
        <v>14520</v>
      </c>
      <c r="K14" s="15">
        <f t="shared" si="6"/>
        <v>123420</v>
      </c>
      <c r="M14" s="25">
        <v>130000</v>
      </c>
      <c r="N14" s="20">
        <v>5</v>
      </c>
    </row>
    <row r="15" spans="2:14" x14ac:dyDescent="0.25">
      <c r="B15" s="25">
        <v>5</v>
      </c>
      <c r="C15" s="14" t="s">
        <v>93</v>
      </c>
      <c r="D15" s="39">
        <v>95000</v>
      </c>
      <c r="E15" s="14">
        <f t="shared" si="0"/>
        <v>9500</v>
      </c>
      <c r="F15" s="14">
        <f t="shared" si="1"/>
        <v>11400</v>
      </c>
      <c r="G15" s="14">
        <f t="shared" si="2"/>
        <v>9500</v>
      </c>
      <c r="H15" s="14">
        <f t="shared" si="3"/>
        <v>125400</v>
      </c>
      <c r="I15" s="14">
        <f t="shared" si="4"/>
        <v>2508</v>
      </c>
      <c r="J15" s="14">
        <f t="shared" si="5"/>
        <v>12540</v>
      </c>
      <c r="K15" s="15">
        <f t="shared" si="6"/>
        <v>110352</v>
      </c>
      <c r="M15" s="25">
        <v>150000</v>
      </c>
      <c r="N15" s="20">
        <v>10</v>
      </c>
    </row>
    <row r="16" spans="2:14" x14ac:dyDescent="0.25">
      <c r="B16" s="25">
        <v>6</v>
      </c>
      <c r="C16" s="14" t="s">
        <v>94</v>
      </c>
      <c r="D16" s="39">
        <v>115000</v>
      </c>
      <c r="E16" s="14">
        <f t="shared" si="0"/>
        <v>11500</v>
      </c>
      <c r="F16" s="14">
        <f t="shared" si="1"/>
        <v>13800</v>
      </c>
      <c r="G16" s="14">
        <f t="shared" si="2"/>
        <v>11500</v>
      </c>
      <c r="H16" s="14">
        <f t="shared" si="3"/>
        <v>151800</v>
      </c>
      <c r="I16" s="14">
        <f t="shared" si="4"/>
        <v>15180</v>
      </c>
      <c r="J16" s="14">
        <f t="shared" si="5"/>
        <v>15180</v>
      </c>
      <c r="K16" s="15">
        <f t="shared" si="6"/>
        <v>121440</v>
      </c>
      <c r="M16" s="26">
        <v>190000</v>
      </c>
      <c r="N16" s="23">
        <v>13</v>
      </c>
    </row>
    <row r="17" spans="2:11" x14ac:dyDescent="0.25">
      <c r="B17" s="25">
        <v>7</v>
      </c>
      <c r="C17" s="14" t="s">
        <v>95</v>
      </c>
      <c r="D17" s="39">
        <v>200000</v>
      </c>
      <c r="E17" s="14">
        <f t="shared" si="0"/>
        <v>20000</v>
      </c>
      <c r="F17" s="14">
        <f t="shared" si="1"/>
        <v>24000</v>
      </c>
      <c r="G17" s="14">
        <f t="shared" si="2"/>
        <v>20000</v>
      </c>
      <c r="H17" s="14">
        <f t="shared" si="3"/>
        <v>264000</v>
      </c>
      <c r="I17" s="14">
        <f t="shared" si="4"/>
        <v>34320</v>
      </c>
      <c r="J17" s="14">
        <f t="shared" si="5"/>
        <v>26400</v>
      </c>
      <c r="K17" s="15">
        <f t="shared" si="6"/>
        <v>203280</v>
      </c>
    </row>
    <row r="18" spans="2:11" x14ac:dyDescent="0.25">
      <c r="B18" s="25">
        <v>8</v>
      </c>
      <c r="C18" s="14" t="s">
        <v>91</v>
      </c>
      <c r="D18" s="39">
        <v>75000</v>
      </c>
      <c r="E18" s="14">
        <f t="shared" si="0"/>
        <v>7500</v>
      </c>
      <c r="F18" s="14">
        <f t="shared" si="1"/>
        <v>9000</v>
      </c>
      <c r="G18" s="14">
        <f t="shared" si="2"/>
        <v>7500</v>
      </c>
      <c r="H18" s="14">
        <f t="shared" si="3"/>
        <v>99000</v>
      </c>
      <c r="I18" s="14">
        <f t="shared" si="4"/>
        <v>0</v>
      </c>
      <c r="J18" s="14">
        <f t="shared" si="5"/>
        <v>9900</v>
      </c>
      <c r="K18" s="15">
        <f t="shared" si="6"/>
        <v>89100</v>
      </c>
    </row>
    <row r="19" spans="2:11" x14ac:dyDescent="0.25">
      <c r="B19" s="25">
        <v>9</v>
      </c>
      <c r="C19" s="14" t="s">
        <v>96</v>
      </c>
      <c r="D19" s="39">
        <v>95000</v>
      </c>
      <c r="E19" s="14">
        <f t="shared" si="0"/>
        <v>9500</v>
      </c>
      <c r="F19" s="14">
        <f t="shared" si="1"/>
        <v>11400</v>
      </c>
      <c r="G19" s="14">
        <f t="shared" si="2"/>
        <v>9500</v>
      </c>
      <c r="H19" s="14">
        <f t="shared" si="3"/>
        <v>125400</v>
      </c>
      <c r="I19" s="14">
        <f t="shared" si="4"/>
        <v>2508</v>
      </c>
      <c r="J19" s="14">
        <f t="shared" si="5"/>
        <v>12540</v>
      </c>
      <c r="K19" s="15">
        <f t="shared" si="6"/>
        <v>110352</v>
      </c>
    </row>
    <row r="20" spans="2:11" x14ac:dyDescent="0.25">
      <c r="B20" s="26">
        <v>10</v>
      </c>
      <c r="C20" s="22" t="s">
        <v>97</v>
      </c>
      <c r="D20" s="22">
        <v>125000</v>
      </c>
      <c r="E20" s="22">
        <f t="shared" si="0"/>
        <v>12500</v>
      </c>
      <c r="F20" s="22">
        <f t="shared" si="1"/>
        <v>15000</v>
      </c>
      <c r="G20" s="22">
        <f t="shared" si="2"/>
        <v>12500</v>
      </c>
      <c r="H20" s="22">
        <f t="shared" si="3"/>
        <v>165000</v>
      </c>
      <c r="I20" s="22">
        <f t="shared" si="4"/>
        <v>16500</v>
      </c>
      <c r="J20" s="22">
        <f t="shared" si="5"/>
        <v>16500</v>
      </c>
      <c r="K20" s="46">
        <f t="shared" si="6"/>
        <v>132000</v>
      </c>
    </row>
  </sheetData>
  <mergeCells count="1">
    <mergeCell ref="B9:K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I20"/>
  <sheetViews>
    <sheetView topLeftCell="A7" workbookViewId="0">
      <selection activeCell="G17" sqref="G17"/>
    </sheetView>
  </sheetViews>
  <sheetFormatPr defaultRowHeight="15" x14ac:dyDescent="0.25"/>
  <cols>
    <col min="2" max="2" width="19.85546875" customWidth="1"/>
    <col min="3" max="3" width="10.85546875" customWidth="1"/>
    <col min="4" max="4" width="12" customWidth="1"/>
  </cols>
  <sheetData>
    <row r="9" spans="2:9" ht="15.75" x14ac:dyDescent="0.25">
      <c r="B9" s="51" t="s">
        <v>117</v>
      </c>
      <c r="C9" s="59"/>
      <c r="D9" s="59"/>
      <c r="E9" s="59"/>
      <c r="F9" s="59"/>
      <c r="G9" s="59"/>
      <c r="H9" s="59"/>
      <c r="I9" s="60"/>
    </row>
    <row r="10" spans="2:9" ht="36.75" customHeight="1" x14ac:dyDescent="0.25">
      <c r="B10" s="47" t="s">
        <v>59</v>
      </c>
      <c r="C10" s="48" t="s">
        <v>118</v>
      </c>
      <c r="D10" s="48" t="s">
        <v>119</v>
      </c>
      <c r="E10" s="48" t="s">
        <v>123</v>
      </c>
      <c r="F10" s="48" t="s">
        <v>120</v>
      </c>
      <c r="G10" s="48" t="s">
        <v>121</v>
      </c>
      <c r="H10" s="48" t="s">
        <v>124</v>
      </c>
      <c r="I10" s="49" t="s">
        <v>122</v>
      </c>
    </row>
    <row r="11" spans="2:9" x14ac:dyDescent="0.25">
      <c r="B11" s="13" t="s">
        <v>42</v>
      </c>
      <c r="C11" s="14">
        <v>167</v>
      </c>
      <c r="D11" s="14">
        <v>200</v>
      </c>
      <c r="E11" s="14">
        <f>IF(C11&gt;175,(C11-175), (0))</f>
        <v>0</v>
      </c>
      <c r="F11" s="14">
        <f>D11+E11</f>
        <v>200</v>
      </c>
      <c r="G11" s="14">
        <f>(13/100)*F11</f>
        <v>26</v>
      </c>
      <c r="H11" s="14">
        <f>(10/100)*F11</f>
        <v>20</v>
      </c>
      <c r="I11" s="15">
        <f>F11-(G11+H11)</f>
        <v>154</v>
      </c>
    </row>
    <row r="12" spans="2:9" x14ac:dyDescent="0.25">
      <c r="B12" s="13" t="s">
        <v>90</v>
      </c>
      <c r="C12" s="14">
        <v>190</v>
      </c>
      <c r="D12" s="14">
        <v>200</v>
      </c>
      <c r="E12" s="14">
        <f>IF(C12&gt;175,(C12-175), (0))</f>
        <v>15</v>
      </c>
      <c r="F12" s="14">
        <f t="shared" ref="F12:F20" si="0">D12+E12</f>
        <v>215</v>
      </c>
      <c r="G12" s="14">
        <f t="shared" ref="G12:G20" si="1">(13/100)*F12</f>
        <v>27.95</v>
      </c>
      <c r="H12" s="14">
        <f t="shared" ref="H12:H20" si="2">(10/100)*F12</f>
        <v>21.5</v>
      </c>
      <c r="I12" s="15">
        <f t="shared" ref="I12:I20" si="3">F12-(G12+H12)</f>
        <v>165.55</v>
      </c>
    </row>
    <row r="13" spans="2:9" x14ac:dyDescent="0.25">
      <c r="B13" s="13" t="s">
        <v>43</v>
      </c>
      <c r="C13" s="14">
        <v>177</v>
      </c>
      <c r="D13" s="14">
        <v>200</v>
      </c>
      <c r="E13" s="14">
        <f t="shared" ref="E13:E20" si="4">IF(C13&gt;175,(C13-175), (0))</f>
        <v>2</v>
      </c>
      <c r="F13" s="14">
        <f t="shared" si="0"/>
        <v>202</v>
      </c>
      <c r="G13" s="14">
        <f t="shared" si="1"/>
        <v>26.26</v>
      </c>
      <c r="H13" s="14">
        <f t="shared" si="2"/>
        <v>20.200000000000003</v>
      </c>
      <c r="I13" s="15">
        <f t="shared" si="3"/>
        <v>155.54</v>
      </c>
    </row>
    <row r="14" spans="2:9" x14ac:dyDescent="0.25">
      <c r="B14" s="13" t="s">
        <v>92</v>
      </c>
      <c r="C14" s="14">
        <v>180</v>
      </c>
      <c r="D14" s="14">
        <v>200</v>
      </c>
      <c r="E14" s="14">
        <f t="shared" si="4"/>
        <v>5</v>
      </c>
      <c r="F14" s="14">
        <f t="shared" si="0"/>
        <v>205</v>
      </c>
      <c r="G14" s="14">
        <f t="shared" si="1"/>
        <v>26.650000000000002</v>
      </c>
      <c r="H14" s="14">
        <f t="shared" si="2"/>
        <v>20.5</v>
      </c>
      <c r="I14" s="15">
        <f t="shared" si="3"/>
        <v>157.85</v>
      </c>
    </row>
    <row r="15" spans="2:9" x14ac:dyDescent="0.25">
      <c r="B15" s="13" t="s">
        <v>93</v>
      </c>
      <c r="C15" s="14">
        <v>150</v>
      </c>
      <c r="D15" s="14">
        <v>200</v>
      </c>
      <c r="E15" s="14">
        <f t="shared" si="4"/>
        <v>0</v>
      </c>
      <c r="F15" s="14">
        <f t="shared" si="0"/>
        <v>200</v>
      </c>
      <c r="G15" s="14">
        <f t="shared" si="1"/>
        <v>26</v>
      </c>
      <c r="H15" s="14">
        <f t="shared" si="2"/>
        <v>20</v>
      </c>
      <c r="I15" s="15">
        <f t="shared" si="3"/>
        <v>154</v>
      </c>
    </row>
    <row r="16" spans="2:9" x14ac:dyDescent="0.25">
      <c r="B16" s="13" t="s">
        <v>94</v>
      </c>
      <c r="C16" s="14">
        <v>99</v>
      </c>
      <c r="D16" s="14">
        <v>200</v>
      </c>
      <c r="E16" s="14">
        <f t="shared" si="4"/>
        <v>0</v>
      </c>
      <c r="F16" s="14">
        <f t="shared" si="0"/>
        <v>200</v>
      </c>
      <c r="G16" s="14">
        <f t="shared" si="1"/>
        <v>26</v>
      </c>
      <c r="H16" s="14">
        <f t="shared" si="2"/>
        <v>20</v>
      </c>
      <c r="I16" s="15">
        <f t="shared" si="3"/>
        <v>154</v>
      </c>
    </row>
    <row r="17" spans="2:9" x14ac:dyDescent="0.25">
      <c r="B17" s="13" t="s">
        <v>95</v>
      </c>
      <c r="C17" s="14">
        <v>179</v>
      </c>
      <c r="D17" s="14">
        <v>200</v>
      </c>
      <c r="E17" s="14">
        <f t="shared" si="4"/>
        <v>4</v>
      </c>
      <c r="F17" s="14">
        <f t="shared" si="0"/>
        <v>204</v>
      </c>
      <c r="G17" s="14">
        <f t="shared" si="1"/>
        <v>26.52</v>
      </c>
      <c r="H17" s="14">
        <f t="shared" si="2"/>
        <v>20.400000000000002</v>
      </c>
      <c r="I17" s="15">
        <f t="shared" si="3"/>
        <v>157.07999999999998</v>
      </c>
    </row>
    <row r="18" spans="2:9" x14ac:dyDescent="0.25">
      <c r="B18" s="13" t="s">
        <v>91</v>
      </c>
      <c r="C18" s="14">
        <v>189</v>
      </c>
      <c r="D18" s="14">
        <v>200</v>
      </c>
      <c r="E18" s="14">
        <f t="shared" si="4"/>
        <v>14</v>
      </c>
      <c r="F18" s="14">
        <f t="shared" si="0"/>
        <v>214</v>
      </c>
      <c r="G18" s="14">
        <f t="shared" si="1"/>
        <v>27.82</v>
      </c>
      <c r="H18" s="14">
        <f t="shared" si="2"/>
        <v>21.400000000000002</v>
      </c>
      <c r="I18" s="15">
        <f t="shared" si="3"/>
        <v>164.78</v>
      </c>
    </row>
    <row r="19" spans="2:9" x14ac:dyDescent="0.25">
      <c r="B19" s="13" t="s">
        <v>96</v>
      </c>
      <c r="C19" s="14">
        <v>31</v>
      </c>
      <c r="D19" s="14">
        <v>200</v>
      </c>
      <c r="E19" s="14">
        <f t="shared" si="4"/>
        <v>0</v>
      </c>
      <c r="F19" s="14">
        <f t="shared" si="0"/>
        <v>200</v>
      </c>
      <c r="G19" s="14">
        <f t="shared" si="1"/>
        <v>26</v>
      </c>
      <c r="H19" s="14">
        <f t="shared" si="2"/>
        <v>20</v>
      </c>
      <c r="I19" s="15">
        <f t="shared" si="3"/>
        <v>154</v>
      </c>
    </row>
    <row r="20" spans="2:9" x14ac:dyDescent="0.25">
      <c r="B20" s="21" t="s">
        <v>97</v>
      </c>
      <c r="C20" s="22">
        <v>218</v>
      </c>
      <c r="D20" s="22">
        <v>200</v>
      </c>
      <c r="E20" s="22">
        <f t="shared" si="4"/>
        <v>43</v>
      </c>
      <c r="F20" s="22">
        <f t="shared" si="0"/>
        <v>243</v>
      </c>
      <c r="G20" s="22">
        <f t="shared" si="1"/>
        <v>31.59</v>
      </c>
      <c r="H20" s="22">
        <f t="shared" si="2"/>
        <v>24.3</v>
      </c>
      <c r="I20" s="46">
        <f t="shared" si="3"/>
        <v>187.11</v>
      </c>
    </row>
  </sheetData>
  <mergeCells count="1">
    <mergeCell ref="B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Sheet8</vt:lpstr>
      <vt:lpstr>Sheet9</vt:lpstr>
      <vt:lpstr>Sheet10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binodphuyal@gmail.com</dc:creator>
  <cp:lastModifiedBy>binodphuyal@gmail.com</cp:lastModifiedBy>
  <dcterms:created xsi:type="dcterms:W3CDTF">2020-03-09T04:38:48Z</dcterms:created>
  <dcterms:modified xsi:type="dcterms:W3CDTF">2020-03-11T15:50:32Z</dcterms:modified>
</cp:coreProperties>
</file>