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166925"/>
  <mc:AlternateContent xmlns:mc="http://schemas.openxmlformats.org/markup-compatibility/2006">
    <mc:Choice Requires="x15">
      <x15ac:absPath xmlns:x15ac="http://schemas.microsoft.com/office/spreadsheetml/2010/11/ac" url="U:\Statistics\Publications\Energy Trends\Tables\Total Energy\"/>
    </mc:Choice>
  </mc:AlternateContent>
  <xr:revisionPtr revIDLastSave="0" documentId="13_ncr:1_{02DAF9C4-0302-49A9-BF37-8DCCA09684C4}" xr6:coauthVersionLast="47" xr6:coauthVersionMax="47" xr10:uidLastSave="{00000000-0000-0000-0000-000000000000}"/>
  <bookViews>
    <workbookView xWindow="-110" yWindow="-110" windowWidth="19420" windowHeight="10420" xr2:uid="{B35DE843-AA84-441D-B0BD-401F6FA033F2}"/>
  </bookViews>
  <sheets>
    <sheet name="Cover Sheet" sheetId="5" r:id="rId1"/>
    <sheet name="Contents" sheetId="6" r:id="rId2"/>
    <sheet name="Notes" sheetId="7" r:id="rId3"/>
    <sheet name="Commentary" sheetId="8" r:id="rId4"/>
    <sheet name="Main table - monthly" sheetId="9" r:id="rId5"/>
    <sheet name="Main table - quarterly" sheetId="15" r:id="rId6"/>
    <sheet name="Annual" sheetId="11" r:id="rId7"/>
    <sheet name="Quarter" sheetId="12" r:id="rId8"/>
    <sheet name="Month" sheetId="13" r:id="rId9"/>
    <sheet name="calculation_hide" sheetId="14" state="hidden" r:id="rId10"/>
  </sheets>
  <definedNames>
    <definedName name="INPUT_BOX">calculation_hide!$V$2</definedName>
    <definedName name="_xlnm.Print_Area" localSheetId="9">#REF!</definedName>
    <definedName name="_xlnm.Print_Area" localSheetId="4">'Main table - monthly'!$A$1:$S$37</definedName>
    <definedName name="_xlnm.Print_Area" localSheetId="5">'Main table - quarterly'!$A$1:$Q$30</definedName>
    <definedName name="_xlnm.Print_Area" localSheetId="8">Month!$A$7:$Q$177</definedName>
    <definedName name="_xlnm.Print_Titles" localSheetId="9">calculation_hide!$18:$18</definedName>
    <definedName name="_xlnm.Print_Titles" localSheetId="8">Month!#REF!</definedName>
    <definedName name="TABLE_1.2_table_without_footnotes">'Main table - monthly'!$A$3:$S$22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64" i="14" l="1"/>
  <c r="N364" i="14"/>
  <c r="O364" i="14"/>
  <c r="P364" i="14"/>
  <c r="Q364" i="14"/>
  <c r="R364" i="14"/>
  <c r="S364" i="14"/>
  <c r="L126" i="12"/>
  <c r="M126" i="12"/>
  <c r="N126" i="12"/>
  <c r="O126" i="12"/>
  <c r="P126" i="12"/>
  <c r="Q126" i="12"/>
  <c r="K126" i="12"/>
  <c r="C126" i="12"/>
  <c r="D126" i="12"/>
  <c r="E126" i="12"/>
  <c r="F126" i="12"/>
  <c r="G126" i="12"/>
  <c r="H126" i="12"/>
  <c r="I126" i="12"/>
  <c r="B366" i="13"/>
  <c r="J366" i="13"/>
  <c r="J126" i="12" l="1"/>
  <c r="M363" i="14"/>
  <c r="N363" i="14"/>
  <c r="O363" i="14"/>
  <c r="P363" i="14"/>
  <c r="Q363" i="14"/>
  <c r="R363" i="14"/>
  <c r="S363" i="14"/>
  <c r="B365" i="13"/>
  <c r="J365" i="13"/>
  <c r="M362" i="14" l="1"/>
  <c r="N362" i="14"/>
  <c r="O362" i="14"/>
  <c r="P362" i="14"/>
  <c r="Q362" i="14"/>
  <c r="R362" i="14"/>
  <c r="S362" i="14"/>
  <c r="B364" i="13"/>
  <c r="J364" i="13"/>
  <c r="B126" i="12" l="1"/>
  <c r="L125" i="12"/>
  <c r="M125" i="12"/>
  <c r="N125" i="12"/>
  <c r="O125" i="12"/>
  <c r="P125" i="12"/>
  <c r="Q125" i="12"/>
  <c r="K125" i="12"/>
  <c r="C125" i="12"/>
  <c r="D125" i="12"/>
  <c r="E125" i="12"/>
  <c r="F125" i="12"/>
  <c r="G125" i="12"/>
  <c r="H125" i="12"/>
  <c r="I125" i="12"/>
  <c r="M361" i="14"/>
  <c r="N361" i="14"/>
  <c r="O361" i="14"/>
  <c r="P361" i="14"/>
  <c r="Q361" i="14"/>
  <c r="R361" i="14"/>
  <c r="S361" i="14"/>
  <c r="B363" i="13"/>
  <c r="J363" i="13"/>
  <c r="J125" i="12" l="1"/>
  <c r="M360" i="14"/>
  <c r="N360" i="14"/>
  <c r="O360" i="14"/>
  <c r="P360" i="14"/>
  <c r="Q360" i="14"/>
  <c r="R360" i="14"/>
  <c r="S360" i="14"/>
  <c r="B362" i="13"/>
  <c r="J362" i="13"/>
  <c r="B361" i="13" l="1"/>
  <c r="M359" i="14"/>
  <c r="N359" i="14"/>
  <c r="O359" i="14"/>
  <c r="P359" i="14"/>
  <c r="Q359" i="14"/>
  <c r="R359" i="14"/>
  <c r="S359" i="14"/>
  <c r="J361" i="13"/>
  <c r="L124" i="12"/>
  <c r="M124" i="12"/>
  <c r="N124" i="12"/>
  <c r="O124" i="12"/>
  <c r="P124" i="12"/>
  <c r="Q124" i="12"/>
  <c r="K124" i="12"/>
  <c r="I124" i="12"/>
  <c r="C124" i="12"/>
  <c r="D124" i="12"/>
  <c r="E124" i="12"/>
  <c r="F124" i="12"/>
  <c r="G124" i="12"/>
  <c r="H124" i="12"/>
  <c r="M358" i="14"/>
  <c r="N358" i="14"/>
  <c r="O358" i="14"/>
  <c r="P358" i="14"/>
  <c r="Q358" i="14"/>
  <c r="R358" i="14"/>
  <c r="S358" i="14"/>
  <c r="B360" i="13"/>
  <c r="J360" i="13"/>
  <c r="M357" i="14"/>
  <c r="N357" i="14"/>
  <c r="O357" i="14"/>
  <c r="P357" i="14"/>
  <c r="Q357" i="14"/>
  <c r="R357" i="14"/>
  <c r="S357" i="14"/>
  <c r="B359" i="13"/>
  <c r="J359" i="13"/>
  <c r="M356" i="14"/>
  <c r="N356" i="14"/>
  <c r="O356" i="14"/>
  <c r="P356" i="14"/>
  <c r="Q356" i="14"/>
  <c r="R356" i="14"/>
  <c r="S356" i="14"/>
  <c r="B358" i="13"/>
  <c r="J358" i="13"/>
  <c r="P123" i="12"/>
  <c r="Q123" i="12"/>
  <c r="L123" i="12"/>
  <c r="M123" i="12"/>
  <c r="N123" i="12"/>
  <c r="O123" i="12"/>
  <c r="K123" i="12"/>
  <c r="C123" i="12"/>
  <c r="D123" i="12"/>
  <c r="E123" i="12"/>
  <c r="F123" i="12"/>
  <c r="G123" i="12"/>
  <c r="H123" i="12"/>
  <c r="I123" i="12"/>
  <c r="M355" i="14"/>
  <c r="N355" i="14"/>
  <c r="O355" i="14"/>
  <c r="P355" i="14"/>
  <c r="Q355" i="14"/>
  <c r="R355" i="14"/>
  <c r="S355" i="14"/>
  <c r="B357" i="13"/>
  <c r="J357" i="13"/>
  <c r="M354" i="14"/>
  <c r="N354" i="14"/>
  <c r="O354" i="14"/>
  <c r="P354" i="14"/>
  <c r="Q354" i="14"/>
  <c r="R354" i="14"/>
  <c r="S354" i="14"/>
  <c r="B356" i="13"/>
  <c r="J356" i="13"/>
  <c r="M35" i="11" l="1"/>
  <c r="N35" i="11"/>
  <c r="L35" i="11"/>
  <c r="O35" i="11"/>
  <c r="G35" i="11"/>
  <c r="F35" i="11"/>
  <c r="I35" i="11"/>
  <c r="H35" i="11"/>
  <c r="E35" i="11"/>
  <c r="D35" i="11"/>
  <c r="C35" i="11"/>
  <c r="B125" i="12"/>
  <c r="Q35" i="11"/>
  <c r="P35" i="11"/>
  <c r="K35" i="11"/>
  <c r="B124" i="12"/>
  <c r="J124" i="12"/>
  <c r="J123" i="12"/>
  <c r="A354" i="14"/>
  <c r="A355" i="14" s="1"/>
  <c r="A356" i="14" s="1"/>
  <c r="A357" i="14" s="1"/>
  <c r="A358" i="14" s="1"/>
  <c r="A359" i="14" s="1"/>
  <c r="A360" i="14" s="1"/>
  <c r="A361" i="14" s="1"/>
  <c r="A362" i="14" s="1"/>
  <c r="A363" i="14" s="1"/>
  <c r="A364" i="14" s="1"/>
  <c r="J35" i="11" l="1"/>
  <c r="B35" i="11"/>
  <c r="N353" i="14"/>
  <c r="O353" i="14"/>
  <c r="P353" i="14"/>
  <c r="Q353" i="14"/>
  <c r="R353" i="14"/>
  <c r="S353" i="14"/>
  <c r="M353" i="14"/>
  <c r="J353" i="14"/>
  <c r="J354" i="14" s="1"/>
  <c r="J355" i="14" s="1"/>
  <c r="J356" i="14" s="1"/>
  <c r="J357" i="14" s="1"/>
  <c r="J358" i="14" s="1"/>
  <c r="J359" i="14" s="1"/>
  <c r="J360" i="14" s="1"/>
  <c r="J361" i="14" s="1"/>
  <c r="J362" i="14" s="1"/>
  <c r="J363" i="14" s="1"/>
  <c r="J364" i="14" s="1"/>
  <c r="I353" i="14"/>
  <c r="I354" i="14" s="1"/>
  <c r="I355" i="14" s="1"/>
  <c r="I356" i="14" s="1"/>
  <c r="I357" i="14" s="1"/>
  <c r="I358" i="14" s="1"/>
  <c r="I359" i="14" s="1"/>
  <c r="I360" i="14" s="1"/>
  <c r="I361" i="14" s="1"/>
  <c r="I362" i="14" s="1"/>
  <c r="I363" i="14" s="1"/>
  <c r="I364" i="14" s="1"/>
  <c r="H353" i="14"/>
  <c r="H354" i="14" s="1"/>
  <c r="H355" i="14" s="1"/>
  <c r="H356" i="14" s="1"/>
  <c r="H357" i="14" s="1"/>
  <c r="H358" i="14" s="1"/>
  <c r="H359" i="14" s="1"/>
  <c r="H360" i="14" s="1"/>
  <c r="H361" i="14" s="1"/>
  <c r="H362" i="14" s="1"/>
  <c r="H363" i="14" s="1"/>
  <c r="H364" i="14" s="1"/>
  <c r="G353" i="14"/>
  <c r="G354" i="14" s="1"/>
  <c r="G355" i="14" s="1"/>
  <c r="G356" i="14" s="1"/>
  <c r="G357" i="14" s="1"/>
  <c r="G358" i="14" s="1"/>
  <c r="G359" i="14" s="1"/>
  <c r="G360" i="14" s="1"/>
  <c r="G361" i="14" s="1"/>
  <c r="G362" i="14" s="1"/>
  <c r="G363" i="14" s="1"/>
  <c r="G364" i="14" s="1"/>
  <c r="F353" i="14"/>
  <c r="F354" i="14" s="1"/>
  <c r="F355" i="14" s="1"/>
  <c r="F356" i="14" s="1"/>
  <c r="F357" i="14" s="1"/>
  <c r="F358" i="14" s="1"/>
  <c r="F359" i="14" s="1"/>
  <c r="F360" i="14" s="1"/>
  <c r="F361" i="14" s="1"/>
  <c r="F362" i="14" s="1"/>
  <c r="F363" i="14" s="1"/>
  <c r="F364" i="14" s="1"/>
  <c r="E353" i="14"/>
  <c r="E354" i="14" s="1"/>
  <c r="E355" i="14" s="1"/>
  <c r="E356" i="14" s="1"/>
  <c r="E357" i="14" s="1"/>
  <c r="E358" i="14" s="1"/>
  <c r="E359" i="14" s="1"/>
  <c r="E360" i="14" s="1"/>
  <c r="E361" i="14" s="1"/>
  <c r="E362" i="14" s="1"/>
  <c r="E363" i="14" s="1"/>
  <c r="E364" i="14" s="1"/>
  <c r="D353" i="14"/>
  <c r="D354" i="14" s="1"/>
  <c r="D355" i="14" s="1"/>
  <c r="D356" i="14" s="1"/>
  <c r="D357" i="14" s="1"/>
  <c r="D358" i="14" s="1"/>
  <c r="D359" i="14" s="1"/>
  <c r="D360" i="14" s="1"/>
  <c r="D361" i="14" s="1"/>
  <c r="D362" i="14" s="1"/>
  <c r="D363" i="14" s="1"/>
  <c r="D364" i="14" s="1"/>
  <c r="B355" i="13"/>
  <c r="J355" i="13"/>
  <c r="M352" i="14"/>
  <c r="N352" i="14"/>
  <c r="O352" i="14"/>
  <c r="P352" i="14"/>
  <c r="Q352" i="14"/>
  <c r="R352" i="14"/>
  <c r="S352" i="14"/>
  <c r="L122" i="12"/>
  <c r="M122" i="12"/>
  <c r="N122" i="12"/>
  <c r="O122" i="12"/>
  <c r="P122" i="12"/>
  <c r="Q122" i="12"/>
  <c r="K122" i="12"/>
  <c r="C122" i="12"/>
  <c r="D122" i="12"/>
  <c r="E122" i="12"/>
  <c r="F122" i="12"/>
  <c r="G122" i="12"/>
  <c r="H122" i="12"/>
  <c r="I122" i="12"/>
  <c r="B354" i="13"/>
  <c r="J354" i="13"/>
  <c r="B123" i="12" l="1"/>
  <c r="L363" i="14"/>
  <c r="L364" i="14"/>
  <c r="C364" i="14"/>
  <c r="C363" i="14"/>
  <c r="C362" i="14"/>
  <c r="L361" i="14"/>
  <c r="L362" i="14"/>
  <c r="C361" i="14"/>
  <c r="L359" i="14"/>
  <c r="L360" i="14"/>
  <c r="C360" i="14"/>
  <c r="C359" i="14"/>
  <c r="L357" i="14"/>
  <c r="L358" i="14"/>
  <c r="C358" i="14"/>
  <c r="C357" i="14"/>
  <c r="C356" i="14"/>
  <c r="L355" i="14"/>
  <c r="L356" i="14"/>
  <c r="C355" i="14"/>
  <c r="L354" i="14"/>
  <c r="C354" i="14"/>
  <c r="L353" i="14"/>
  <c r="C353" i="14"/>
  <c r="J122" i="12"/>
  <c r="M351" i="14" l="1"/>
  <c r="N351" i="14"/>
  <c r="O351" i="14"/>
  <c r="P351" i="14"/>
  <c r="Q351" i="14"/>
  <c r="R351" i="14"/>
  <c r="S351" i="14"/>
  <c r="B353" i="13"/>
  <c r="J353" i="13"/>
  <c r="M350" i="14" l="1"/>
  <c r="N350" i="14"/>
  <c r="O350" i="14"/>
  <c r="P350" i="14"/>
  <c r="Q350" i="14"/>
  <c r="R350" i="14"/>
  <c r="S350" i="14"/>
  <c r="B352" i="13"/>
  <c r="J352" i="13"/>
  <c r="L121" i="12"/>
  <c r="M121" i="12"/>
  <c r="N121" i="12"/>
  <c r="O121" i="12"/>
  <c r="P121" i="12"/>
  <c r="Q121" i="12"/>
  <c r="K121" i="12"/>
  <c r="C121" i="12"/>
  <c r="D121" i="12"/>
  <c r="E121" i="12"/>
  <c r="F121" i="12"/>
  <c r="G121" i="12"/>
  <c r="H121" i="12"/>
  <c r="I121" i="12"/>
  <c r="M349" i="14"/>
  <c r="N349" i="14"/>
  <c r="O349" i="14"/>
  <c r="P349" i="14"/>
  <c r="Q349" i="14"/>
  <c r="R349" i="14"/>
  <c r="S349" i="14"/>
  <c r="B351" i="13"/>
  <c r="J351" i="13"/>
  <c r="B122" i="12" l="1"/>
  <c r="J121" i="12"/>
  <c r="M348" i="14"/>
  <c r="N348" i="14"/>
  <c r="O348" i="14"/>
  <c r="P348" i="14"/>
  <c r="Q348" i="14"/>
  <c r="R348" i="14"/>
  <c r="S348" i="14"/>
  <c r="B350" i="13"/>
  <c r="J350" i="13"/>
  <c r="M347" i="14" l="1"/>
  <c r="N347" i="14"/>
  <c r="O347" i="14"/>
  <c r="P347" i="14"/>
  <c r="Q347" i="14"/>
  <c r="R347" i="14"/>
  <c r="S347" i="14"/>
  <c r="B349" i="13" l="1"/>
  <c r="J349" i="13"/>
  <c r="B121" i="12" l="1"/>
  <c r="L120" i="12"/>
  <c r="M120" i="12"/>
  <c r="N120" i="12"/>
  <c r="O120" i="12"/>
  <c r="P120" i="12"/>
  <c r="Q120" i="12"/>
  <c r="K120" i="12"/>
  <c r="C120" i="12"/>
  <c r="D120" i="12"/>
  <c r="E120" i="12"/>
  <c r="F120" i="12"/>
  <c r="G120" i="12"/>
  <c r="H120" i="12"/>
  <c r="I120" i="12"/>
  <c r="M346" i="14"/>
  <c r="N346" i="14"/>
  <c r="O346" i="14"/>
  <c r="P346" i="14"/>
  <c r="Q346" i="14"/>
  <c r="R346" i="14"/>
  <c r="S346" i="14"/>
  <c r="B348" i="13"/>
  <c r="J348" i="13"/>
  <c r="M345" i="14"/>
  <c r="N345" i="14"/>
  <c r="O345" i="14"/>
  <c r="P345" i="14"/>
  <c r="Q345" i="14"/>
  <c r="R345" i="14"/>
  <c r="S345" i="14"/>
  <c r="B347" i="13"/>
  <c r="J347" i="13"/>
  <c r="M344" i="14"/>
  <c r="N344" i="14"/>
  <c r="O344" i="14"/>
  <c r="P344" i="14"/>
  <c r="Q344" i="14"/>
  <c r="R344" i="14"/>
  <c r="S344" i="14"/>
  <c r="B346" i="13"/>
  <c r="J346" i="13"/>
  <c r="L119" i="12"/>
  <c r="M119" i="12"/>
  <c r="N119" i="12"/>
  <c r="O119" i="12"/>
  <c r="P119" i="12"/>
  <c r="Q119" i="12"/>
  <c r="K119" i="12"/>
  <c r="C119" i="12"/>
  <c r="D119" i="12"/>
  <c r="E119" i="12"/>
  <c r="F119" i="12"/>
  <c r="G119" i="12"/>
  <c r="H119" i="12"/>
  <c r="I119" i="12"/>
  <c r="M343" i="14"/>
  <c r="N343" i="14"/>
  <c r="O343" i="14"/>
  <c r="P343" i="14"/>
  <c r="Q343" i="14"/>
  <c r="R343" i="14"/>
  <c r="S343" i="14"/>
  <c r="B345" i="13"/>
  <c r="J345" i="13"/>
  <c r="N34" i="11" l="1"/>
  <c r="I34" i="11"/>
  <c r="Q34" i="11"/>
  <c r="O34" i="11"/>
  <c r="M34" i="11"/>
  <c r="F34" i="11"/>
  <c r="H34" i="11"/>
  <c r="G34" i="11"/>
  <c r="E34" i="11"/>
  <c r="D34" i="11"/>
  <c r="C34" i="11"/>
  <c r="P34" i="11"/>
  <c r="L34" i="11"/>
  <c r="K34" i="11"/>
  <c r="B120" i="12"/>
  <c r="J120" i="12"/>
  <c r="J119" i="12"/>
  <c r="B34" i="11" l="1"/>
  <c r="J34" i="11"/>
  <c r="M342" i="14"/>
  <c r="N342" i="14"/>
  <c r="O342" i="14"/>
  <c r="P342" i="14"/>
  <c r="Q342" i="14"/>
  <c r="R342" i="14"/>
  <c r="S342" i="14"/>
  <c r="N341" i="14"/>
  <c r="O341" i="14"/>
  <c r="P341" i="14"/>
  <c r="Q341" i="14"/>
  <c r="R341" i="14"/>
  <c r="S341" i="14"/>
  <c r="B344" i="13"/>
  <c r="J344" i="13"/>
  <c r="A330" i="14" l="1"/>
  <c r="A331" i="14" s="1"/>
  <c r="A332" i="14" s="1"/>
  <c r="A333" i="14" s="1"/>
  <c r="A334" i="14" s="1"/>
  <c r="A335" i="14" s="1"/>
  <c r="A336" i="14" s="1"/>
  <c r="A337" i="14" s="1"/>
  <c r="A338" i="14" s="1"/>
  <c r="A339" i="14" s="1"/>
  <c r="A340" i="14" s="1"/>
  <c r="X29" i="14" l="1"/>
  <c r="AG29" i="14" s="1"/>
  <c r="M341" i="14"/>
  <c r="J341" i="14"/>
  <c r="J342" i="14" s="1"/>
  <c r="J343" i="14" s="1"/>
  <c r="J344" i="14" s="1"/>
  <c r="J345" i="14" s="1"/>
  <c r="J346" i="14" s="1"/>
  <c r="J347" i="14" s="1"/>
  <c r="J348" i="14" s="1"/>
  <c r="J349" i="14" s="1"/>
  <c r="J350" i="14" s="1"/>
  <c r="J351" i="14" s="1"/>
  <c r="J352" i="14" s="1"/>
  <c r="I341" i="14"/>
  <c r="I342" i="14" s="1"/>
  <c r="I343" i="14" s="1"/>
  <c r="I344" i="14" s="1"/>
  <c r="I345" i="14" s="1"/>
  <c r="I346" i="14" s="1"/>
  <c r="I347" i="14" s="1"/>
  <c r="I348" i="14" s="1"/>
  <c r="I349" i="14" s="1"/>
  <c r="I350" i="14" s="1"/>
  <c r="I351" i="14" s="1"/>
  <c r="I352" i="14" s="1"/>
  <c r="H341" i="14"/>
  <c r="H342" i="14" s="1"/>
  <c r="H343" i="14" s="1"/>
  <c r="H344" i="14" s="1"/>
  <c r="H345" i="14" s="1"/>
  <c r="H346" i="14" s="1"/>
  <c r="H347" i="14" s="1"/>
  <c r="H348" i="14" s="1"/>
  <c r="H349" i="14" s="1"/>
  <c r="H350" i="14" s="1"/>
  <c r="H351" i="14" s="1"/>
  <c r="H352" i="14" s="1"/>
  <c r="G341" i="14"/>
  <c r="G342" i="14" s="1"/>
  <c r="G343" i="14" s="1"/>
  <c r="G344" i="14" s="1"/>
  <c r="G345" i="14" s="1"/>
  <c r="G346" i="14" s="1"/>
  <c r="G347" i="14" s="1"/>
  <c r="G348" i="14" s="1"/>
  <c r="G349" i="14" s="1"/>
  <c r="G350" i="14" s="1"/>
  <c r="G351" i="14" s="1"/>
  <c r="G352" i="14" s="1"/>
  <c r="F341" i="14"/>
  <c r="F342" i="14" s="1"/>
  <c r="F343" i="14" s="1"/>
  <c r="F344" i="14" s="1"/>
  <c r="F345" i="14" s="1"/>
  <c r="F346" i="14" s="1"/>
  <c r="F347" i="14" s="1"/>
  <c r="F348" i="14" s="1"/>
  <c r="F349" i="14" s="1"/>
  <c r="F350" i="14" s="1"/>
  <c r="F351" i="14" s="1"/>
  <c r="F352" i="14" s="1"/>
  <c r="E341" i="14"/>
  <c r="E342" i="14" s="1"/>
  <c r="E343" i="14" s="1"/>
  <c r="E344" i="14" s="1"/>
  <c r="E345" i="14" s="1"/>
  <c r="E346" i="14" s="1"/>
  <c r="E347" i="14" s="1"/>
  <c r="E348" i="14" s="1"/>
  <c r="E349" i="14" s="1"/>
  <c r="E350" i="14" s="1"/>
  <c r="E351" i="14" s="1"/>
  <c r="E352" i="14" s="1"/>
  <c r="D341" i="14"/>
  <c r="D342" i="14" s="1"/>
  <c r="D343" i="14" s="1"/>
  <c r="D344" i="14" s="1"/>
  <c r="D345" i="14" s="1"/>
  <c r="D346" i="14" s="1"/>
  <c r="D347" i="14" s="1"/>
  <c r="D348" i="14" s="1"/>
  <c r="D349" i="14" s="1"/>
  <c r="D350" i="14" s="1"/>
  <c r="D351" i="14" s="1"/>
  <c r="D352" i="14" s="1"/>
  <c r="B343" i="13"/>
  <c r="J343" i="13"/>
  <c r="L352" i="14" l="1"/>
  <c r="C352" i="14"/>
  <c r="L350" i="14"/>
  <c r="L351" i="14"/>
  <c r="C351" i="14"/>
  <c r="C350" i="14"/>
  <c r="C349" i="14"/>
  <c r="L348" i="14"/>
  <c r="L349" i="14"/>
  <c r="C348" i="14"/>
  <c r="L346" i="14"/>
  <c r="L347" i="14"/>
  <c r="C347" i="14"/>
  <c r="C346" i="14"/>
  <c r="C345" i="14"/>
  <c r="L344" i="14"/>
  <c r="L345" i="14"/>
  <c r="C344" i="14"/>
  <c r="B119" i="12"/>
  <c r="C343" i="14"/>
  <c r="L342" i="14"/>
  <c r="L343" i="14"/>
  <c r="C342" i="14"/>
  <c r="L341" i="14"/>
  <c r="AM29" i="14"/>
  <c r="AL29" i="14"/>
  <c r="AN29" i="14"/>
  <c r="AK29" i="14"/>
  <c r="AF29" i="14"/>
  <c r="AE29" i="14"/>
  <c r="AD29" i="14"/>
  <c r="AC29" i="14"/>
  <c r="AJ29" i="14"/>
  <c r="AB29" i="14"/>
  <c r="X30" i="14"/>
  <c r="AI29" i="14"/>
  <c r="AA29" i="14"/>
  <c r="Y29" i="14"/>
  <c r="AH29" i="14"/>
  <c r="Z29" i="14"/>
  <c r="AO29" i="14"/>
  <c r="C341" i="14"/>
  <c r="A342" i="14"/>
  <c r="A343" i="14" s="1"/>
  <c r="A344" i="14" s="1"/>
  <c r="A345" i="14" s="1"/>
  <c r="A346" i="14" s="1"/>
  <c r="A347" i="14" s="1"/>
  <c r="A348" i="14" s="1"/>
  <c r="A349" i="14" s="1"/>
  <c r="A350" i="14" s="1"/>
  <c r="A351" i="14" s="1"/>
  <c r="A352" i="14" s="1"/>
  <c r="L118" i="12"/>
  <c r="M118" i="12"/>
  <c r="N118" i="12"/>
  <c r="O118" i="12"/>
  <c r="P118" i="12"/>
  <c r="Q118" i="12"/>
  <c r="K118" i="12"/>
  <c r="C118" i="12"/>
  <c r="D118" i="12"/>
  <c r="E118" i="12"/>
  <c r="F118" i="12"/>
  <c r="G118" i="12"/>
  <c r="H118" i="12"/>
  <c r="I118" i="12"/>
  <c r="M340" i="14"/>
  <c r="N340" i="14"/>
  <c r="O340" i="14"/>
  <c r="P340" i="14"/>
  <c r="Q340" i="14"/>
  <c r="R340" i="14"/>
  <c r="S340" i="14"/>
  <c r="B342" i="13"/>
  <c r="J342" i="13"/>
  <c r="Z30" i="14" l="1"/>
  <c r="AH30" i="14"/>
  <c r="Y30" i="14"/>
  <c r="AL30" i="14"/>
  <c r="AE30" i="14"/>
  <c r="AA30" i="14"/>
  <c r="AI30" i="14"/>
  <c r="AF30" i="14"/>
  <c r="AG30" i="14"/>
  <c r="AB30" i="14"/>
  <c r="AJ30" i="14"/>
  <c r="AD30" i="14"/>
  <c r="AN30" i="14"/>
  <c r="AO30" i="14"/>
  <c r="AC30" i="14"/>
  <c r="AK30" i="14"/>
  <c r="AM30" i="14"/>
  <c r="J118" i="12"/>
  <c r="M339" i="14"/>
  <c r="N339" i="14"/>
  <c r="O339" i="14"/>
  <c r="P339" i="14"/>
  <c r="Q339" i="14"/>
  <c r="R339" i="14"/>
  <c r="S339" i="14"/>
  <c r="B341" i="13"/>
  <c r="J341" i="13"/>
  <c r="M338" i="14" l="1"/>
  <c r="N338" i="14"/>
  <c r="O338" i="14"/>
  <c r="P338" i="14"/>
  <c r="Q338" i="14"/>
  <c r="R338" i="14"/>
  <c r="S338" i="14"/>
  <c r="B340" i="13"/>
  <c r="B118" i="12" s="1"/>
  <c r="J340" i="13"/>
  <c r="L117" i="12"/>
  <c r="M117" i="12"/>
  <c r="N117" i="12"/>
  <c r="O117" i="12"/>
  <c r="P117" i="12"/>
  <c r="Q117" i="12"/>
  <c r="K117" i="12"/>
  <c r="C117" i="12"/>
  <c r="D117" i="12"/>
  <c r="E117" i="12"/>
  <c r="F117" i="12"/>
  <c r="G117" i="12"/>
  <c r="H117" i="12"/>
  <c r="I117" i="12"/>
  <c r="M337" i="14"/>
  <c r="N337" i="14"/>
  <c r="O337" i="14"/>
  <c r="P337" i="14"/>
  <c r="Q337" i="14"/>
  <c r="R337" i="14"/>
  <c r="S337" i="14"/>
  <c r="B339" i="13"/>
  <c r="J339" i="13"/>
  <c r="J117" i="12" l="1"/>
  <c r="M336" i="14"/>
  <c r="N336" i="14"/>
  <c r="O336" i="14"/>
  <c r="P336" i="14"/>
  <c r="Q336" i="14"/>
  <c r="R336" i="14"/>
  <c r="S336" i="14"/>
  <c r="B338" i="13"/>
  <c r="J338" i="13"/>
  <c r="M334" i="14"/>
  <c r="N334" i="14"/>
  <c r="O334" i="14"/>
  <c r="P334" i="14"/>
  <c r="Q334" i="14"/>
  <c r="R334" i="14"/>
  <c r="S334" i="14"/>
  <c r="M335" i="14"/>
  <c r="N335" i="14"/>
  <c r="O335" i="14"/>
  <c r="P335" i="14"/>
  <c r="Q335" i="14"/>
  <c r="R335" i="14"/>
  <c r="S335" i="14"/>
  <c r="B337" i="13" l="1"/>
  <c r="J337" i="13"/>
  <c r="B117" i="12" l="1"/>
  <c r="L116" i="12"/>
  <c r="M116" i="12"/>
  <c r="N116" i="12"/>
  <c r="O116" i="12"/>
  <c r="P116" i="12"/>
  <c r="Q116" i="12"/>
  <c r="K116" i="12"/>
  <c r="C116" i="12"/>
  <c r="D116" i="12"/>
  <c r="E116" i="12"/>
  <c r="F116" i="12"/>
  <c r="G116" i="12"/>
  <c r="H116" i="12"/>
  <c r="I116" i="12"/>
  <c r="B336" i="13"/>
  <c r="J336" i="13"/>
  <c r="J116" i="12" l="1"/>
  <c r="M333" i="14" l="1"/>
  <c r="N333" i="14"/>
  <c r="O333" i="14"/>
  <c r="P333" i="14"/>
  <c r="Q333" i="14"/>
  <c r="R333" i="14"/>
  <c r="S333" i="14"/>
  <c r="B335" i="13"/>
  <c r="J335" i="13"/>
  <c r="M332" i="14" l="1"/>
  <c r="N332" i="14"/>
  <c r="O332" i="14"/>
  <c r="P332" i="14"/>
  <c r="Q332" i="14"/>
  <c r="R332" i="14"/>
  <c r="S332" i="14"/>
  <c r="B334" i="13"/>
  <c r="B116" i="12" s="1"/>
  <c r="J334" i="13"/>
  <c r="L115" i="12"/>
  <c r="M115" i="12"/>
  <c r="N115" i="12"/>
  <c r="O115" i="12"/>
  <c r="P115" i="12"/>
  <c r="Q115" i="12"/>
  <c r="K115" i="12"/>
  <c r="C115" i="12"/>
  <c r="C33" i="11" s="1"/>
  <c r="D115" i="12"/>
  <c r="D33" i="11" s="1"/>
  <c r="E115" i="12"/>
  <c r="E33" i="11" s="1"/>
  <c r="F115" i="12"/>
  <c r="F33" i="11" s="1"/>
  <c r="G115" i="12"/>
  <c r="G33" i="11" s="1"/>
  <c r="H115" i="12"/>
  <c r="H33" i="11" s="1"/>
  <c r="I115" i="12"/>
  <c r="I33" i="11" s="1"/>
  <c r="M331" i="14"/>
  <c r="N331" i="14"/>
  <c r="O331" i="14"/>
  <c r="P331" i="14"/>
  <c r="Q331" i="14"/>
  <c r="R331" i="14"/>
  <c r="S331" i="14"/>
  <c r="M330" i="14"/>
  <c r="N330" i="14"/>
  <c r="O330" i="14"/>
  <c r="P330" i="14"/>
  <c r="Q330" i="14"/>
  <c r="R330" i="14"/>
  <c r="S330" i="14"/>
  <c r="B7" i="13"/>
  <c r="B8" i="13"/>
  <c r="B9" i="13"/>
  <c r="B10" i="13"/>
  <c r="B11" i="13"/>
  <c r="B12" i="13"/>
  <c r="B13" i="13"/>
  <c r="B14" i="13"/>
  <c r="B15" i="13"/>
  <c r="B16" i="13"/>
  <c r="B17" i="13"/>
  <c r="B18" i="13"/>
  <c r="B19" i="13"/>
  <c r="B20" i="13"/>
  <c r="B21" i="13"/>
  <c r="B22" i="13"/>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1" i="13"/>
  <c r="B52" i="13"/>
  <c r="B53" i="13"/>
  <c r="B54" i="13"/>
  <c r="B55" i="13"/>
  <c r="B56" i="13"/>
  <c r="B57" i="13"/>
  <c r="B58" i="13"/>
  <c r="B59" i="13"/>
  <c r="B60" i="13"/>
  <c r="B61" i="13"/>
  <c r="B62" i="13"/>
  <c r="B63" i="13"/>
  <c r="B64" i="13"/>
  <c r="B65" i="13"/>
  <c r="B66" i="13"/>
  <c r="B67" i="13"/>
  <c r="B68" i="13"/>
  <c r="B69" i="13"/>
  <c r="B70" i="13"/>
  <c r="B71" i="13"/>
  <c r="B72" i="13"/>
  <c r="B73" i="13"/>
  <c r="B74" i="13"/>
  <c r="B75" i="13"/>
  <c r="B76" i="13"/>
  <c r="B77" i="13"/>
  <c r="B78" i="13"/>
  <c r="B79" i="13"/>
  <c r="B80" i="13"/>
  <c r="B81" i="13"/>
  <c r="B82" i="13"/>
  <c r="B83" i="13"/>
  <c r="B84" i="13"/>
  <c r="B85" i="13"/>
  <c r="B86" i="13"/>
  <c r="B87" i="13"/>
  <c r="B88" i="13"/>
  <c r="B89" i="13"/>
  <c r="B90" i="13"/>
  <c r="B91" i="13"/>
  <c r="B92" i="13"/>
  <c r="B93" i="13"/>
  <c r="B94" i="13"/>
  <c r="B95" i="13"/>
  <c r="B96" i="13"/>
  <c r="B97" i="13"/>
  <c r="B98" i="13"/>
  <c r="B99" i="13"/>
  <c r="B100" i="13"/>
  <c r="B101" i="13"/>
  <c r="B102" i="13"/>
  <c r="B103" i="13"/>
  <c r="B104" i="13"/>
  <c r="B105" i="13"/>
  <c r="B106" i="13"/>
  <c r="B107" i="13"/>
  <c r="B108" i="13"/>
  <c r="B109" i="13"/>
  <c r="B110" i="13"/>
  <c r="B111" i="13"/>
  <c r="B112" i="13"/>
  <c r="B113" i="13"/>
  <c r="B114" i="13"/>
  <c r="B115" i="13"/>
  <c r="B116" i="13"/>
  <c r="B117" i="13"/>
  <c r="B118" i="13"/>
  <c r="B119" i="13"/>
  <c r="B120" i="13"/>
  <c r="B121" i="13"/>
  <c r="B122" i="13"/>
  <c r="B123" i="13"/>
  <c r="B124" i="13"/>
  <c r="B125" i="13"/>
  <c r="B126" i="13"/>
  <c r="B127" i="13"/>
  <c r="B128" i="13"/>
  <c r="B129" i="13"/>
  <c r="B130" i="13"/>
  <c r="B131" i="13"/>
  <c r="B132" i="13"/>
  <c r="B133" i="13"/>
  <c r="B134" i="13"/>
  <c r="B135" i="13"/>
  <c r="B136" i="13"/>
  <c r="B137" i="13"/>
  <c r="B138" i="13"/>
  <c r="B139" i="13"/>
  <c r="B140" i="13"/>
  <c r="B141" i="13"/>
  <c r="B142" i="13"/>
  <c r="B143" i="13"/>
  <c r="B144" i="13"/>
  <c r="B145" i="13"/>
  <c r="B146" i="13"/>
  <c r="B147" i="13"/>
  <c r="B148" i="13"/>
  <c r="B149" i="13"/>
  <c r="B150" i="13"/>
  <c r="B151" i="13"/>
  <c r="B152" i="13"/>
  <c r="B153" i="13"/>
  <c r="B154" i="13"/>
  <c r="B155" i="13"/>
  <c r="B156" i="13"/>
  <c r="B157" i="13"/>
  <c r="B158" i="13"/>
  <c r="B159" i="13"/>
  <c r="B160" i="13"/>
  <c r="B161" i="13"/>
  <c r="B162" i="13"/>
  <c r="B163" i="13"/>
  <c r="B164" i="13"/>
  <c r="B165" i="13"/>
  <c r="B166" i="13"/>
  <c r="B167" i="13"/>
  <c r="B168" i="13"/>
  <c r="B169" i="13"/>
  <c r="B170" i="13"/>
  <c r="B171" i="13"/>
  <c r="B172" i="13"/>
  <c r="B173" i="13"/>
  <c r="B174" i="13"/>
  <c r="B175" i="13"/>
  <c r="B176" i="13"/>
  <c r="B177" i="13"/>
  <c r="B178" i="13"/>
  <c r="B179" i="13"/>
  <c r="B180" i="13"/>
  <c r="B181" i="13"/>
  <c r="B182" i="13"/>
  <c r="B183" i="13"/>
  <c r="B184" i="13"/>
  <c r="B185" i="13"/>
  <c r="B186" i="13"/>
  <c r="B187" i="13"/>
  <c r="B188" i="13"/>
  <c r="B189" i="13"/>
  <c r="B190" i="13"/>
  <c r="B191" i="13"/>
  <c r="B192" i="13"/>
  <c r="B193" i="13"/>
  <c r="B194" i="13"/>
  <c r="B195" i="13"/>
  <c r="B196" i="13"/>
  <c r="B197" i="13"/>
  <c r="B198" i="13"/>
  <c r="B199" i="13"/>
  <c r="B200" i="13"/>
  <c r="B201" i="13"/>
  <c r="B202" i="13"/>
  <c r="B203" i="13"/>
  <c r="B204" i="13"/>
  <c r="B205" i="13"/>
  <c r="B206" i="13"/>
  <c r="B207" i="13"/>
  <c r="B208" i="13"/>
  <c r="B209" i="13"/>
  <c r="B210" i="13"/>
  <c r="B211" i="13"/>
  <c r="B212" i="13"/>
  <c r="B213" i="13"/>
  <c r="B214" i="13"/>
  <c r="B215" i="13"/>
  <c r="B216" i="13"/>
  <c r="B217" i="13"/>
  <c r="B218" i="13"/>
  <c r="B219" i="13"/>
  <c r="B220" i="13"/>
  <c r="B221" i="13"/>
  <c r="B222" i="13"/>
  <c r="B223" i="13"/>
  <c r="B224" i="13"/>
  <c r="B225" i="13"/>
  <c r="B226" i="13"/>
  <c r="B227" i="13"/>
  <c r="B228" i="13"/>
  <c r="B229" i="13"/>
  <c r="B230" i="13"/>
  <c r="B231" i="13"/>
  <c r="B232" i="13"/>
  <c r="B233" i="13"/>
  <c r="B234" i="13"/>
  <c r="B235" i="13"/>
  <c r="B236" i="13"/>
  <c r="B237" i="13"/>
  <c r="B238" i="13"/>
  <c r="B239" i="13"/>
  <c r="B240" i="13"/>
  <c r="B241" i="13"/>
  <c r="B242" i="13"/>
  <c r="B243" i="13"/>
  <c r="B244" i="13"/>
  <c r="B245" i="13"/>
  <c r="B246" i="13"/>
  <c r="B247" i="13"/>
  <c r="B248" i="13"/>
  <c r="B249" i="13"/>
  <c r="B250" i="13"/>
  <c r="B251" i="13"/>
  <c r="B252" i="13"/>
  <c r="B253" i="13"/>
  <c r="B254" i="13"/>
  <c r="B255" i="13"/>
  <c r="B256" i="13"/>
  <c r="B257" i="13"/>
  <c r="B258" i="13"/>
  <c r="B259" i="13"/>
  <c r="B260" i="13"/>
  <c r="B261" i="13"/>
  <c r="B262" i="13"/>
  <c r="B263" i="13"/>
  <c r="B264" i="13"/>
  <c r="B265" i="13"/>
  <c r="B266" i="13"/>
  <c r="B267" i="13"/>
  <c r="B268" i="13"/>
  <c r="B269" i="13"/>
  <c r="B270" i="13"/>
  <c r="B271" i="13"/>
  <c r="B272" i="13"/>
  <c r="B273" i="13"/>
  <c r="B274" i="13"/>
  <c r="B275" i="13"/>
  <c r="B276" i="13"/>
  <c r="B277" i="13"/>
  <c r="B278" i="13"/>
  <c r="B279" i="13"/>
  <c r="B280" i="13"/>
  <c r="B281" i="13"/>
  <c r="B282" i="13"/>
  <c r="B283" i="13"/>
  <c r="B284" i="13"/>
  <c r="B285" i="13"/>
  <c r="B286" i="13"/>
  <c r="B287" i="13"/>
  <c r="B288" i="13"/>
  <c r="B289" i="13"/>
  <c r="B290" i="13"/>
  <c r="B291" i="13"/>
  <c r="B292" i="13"/>
  <c r="B293" i="13"/>
  <c r="B294" i="13"/>
  <c r="B295" i="13"/>
  <c r="B296" i="13"/>
  <c r="B297" i="13"/>
  <c r="B298" i="13"/>
  <c r="B299" i="13"/>
  <c r="B300" i="13"/>
  <c r="B301" i="13"/>
  <c r="B302" i="13"/>
  <c r="B303" i="13"/>
  <c r="B304" i="13"/>
  <c r="B305" i="13"/>
  <c r="B306" i="13"/>
  <c r="B307" i="13"/>
  <c r="B308" i="13"/>
  <c r="B309" i="13"/>
  <c r="B310" i="13"/>
  <c r="B311" i="13"/>
  <c r="B312" i="13"/>
  <c r="B313" i="13"/>
  <c r="B314" i="13"/>
  <c r="B315" i="13"/>
  <c r="B316" i="13"/>
  <c r="B317" i="13"/>
  <c r="B318" i="13"/>
  <c r="B319" i="13"/>
  <c r="B320" i="13"/>
  <c r="B321" i="13"/>
  <c r="B322" i="13"/>
  <c r="B323" i="13"/>
  <c r="B324" i="13"/>
  <c r="B325" i="13"/>
  <c r="B326" i="13"/>
  <c r="B327" i="13"/>
  <c r="B328" i="13"/>
  <c r="B329" i="13"/>
  <c r="B330" i="13"/>
  <c r="B331" i="13"/>
  <c r="B332" i="13"/>
  <c r="B333" i="13"/>
  <c r="J332" i="13"/>
  <c r="P33" i="11" l="1"/>
  <c r="O33" i="11"/>
  <c r="N33" i="11"/>
  <c r="M33" i="11"/>
  <c r="L33" i="11"/>
  <c r="K33" i="11"/>
  <c r="Q33" i="11"/>
  <c r="B33" i="11"/>
  <c r="B115" i="12"/>
  <c r="J115" i="12"/>
  <c r="S329" i="14"/>
  <c r="R329" i="14"/>
  <c r="Q329" i="14"/>
  <c r="P329" i="14"/>
  <c r="O329" i="14"/>
  <c r="N329" i="14"/>
  <c r="M329" i="14"/>
  <c r="J329" i="14"/>
  <c r="J330" i="14" s="1"/>
  <c r="J331" i="14" s="1"/>
  <c r="J332" i="14" s="1"/>
  <c r="J333" i="14" s="1"/>
  <c r="J334" i="14" s="1"/>
  <c r="J335" i="14" s="1"/>
  <c r="J336" i="14" s="1"/>
  <c r="J337" i="14" s="1"/>
  <c r="J338" i="14" s="1"/>
  <c r="J339" i="14" s="1"/>
  <c r="J340" i="14" s="1"/>
  <c r="I329" i="14"/>
  <c r="I330" i="14" s="1"/>
  <c r="I331" i="14" s="1"/>
  <c r="I332" i="14" s="1"/>
  <c r="I333" i="14" s="1"/>
  <c r="I334" i="14" s="1"/>
  <c r="I335" i="14" s="1"/>
  <c r="I336" i="14" s="1"/>
  <c r="I337" i="14" s="1"/>
  <c r="I338" i="14" s="1"/>
  <c r="I339" i="14" s="1"/>
  <c r="I340" i="14" s="1"/>
  <c r="H329" i="14"/>
  <c r="H330" i="14" s="1"/>
  <c r="H331" i="14" s="1"/>
  <c r="H332" i="14" s="1"/>
  <c r="H333" i="14" s="1"/>
  <c r="H334" i="14" s="1"/>
  <c r="H335" i="14" s="1"/>
  <c r="H336" i="14" s="1"/>
  <c r="H337" i="14" s="1"/>
  <c r="H338" i="14" s="1"/>
  <c r="H339" i="14" s="1"/>
  <c r="H340" i="14" s="1"/>
  <c r="G329" i="14"/>
  <c r="G330" i="14" s="1"/>
  <c r="G331" i="14" s="1"/>
  <c r="G332" i="14" s="1"/>
  <c r="G333" i="14" s="1"/>
  <c r="G334" i="14" s="1"/>
  <c r="G335" i="14" s="1"/>
  <c r="G336" i="14" s="1"/>
  <c r="G337" i="14" s="1"/>
  <c r="G338" i="14" s="1"/>
  <c r="G339" i="14" s="1"/>
  <c r="G340" i="14" s="1"/>
  <c r="F329" i="14"/>
  <c r="F330" i="14" s="1"/>
  <c r="F331" i="14" s="1"/>
  <c r="F332" i="14" s="1"/>
  <c r="F333" i="14" s="1"/>
  <c r="F334" i="14" s="1"/>
  <c r="F335" i="14" s="1"/>
  <c r="F336" i="14" s="1"/>
  <c r="F337" i="14" s="1"/>
  <c r="F338" i="14" s="1"/>
  <c r="F339" i="14" s="1"/>
  <c r="F340" i="14" s="1"/>
  <c r="E329" i="14"/>
  <c r="E330" i="14" s="1"/>
  <c r="E331" i="14" s="1"/>
  <c r="E332" i="14" s="1"/>
  <c r="E333" i="14" s="1"/>
  <c r="E334" i="14" s="1"/>
  <c r="E335" i="14" s="1"/>
  <c r="E336" i="14" s="1"/>
  <c r="E337" i="14" s="1"/>
  <c r="E338" i="14" s="1"/>
  <c r="E339" i="14" s="1"/>
  <c r="E340" i="14" s="1"/>
  <c r="D329" i="14"/>
  <c r="D330" i="14" s="1"/>
  <c r="D331" i="14" s="1"/>
  <c r="J331" i="13"/>
  <c r="J247" i="13"/>
  <c r="J248" i="13"/>
  <c r="J249" i="13"/>
  <c r="J250" i="13"/>
  <c r="J251" i="13"/>
  <c r="J252" i="13"/>
  <c r="J253" i="13"/>
  <c r="J254" i="13"/>
  <c r="J255" i="13"/>
  <c r="J256" i="13"/>
  <c r="J257" i="13"/>
  <c r="J258" i="13"/>
  <c r="J259" i="13"/>
  <c r="J260" i="13"/>
  <c r="J261" i="13"/>
  <c r="J262" i="13"/>
  <c r="J263" i="13"/>
  <c r="J264" i="13"/>
  <c r="J265" i="13"/>
  <c r="J266" i="13"/>
  <c r="J267" i="13"/>
  <c r="J268" i="13"/>
  <c r="J269" i="13"/>
  <c r="J270" i="13"/>
  <c r="J271" i="13"/>
  <c r="J272" i="13"/>
  <c r="J273" i="13"/>
  <c r="J274" i="13"/>
  <c r="J275" i="13"/>
  <c r="J276" i="13"/>
  <c r="J277" i="13"/>
  <c r="J278" i="13"/>
  <c r="J279" i="13"/>
  <c r="J280" i="13"/>
  <c r="J281" i="13"/>
  <c r="J282" i="13"/>
  <c r="J283" i="13"/>
  <c r="J284" i="13"/>
  <c r="J285" i="13"/>
  <c r="J286" i="13"/>
  <c r="J287" i="13"/>
  <c r="J288" i="13"/>
  <c r="J289" i="13"/>
  <c r="J290" i="13"/>
  <c r="J291" i="13"/>
  <c r="J292" i="13"/>
  <c r="J293" i="13"/>
  <c r="J294" i="13"/>
  <c r="J295" i="13"/>
  <c r="J296" i="13"/>
  <c r="J297" i="13"/>
  <c r="J298" i="13"/>
  <c r="J299" i="13"/>
  <c r="J300" i="13"/>
  <c r="J301" i="13"/>
  <c r="J302" i="13"/>
  <c r="J303" i="13"/>
  <c r="J304" i="13"/>
  <c r="J305" i="13"/>
  <c r="J306" i="13"/>
  <c r="J307" i="13"/>
  <c r="J308" i="13"/>
  <c r="J309" i="13"/>
  <c r="J310" i="13"/>
  <c r="J311" i="13"/>
  <c r="J312" i="13"/>
  <c r="J313" i="13"/>
  <c r="J314" i="13"/>
  <c r="J315" i="13"/>
  <c r="J316" i="13"/>
  <c r="J317" i="13"/>
  <c r="J318" i="13"/>
  <c r="J319" i="13"/>
  <c r="J320" i="13"/>
  <c r="J321" i="13"/>
  <c r="J322" i="13"/>
  <c r="J323" i="13"/>
  <c r="J324" i="13"/>
  <c r="J325" i="13"/>
  <c r="J326" i="13"/>
  <c r="J327" i="13"/>
  <c r="J328" i="13"/>
  <c r="J329" i="13"/>
  <c r="J330" i="13"/>
  <c r="J333" i="13"/>
  <c r="J33" i="11" l="1"/>
  <c r="L340" i="14"/>
  <c r="L339" i="14"/>
  <c r="L338" i="14"/>
  <c r="L337" i="14"/>
  <c r="L336" i="14"/>
  <c r="L334" i="14"/>
  <c r="L335" i="14"/>
  <c r="C331" i="14"/>
  <c r="D332" i="14"/>
  <c r="L333" i="14"/>
  <c r="L332" i="14"/>
  <c r="L330" i="14"/>
  <c r="L331" i="14"/>
  <c r="L329" i="14"/>
  <c r="L114" i="12"/>
  <c r="M114" i="12"/>
  <c r="N114" i="12"/>
  <c r="O114" i="12"/>
  <c r="P114" i="12"/>
  <c r="Q114" i="12"/>
  <c r="K114" i="12"/>
  <c r="C114" i="12"/>
  <c r="D114" i="12"/>
  <c r="E114" i="12"/>
  <c r="F114" i="12"/>
  <c r="G114" i="12"/>
  <c r="H114" i="12"/>
  <c r="I114" i="12"/>
  <c r="S328" i="14"/>
  <c r="R328" i="14"/>
  <c r="Q328" i="14"/>
  <c r="P328" i="14"/>
  <c r="O328" i="14"/>
  <c r="N328" i="14"/>
  <c r="M328" i="14"/>
  <c r="D333" i="14" l="1"/>
  <c r="C332" i="14"/>
  <c r="J114" i="12"/>
  <c r="M319" i="14"/>
  <c r="N319" i="14"/>
  <c r="O319" i="14"/>
  <c r="P319" i="14"/>
  <c r="Q319" i="14"/>
  <c r="R319" i="14"/>
  <c r="S319" i="14"/>
  <c r="M320" i="14"/>
  <c r="N320" i="14"/>
  <c r="O320" i="14"/>
  <c r="P320" i="14"/>
  <c r="Q320" i="14"/>
  <c r="R320" i="14"/>
  <c r="S320" i="14"/>
  <c r="M321" i="14"/>
  <c r="N321" i="14"/>
  <c r="O321" i="14"/>
  <c r="P321" i="14"/>
  <c r="Q321" i="14"/>
  <c r="R321" i="14"/>
  <c r="S321" i="14"/>
  <c r="M322" i="14"/>
  <c r="N322" i="14"/>
  <c r="O322" i="14"/>
  <c r="P322" i="14"/>
  <c r="Q322" i="14"/>
  <c r="R322" i="14"/>
  <c r="S322" i="14"/>
  <c r="M323" i="14"/>
  <c r="N323" i="14"/>
  <c r="O323" i="14"/>
  <c r="P323" i="14"/>
  <c r="Q323" i="14"/>
  <c r="R323" i="14"/>
  <c r="S323" i="14"/>
  <c r="M324" i="14"/>
  <c r="N324" i="14"/>
  <c r="O324" i="14"/>
  <c r="P324" i="14"/>
  <c r="Q324" i="14"/>
  <c r="R324" i="14"/>
  <c r="S324" i="14"/>
  <c r="M325" i="14"/>
  <c r="N325" i="14"/>
  <c r="O325" i="14"/>
  <c r="P325" i="14"/>
  <c r="Q325" i="14"/>
  <c r="R325" i="14"/>
  <c r="S325" i="14"/>
  <c r="M326" i="14"/>
  <c r="N326" i="14"/>
  <c r="O326" i="14"/>
  <c r="P326" i="14"/>
  <c r="Q326" i="14"/>
  <c r="R326" i="14"/>
  <c r="S326" i="14"/>
  <c r="M327" i="14"/>
  <c r="N327" i="14"/>
  <c r="O327" i="14"/>
  <c r="P327" i="14"/>
  <c r="Q327" i="14"/>
  <c r="R327" i="14"/>
  <c r="S327" i="14"/>
  <c r="D334" i="14" l="1"/>
  <c r="C333" i="14"/>
  <c r="Q113" i="12"/>
  <c r="P113" i="12"/>
  <c r="O113" i="12"/>
  <c r="N113" i="12"/>
  <c r="M113" i="12"/>
  <c r="L113" i="12"/>
  <c r="K113" i="12"/>
  <c r="I113" i="12"/>
  <c r="H113" i="12"/>
  <c r="G113" i="12"/>
  <c r="F113" i="12"/>
  <c r="E113" i="12"/>
  <c r="D113" i="12"/>
  <c r="C113" i="12"/>
  <c r="D335" i="14" l="1"/>
  <c r="D336" i="14" s="1"/>
  <c r="D337" i="14" s="1"/>
  <c r="D338" i="14" s="1"/>
  <c r="D339" i="14" s="1"/>
  <c r="D340" i="14" s="1"/>
  <c r="C340" i="14" s="1"/>
  <c r="C334" i="14"/>
  <c r="C337" i="14" l="1"/>
  <c r="C336" i="14"/>
  <c r="C335" i="14"/>
  <c r="C330" i="14"/>
  <c r="C329" i="14"/>
  <c r="AO3" i="14"/>
  <c r="S17" i="14"/>
  <c r="S18" i="14"/>
  <c r="S19" i="14"/>
  <c r="S20" i="14"/>
  <c r="S21" i="14"/>
  <c r="S22" i="14"/>
  <c r="S23" i="14"/>
  <c r="S24" i="14"/>
  <c r="S25" i="14"/>
  <c r="S26" i="14"/>
  <c r="S27" i="14"/>
  <c r="S28" i="14"/>
  <c r="S5" i="14"/>
  <c r="S6" i="14"/>
  <c r="S7" i="14"/>
  <c r="S8" i="14"/>
  <c r="S9" i="14"/>
  <c r="S10" i="14"/>
  <c r="S11" i="14"/>
  <c r="S12" i="14"/>
  <c r="S13" i="14"/>
  <c r="S14" i="14"/>
  <c r="S15" i="14"/>
  <c r="S16" i="14"/>
  <c r="S318" i="14"/>
  <c r="R318" i="14"/>
  <c r="Q318" i="14"/>
  <c r="P318" i="14"/>
  <c r="O318" i="14"/>
  <c r="N318" i="14"/>
  <c r="M318" i="14"/>
  <c r="A318" i="14"/>
  <c r="A319" i="14" s="1"/>
  <c r="A320" i="14" s="1"/>
  <c r="A321" i="14" s="1"/>
  <c r="A322" i="14" s="1"/>
  <c r="A323" i="14" s="1"/>
  <c r="A324" i="14" s="1"/>
  <c r="A325" i="14" s="1"/>
  <c r="A326" i="14" s="1"/>
  <c r="A327" i="14" s="1"/>
  <c r="A328" i="14" s="1"/>
  <c r="S317" i="14"/>
  <c r="R317" i="14"/>
  <c r="Q317" i="14"/>
  <c r="P317" i="14"/>
  <c r="O317" i="14"/>
  <c r="N317" i="14"/>
  <c r="M317" i="14"/>
  <c r="J317" i="14"/>
  <c r="J318" i="14" s="1"/>
  <c r="J319" i="14" s="1"/>
  <c r="J320" i="14" s="1"/>
  <c r="J321" i="14" s="1"/>
  <c r="J322" i="14" s="1"/>
  <c r="J323" i="14" s="1"/>
  <c r="J324" i="14" s="1"/>
  <c r="J325" i="14" s="1"/>
  <c r="J326" i="14" s="1"/>
  <c r="J327" i="14" s="1"/>
  <c r="J328" i="14" s="1"/>
  <c r="I317" i="14"/>
  <c r="I318" i="14" s="1"/>
  <c r="I319" i="14" s="1"/>
  <c r="I320" i="14" s="1"/>
  <c r="I321" i="14" s="1"/>
  <c r="I322" i="14" s="1"/>
  <c r="I323" i="14" s="1"/>
  <c r="I324" i="14" s="1"/>
  <c r="I325" i="14" s="1"/>
  <c r="I326" i="14" s="1"/>
  <c r="I327" i="14" s="1"/>
  <c r="I328" i="14" s="1"/>
  <c r="H317" i="14"/>
  <c r="H318" i="14" s="1"/>
  <c r="H319" i="14" s="1"/>
  <c r="H320" i="14" s="1"/>
  <c r="H321" i="14" s="1"/>
  <c r="H322" i="14" s="1"/>
  <c r="H323" i="14" s="1"/>
  <c r="H324" i="14" s="1"/>
  <c r="H325" i="14" s="1"/>
  <c r="H326" i="14" s="1"/>
  <c r="H327" i="14" s="1"/>
  <c r="H328" i="14" s="1"/>
  <c r="G317" i="14"/>
  <c r="G318" i="14" s="1"/>
  <c r="G319" i="14" s="1"/>
  <c r="G320" i="14" s="1"/>
  <c r="G321" i="14" s="1"/>
  <c r="G322" i="14" s="1"/>
  <c r="G323" i="14" s="1"/>
  <c r="G324" i="14" s="1"/>
  <c r="G325" i="14" s="1"/>
  <c r="G326" i="14" s="1"/>
  <c r="G327" i="14" s="1"/>
  <c r="G328" i="14" s="1"/>
  <c r="F317" i="14"/>
  <c r="F318" i="14" s="1"/>
  <c r="F319" i="14" s="1"/>
  <c r="F320" i="14" s="1"/>
  <c r="F321" i="14" s="1"/>
  <c r="F322" i="14" s="1"/>
  <c r="F323" i="14" s="1"/>
  <c r="F324" i="14" s="1"/>
  <c r="F325" i="14" s="1"/>
  <c r="F326" i="14" s="1"/>
  <c r="F327" i="14" s="1"/>
  <c r="F328" i="14" s="1"/>
  <c r="E317" i="14"/>
  <c r="E318" i="14" s="1"/>
  <c r="E319" i="14" s="1"/>
  <c r="E320" i="14" s="1"/>
  <c r="E321" i="14" s="1"/>
  <c r="E322" i="14" s="1"/>
  <c r="E323" i="14" s="1"/>
  <c r="E324" i="14" s="1"/>
  <c r="E325" i="14" s="1"/>
  <c r="E326" i="14" s="1"/>
  <c r="E327" i="14" s="1"/>
  <c r="E328" i="14" s="1"/>
  <c r="D317" i="14"/>
  <c r="D318" i="14" s="1"/>
  <c r="S316" i="14"/>
  <c r="R316" i="14"/>
  <c r="Q316" i="14"/>
  <c r="P316" i="14"/>
  <c r="O316" i="14"/>
  <c r="N316" i="14"/>
  <c r="M316" i="14"/>
  <c r="S315" i="14"/>
  <c r="R315" i="14"/>
  <c r="Q315" i="14"/>
  <c r="P315" i="14"/>
  <c r="O315" i="14"/>
  <c r="N315" i="14"/>
  <c r="M315" i="14"/>
  <c r="S314" i="14"/>
  <c r="R314" i="14"/>
  <c r="Q314" i="14"/>
  <c r="P314" i="14"/>
  <c r="O314" i="14"/>
  <c r="N314" i="14"/>
  <c r="M314" i="14"/>
  <c r="S313" i="14"/>
  <c r="R313" i="14"/>
  <c r="Q313" i="14"/>
  <c r="P313" i="14"/>
  <c r="O313" i="14"/>
  <c r="N313" i="14"/>
  <c r="M313" i="14"/>
  <c r="S312" i="14"/>
  <c r="R312" i="14"/>
  <c r="Q312" i="14"/>
  <c r="P312" i="14"/>
  <c r="O312" i="14"/>
  <c r="N312" i="14"/>
  <c r="M312" i="14"/>
  <c r="S311" i="14"/>
  <c r="R311" i="14"/>
  <c r="Q311" i="14"/>
  <c r="P311" i="14"/>
  <c r="O311" i="14"/>
  <c r="N311" i="14"/>
  <c r="M311" i="14"/>
  <c r="S310" i="14"/>
  <c r="R310" i="14"/>
  <c r="Q310" i="14"/>
  <c r="P310" i="14"/>
  <c r="O310" i="14"/>
  <c r="N310" i="14"/>
  <c r="M310" i="14"/>
  <c r="S309" i="14"/>
  <c r="R309" i="14"/>
  <c r="Q309" i="14"/>
  <c r="P309" i="14"/>
  <c r="O309" i="14"/>
  <c r="N309" i="14"/>
  <c r="M309" i="14"/>
  <c r="S308" i="14"/>
  <c r="R308" i="14"/>
  <c r="Q308" i="14"/>
  <c r="P308" i="14"/>
  <c r="O308" i="14"/>
  <c r="N308" i="14"/>
  <c r="M308" i="14"/>
  <c r="S307" i="14"/>
  <c r="R307" i="14"/>
  <c r="Q307" i="14"/>
  <c r="P307" i="14"/>
  <c r="O307" i="14"/>
  <c r="N307" i="14"/>
  <c r="M307" i="14"/>
  <c r="S306" i="14"/>
  <c r="R306" i="14"/>
  <c r="Q306" i="14"/>
  <c r="P306" i="14"/>
  <c r="O306" i="14"/>
  <c r="N306" i="14"/>
  <c r="M306" i="14"/>
  <c r="A306" i="14"/>
  <c r="A307" i="14" s="1"/>
  <c r="A308" i="14" s="1"/>
  <c r="A309" i="14" s="1"/>
  <c r="A310" i="14" s="1"/>
  <c r="A311" i="14" s="1"/>
  <c r="A312" i="14" s="1"/>
  <c r="A313" i="14" s="1"/>
  <c r="A314" i="14" s="1"/>
  <c r="A315" i="14" s="1"/>
  <c r="A316" i="14" s="1"/>
  <c r="S305" i="14"/>
  <c r="R305" i="14"/>
  <c r="Q305" i="14"/>
  <c r="P305" i="14"/>
  <c r="O305" i="14"/>
  <c r="N305" i="14"/>
  <c r="M305" i="14"/>
  <c r="J305" i="14"/>
  <c r="J306" i="14" s="1"/>
  <c r="J307" i="14" s="1"/>
  <c r="J308" i="14" s="1"/>
  <c r="J309" i="14" s="1"/>
  <c r="J310" i="14" s="1"/>
  <c r="J311" i="14" s="1"/>
  <c r="J312" i="14" s="1"/>
  <c r="J313" i="14" s="1"/>
  <c r="J314" i="14" s="1"/>
  <c r="J315" i="14" s="1"/>
  <c r="J316" i="14" s="1"/>
  <c r="I305" i="14"/>
  <c r="I306" i="14" s="1"/>
  <c r="I307" i="14" s="1"/>
  <c r="I308" i="14" s="1"/>
  <c r="I309" i="14" s="1"/>
  <c r="I310" i="14" s="1"/>
  <c r="I311" i="14" s="1"/>
  <c r="I312" i="14" s="1"/>
  <c r="I313" i="14" s="1"/>
  <c r="I314" i="14" s="1"/>
  <c r="I315" i="14" s="1"/>
  <c r="I316" i="14" s="1"/>
  <c r="H305" i="14"/>
  <c r="H306" i="14" s="1"/>
  <c r="H307" i="14" s="1"/>
  <c r="H308" i="14" s="1"/>
  <c r="H309" i="14" s="1"/>
  <c r="H310" i="14" s="1"/>
  <c r="H311" i="14" s="1"/>
  <c r="H312" i="14" s="1"/>
  <c r="H313" i="14" s="1"/>
  <c r="H314" i="14" s="1"/>
  <c r="H315" i="14" s="1"/>
  <c r="H316" i="14" s="1"/>
  <c r="G305" i="14"/>
  <c r="G306" i="14" s="1"/>
  <c r="G307" i="14" s="1"/>
  <c r="G308" i="14" s="1"/>
  <c r="G309" i="14" s="1"/>
  <c r="G310" i="14" s="1"/>
  <c r="G311" i="14" s="1"/>
  <c r="G312" i="14" s="1"/>
  <c r="G313" i="14" s="1"/>
  <c r="G314" i="14" s="1"/>
  <c r="G315" i="14" s="1"/>
  <c r="G316" i="14" s="1"/>
  <c r="F305" i="14"/>
  <c r="F306" i="14" s="1"/>
  <c r="F307" i="14" s="1"/>
  <c r="F308" i="14" s="1"/>
  <c r="F309" i="14" s="1"/>
  <c r="F310" i="14" s="1"/>
  <c r="F311" i="14" s="1"/>
  <c r="F312" i="14" s="1"/>
  <c r="F313" i="14" s="1"/>
  <c r="F314" i="14" s="1"/>
  <c r="F315" i="14" s="1"/>
  <c r="F316" i="14" s="1"/>
  <c r="E305" i="14"/>
  <c r="E306" i="14" s="1"/>
  <c r="E307" i="14" s="1"/>
  <c r="E308" i="14" s="1"/>
  <c r="E309" i="14" s="1"/>
  <c r="E310" i="14" s="1"/>
  <c r="E311" i="14" s="1"/>
  <c r="E312" i="14" s="1"/>
  <c r="E313" i="14" s="1"/>
  <c r="E314" i="14" s="1"/>
  <c r="E315" i="14" s="1"/>
  <c r="E316" i="14" s="1"/>
  <c r="D305" i="14"/>
  <c r="D306" i="14" s="1"/>
  <c r="S304" i="14"/>
  <c r="R304" i="14"/>
  <c r="Q304" i="14"/>
  <c r="P304" i="14"/>
  <c r="O304" i="14"/>
  <c r="N304" i="14"/>
  <c r="M304" i="14"/>
  <c r="S303" i="14"/>
  <c r="R303" i="14"/>
  <c r="Q303" i="14"/>
  <c r="P303" i="14"/>
  <c r="O303" i="14"/>
  <c r="N303" i="14"/>
  <c r="M303" i="14"/>
  <c r="S302" i="14"/>
  <c r="R302" i="14"/>
  <c r="Q302" i="14"/>
  <c r="P302" i="14"/>
  <c r="O302" i="14"/>
  <c r="N302" i="14"/>
  <c r="M302" i="14"/>
  <c r="S301" i="14"/>
  <c r="R301" i="14"/>
  <c r="Q301" i="14"/>
  <c r="P301" i="14"/>
  <c r="O301" i="14"/>
  <c r="N301" i="14"/>
  <c r="M301" i="14"/>
  <c r="S300" i="14"/>
  <c r="R300" i="14"/>
  <c r="Q300" i="14"/>
  <c r="P300" i="14"/>
  <c r="O300" i="14"/>
  <c r="N300" i="14"/>
  <c r="M300" i="14"/>
  <c r="S299" i="14"/>
  <c r="R299" i="14"/>
  <c r="Q299" i="14"/>
  <c r="P299" i="14"/>
  <c r="O299" i="14"/>
  <c r="N299" i="14"/>
  <c r="M299" i="14"/>
  <c r="S298" i="14"/>
  <c r="R298" i="14"/>
  <c r="Q298" i="14"/>
  <c r="P298" i="14"/>
  <c r="O298" i="14"/>
  <c r="N298" i="14"/>
  <c r="M298" i="14"/>
  <c r="S297" i="14"/>
  <c r="R297" i="14"/>
  <c r="Q297" i="14"/>
  <c r="P297" i="14"/>
  <c r="O297" i="14"/>
  <c r="N297" i="14"/>
  <c r="M297" i="14"/>
  <c r="S296" i="14"/>
  <c r="R296" i="14"/>
  <c r="Q296" i="14"/>
  <c r="P296" i="14"/>
  <c r="O296" i="14"/>
  <c r="N296" i="14"/>
  <c r="M296" i="14"/>
  <c r="S295" i="14"/>
  <c r="R295" i="14"/>
  <c r="Q295" i="14"/>
  <c r="P295" i="14"/>
  <c r="O295" i="14"/>
  <c r="N295" i="14"/>
  <c r="M295" i="14"/>
  <c r="S294" i="14"/>
  <c r="R294" i="14"/>
  <c r="Q294" i="14"/>
  <c r="P294" i="14"/>
  <c r="O294" i="14"/>
  <c r="N294" i="14"/>
  <c r="M294" i="14"/>
  <c r="A294" i="14"/>
  <c r="A295" i="14" s="1"/>
  <c r="A296" i="14" s="1"/>
  <c r="A297" i="14" s="1"/>
  <c r="A298" i="14" s="1"/>
  <c r="A299" i="14" s="1"/>
  <c r="A300" i="14" s="1"/>
  <c r="A301" i="14" s="1"/>
  <c r="A302" i="14" s="1"/>
  <c r="A303" i="14" s="1"/>
  <c r="A304" i="14" s="1"/>
  <c r="S293" i="14"/>
  <c r="R293" i="14"/>
  <c r="Q293" i="14"/>
  <c r="P293" i="14"/>
  <c r="O293" i="14"/>
  <c r="N293" i="14"/>
  <c r="M293" i="14"/>
  <c r="J293" i="14"/>
  <c r="J294" i="14" s="1"/>
  <c r="J295" i="14" s="1"/>
  <c r="J296" i="14" s="1"/>
  <c r="J297" i="14" s="1"/>
  <c r="J298" i="14" s="1"/>
  <c r="J299" i="14" s="1"/>
  <c r="J300" i="14" s="1"/>
  <c r="J301" i="14" s="1"/>
  <c r="J302" i="14" s="1"/>
  <c r="J303" i="14" s="1"/>
  <c r="J304" i="14" s="1"/>
  <c r="I293" i="14"/>
  <c r="I294" i="14" s="1"/>
  <c r="I295" i="14" s="1"/>
  <c r="I296" i="14" s="1"/>
  <c r="I297" i="14" s="1"/>
  <c r="I298" i="14" s="1"/>
  <c r="I299" i="14" s="1"/>
  <c r="I300" i="14" s="1"/>
  <c r="I301" i="14" s="1"/>
  <c r="I302" i="14" s="1"/>
  <c r="I303" i="14" s="1"/>
  <c r="I304" i="14" s="1"/>
  <c r="H293" i="14"/>
  <c r="H294" i="14" s="1"/>
  <c r="H295" i="14" s="1"/>
  <c r="H296" i="14" s="1"/>
  <c r="H297" i="14" s="1"/>
  <c r="H298" i="14" s="1"/>
  <c r="H299" i="14" s="1"/>
  <c r="H300" i="14" s="1"/>
  <c r="H301" i="14" s="1"/>
  <c r="H302" i="14" s="1"/>
  <c r="H303" i="14" s="1"/>
  <c r="H304" i="14" s="1"/>
  <c r="G293" i="14"/>
  <c r="G294" i="14" s="1"/>
  <c r="G295" i="14" s="1"/>
  <c r="G296" i="14" s="1"/>
  <c r="G297" i="14" s="1"/>
  <c r="G298" i="14" s="1"/>
  <c r="G299" i="14" s="1"/>
  <c r="G300" i="14" s="1"/>
  <c r="G301" i="14" s="1"/>
  <c r="G302" i="14" s="1"/>
  <c r="G303" i="14" s="1"/>
  <c r="G304" i="14" s="1"/>
  <c r="F293" i="14"/>
  <c r="F294" i="14" s="1"/>
  <c r="F295" i="14" s="1"/>
  <c r="F296" i="14" s="1"/>
  <c r="F297" i="14" s="1"/>
  <c r="F298" i="14" s="1"/>
  <c r="F299" i="14" s="1"/>
  <c r="F300" i="14" s="1"/>
  <c r="F301" i="14" s="1"/>
  <c r="F302" i="14" s="1"/>
  <c r="F303" i="14" s="1"/>
  <c r="F304" i="14" s="1"/>
  <c r="E293" i="14"/>
  <c r="E294" i="14" s="1"/>
  <c r="E295" i="14" s="1"/>
  <c r="E296" i="14" s="1"/>
  <c r="E297" i="14" s="1"/>
  <c r="E298" i="14" s="1"/>
  <c r="E299" i="14" s="1"/>
  <c r="E300" i="14" s="1"/>
  <c r="E301" i="14" s="1"/>
  <c r="E302" i="14" s="1"/>
  <c r="E303" i="14" s="1"/>
  <c r="E304" i="14" s="1"/>
  <c r="D293" i="14"/>
  <c r="S292" i="14"/>
  <c r="R292" i="14"/>
  <c r="Q292" i="14"/>
  <c r="P292" i="14"/>
  <c r="O292" i="14"/>
  <c r="N292" i="14"/>
  <c r="M292" i="14"/>
  <c r="S291" i="14"/>
  <c r="R291" i="14"/>
  <c r="Q291" i="14"/>
  <c r="P291" i="14"/>
  <c r="O291" i="14"/>
  <c r="N291" i="14"/>
  <c r="M291" i="14"/>
  <c r="S290" i="14"/>
  <c r="R290" i="14"/>
  <c r="Q290" i="14"/>
  <c r="P290" i="14"/>
  <c r="O290" i="14"/>
  <c r="N290" i="14"/>
  <c r="M290" i="14"/>
  <c r="S289" i="14"/>
  <c r="R289" i="14"/>
  <c r="Q289" i="14"/>
  <c r="P289" i="14"/>
  <c r="O289" i="14"/>
  <c r="N289" i="14"/>
  <c r="M289" i="14"/>
  <c r="S288" i="14"/>
  <c r="R288" i="14"/>
  <c r="Q288" i="14"/>
  <c r="P288" i="14"/>
  <c r="O288" i="14"/>
  <c r="N288" i="14"/>
  <c r="M288" i="14"/>
  <c r="S287" i="14"/>
  <c r="R287" i="14"/>
  <c r="Q287" i="14"/>
  <c r="P287" i="14"/>
  <c r="O287" i="14"/>
  <c r="N287" i="14"/>
  <c r="M287" i="14"/>
  <c r="S286" i="14"/>
  <c r="R286" i="14"/>
  <c r="Q286" i="14"/>
  <c r="P286" i="14"/>
  <c r="O286" i="14"/>
  <c r="N286" i="14"/>
  <c r="M286" i="14"/>
  <c r="S285" i="14"/>
  <c r="R285" i="14"/>
  <c r="Q285" i="14"/>
  <c r="P285" i="14"/>
  <c r="O285" i="14"/>
  <c r="N285" i="14"/>
  <c r="M285" i="14"/>
  <c r="S284" i="14"/>
  <c r="R284" i="14"/>
  <c r="Q284" i="14"/>
  <c r="P284" i="14"/>
  <c r="O284" i="14"/>
  <c r="N284" i="14"/>
  <c r="M284" i="14"/>
  <c r="S283" i="14"/>
  <c r="R283" i="14"/>
  <c r="Q283" i="14"/>
  <c r="P283" i="14"/>
  <c r="O283" i="14"/>
  <c r="N283" i="14"/>
  <c r="M283" i="14"/>
  <c r="S282" i="14"/>
  <c r="R282" i="14"/>
  <c r="Q282" i="14"/>
  <c r="P282" i="14"/>
  <c r="O282" i="14"/>
  <c r="N282" i="14"/>
  <c r="M282" i="14"/>
  <c r="A282" i="14"/>
  <c r="A283" i="14" s="1"/>
  <c r="A284" i="14" s="1"/>
  <c r="A285" i="14" s="1"/>
  <c r="A286" i="14" s="1"/>
  <c r="A287" i="14" s="1"/>
  <c r="A288" i="14" s="1"/>
  <c r="A289" i="14" s="1"/>
  <c r="A290" i="14" s="1"/>
  <c r="A291" i="14" s="1"/>
  <c r="A292" i="14" s="1"/>
  <c r="S281" i="14"/>
  <c r="R281" i="14"/>
  <c r="Q281" i="14"/>
  <c r="P281" i="14"/>
  <c r="O281" i="14"/>
  <c r="N281" i="14"/>
  <c r="M281" i="14"/>
  <c r="J281" i="14"/>
  <c r="J282" i="14" s="1"/>
  <c r="J283" i="14" s="1"/>
  <c r="J284" i="14" s="1"/>
  <c r="J285" i="14" s="1"/>
  <c r="J286" i="14" s="1"/>
  <c r="J287" i="14" s="1"/>
  <c r="J288" i="14" s="1"/>
  <c r="J289" i="14" s="1"/>
  <c r="J290" i="14" s="1"/>
  <c r="J291" i="14" s="1"/>
  <c r="J292" i="14" s="1"/>
  <c r="I281" i="14"/>
  <c r="I282" i="14" s="1"/>
  <c r="I283" i="14" s="1"/>
  <c r="I284" i="14" s="1"/>
  <c r="I285" i="14" s="1"/>
  <c r="I286" i="14" s="1"/>
  <c r="I287" i="14" s="1"/>
  <c r="I288" i="14" s="1"/>
  <c r="I289" i="14" s="1"/>
  <c r="I290" i="14" s="1"/>
  <c r="I291" i="14" s="1"/>
  <c r="I292" i="14" s="1"/>
  <c r="H281" i="14"/>
  <c r="H282" i="14" s="1"/>
  <c r="H283" i="14" s="1"/>
  <c r="H284" i="14" s="1"/>
  <c r="H285" i="14" s="1"/>
  <c r="H286" i="14" s="1"/>
  <c r="H287" i="14" s="1"/>
  <c r="H288" i="14" s="1"/>
  <c r="H289" i="14" s="1"/>
  <c r="H290" i="14" s="1"/>
  <c r="H291" i="14" s="1"/>
  <c r="H292" i="14" s="1"/>
  <c r="G281" i="14"/>
  <c r="G282" i="14" s="1"/>
  <c r="G283" i="14" s="1"/>
  <c r="G284" i="14" s="1"/>
  <c r="G285" i="14" s="1"/>
  <c r="G286" i="14" s="1"/>
  <c r="G287" i="14" s="1"/>
  <c r="G288" i="14" s="1"/>
  <c r="G289" i="14" s="1"/>
  <c r="G290" i="14" s="1"/>
  <c r="G291" i="14" s="1"/>
  <c r="G292" i="14" s="1"/>
  <c r="F281" i="14"/>
  <c r="F282" i="14" s="1"/>
  <c r="F283" i="14" s="1"/>
  <c r="F284" i="14" s="1"/>
  <c r="F285" i="14" s="1"/>
  <c r="F286" i="14" s="1"/>
  <c r="F287" i="14" s="1"/>
  <c r="F288" i="14" s="1"/>
  <c r="F289" i="14" s="1"/>
  <c r="F290" i="14" s="1"/>
  <c r="F291" i="14" s="1"/>
  <c r="F292" i="14" s="1"/>
  <c r="E281" i="14"/>
  <c r="E282" i="14" s="1"/>
  <c r="E283" i="14" s="1"/>
  <c r="E284" i="14" s="1"/>
  <c r="E285" i="14" s="1"/>
  <c r="E286" i="14" s="1"/>
  <c r="E287" i="14" s="1"/>
  <c r="E288" i="14" s="1"/>
  <c r="E289" i="14" s="1"/>
  <c r="E290" i="14" s="1"/>
  <c r="E291" i="14" s="1"/>
  <c r="E292" i="14" s="1"/>
  <c r="D281" i="14"/>
  <c r="S280" i="14"/>
  <c r="R280" i="14"/>
  <c r="Q280" i="14"/>
  <c r="P280" i="14"/>
  <c r="O280" i="14"/>
  <c r="N280" i="14"/>
  <c r="M280" i="14"/>
  <c r="S279" i="14"/>
  <c r="R279" i="14"/>
  <c r="Q279" i="14"/>
  <c r="P279" i="14"/>
  <c r="O279" i="14"/>
  <c r="N279" i="14"/>
  <c r="M279" i="14"/>
  <c r="S278" i="14"/>
  <c r="R278" i="14"/>
  <c r="Q278" i="14"/>
  <c r="P278" i="14"/>
  <c r="O278" i="14"/>
  <c r="N278" i="14"/>
  <c r="M278" i="14"/>
  <c r="S277" i="14"/>
  <c r="R277" i="14"/>
  <c r="Q277" i="14"/>
  <c r="P277" i="14"/>
  <c r="O277" i="14"/>
  <c r="N277" i="14"/>
  <c r="M277" i="14"/>
  <c r="S276" i="14"/>
  <c r="R276" i="14"/>
  <c r="Q276" i="14"/>
  <c r="P276" i="14"/>
  <c r="O276" i="14"/>
  <c r="N276" i="14"/>
  <c r="M276" i="14"/>
  <c r="S275" i="14"/>
  <c r="R275" i="14"/>
  <c r="Q275" i="14"/>
  <c r="P275" i="14"/>
  <c r="O275" i="14"/>
  <c r="N275" i="14"/>
  <c r="M275" i="14"/>
  <c r="S274" i="14"/>
  <c r="R274" i="14"/>
  <c r="Q274" i="14"/>
  <c r="P274" i="14"/>
  <c r="O274" i="14"/>
  <c r="N274" i="14"/>
  <c r="M274" i="14"/>
  <c r="S273" i="14"/>
  <c r="R273" i="14"/>
  <c r="Q273" i="14"/>
  <c r="P273" i="14"/>
  <c r="O273" i="14"/>
  <c r="N273" i="14"/>
  <c r="M273" i="14"/>
  <c r="S272" i="14"/>
  <c r="R272" i="14"/>
  <c r="Q272" i="14"/>
  <c r="P272" i="14"/>
  <c r="O272" i="14"/>
  <c r="N272" i="14"/>
  <c r="M272" i="14"/>
  <c r="S271" i="14"/>
  <c r="R271" i="14"/>
  <c r="Q271" i="14"/>
  <c r="P271" i="14"/>
  <c r="O271" i="14"/>
  <c r="N271" i="14"/>
  <c r="M271" i="14"/>
  <c r="S270" i="14"/>
  <c r="R270" i="14"/>
  <c r="Q270" i="14"/>
  <c r="P270" i="14"/>
  <c r="O270" i="14"/>
  <c r="N270" i="14"/>
  <c r="M270" i="14"/>
  <c r="A270" i="14"/>
  <c r="A271" i="14" s="1"/>
  <c r="A272" i="14" s="1"/>
  <c r="A273" i="14" s="1"/>
  <c r="A274" i="14" s="1"/>
  <c r="A275" i="14" s="1"/>
  <c r="A276" i="14" s="1"/>
  <c r="A277" i="14" s="1"/>
  <c r="A278" i="14" s="1"/>
  <c r="A279" i="14" s="1"/>
  <c r="A280" i="14" s="1"/>
  <c r="S269" i="14"/>
  <c r="R269" i="14"/>
  <c r="Q269" i="14"/>
  <c r="P269" i="14"/>
  <c r="O269" i="14"/>
  <c r="N269" i="14"/>
  <c r="M269" i="14"/>
  <c r="J269" i="14"/>
  <c r="J270" i="14" s="1"/>
  <c r="J271" i="14" s="1"/>
  <c r="J272" i="14" s="1"/>
  <c r="J273" i="14" s="1"/>
  <c r="J274" i="14" s="1"/>
  <c r="J275" i="14" s="1"/>
  <c r="J276" i="14" s="1"/>
  <c r="J277" i="14" s="1"/>
  <c r="J278" i="14" s="1"/>
  <c r="J279" i="14" s="1"/>
  <c r="J280" i="14" s="1"/>
  <c r="I269" i="14"/>
  <c r="I270" i="14" s="1"/>
  <c r="I271" i="14" s="1"/>
  <c r="I272" i="14" s="1"/>
  <c r="I273" i="14" s="1"/>
  <c r="I274" i="14" s="1"/>
  <c r="I275" i="14" s="1"/>
  <c r="I276" i="14" s="1"/>
  <c r="I277" i="14" s="1"/>
  <c r="I278" i="14" s="1"/>
  <c r="I279" i="14" s="1"/>
  <c r="I280" i="14" s="1"/>
  <c r="H269" i="14"/>
  <c r="H270" i="14" s="1"/>
  <c r="H271" i="14" s="1"/>
  <c r="H272" i="14" s="1"/>
  <c r="H273" i="14" s="1"/>
  <c r="H274" i="14" s="1"/>
  <c r="H275" i="14" s="1"/>
  <c r="H276" i="14" s="1"/>
  <c r="H277" i="14" s="1"/>
  <c r="H278" i="14" s="1"/>
  <c r="H279" i="14" s="1"/>
  <c r="H280" i="14" s="1"/>
  <c r="G269" i="14"/>
  <c r="G270" i="14" s="1"/>
  <c r="G271" i="14" s="1"/>
  <c r="G272" i="14" s="1"/>
  <c r="G273" i="14" s="1"/>
  <c r="G274" i="14" s="1"/>
  <c r="G275" i="14" s="1"/>
  <c r="G276" i="14" s="1"/>
  <c r="G277" i="14" s="1"/>
  <c r="G278" i="14" s="1"/>
  <c r="G279" i="14" s="1"/>
  <c r="G280" i="14" s="1"/>
  <c r="F269" i="14"/>
  <c r="F270" i="14" s="1"/>
  <c r="F271" i="14" s="1"/>
  <c r="F272" i="14" s="1"/>
  <c r="F273" i="14" s="1"/>
  <c r="F274" i="14" s="1"/>
  <c r="F275" i="14" s="1"/>
  <c r="F276" i="14" s="1"/>
  <c r="F277" i="14" s="1"/>
  <c r="F278" i="14" s="1"/>
  <c r="F279" i="14" s="1"/>
  <c r="F280" i="14" s="1"/>
  <c r="E269" i="14"/>
  <c r="E270" i="14" s="1"/>
  <c r="E271" i="14" s="1"/>
  <c r="E272" i="14" s="1"/>
  <c r="E273" i="14" s="1"/>
  <c r="E274" i="14" s="1"/>
  <c r="E275" i="14" s="1"/>
  <c r="E276" i="14" s="1"/>
  <c r="E277" i="14" s="1"/>
  <c r="E278" i="14" s="1"/>
  <c r="E279" i="14" s="1"/>
  <c r="E280" i="14" s="1"/>
  <c r="D269" i="14"/>
  <c r="S268" i="14"/>
  <c r="R268" i="14"/>
  <c r="Q268" i="14"/>
  <c r="P268" i="14"/>
  <c r="O268" i="14"/>
  <c r="N268" i="14"/>
  <c r="M268" i="14"/>
  <c r="S267" i="14"/>
  <c r="R267" i="14"/>
  <c r="Q267" i="14"/>
  <c r="P267" i="14"/>
  <c r="O267" i="14"/>
  <c r="N267" i="14"/>
  <c r="M267" i="14"/>
  <c r="S266" i="14"/>
  <c r="R266" i="14"/>
  <c r="Q266" i="14"/>
  <c r="P266" i="14"/>
  <c r="O266" i="14"/>
  <c r="N266" i="14"/>
  <c r="M266" i="14"/>
  <c r="S265" i="14"/>
  <c r="R265" i="14"/>
  <c r="Q265" i="14"/>
  <c r="P265" i="14"/>
  <c r="O265" i="14"/>
  <c r="N265" i="14"/>
  <c r="M265" i="14"/>
  <c r="S264" i="14"/>
  <c r="R264" i="14"/>
  <c r="Q264" i="14"/>
  <c r="P264" i="14"/>
  <c r="O264" i="14"/>
  <c r="N264" i="14"/>
  <c r="M264" i="14"/>
  <c r="S263" i="14"/>
  <c r="R263" i="14"/>
  <c r="Q263" i="14"/>
  <c r="P263" i="14"/>
  <c r="O263" i="14"/>
  <c r="N263" i="14"/>
  <c r="M263" i="14"/>
  <c r="S262" i="14"/>
  <c r="R262" i="14"/>
  <c r="Q262" i="14"/>
  <c r="P262" i="14"/>
  <c r="O262" i="14"/>
  <c r="N262" i="14"/>
  <c r="M262" i="14"/>
  <c r="S261" i="14"/>
  <c r="R261" i="14"/>
  <c r="Q261" i="14"/>
  <c r="P261" i="14"/>
  <c r="O261" i="14"/>
  <c r="N261" i="14"/>
  <c r="M261" i="14"/>
  <c r="S260" i="14"/>
  <c r="R260" i="14"/>
  <c r="Q260" i="14"/>
  <c r="P260" i="14"/>
  <c r="O260" i="14"/>
  <c r="N260" i="14"/>
  <c r="M260" i="14"/>
  <c r="S259" i="14"/>
  <c r="R259" i="14"/>
  <c r="Q259" i="14"/>
  <c r="P259" i="14"/>
  <c r="O259" i="14"/>
  <c r="N259" i="14"/>
  <c r="M259" i="14"/>
  <c r="S258" i="14"/>
  <c r="R258" i="14"/>
  <c r="Q258" i="14"/>
  <c r="P258" i="14"/>
  <c r="O258" i="14"/>
  <c r="N258" i="14"/>
  <c r="M258" i="14"/>
  <c r="S257" i="14"/>
  <c r="R257" i="14"/>
  <c r="Q257" i="14"/>
  <c r="P257" i="14"/>
  <c r="O257" i="14"/>
  <c r="N257" i="14"/>
  <c r="M257" i="14"/>
  <c r="J257" i="14"/>
  <c r="J258" i="14" s="1"/>
  <c r="J259" i="14" s="1"/>
  <c r="J260" i="14" s="1"/>
  <c r="J261" i="14" s="1"/>
  <c r="J262" i="14" s="1"/>
  <c r="J263" i="14" s="1"/>
  <c r="J264" i="14" s="1"/>
  <c r="J265" i="14" s="1"/>
  <c r="J266" i="14" s="1"/>
  <c r="J267" i="14" s="1"/>
  <c r="J268" i="14" s="1"/>
  <c r="I257" i="14"/>
  <c r="I258" i="14" s="1"/>
  <c r="I259" i="14" s="1"/>
  <c r="I260" i="14" s="1"/>
  <c r="I261" i="14" s="1"/>
  <c r="I262" i="14" s="1"/>
  <c r="I263" i="14" s="1"/>
  <c r="I264" i="14" s="1"/>
  <c r="I265" i="14" s="1"/>
  <c r="I266" i="14" s="1"/>
  <c r="I267" i="14" s="1"/>
  <c r="I268" i="14" s="1"/>
  <c r="H257" i="14"/>
  <c r="H258" i="14" s="1"/>
  <c r="H259" i="14" s="1"/>
  <c r="H260" i="14" s="1"/>
  <c r="H261" i="14" s="1"/>
  <c r="H262" i="14" s="1"/>
  <c r="H263" i="14" s="1"/>
  <c r="H264" i="14" s="1"/>
  <c r="H265" i="14" s="1"/>
  <c r="H266" i="14" s="1"/>
  <c r="H267" i="14" s="1"/>
  <c r="H268" i="14" s="1"/>
  <c r="G257" i="14"/>
  <c r="G258" i="14" s="1"/>
  <c r="G259" i="14" s="1"/>
  <c r="G260" i="14" s="1"/>
  <c r="G261" i="14" s="1"/>
  <c r="G262" i="14" s="1"/>
  <c r="G263" i="14" s="1"/>
  <c r="G264" i="14" s="1"/>
  <c r="G265" i="14" s="1"/>
  <c r="G266" i="14" s="1"/>
  <c r="G267" i="14" s="1"/>
  <c r="G268" i="14" s="1"/>
  <c r="F257" i="14"/>
  <c r="F258" i="14" s="1"/>
  <c r="F259" i="14" s="1"/>
  <c r="F260" i="14" s="1"/>
  <c r="F261" i="14" s="1"/>
  <c r="F262" i="14" s="1"/>
  <c r="F263" i="14" s="1"/>
  <c r="F264" i="14" s="1"/>
  <c r="F265" i="14" s="1"/>
  <c r="F266" i="14" s="1"/>
  <c r="F267" i="14" s="1"/>
  <c r="F268" i="14" s="1"/>
  <c r="E257" i="14"/>
  <c r="E258" i="14" s="1"/>
  <c r="E259" i="14" s="1"/>
  <c r="E260" i="14" s="1"/>
  <c r="E261" i="14" s="1"/>
  <c r="E262" i="14" s="1"/>
  <c r="E263" i="14" s="1"/>
  <c r="E264" i="14" s="1"/>
  <c r="E265" i="14" s="1"/>
  <c r="E266" i="14" s="1"/>
  <c r="E267" i="14" s="1"/>
  <c r="E268" i="14" s="1"/>
  <c r="D257" i="14"/>
  <c r="D258" i="14" s="1"/>
  <c r="D259" i="14" s="1"/>
  <c r="D260" i="14" s="1"/>
  <c r="D261" i="14" s="1"/>
  <c r="S256" i="14"/>
  <c r="R256" i="14"/>
  <c r="Q256" i="14"/>
  <c r="P256" i="14"/>
  <c r="O256" i="14"/>
  <c r="N256" i="14"/>
  <c r="M256" i="14"/>
  <c r="S255" i="14"/>
  <c r="R255" i="14"/>
  <c r="Q255" i="14"/>
  <c r="P255" i="14"/>
  <c r="O255" i="14"/>
  <c r="N255" i="14"/>
  <c r="M255" i="14"/>
  <c r="S254" i="14"/>
  <c r="R254" i="14"/>
  <c r="Q254" i="14"/>
  <c r="P254" i="14"/>
  <c r="O254" i="14"/>
  <c r="N254" i="14"/>
  <c r="M254" i="14"/>
  <c r="S253" i="14"/>
  <c r="R253" i="14"/>
  <c r="Q253" i="14"/>
  <c r="P253" i="14"/>
  <c r="O253" i="14"/>
  <c r="N253" i="14"/>
  <c r="M253" i="14"/>
  <c r="S252" i="14"/>
  <c r="R252" i="14"/>
  <c r="Q252" i="14"/>
  <c r="P252" i="14"/>
  <c r="O252" i="14"/>
  <c r="N252" i="14"/>
  <c r="M252" i="14"/>
  <c r="S251" i="14"/>
  <c r="R251" i="14"/>
  <c r="Q251" i="14"/>
  <c r="P251" i="14"/>
  <c r="O251" i="14"/>
  <c r="N251" i="14"/>
  <c r="M251" i="14"/>
  <c r="S250" i="14"/>
  <c r="R250" i="14"/>
  <c r="Q250" i="14"/>
  <c r="P250" i="14"/>
  <c r="O250" i="14"/>
  <c r="N250" i="14"/>
  <c r="M250" i="14"/>
  <c r="S249" i="14"/>
  <c r="R249" i="14"/>
  <c r="Q249" i="14"/>
  <c r="P249" i="14"/>
  <c r="O249" i="14"/>
  <c r="N249" i="14"/>
  <c r="M249" i="14"/>
  <c r="S248" i="14"/>
  <c r="R248" i="14"/>
  <c r="Q248" i="14"/>
  <c r="P248" i="14"/>
  <c r="O248" i="14"/>
  <c r="N248" i="14"/>
  <c r="M248" i="14"/>
  <c r="S247" i="14"/>
  <c r="R247" i="14"/>
  <c r="Q247" i="14"/>
  <c r="P247" i="14"/>
  <c r="O247" i="14"/>
  <c r="N247" i="14"/>
  <c r="M247" i="14"/>
  <c r="S246" i="14"/>
  <c r="R246" i="14"/>
  <c r="Q246" i="14"/>
  <c r="P246" i="14"/>
  <c r="O246" i="14"/>
  <c r="N246" i="14"/>
  <c r="M246" i="14"/>
  <c r="S245" i="14"/>
  <c r="R245" i="14"/>
  <c r="Q245" i="14"/>
  <c r="P245" i="14"/>
  <c r="O245" i="14"/>
  <c r="N245" i="14"/>
  <c r="M245" i="14"/>
  <c r="J245" i="14"/>
  <c r="J246" i="14" s="1"/>
  <c r="J247" i="14" s="1"/>
  <c r="J248" i="14" s="1"/>
  <c r="J249" i="14" s="1"/>
  <c r="J250" i="14" s="1"/>
  <c r="J251" i="14" s="1"/>
  <c r="J252" i="14" s="1"/>
  <c r="J253" i="14" s="1"/>
  <c r="J254" i="14" s="1"/>
  <c r="J255" i="14" s="1"/>
  <c r="J256" i="14" s="1"/>
  <c r="I245" i="14"/>
  <c r="I246" i="14" s="1"/>
  <c r="I247" i="14" s="1"/>
  <c r="I248" i="14" s="1"/>
  <c r="I249" i="14" s="1"/>
  <c r="I250" i="14" s="1"/>
  <c r="I251" i="14" s="1"/>
  <c r="I252" i="14" s="1"/>
  <c r="I253" i="14" s="1"/>
  <c r="I254" i="14" s="1"/>
  <c r="I255" i="14" s="1"/>
  <c r="I256" i="14" s="1"/>
  <c r="H245" i="14"/>
  <c r="H246" i="14" s="1"/>
  <c r="H247" i="14" s="1"/>
  <c r="H248" i="14" s="1"/>
  <c r="H249" i="14" s="1"/>
  <c r="H250" i="14" s="1"/>
  <c r="H251" i="14" s="1"/>
  <c r="H252" i="14" s="1"/>
  <c r="H253" i="14" s="1"/>
  <c r="H254" i="14" s="1"/>
  <c r="H255" i="14" s="1"/>
  <c r="H256" i="14" s="1"/>
  <c r="G245" i="14"/>
  <c r="G246" i="14" s="1"/>
  <c r="G247" i="14" s="1"/>
  <c r="G248" i="14" s="1"/>
  <c r="G249" i="14" s="1"/>
  <c r="G250" i="14" s="1"/>
  <c r="G251" i="14" s="1"/>
  <c r="G252" i="14" s="1"/>
  <c r="G253" i="14" s="1"/>
  <c r="G254" i="14" s="1"/>
  <c r="G255" i="14" s="1"/>
  <c r="G256" i="14" s="1"/>
  <c r="F245" i="14"/>
  <c r="F246" i="14" s="1"/>
  <c r="F247" i="14" s="1"/>
  <c r="F248" i="14" s="1"/>
  <c r="F249" i="14" s="1"/>
  <c r="F250" i="14" s="1"/>
  <c r="F251" i="14" s="1"/>
  <c r="E245" i="14"/>
  <c r="E246" i="14" s="1"/>
  <c r="E247" i="14" s="1"/>
  <c r="E248" i="14" s="1"/>
  <c r="E249" i="14" s="1"/>
  <c r="E250" i="14" s="1"/>
  <c r="E251" i="14" s="1"/>
  <c r="E252" i="14" s="1"/>
  <c r="E253" i="14" s="1"/>
  <c r="E254" i="14" s="1"/>
  <c r="E255" i="14" s="1"/>
  <c r="E256" i="14" s="1"/>
  <c r="D245" i="14"/>
  <c r="D246" i="14" s="1"/>
  <c r="D247" i="14" s="1"/>
  <c r="D248" i="14" s="1"/>
  <c r="D249" i="14" s="1"/>
  <c r="D250" i="14" s="1"/>
  <c r="D251" i="14" s="1"/>
  <c r="D252" i="14" s="1"/>
  <c r="D253" i="14" s="1"/>
  <c r="D254" i="14" s="1"/>
  <c r="D255" i="14" s="1"/>
  <c r="D256" i="14" s="1"/>
  <c r="S244" i="14"/>
  <c r="R244" i="14"/>
  <c r="Q244" i="14"/>
  <c r="P244" i="14"/>
  <c r="O244" i="14"/>
  <c r="N244" i="14"/>
  <c r="M244" i="14"/>
  <c r="S243" i="14"/>
  <c r="R243" i="14"/>
  <c r="Q243" i="14"/>
  <c r="P243" i="14"/>
  <c r="O243" i="14"/>
  <c r="N243" i="14"/>
  <c r="M243" i="14"/>
  <c r="S242" i="14"/>
  <c r="R242" i="14"/>
  <c r="Q242" i="14"/>
  <c r="P242" i="14"/>
  <c r="O242" i="14"/>
  <c r="N242" i="14"/>
  <c r="M242" i="14"/>
  <c r="S241" i="14"/>
  <c r="R241" i="14"/>
  <c r="Q241" i="14"/>
  <c r="P241" i="14"/>
  <c r="O241" i="14"/>
  <c r="N241" i="14"/>
  <c r="M241" i="14"/>
  <c r="S240" i="14"/>
  <c r="R240" i="14"/>
  <c r="Q240" i="14"/>
  <c r="P240" i="14"/>
  <c r="O240" i="14"/>
  <c r="N240" i="14"/>
  <c r="M240" i="14"/>
  <c r="S239" i="14"/>
  <c r="R239" i="14"/>
  <c r="Q239" i="14"/>
  <c r="P239" i="14"/>
  <c r="O239" i="14"/>
  <c r="N239" i="14"/>
  <c r="M239" i="14"/>
  <c r="S238" i="14"/>
  <c r="R238" i="14"/>
  <c r="Q238" i="14"/>
  <c r="P238" i="14"/>
  <c r="O238" i="14"/>
  <c r="N238" i="14"/>
  <c r="M238" i="14"/>
  <c r="S237" i="14"/>
  <c r="R237" i="14"/>
  <c r="Q237" i="14"/>
  <c r="P237" i="14"/>
  <c r="O237" i="14"/>
  <c r="N237" i="14"/>
  <c r="M237" i="14"/>
  <c r="S236" i="14"/>
  <c r="R236" i="14"/>
  <c r="Q236" i="14"/>
  <c r="P236" i="14"/>
  <c r="O236" i="14"/>
  <c r="N236" i="14"/>
  <c r="M236" i="14"/>
  <c r="S235" i="14"/>
  <c r="R235" i="14"/>
  <c r="Q235" i="14"/>
  <c r="P235" i="14"/>
  <c r="O235" i="14"/>
  <c r="N235" i="14"/>
  <c r="M235" i="14"/>
  <c r="S234" i="14"/>
  <c r="R234" i="14"/>
  <c r="Q234" i="14"/>
  <c r="P234" i="14"/>
  <c r="O234" i="14"/>
  <c r="N234" i="14"/>
  <c r="M234" i="14"/>
  <c r="S233" i="14"/>
  <c r="R233" i="14"/>
  <c r="Q233" i="14"/>
  <c r="P233" i="14"/>
  <c r="O233" i="14"/>
  <c r="N233" i="14"/>
  <c r="M233" i="14"/>
  <c r="J233" i="14"/>
  <c r="J234" i="14" s="1"/>
  <c r="J235" i="14" s="1"/>
  <c r="J236" i="14" s="1"/>
  <c r="J237" i="14" s="1"/>
  <c r="J238" i="14" s="1"/>
  <c r="J239" i="14" s="1"/>
  <c r="J240" i="14" s="1"/>
  <c r="J241" i="14" s="1"/>
  <c r="J242" i="14" s="1"/>
  <c r="J243" i="14" s="1"/>
  <c r="J244" i="14" s="1"/>
  <c r="I233" i="14"/>
  <c r="I234" i="14" s="1"/>
  <c r="I235" i="14" s="1"/>
  <c r="I236" i="14" s="1"/>
  <c r="I237" i="14" s="1"/>
  <c r="I238" i="14" s="1"/>
  <c r="I239" i="14" s="1"/>
  <c r="I240" i="14" s="1"/>
  <c r="I241" i="14" s="1"/>
  <c r="I242" i="14" s="1"/>
  <c r="I243" i="14" s="1"/>
  <c r="I244" i="14" s="1"/>
  <c r="H233" i="14"/>
  <c r="H234" i="14" s="1"/>
  <c r="H235" i="14" s="1"/>
  <c r="H236" i="14" s="1"/>
  <c r="H237" i="14" s="1"/>
  <c r="H238" i="14" s="1"/>
  <c r="H239" i="14" s="1"/>
  <c r="H240" i="14" s="1"/>
  <c r="H241" i="14" s="1"/>
  <c r="H242" i="14" s="1"/>
  <c r="H243" i="14" s="1"/>
  <c r="H244" i="14" s="1"/>
  <c r="G233" i="14"/>
  <c r="G234" i="14" s="1"/>
  <c r="G235" i="14" s="1"/>
  <c r="G236" i="14" s="1"/>
  <c r="G237" i="14" s="1"/>
  <c r="G238" i="14" s="1"/>
  <c r="G239" i="14" s="1"/>
  <c r="G240" i="14" s="1"/>
  <c r="G241" i="14" s="1"/>
  <c r="G242" i="14" s="1"/>
  <c r="G243" i="14" s="1"/>
  <c r="G244" i="14" s="1"/>
  <c r="F233" i="14"/>
  <c r="F234" i="14" s="1"/>
  <c r="F235" i="14" s="1"/>
  <c r="F236" i="14" s="1"/>
  <c r="F237" i="14" s="1"/>
  <c r="F238" i="14" s="1"/>
  <c r="F239" i="14" s="1"/>
  <c r="F240" i="14" s="1"/>
  <c r="F241" i="14" s="1"/>
  <c r="F242" i="14" s="1"/>
  <c r="F243" i="14" s="1"/>
  <c r="F244" i="14" s="1"/>
  <c r="E233" i="14"/>
  <c r="E234" i="14" s="1"/>
  <c r="E235" i="14" s="1"/>
  <c r="E236" i="14" s="1"/>
  <c r="E237" i="14" s="1"/>
  <c r="E238" i="14" s="1"/>
  <c r="E239" i="14" s="1"/>
  <c r="E240" i="14" s="1"/>
  <c r="E241" i="14" s="1"/>
  <c r="E242" i="14" s="1"/>
  <c r="E243" i="14" s="1"/>
  <c r="E244" i="14" s="1"/>
  <c r="D233" i="14"/>
  <c r="D234" i="14" s="1"/>
  <c r="D235" i="14" s="1"/>
  <c r="D236" i="14" s="1"/>
  <c r="D237" i="14" s="1"/>
  <c r="D238" i="14" s="1"/>
  <c r="D239" i="14" s="1"/>
  <c r="D240" i="14" s="1"/>
  <c r="D241" i="14" s="1"/>
  <c r="D242" i="14" s="1"/>
  <c r="D243" i="14" s="1"/>
  <c r="D244" i="14" s="1"/>
  <c r="S232" i="14"/>
  <c r="R232" i="14"/>
  <c r="Q232" i="14"/>
  <c r="P232" i="14"/>
  <c r="O232" i="14"/>
  <c r="N232" i="14"/>
  <c r="M232" i="14"/>
  <c r="S231" i="14"/>
  <c r="R231" i="14"/>
  <c r="Q231" i="14"/>
  <c r="P231" i="14"/>
  <c r="O231" i="14"/>
  <c r="N231" i="14"/>
  <c r="M231" i="14"/>
  <c r="S230" i="14"/>
  <c r="R230" i="14"/>
  <c r="Q230" i="14"/>
  <c r="P230" i="14"/>
  <c r="O230" i="14"/>
  <c r="N230" i="14"/>
  <c r="M230" i="14"/>
  <c r="S229" i="14"/>
  <c r="R229" i="14"/>
  <c r="Q229" i="14"/>
  <c r="P229" i="14"/>
  <c r="O229" i="14"/>
  <c r="N229" i="14"/>
  <c r="M229" i="14"/>
  <c r="S228" i="14"/>
  <c r="R228" i="14"/>
  <c r="Q228" i="14"/>
  <c r="P228" i="14"/>
  <c r="O228" i="14"/>
  <c r="N228" i="14"/>
  <c r="M228" i="14"/>
  <c r="S227" i="14"/>
  <c r="R227" i="14"/>
  <c r="Q227" i="14"/>
  <c r="P227" i="14"/>
  <c r="O227" i="14"/>
  <c r="N227" i="14"/>
  <c r="M227" i="14"/>
  <c r="S226" i="14"/>
  <c r="R226" i="14"/>
  <c r="Q226" i="14"/>
  <c r="P226" i="14"/>
  <c r="O226" i="14"/>
  <c r="N226" i="14"/>
  <c r="M226" i="14"/>
  <c r="S225" i="14"/>
  <c r="R225" i="14"/>
  <c r="Q225" i="14"/>
  <c r="P225" i="14"/>
  <c r="O225" i="14"/>
  <c r="N225" i="14"/>
  <c r="M225" i="14"/>
  <c r="S224" i="14"/>
  <c r="R224" i="14"/>
  <c r="Q224" i="14"/>
  <c r="P224" i="14"/>
  <c r="O224" i="14"/>
  <c r="N224" i="14"/>
  <c r="M224" i="14"/>
  <c r="S223" i="14"/>
  <c r="R223" i="14"/>
  <c r="Q223" i="14"/>
  <c r="P223" i="14"/>
  <c r="O223" i="14"/>
  <c r="N223" i="14"/>
  <c r="M223" i="14"/>
  <c r="S222" i="14"/>
  <c r="R222" i="14"/>
  <c r="Q222" i="14"/>
  <c r="P222" i="14"/>
  <c r="O222" i="14"/>
  <c r="N222" i="14"/>
  <c r="M222" i="14"/>
  <c r="S221" i="14"/>
  <c r="R221" i="14"/>
  <c r="Q221" i="14"/>
  <c r="P221" i="14"/>
  <c r="O221" i="14"/>
  <c r="N221" i="14"/>
  <c r="M221" i="14"/>
  <c r="J221" i="14"/>
  <c r="J222" i="14" s="1"/>
  <c r="J223" i="14" s="1"/>
  <c r="J224" i="14" s="1"/>
  <c r="J225" i="14" s="1"/>
  <c r="J226" i="14" s="1"/>
  <c r="J227" i="14" s="1"/>
  <c r="J228" i="14" s="1"/>
  <c r="J229" i="14" s="1"/>
  <c r="J230" i="14" s="1"/>
  <c r="J231" i="14" s="1"/>
  <c r="J232" i="14" s="1"/>
  <c r="I221" i="14"/>
  <c r="I222" i="14" s="1"/>
  <c r="I223" i="14" s="1"/>
  <c r="I224" i="14" s="1"/>
  <c r="I225" i="14" s="1"/>
  <c r="I226" i="14" s="1"/>
  <c r="I227" i="14" s="1"/>
  <c r="I228" i="14" s="1"/>
  <c r="I229" i="14" s="1"/>
  <c r="I230" i="14" s="1"/>
  <c r="I231" i="14" s="1"/>
  <c r="I232" i="14" s="1"/>
  <c r="H221" i="14"/>
  <c r="H222" i="14" s="1"/>
  <c r="H223" i="14" s="1"/>
  <c r="H224" i="14" s="1"/>
  <c r="H225" i="14" s="1"/>
  <c r="H226" i="14" s="1"/>
  <c r="H227" i="14" s="1"/>
  <c r="H228" i="14" s="1"/>
  <c r="H229" i="14" s="1"/>
  <c r="H230" i="14" s="1"/>
  <c r="H231" i="14" s="1"/>
  <c r="H232" i="14" s="1"/>
  <c r="G221" i="14"/>
  <c r="G222" i="14" s="1"/>
  <c r="G223" i="14" s="1"/>
  <c r="G224" i="14" s="1"/>
  <c r="G225" i="14" s="1"/>
  <c r="G226" i="14" s="1"/>
  <c r="G227" i="14" s="1"/>
  <c r="G228" i="14" s="1"/>
  <c r="G229" i="14" s="1"/>
  <c r="G230" i="14" s="1"/>
  <c r="G231" i="14" s="1"/>
  <c r="G232" i="14" s="1"/>
  <c r="F221" i="14"/>
  <c r="F222" i="14" s="1"/>
  <c r="F223" i="14" s="1"/>
  <c r="F224" i="14" s="1"/>
  <c r="F225" i="14" s="1"/>
  <c r="F226" i="14" s="1"/>
  <c r="F227" i="14" s="1"/>
  <c r="F228" i="14" s="1"/>
  <c r="F229" i="14" s="1"/>
  <c r="F230" i="14" s="1"/>
  <c r="F231" i="14" s="1"/>
  <c r="F232" i="14" s="1"/>
  <c r="E221" i="14"/>
  <c r="E222" i="14" s="1"/>
  <c r="E223" i="14" s="1"/>
  <c r="E224" i="14" s="1"/>
  <c r="E225" i="14" s="1"/>
  <c r="E226" i="14" s="1"/>
  <c r="E227" i="14" s="1"/>
  <c r="E228" i="14" s="1"/>
  <c r="E229" i="14" s="1"/>
  <c r="E230" i="14" s="1"/>
  <c r="E231" i="14" s="1"/>
  <c r="E232" i="14" s="1"/>
  <c r="D221" i="14"/>
  <c r="D222" i="14" s="1"/>
  <c r="S220" i="14"/>
  <c r="R220" i="14"/>
  <c r="Q220" i="14"/>
  <c r="P220" i="14"/>
  <c r="O220" i="14"/>
  <c r="N220" i="14"/>
  <c r="M220" i="14"/>
  <c r="S219" i="14"/>
  <c r="R219" i="14"/>
  <c r="Q219" i="14"/>
  <c r="P219" i="14"/>
  <c r="O219" i="14"/>
  <c r="N219" i="14"/>
  <c r="M219" i="14"/>
  <c r="S218" i="14"/>
  <c r="R218" i="14"/>
  <c r="Q218" i="14"/>
  <c r="P218" i="14"/>
  <c r="O218" i="14"/>
  <c r="N218" i="14"/>
  <c r="M218" i="14"/>
  <c r="S217" i="14"/>
  <c r="R217" i="14"/>
  <c r="Q217" i="14"/>
  <c r="P217" i="14"/>
  <c r="O217" i="14"/>
  <c r="N217" i="14"/>
  <c r="M217" i="14"/>
  <c r="S216" i="14"/>
  <c r="R216" i="14"/>
  <c r="Q216" i="14"/>
  <c r="P216" i="14"/>
  <c r="O216" i="14"/>
  <c r="N216" i="14"/>
  <c r="M216" i="14"/>
  <c r="S215" i="14"/>
  <c r="R215" i="14"/>
  <c r="Q215" i="14"/>
  <c r="P215" i="14"/>
  <c r="O215" i="14"/>
  <c r="N215" i="14"/>
  <c r="M215" i="14"/>
  <c r="S214" i="14"/>
  <c r="R214" i="14"/>
  <c r="Q214" i="14"/>
  <c r="P214" i="14"/>
  <c r="O214" i="14"/>
  <c r="N214" i="14"/>
  <c r="M214" i="14"/>
  <c r="S213" i="14"/>
  <c r="R213" i="14"/>
  <c r="Q213" i="14"/>
  <c r="P213" i="14"/>
  <c r="O213" i="14"/>
  <c r="N213" i="14"/>
  <c r="M213" i="14"/>
  <c r="S212" i="14"/>
  <c r="R212" i="14"/>
  <c r="Q212" i="14"/>
  <c r="P212" i="14"/>
  <c r="O212" i="14"/>
  <c r="N212" i="14"/>
  <c r="M212" i="14"/>
  <c r="S211" i="14"/>
  <c r="R211" i="14"/>
  <c r="Q211" i="14"/>
  <c r="P211" i="14"/>
  <c r="O211" i="14"/>
  <c r="N211" i="14"/>
  <c r="M211" i="14"/>
  <c r="S210" i="14"/>
  <c r="R210" i="14"/>
  <c r="Q210" i="14"/>
  <c r="P210" i="14"/>
  <c r="O210" i="14"/>
  <c r="N210" i="14"/>
  <c r="M210" i="14"/>
  <c r="S209" i="14"/>
  <c r="R209" i="14"/>
  <c r="Q209" i="14"/>
  <c r="P209" i="14"/>
  <c r="O209" i="14"/>
  <c r="N209" i="14"/>
  <c r="M209" i="14"/>
  <c r="J209" i="14"/>
  <c r="J210" i="14" s="1"/>
  <c r="J211" i="14" s="1"/>
  <c r="J212" i="14" s="1"/>
  <c r="J213" i="14" s="1"/>
  <c r="J214" i="14" s="1"/>
  <c r="J215" i="14" s="1"/>
  <c r="J216" i="14" s="1"/>
  <c r="J217" i="14" s="1"/>
  <c r="J218" i="14" s="1"/>
  <c r="J219" i="14" s="1"/>
  <c r="J220" i="14" s="1"/>
  <c r="I209" i="14"/>
  <c r="H209" i="14"/>
  <c r="H210" i="14" s="1"/>
  <c r="H211" i="14" s="1"/>
  <c r="H212" i="14" s="1"/>
  <c r="H213" i="14" s="1"/>
  <c r="H214" i="14" s="1"/>
  <c r="H215" i="14" s="1"/>
  <c r="H216" i="14" s="1"/>
  <c r="H217" i="14" s="1"/>
  <c r="H218" i="14" s="1"/>
  <c r="H219" i="14" s="1"/>
  <c r="H220" i="14" s="1"/>
  <c r="G209" i="14"/>
  <c r="G210" i="14" s="1"/>
  <c r="G211" i="14" s="1"/>
  <c r="G212" i="14" s="1"/>
  <c r="G213" i="14" s="1"/>
  <c r="G214" i="14" s="1"/>
  <c r="G215" i="14" s="1"/>
  <c r="G216" i="14" s="1"/>
  <c r="G217" i="14" s="1"/>
  <c r="G218" i="14" s="1"/>
  <c r="G219" i="14" s="1"/>
  <c r="G220" i="14" s="1"/>
  <c r="F209" i="14"/>
  <c r="F210" i="14" s="1"/>
  <c r="F211" i="14" s="1"/>
  <c r="F212" i="14" s="1"/>
  <c r="F213" i="14" s="1"/>
  <c r="F214" i="14" s="1"/>
  <c r="F215" i="14" s="1"/>
  <c r="F216" i="14" s="1"/>
  <c r="F217" i="14" s="1"/>
  <c r="F218" i="14" s="1"/>
  <c r="F219" i="14" s="1"/>
  <c r="F220" i="14" s="1"/>
  <c r="E209" i="14"/>
  <c r="E210" i="14" s="1"/>
  <c r="E211" i="14" s="1"/>
  <c r="E212" i="14" s="1"/>
  <c r="E213" i="14" s="1"/>
  <c r="E214" i="14" s="1"/>
  <c r="E215" i="14" s="1"/>
  <c r="E216" i="14" s="1"/>
  <c r="E217" i="14" s="1"/>
  <c r="E218" i="14" s="1"/>
  <c r="E219" i="14" s="1"/>
  <c r="E220" i="14" s="1"/>
  <c r="D209" i="14"/>
  <c r="D210" i="14" s="1"/>
  <c r="D211" i="14" s="1"/>
  <c r="D212" i="14" s="1"/>
  <c r="D213" i="14" s="1"/>
  <c r="D214" i="14" s="1"/>
  <c r="D215" i="14" s="1"/>
  <c r="D216" i="14" s="1"/>
  <c r="D217" i="14" s="1"/>
  <c r="D218" i="14" s="1"/>
  <c r="D219" i="14" s="1"/>
  <c r="D220" i="14" s="1"/>
  <c r="S208" i="14"/>
  <c r="R208" i="14"/>
  <c r="Q208" i="14"/>
  <c r="P208" i="14"/>
  <c r="O208" i="14"/>
  <c r="N208" i="14"/>
  <c r="M208" i="14"/>
  <c r="S207" i="14"/>
  <c r="R207" i="14"/>
  <c r="Q207" i="14"/>
  <c r="P207" i="14"/>
  <c r="O207" i="14"/>
  <c r="N207" i="14"/>
  <c r="M207" i="14"/>
  <c r="S206" i="14"/>
  <c r="R206" i="14"/>
  <c r="Q206" i="14"/>
  <c r="P206" i="14"/>
  <c r="O206" i="14"/>
  <c r="N206" i="14"/>
  <c r="M206" i="14"/>
  <c r="S205" i="14"/>
  <c r="R205" i="14"/>
  <c r="Q205" i="14"/>
  <c r="P205" i="14"/>
  <c r="O205" i="14"/>
  <c r="N205" i="14"/>
  <c r="M205" i="14"/>
  <c r="S204" i="14"/>
  <c r="R204" i="14"/>
  <c r="Q204" i="14"/>
  <c r="P204" i="14"/>
  <c r="O204" i="14"/>
  <c r="N204" i="14"/>
  <c r="M204" i="14"/>
  <c r="S203" i="14"/>
  <c r="R203" i="14"/>
  <c r="Q203" i="14"/>
  <c r="P203" i="14"/>
  <c r="O203" i="14"/>
  <c r="N203" i="14"/>
  <c r="M203" i="14"/>
  <c r="S202" i="14"/>
  <c r="R202" i="14"/>
  <c r="Q202" i="14"/>
  <c r="P202" i="14"/>
  <c r="O202" i="14"/>
  <c r="N202" i="14"/>
  <c r="M202" i="14"/>
  <c r="S201" i="14"/>
  <c r="R201" i="14"/>
  <c r="Q201" i="14"/>
  <c r="P201" i="14"/>
  <c r="O201" i="14"/>
  <c r="N201" i="14"/>
  <c r="M201" i="14"/>
  <c r="S200" i="14"/>
  <c r="R200" i="14"/>
  <c r="Q200" i="14"/>
  <c r="P200" i="14"/>
  <c r="O200" i="14"/>
  <c r="N200" i="14"/>
  <c r="M200" i="14"/>
  <c r="S199" i="14"/>
  <c r="R199" i="14"/>
  <c r="Q199" i="14"/>
  <c r="P199" i="14"/>
  <c r="O199" i="14"/>
  <c r="N199" i="14"/>
  <c r="M199" i="14"/>
  <c r="S198" i="14"/>
  <c r="R198" i="14"/>
  <c r="Q198" i="14"/>
  <c r="P198" i="14"/>
  <c r="O198" i="14"/>
  <c r="N198" i="14"/>
  <c r="M198" i="14"/>
  <c r="S197" i="14"/>
  <c r="R197" i="14"/>
  <c r="Q197" i="14"/>
  <c r="P197" i="14"/>
  <c r="O197" i="14"/>
  <c r="N197" i="14"/>
  <c r="M197" i="14"/>
  <c r="J197" i="14"/>
  <c r="J198" i="14" s="1"/>
  <c r="J199" i="14" s="1"/>
  <c r="J200" i="14" s="1"/>
  <c r="J201" i="14" s="1"/>
  <c r="J202" i="14" s="1"/>
  <c r="J203" i="14" s="1"/>
  <c r="J204" i="14" s="1"/>
  <c r="J205" i="14" s="1"/>
  <c r="J206" i="14" s="1"/>
  <c r="J207" i="14" s="1"/>
  <c r="J208" i="14" s="1"/>
  <c r="I197" i="14"/>
  <c r="I198" i="14" s="1"/>
  <c r="I199" i="14" s="1"/>
  <c r="I200" i="14" s="1"/>
  <c r="I201" i="14" s="1"/>
  <c r="I202" i="14" s="1"/>
  <c r="I203" i="14" s="1"/>
  <c r="I204" i="14" s="1"/>
  <c r="I205" i="14" s="1"/>
  <c r="I206" i="14" s="1"/>
  <c r="I207" i="14" s="1"/>
  <c r="I208" i="14" s="1"/>
  <c r="H197" i="14"/>
  <c r="H198" i="14" s="1"/>
  <c r="H199" i="14" s="1"/>
  <c r="H200" i="14" s="1"/>
  <c r="H201" i="14" s="1"/>
  <c r="H202" i="14" s="1"/>
  <c r="H203" i="14" s="1"/>
  <c r="H204" i="14" s="1"/>
  <c r="H205" i="14" s="1"/>
  <c r="H206" i="14" s="1"/>
  <c r="H207" i="14" s="1"/>
  <c r="H208" i="14" s="1"/>
  <c r="G197" i="14"/>
  <c r="G198" i="14" s="1"/>
  <c r="G199" i="14" s="1"/>
  <c r="G200" i="14" s="1"/>
  <c r="G201" i="14" s="1"/>
  <c r="G202" i="14" s="1"/>
  <c r="G203" i="14" s="1"/>
  <c r="G204" i="14" s="1"/>
  <c r="G205" i="14" s="1"/>
  <c r="G206" i="14" s="1"/>
  <c r="G207" i="14" s="1"/>
  <c r="G208" i="14" s="1"/>
  <c r="F197" i="14"/>
  <c r="F198" i="14" s="1"/>
  <c r="F199" i="14" s="1"/>
  <c r="F200" i="14" s="1"/>
  <c r="F201" i="14" s="1"/>
  <c r="F202" i="14" s="1"/>
  <c r="F203" i="14" s="1"/>
  <c r="F204" i="14" s="1"/>
  <c r="F205" i="14" s="1"/>
  <c r="F206" i="14" s="1"/>
  <c r="F207" i="14" s="1"/>
  <c r="F208" i="14" s="1"/>
  <c r="E197" i="14"/>
  <c r="E198" i="14" s="1"/>
  <c r="E199" i="14" s="1"/>
  <c r="E200" i="14" s="1"/>
  <c r="E201" i="14" s="1"/>
  <c r="E202" i="14" s="1"/>
  <c r="E203" i="14" s="1"/>
  <c r="E204" i="14" s="1"/>
  <c r="E205" i="14" s="1"/>
  <c r="E206" i="14" s="1"/>
  <c r="E207" i="14" s="1"/>
  <c r="E208" i="14" s="1"/>
  <c r="D197" i="14"/>
  <c r="D198" i="14" s="1"/>
  <c r="D199" i="14" s="1"/>
  <c r="D200" i="14" s="1"/>
  <c r="D201" i="14" s="1"/>
  <c r="D202" i="14" s="1"/>
  <c r="D203" i="14" s="1"/>
  <c r="D204" i="14" s="1"/>
  <c r="D205" i="14" s="1"/>
  <c r="D206" i="14" s="1"/>
  <c r="S196" i="14"/>
  <c r="R196" i="14"/>
  <c r="Q196" i="14"/>
  <c r="P196" i="14"/>
  <c r="O196" i="14"/>
  <c r="N196" i="14"/>
  <c r="M196" i="14"/>
  <c r="S195" i="14"/>
  <c r="R195" i="14"/>
  <c r="Q195" i="14"/>
  <c r="P195" i="14"/>
  <c r="O195" i="14"/>
  <c r="N195" i="14"/>
  <c r="M195" i="14"/>
  <c r="S194" i="14"/>
  <c r="R194" i="14"/>
  <c r="Q194" i="14"/>
  <c r="P194" i="14"/>
  <c r="O194" i="14"/>
  <c r="N194" i="14"/>
  <c r="M194" i="14"/>
  <c r="S193" i="14"/>
  <c r="R193" i="14"/>
  <c r="Q193" i="14"/>
  <c r="P193" i="14"/>
  <c r="O193" i="14"/>
  <c r="N193" i="14"/>
  <c r="M193" i="14"/>
  <c r="S192" i="14"/>
  <c r="R192" i="14"/>
  <c r="Q192" i="14"/>
  <c r="P192" i="14"/>
  <c r="O192" i="14"/>
  <c r="N192" i="14"/>
  <c r="M192" i="14"/>
  <c r="S191" i="14"/>
  <c r="R191" i="14"/>
  <c r="Q191" i="14"/>
  <c r="P191" i="14"/>
  <c r="O191" i="14"/>
  <c r="N191" i="14"/>
  <c r="M191" i="14"/>
  <c r="S190" i="14"/>
  <c r="R190" i="14"/>
  <c r="Q190" i="14"/>
  <c r="P190" i="14"/>
  <c r="O190" i="14"/>
  <c r="N190" i="14"/>
  <c r="M190" i="14"/>
  <c r="S189" i="14"/>
  <c r="R189" i="14"/>
  <c r="Q189" i="14"/>
  <c r="P189" i="14"/>
  <c r="O189" i="14"/>
  <c r="N189" i="14"/>
  <c r="M189" i="14"/>
  <c r="S188" i="14"/>
  <c r="R188" i="14"/>
  <c r="Q188" i="14"/>
  <c r="P188" i="14"/>
  <c r="O188" i="14"/>
  <c r="N188" i="14"/>
  <c r="M188" i="14"/>
  <c r="S187" i="14"/>
  <c r="R187" i="14"/>
  <c r="Q187" i="14"/>
  <c r="P187" i="14"/>
  <c r="O187" i="14"/>
  <c r="N187" i="14"/>
  <c r="M187" i="14"/>
  <c r="S186" i="14"/>
  <c r="R186" i="14"/>
  <c r="Q186" i="14"/>
  <c r="P186" i="14"/>
  <c r="O186" i="14"/>
  <c r="N186" i="14"/>
  <c r="M186" i="14"/>
  <c r="S185" i="14"/>
  <c r="R185" i="14"/>
  <c r="Q185" i="14"/>
  <c r="P185" i="14"/>
  <c r="O185" i="14"/>
  <c r="N185" i="14"/>
  <c r="M185" i="14"/>
  <c r="J185" i="14"/>
  <c r="J186" i="14" s="1"/>
  <c r="J187" i="14" s="1"/>
  <c r="J188" i="14" s="1"/>
  <c r="J189" i="14" s="1"/>
  <c r="J190" i="14" s="1"/>
  <c r="J191" i="14" s="1"/>
  <c r="J192" i="14" s="1"/>
  <c r="J193" i="14" s="1"/>
  <c r="J194" i="14" s="1"/>
  <c r="J195" i="14" s="1"/>
  <c r="J196" i="14" s="1"/>
  <c r="I185" i="14"/>
  <c r="I186" i="14" s="1"/>
  <c r="I187" i="14" s="1"/>
  <c r="I188" i="14" s="1"/>
  <c r="I189" i="14" s="1"/>
  <c r="I190" i="14" s="1"/>
  <c r="I191" i="14" s="1"/>
  <c r="I192" i="14" s="1"/>
  <c r="I193" i="14" s="1"/>
  <c r="I194" i="14" s="1"/>
  <c r="I195" i="14" s="1"/>
  <c r="I196" i="14" s="1"/>
  <c r="H185" i="14"/>
  <c r="H186" i="14" s="1"/>
  <c r="H187" i="14" s="1"/>
  <c r="H188" i="14" s="1"/>
  <c r="H189" i="14" s="1"/>
  <c r="H190" i="14" s="1"/>
  <c r="H191" i="14" s="1"/>
  <c r="H192" i="14" s="1"/>
  <c r="H193" i="14" s="1"/>
  <c r="H194" i="14" s="1"/>
  <c r="H195" i="14" s="1"/>
  <c r="H196" i="14" s="1"/>
  <c r="G185" i="14"/>
  <c r="G186" i="14" s="1"/>
  <c r="G187" i="14" s="1"/>
  <c r="G188" i="14" s="1"/>
  <c r="G189" i="14" s="1"/>
  <c r="G190" i="14" s="1"/>
  <c r="G191" i="14" s="1"/>
  <c r="G192" i="14" s="1"/>
  <c r="G193" i="14" s="1"/>
  <c r="G194" i="14" s="1"/>
  <c r="G195" i="14" s="1"/>
  <c r="G196" i="14" s="1"/>
  <c r="F185" i="14"/>
  <c r="F186" i="14" s="1"/>
  <c r="F187" i="14" s="1"/>
  <c r="F188" i="14" s="1"/>
  <c r="F189" i="14" s="1"/>
  <c r="F190" i="14" s="1"/>
  <c r="F191" i="14" s="1"/>
  <c r="F192" i="14" s="1"/>
  <c r="F193" i="14" s="1"/>
  <c r="F194" i="14" s="1"/>
  <c r="F195" i="14" s="1"/>
  <c r="F196" i="14" s="1"/>
  <c r="E185" i="14"/>
  <c r="E186" i="14" s="1"/>
  <c r="E187" i="14" s="1"/>
  <c r="E188" i="14" s="1"/>
  <c r="E189" i="14" s="1"/>
  <c r="E190" i="14" s="1"/>
  <c r="E191" i="14" s="1"/>
  <c r="E192" i="14" s="1"/>
  <c r="E193" i="14" s="1"/>
  <c r="E194" i="14" s="1"/>
  <c r="E195" i="14" s="1"/>
  <c r="E196" i="14" s="1"/>
  <c r="D185" i="14"/>
  <c r="D186" i="14" s="1"/>
  <c r="D187" i="14" s="1"/>
  <c r="D188" i="14" s="1"/>
  <c r="D189" i="14" s="1"/>
  <c r="D190" i="14" s="1"/>
  <c r="D191" i="14" s="1"/>
  <c r="D192" i="14" s="1"/>
  <c r="D193" i="14" s="1"/>
  <c r="D194" i="14" s="1"/>
  <c r="D195" i="14" s="1"/>
  <c r="D196" i="14" s="1"/>
  <c r="S184" i="14"/>
  <c r="R184" i="14"/>
  <c r="Q184" i="14"/>
  <c r="P184" i="14"/>
  <c r="O184" i="14"/>
  <c r="N184" i="14"/>
  <c r="M184" i="14"/>
  <c r="S183" i="14"/>
  <c r="R183" i="14"/>
  <c r="Q183" i="14"/>
  <c r="P183" i="14"/>
  <c r="O183" i="14"/>
  <c r="N183" i="14"/>
  <c r="M183" i="14"/>
  <c r="S182" i="14"/>
  <c r="R182" i="14"/>
  <c r="Q182" i="14"/>
  <c r="P182" i="14"/>
  <c r="O182" i="14"/>
  <c r="N182" i="14"/>
  <c r="M182" i="14"/>
  <c r="S181" i="14"/>
  <c r="R181" i="14"/>
  <c r="Q181" i="14"/>
  <c r="P181" i="14"/>
  <c r="O181" i="14"/>
  <c r="N181" i="14"/>
  <c r="M181" i="14"/>
  <c r="S180" i="14"/>
  <c r="R180" i="14"/>
  <c r="Q180" i="14"/>
  <c r="P180" i="14"/>
  <c r="O180" i="14"/>
  <c r="N180" i="14"/>
  <c r="M180" i="14"/>
  <c r="S179" i="14"/>
  <c r="R179" i="14"/>
  <c r="Q179" i="14"/>
  <c r="P179" i="14"/>
  <c r="O179" i="14"/>
  <c r="N179" i="14"/>
  <c r="M179" i="14"/>
  <c r="S178" i="14"/>
  <c r="R178" i="14"/>
  <c r="Q178" i="14"/>
  <c r="P178" i="14"/>
  <c r="O178" i="14"/>
  <c r="N178" i="14"/>
  <c r="M178" i="14"/>
  <c r="S177" i="14"/>
  <c r="R177" i="14"/>
  <c r="Q177" i="14"/>
  <c r="P177" i="14"/>
  <c r="O177" i="14"/>
  <c r="N177" i="14"/>
  <c r="M177" i="14"/>
  <c r="S176" i="14"/>
  <c r="R176" i="14"/>
  <c r="Q176" i="14"/>
  <c r="P176" i="14"/>
  <c r="O176" i="14"/>
  <c r="N176" i="14"/>
  <c r="M176" i="14"/>
  <c r="S175" i="14"/>
  <c r="R175" i="14"/>
  <c r="Q175" i="14"/>
  <c r="P175" i="14"/>
  <c r="O175" i="14"/>
  <c r="N175" i="14"/>
  <c r="M175" i="14"/>
  <c r="S174" i="14"/>
  <c r="R174" i="14"/>
  <c r="Q174" i="14"/>
  <c r="P174" i="14"/>
  <c r="O174" i="14"/>
  <c r="N174" i="14"/>
  <c r="M174" i="14"/>
  <c r="S173" i="14"/>
  <c r="R173" i="14"/>
  <c r="Q173" i="14"/>
  <c r="P173" i="14"/>
  <c r="O173" i="14"/>
  <c r="N173" i="14"/>
  <c r="M173" i="14"/>
  <c r="J173" i="14"/>
  <c r="J174" i="14" s="1"/>
  <c r="J175" i="14" s="1"/>
  <c r="J176" i="14" s="1"/>
  <c r="J177" i="14" s="1"/>
  <c r="J178" i="14" s="1"/>
  <c r="J179" i="14" s="1"/>
  <c r="J180" i="14" s="1"/>
  <c r="J181" i="14" s="1"/>
  <c r="J182" i="14" s="1"/>
  <c r="J183" i="14" s="1"/>
  <c r="J184" i="14" s="1"/>
  <c r="I173" i="14"/>
  <c r="I174" i="14" s="1"/>
  <c r="I175" i="14" s="1"/>
  <c r="I176" i="14" s="1"/>
  <c r="I177" i="14" s="1"/>
  <c r="I178" i="14" s="1"/>
  <c r="I179" i="14" s="1"/>
  <c r="I180" i="14" s="1"/>
  <c r="I181" i="14" s="1"/>
  <c r="I182" i="14" s="1"/>
  <c r="I183" i="14" s="1"/>
  <c r="I184" i="14" s="1"/>
  <c r="H173" i="14"/>
  <c r="H174" i="14" s="1"/>
  <c r="H175" i="14" s="1"/>
  <c r="H176" i="14" s="1"/>
  <c r="H177" i="14" s="1"/>
  <c r="H178" i="14" s="1"/>
  <c r="H179" i="14" s="1"/>
  <c r="H180" i="14" s="1"/>
  <c r="H181" i="14" s="1"/>
  <c r="H182" i="14" s="1"/>
  <c r="H183" i="14" s="1"/>
  <c r="H184" i="14" s="1"/>
  <c r="G173" i="14"/>
  <c r="G174" i="14" s="1"/>
  <c r="G175" i="14" s="1"/>
  <c r="G176" i="14" s="1"/>
  <c r="G177" i="14" s="1"/>
  <c r="G178" i="14" s="1"/>
  <c r="G179" i="14" s="1"/>
  <c r="G180" i="14" s="1"/>
  <c r="G181" i="14" s="1"/>
  <c r="G182" i="14" s="1"/>
  <c r="G183" i="14" s="1"/>
  <c r="G184" i="14" s="1"/>
  <c r="F173" i="14"/>
  <c r="F174" i="14" s="1"/>
  <c r="F175" i="14" s="1"/>
  <c r="F176" i="14" s="1"/>
  <c r="F177" i="14" s="1"/>
  <c r="F178" i="14" s="1"/>
  <c r="F179" i="14" s="1"/>
  <c r="F180" i="14" s="1"/>
  <c r="F181" i="14" s="1"/>
  <c r="F182" i="14" s="1"/>
  <c r="F183" i="14" s="1"/>
  <c r="F184" i="14" s="1"/>
  <c r="E173" i="14"/>
  <c r="E174" i="14" s="1"/>
  <c r="E175" i="14" s="1"/>
  <c r="E176" i="14" s="1"/>
  <c r="E177" i="14" s="1"/>
  <c r="E178" i="14" s="1"/>
  <c r="E179" i="14" s="1"/>
  <c r="E180" i="14" s="1"/>
  <c r="E181" i="14" s="1"/>
  <c r="E182" i="14" s="1"/>
  <c r="E183" i="14" s="1"/>
  <c r="E184" i="14" s="1"/>
  <c r="D173" i="14"/>
  <c r="D174" i="14" s="1"/>
  <c r="D175" i="14" s="1"/>
  <c r="D176" i="14" s="1"/>
  <c r="D177" i="14" s="1"/>
  <c r="D178" i="14" s="1"/>
  <c r="D179" i="14" s="1"/>
  <c r="D180" i="14" s="1"/>
  <c r="D181" i="14" s="1"/>
  <c r="D182" i="14" s="1"/>
  <c r="D183" i="14" s="1"/>
  <c r="D184" i="14" s="1"/>
  <c r="S172" i="14"/>
  <c r="R172" i="14"/>
  <c r="Q172" i="14"/>
  <c r="P172" i="14"/>
  <c r="O172" i="14"/>
  <c r="N172" i="14"/>
  <c r="M172" i="14"/>
  <c r="S171" i="14"/>
  <c r="R171" i="14"/>
  <c r="Q171" i="14"/>
  <c r="P171" i="14"/>
  <c r="O171" i="14"/>
  <c r="N171" i="14"/>
  <c r="M171" i="14"/>
  <c r="S170" i="14"/>
  <c r="R170" i="14"/>
  <c r="Q170" i="14"/>
  <c r="P170" i="14"/>
  <c r="O170" i="14"/>
  <c r="N170" i="14"/>
  <c r="M170" i="14"/>
  <c r="S169" i="14"/>
  <c r="R169" i="14"/>
  <c r="Q169" i="14"/>
  <c r="P169" i="14"/>
  <c r="O169" i="14"/>
  <c r="N169" i="14"/>
  <c r="M169" i="14"/>
  <c r="S168" i="14"/>
  <c r="R168" i="14"/>
  <c r="Q168" i="14"/>
  <c r="P168" i="14"/>
  <c r="O168" i="14"/>
  <c r="N168" i="14"/>
  <c r="M168" i="14"/>
  <c r="S167" i="14"/>
  <c r="R167" i="14"/>
  <c r="Q167" i="14"/>
  <c r="P167" i="14"/>
  <c r="O167" i="14"/>
  <c r="N167" i="14"/>
  <c r="M167" i="14"/>
  <c r="S166" i="14"/>
  <c r="R166" i="14"/>
  <c r="Q166" i="14"/>
  <c r="P166" i="14"/>
  <c r="O166" i="14"/>
  <c r="N166" i="14"/>
  <c r="M166" i="14"/>
  <c r="S165" i="14"/>
  <c r="R165" i="14"/>
  <c r="Q165" i="14"/>
  <c r="P165" i="14"/>
  <c r="O165" i="14"/>
  <c r="N165" i="14"/>
  <c r="M165" i="14"/>
  <c r="S164" i="14"/>
  <c r="R164" i="14"/>
  <c r="Q164" i="14"/>
  <c r="P164" i="14"/>
  <c r="O164" i="14"/>
  <c r="N164" i="14"/>
  <c r="M164" i="14"/>
  <c r="S163" i="14"/>
  <c r="R163" i="14"/>
  <c r="Q163" i="14"/>
  <c r="P163" i="14"/>
  <c r="O163" i="14"/>
  <c r="N163" i="14"/>
  <c r="M163" i="14"/>
  <c r="S162" i="14"/>
  <c r="R162" i="14"/>
  <c r="Q162" i="14"/>
  <c r="P162" i="14"/>
  <c r="O162" i="14"/>
  <c r="N162" i="14"/>
  <c r="M162" i="14"/>
  <c r="S161" i="14"/>
  <c r="R161" i="14"/>
  <c r="Q161" i="14"/>
  <c r="P161" i="14"/>
  <c r="O161" i="14"/>
  <c r="N161" i="14"/>
  <c r="M161" i="14"/>
  <c r="J161" i="14"/>
  <c r="J162" i="14" s="1"/>
  <c r="J163" i="14" s="1"/>
  <c r="J164" i="14" s="1"/>
  <c r="J165" i="14" s="1"/>
  <c r="J166" i="14" s="1"/>
  <c r="J167" i="14" s="1"/>
  <c r="J168" i="14" s="1"/>
  <c r="J169" i="14" s="1"/>
  <c r="J170" i="14" s="1"/>
  <c r="J171" i="14" s="1"/>
  <c r="J172" i="14" s="1"/>
  <c r="I161" i="14"/>
  <c r="I162" i="14" s="1"/>
  <c r="I163" i="14" s="1"/>
  <c r="I164" i="14" s="1"/>
  <c r="I165" i="14" s="1"/>
  <c r="I166" i="14" s="1"/>
  <c r="I167" i="14" s="1"/>
  <c r="I168" i="14" s="1"/>
  <c r="I169" i="14" s="1"/>
  <c r="I170" i="14" s="1"/>
  <c r="I171" i="14" s="1"/>
  <c r="I172" i="14" s="1"/>
  <c r="H161" i="14"/>
  <c r="H162" i="14" s="1"/>
  <c r="H163" i="14" s="1"/>
  <c r="H164" i="14" s="1"/>
  <c r="H165" i="14" s="1"/>
  <c r="H166" i="14" s="1"/>
  <c r="H167" i="14" s="1"/>
  <c r="H168" i="14" s="1"/>
  <c r="H169" i="14" s="1"/>
  <c r="H170" i="14" s="1"/>
  <c r="H171" i="14" s="1"/>
  <c r="H172" i="14" s="1"/>
  <c r="G161" i="14"/>
  <c r="G162" i="14" s="1"/>
  <c r="G163" i="14" s="1"/>
  <c r="G164" i="14" s="1"/>
  <c r="G165" i="14" s="1"/>
  <c r="G166" i="14" s="1"/>
  <c r="G167" i="14" s="1"/>
  <c r="G168" i="14" s="1"/>
  <c r="G169" i="14" s="1"/>
  <c r="G170" i="14" s="1"/>
  <c r="G171" i="14" s="1"/>
  <c r="G172" i="14" s="1"/>
  <c r="F161" i="14"/>
  <c r="F162" i="14" s="1"/>
  <c r="F163" i="14" s="1"/>
  <c r="F164" i="14" s="1"/>
  <c r="F165" i="14" s="1"/>
  <c r="F166" i="14" s="1"/>
  <c r="F167" i="14" s="1"/>
  <c r="F168" i="14" s="1"/>
  <c r="F169" i="14" s="1"/>
  <c r="F170" i="14" s="1"/>
  <c r="F171" i="14" s="1"/>
  <c r="F172" i="14" s="1"/>
  <c r="E161" i="14"/>
  <c r="E162" i="14" s="1"/>
  <c r="E163" i="14" s="1"/>
  <c r="E164" i="14" s="1"/>
  <c r="E165" i="14" s="1"/>
  <c r="E166" i="14" s="1"/>
  <c r="E167" i="14" s="1"/>
  <c r="E168" i="14" s="1"/>
  <c r="E169" i="14" s="1"/>
  <c r="E170" i="14" s="1"/>
  <c r="E171" i="14" s="1"/>
  <c r="E172" i="14" s="1"/>
  <c r="D161" i="14"/>
  <c r="D162" i="14" s="1"/>
  <c r="S160" i="14"/>
  <c r="R160" i="14"/>
  <c r="Q160" i="14"/>
  <c r="P160" i="14"/>
  <c r="O160" i="14"/>
  <c r="N160" i="14"/>
  <c r="M160" i="14"/>
  <c r="S159" i="14"/>
  <c r="R159" i="14"/>
  <c r="Q159" i="14"/>
  <c r="P159" i="14"/>
  <c r="O159" i="14"/>
  <c r="N159" i="14"/>
  <c r="M159" i="14"/>
  <c r="S158" i="14"/>
  <c r="R158" i="14"/>
  <c r="Q158" i="14"/>
  <c r="P158" i="14"/>
  <c r="O158" i="14"/>
  <c r="N158" i="14"/>
  <c r="M158" i="14"/>
  <c r="S157" i="14"/>
  <c r="R157" i="14"/>
  <c r="Q157" i="14"/>
  <c r="P157" i="14"/>
  <c r="O157" i="14"/>
  <c r="N157" i="14"/>
  <c r="M157" i="14"/>
  <c r="S156" i="14"/>
  <c r="R156" i="14"/>
  <c r="Q156" i="14"/>
  <c r="P156" i="14"/>
  <c r="O156" i="14"/>
  <c r="N156" i="14"/>
  <c r="M156" i="14"/>
  <c r="S155" i="14"/>
  <c r="R155" i="14"/>
  <c r="Q155" i="14"/>
  <c r="P155" i="14"/>
  <c r="O155" i="14"/>
  <c r="N155" i="14"/>
  <c r="M155" i="14"/>
  <c r="S154" i="14"/>
  <c r="R154" i="14"/>
  <c r="Q154" i="14"/>
  <c r="P154" i="14"/>
  <c r="O154" i="14"/>
  <c r="N154" i="14"/>
  <c r="M154" i="14"/>
  <c r="S153" i="14"/>
  <c r="R153" i="14"/>
  <c r="Q153" i="14"/>
  <c r="P153" i="14"/>
  <c r="O153" i="14"/>
  <c r="N153" i="14"/>
  <c r="M153" i="14"/>
  <c r="S152" i="14"/>
  <c r="R152" i="14"/>
  <c r="Q152" i="14"/>
  <c r="P152" i="14"/>
  <c r="O152" i="14"/>
  <c r="N152" i="14"/>
  <c r="M152" i="14"/>
  <c r="S151" i="14"/>
  <c r="R151" i="14"/>
  <c r="Q151" i="14"/>
  <c r="P151" i="14"/>
  <c r="O151" i="14"/>
  <c r="N151" i="14"/>
  <c r="M151" i="14"/>
  <c r="S150" i="14"/>
  <c r="R150" i="14"/>
  <c r="Q150" i="14"/>
  <c r="P150" i="14"/>
  <c r="O150" i="14"/>
  <c r="N150" i="14"/>
  <c r="M150" i="14"/>
  <c r="S149" i="14"/>
  <c r="R149" i="14"/>
  <c r="Q149" i="14"/>
  <c r="P149" i="14"/>
  <c r="O149" i="14"/>
  <c r="N149" i="14"/>
  <c r="M149" i="14"/>
  <c r="J149" i="14"/>
  <c r="J150" i="14" s="1"/>
  <c r="J151" i="14" s="1"/>
  <c r="J152" i="14" s="1"/>
  <c r="J153" i="14" s="1"/>
  <c r="J154" i="14" s="1"/>
  <c r="J155" i="14" s="1"/>
  <c r="J156" i="14" s="1"/>
  <c r="J157" i="14" s="1"/>
  <c r="J158" i="14" s="1"/>
  <c r="J159" i="14" s="1"/>
  <c r="J160" i="14" s="1"/>
  <c r="I149" i="14"/>
  <c r="I150" i="14" s="1"/>
  <c r="I151" i="14" s="1"/>
  <c r="I152" i="14" s="1"/>
  <c r="I153" i="14" s="1"/>
  <c r="I154" i="14" s="1"/>
  <c r="I155" i="14" s="1"/>
  <c r="I156" i="14" s="1"/>
  <c r="I157" i="14" s="1"/>
  <c r="I158" i="14" s="1"/>
  <c r="I159" i="14" s="1"/>
  <c r="I160" i="14" s="1"/>
  <c r="H149" i="14"/>
  <c r="H150" i="14" s="1"/>
  <c r="H151" i="14" s="1"/>
  <c r="H152" i="14" s="1"/>
  <c r="H153" i="14" s="1"/>
  <c r="H154" i="14" s="1"/>
  <c r="H155" i="14" s="1"/>
  <c r="H156" i="14" s="1"/>
  <c r="H157" i="14" s="1"/>
  <c r="H158" i="14" s="1"/>
  <c r="H159" i="14" s="1"/>
  <c r="H160" i="14" s="1"/>
  <c r="G149" i="14"/>
  <c r="G150" i="14" s="1"/>
  <c r="G151" i="14" s="1"/>
  <c r="G152" i="14" s="1"/>
  <c r="G153" i="14" s="1"/>
  <c r="G154" i="14" s="1"/>
  <c r="G155" i="14" s="1"/>
  <c r="G156" i="14" s="1"/>
  <c r="G157" i="14" s="1"/>
  <c r="G158" i="14" s="1"/>
  <c r="G159" i="14" s="1"/>
  <c r="G160" i="14" s="1"/>
  <c r="F149" i="14"/>
  <c r="F150" i="14" s="1"/>
  <c r="F151" i="14" s="1"/>
  <c r="F152" i="14" s="1"/>
  <c r="F153" i="14" s="1"/>
  <c r="F154" i="14" s="1"/>
  <c r="F155" i="14" s="1"/>
  <c r="F156" i="14" s="1"/>
  <c r="F157" i="14" s="1"/>
  <c r="F158" i="14" s="1"/>
  <c r="F159" i="14" s="1"/>
  <c r="F160" i="14" s="1"/>
  <c r="E149" i="14"/>
  <c r="E150" i="14" s="1"/>
  <c r="E151" i="14" s="1"/>
  <c r="E152" i="14" s="1"/>
  <c r="E153" i="14" s="1"/>
  <c r="E154" i="14" s="1"/>
  <c r="E155" i="14" s="1"/>
  <c r="E156" i="14" s="1"/>
  <c r="E157" i="14" s="1"/>
  <c r="E158" i="14" s="1"/>
  <c r="E159" i="14" s="1"/>
  <c r="E160" i="14" s="1"/>
  <c r="D149" i="14"/>
  <c r="D150" i="14" s="1"/>
  <c r="D151" i="14" s="1"/>
  <c r="D152" i="14" s="1"/>
  <c r="D153" i="14" s="1"/>
  <c r="D154" i="14" s="1"/>
  <c r="D155" i="14" s="1"/>
  <c r="D156" i="14" s="1"/>
  <c r="D157" i="14" s="1"/>
  <c r="D158" i="14" s="1"/>
  <c r="D159" i="14" s="1"/>
  <c r="D160" i="14" s="1"/>
  <c r="S148" i="14"/>
  <c r="R148" i="14"/>
  <c r="Q148" i="14"/>
  <c r="P148" i="14"/>
  <c r="O148" i="14"/>
  <c r="N148" i="14"/>
  <c r="M148" i="14"/>
  <c r="S147" i="14"/>
  <c r="R147" i="14"/>
  <c r="Q147" i="14"/>
  <c r="P147" i="14"/>
  <c r="O147" i="14"/>
  <c r="N147" i="14"/>
  <c r="M147" i="14"/>
  <c r="S146" i="14"/>
  <c r="R146" i="14"/>
  <c r="Q146" i="14"/>
  <c r="P146" i="14"/>
  <c r="O146" i="14"/>
  <c r="N146" i="14"/>
  <c r="M146" i="14"/>
  <c r="S145" i="14"/>
  <c r="R145" i="14"/>
  <c r="Q145" i="14"/>
  <c r="P145" i="14"/>
  <c r="O145" i="14"/>
  <c r="N145" i="14"/>
  <c r="M145" i="14"/>
  <c r="S144" i="14"/>
  <c r="R144" i="14"/>
  <c r="Q144" i="14"/>
  <c r="P144" i="14"/>
  <c r="O144" i="14"/>
  <c r="N144" i="14"/>
  <c r="M144" i="14"/>
  <c r="S143" i="14"/>
  <c r="R143" i="14"/>
  <c r="Q143" i="14"/>
  <c r="P143" i="14"/>
  <c r="O143" i="14"/>
  <c r="N143" i="14"/>
  <c r="M143" i="14"/>
  <c r="S142" i="14"/>
  <c r="R142" i="14"/>
  <c r="Q142" i="14"/>
  <c r="P142" i="14"/>
  <c r="O142" i="14"/>
  <c r="N142" i="14"/>
  <c r="M142" i="14"/>
  <c r="S141" i="14"/>
  <c r="R141" i="14"/>
  <c r="Q141" i="14"/>
  <c r="P141" i="14"/>
  <c r="O141" i="14"/>
  <c r="N141" i="14"/>
  <c r="M141" i="14"/>
  <c r="S140" i="14"/>
  <c r="R140" i="14"/>
  <c r="Q140" i="14"/>
  <c r="P140" i="14"/>
  <c r="O140" i="14"/>
  <c r="N140" i="14"/>
  <c r="M140" i="14"/>
  <c r="S139" i="14"/>
  <c r="R139" i="14"/>
  <c r="Q139" i="14"/>
  <c r="P139" i="14"/>
  <c r="O139" i="14"/>
  <c r="N139" i="14"/>
  <c r="M139" i="14"/>
  <c r="S138" i="14"/>
  <c r="R138" i="14"/>
  <c r="Q138" i="14"/>
  <c r="P138" i="14"/>
  <c r="O138" i="14"/>
  <c r="N138" i="14"/>
  <c r="M138" i="14"/>
  <c r="S137" i="14"/>
  <c r="R137" i="14"/>
  <c r="Q137" i="14"/>
  <c r="P137" i="14"/>
  <c r="O137" i="14"/>
  <c r="N137" i="14"/>
  <c r="M137" i="14"/>
  <c r="J137" i="14"/>
  <c r="J138" i="14" s="1"/>
  <c r="J139" i="14" s="1"/>
  <c r="J140" i="14" s="1"/>
  <c r="J141" i="14" s="1"/>
  <c r="J142" i="14" s="1"/>
  <c r="J143" i="14" s="1"/>
  <c r="J144" i="14" s="1"/>
  <c r="J145" i="14" s="1"/>
  <c r="J146" i="14" s="1"/>
  <c r="J147" i="14" s="1"/>
  <c r="J148" i="14" s="1"/>
  <c r="I137" i="14"/>
  <c r="I138" i="14" s="1"/>
  <c r="I139" i="14" s="1"/>
  <c r="I140" i="14" s="1"/>
  <c r="I141" i="14" s="1"/>
  <c r="I142" i="14" s="1"/>
  <c r="I143" i="14" s="1"/>
  <c r="I144" i="14" s="1"/>
  <c r="I145" i="14" s="1"/>
  <c r="I146" i="14" s="1"/>
  <c r="I147" i="14" s="1"/>
  <c r="I148" i="14" s="1"/>
  <c r="H137" i="14"/>
  <c r="H138" i="14" s="1"/>
  <c r="H139" i="14" s="1"/>
  <c r="H140" i="14" s="1"/>
  <c r="H141" i="14" s="1"/>
  <c r="H142" i="14" s="1"/>
  <c r="H143" i="14" s="1"/>
  <c r="H144" i="14" s="1"/>
  <c r="H145" i="14" s="1"/>
  <c r="H146" i="14" s="1"/>
  <c r="H147" i="14" s="1"/>
  <c r="H148" i="14" s="1"/>
  <c r="G137" i="14"/>
  <c r="G138" i="14" s="1"/>
  <c r="G139" i="14" s="1"/>
  <c r="G140" i="14" s="1"/>
  <c r="G141" i="14" s="1"/>
  <c r="G142" i="14" s="1"/>
  <c r="G143" i="14" s="1"/>
  <c r="G144" i="14" s="1"/>
  <c r="G145" i="14" s="1"/>
  <c r="G146" i="14" s="1"/>
  <c r="G147" i="14" s="1"/>
  <c r="G148" i="14" s="1"/>
  <c r="F137" i="14"/>
  <c r="E137" i="14"/>
  <c r="E138" i="14" s="1"/>
  <c r="E139" i="14" s="1"/>
  <c r="E140" i="14" s="1"/>
  <c r="E141" i="14" s="1"/>
  <c r="E142" i="14" s="1"/>
  <c r="E143" i="14" s="1"/>
  <c r="E144" i="14" s="1"/>
  <c r="E145" i="14" s="1"/>
  <c r="E146" i="14" s="1"/>
  <c r="E147" i="14" s="1"/>
  <c r="E148" i="14" s="1"/>
  <c r="D137" i="14"/>
  <c r="D138" i="14" s="1"/>
  <c r="D139" i="14" s="1"/>
  <c r="D140" i="14" s="1"/>
  <c r="D141" i="14" s="1"/>
  <c r="D142" i="14" s="1"/>
  <c r="D143" i="14" s="1"/>
  <c r="D144" i="14" s="1"/>
  <c r="D145" i="14" s="1"/>
  <c r="D146" i="14" s="1"/>
  <c r="D147" i="14" s="1"/>
  <c r="D148" i="14" s="1"/>
  <c r="S136" i="14"/>
  <c r="R136" i="14"/>
  <c r="Q136" i="14"/>
  <c r="P136" i="14"/>
  <c r="O136" i="14"/>
  <c r="N136" i="14"/>
  <c r="M136" i="14"/>
  <c r="S135" i="14"/>
  <c r="R135" i="14"/>
  <c r="Q135" i="14"/>
  <c r="P135" i="14"/>
  <c r="O135" i="14"/>
  <c r="N135" i="14"/>
  <c r="M135" i="14"/>
  <c r="S134" i="14"/>
  <c r="R134" i="14"/>
  <c r="Q134" i="14"/>
  <c r="P134" i="14"/>
  <c r="O134" i="14"/>
  <c r="N134" i="14"/>
  <c r="M134" i="14"/>
  <c r="S133" i="14"/>
  <c r="R133" i="14"/>
  <c r="Q133" i="14"/>
  <c r="P133" i="14"/>
  <c r="O133" i="14"/>
  <c r="N133" i="14"/>
  <c r="M133" i="14"/>
  <c r="S132" i="14"/>
  <c r="R132" i="14"/>
  <c r="Q132" i="14"/>
  <c r="P132" i="14"/>
  <c r="O132" i="14"/>
  <c r="N132" i="14"/>
  <c r="M132" i="14"/>
  <c r="S131" i="14"/>
  <c r="R131" i="14"/>
  <c r="Q131" i="14"/>
  <c r="P131" i="14"/>
  <c r="O131" i="14"/>
  <c r="N131" i="14"/>
  <c r="M131" i="14"/>
  <c r="S130" i="14"/>
  <c r="R130" i="14"/>
  <c r="Q130" i="14"/>
  <c r="P130" i="14"/>
  <c r="O130" i="14"/>
  <c r="N130" i="14"/>
  <c r="M130" i="14"/>
  <c r="S129" i="14"/>
  <c r="R129" i="14"/>
  <c r="Q129" i="14"/>
  <c r="P129" i="14"/>
  <c r="O129" i="14"/>
  <c r="N129" i="14"/>
  <c r="M129" i="14"/>
  <c r="S128" i="14"/>
  <c r="R128" i="14"/>
  <c r="Q128" i="14"/>
  <c r="P128" i="14"/>
  <c r="O128" i="14"/>
  <c r="N128" i="14"/>
  <c r="M128" i="14"/>
  <c r="S127" i="14"/>
  <c r="R127" i="14"/>
  <c r="Q127" i="14"/>
  <c r="P127" i="14"/>
  <c r="O127" i="14"/>
  <c r="N127" i="14"/>
  <c r="M127" i="14"/>
  <c r="S126" i="14"/>
  <c r="R126" i="14"/>
  <c r="Q126" i="14"/>
  <c r="P126" i="14"/>
  <c r="O126" i="14"/>
  <c r="N126" i="14"/>
  <c r="M126" i="14"/>
  <c r="S125" i="14"/>
  <c r="R125" i="14"/>
  <c r="Q125" i="14"/>
  <c r="P125" i="14"/>
  <c r="O125" i="14"/>
  <c r="N125" i="14"/>
  <c r="M125" i="14"/>
  <c r="J125" i="14"/>
  <c r="J126" i="14" s="1"/>
  <c r="J127" i="14" s="1"/>
  <c r="J128" i="14" s="1"/>
  <c r="J129" i="14" s="1"/>
  <c r="J130" i="14" s="1"/>
  <c r="J131" i="14" s="1"/>
  <c r="J132" i="14" s="1"/>
  <c r="J133" i="14" s="1"/>
  <c r="J134" i="14" s="1"/>
  <c r="J135" i="14" s="1"/>
  <c r="J136" i="14" s="1"/>
  <c r="I125" i="14"/>
  <c r="I126" i="14" s="1"/>
  <c r="I127" i="14" s="1"/>
  <c r="I128" i="14" s="1"/>
  <c r="I129" i="14" s="1"/>
  <c r="I130" i="14" s="1"/>
  <c r="I131" i="14" s="1"/>
  <c r="I132" i="14" s="1"/>
  <c r="I133" i="14" s="1"/>
  <c r="I134" i="14" s="1"/>
  <c r="I135" i="14" s="1"/>
  <c r="I136" i="14" s="1"/>
  <c r="H125" i="14"/>
  <c r="H126" i="14" s="1"/>
  <c r="H127" i="14" s="1"/>
  <c r="H128" i="14" s="1"/>
  <c r="H129" i="14" s="1"/>
  <c r="H130" i="14" s="1"/>
  <c r="H131" i="14" s="1"/>
  <c r="H132" i="14" s="1"/>
  <c r="H133" i="14" s="1"/>
  <c r="H134" i="14" s="1"/>
  <c r="H135" i="14" s="1"/>
  <c r="H136" i="14" s="1"/>
  <c r="G125" i="14"/>
  <c r="G126" i="14" s="1"/>
  <c r="G127" i="14" s="1"/>
  <c r="G128" i="14" s="1"/>
  <c r="G129" i="14" s="1"/>
  <c r="G130" i="14" s="1"/>
  <c r="G131" i="14" s="1"/>
  <c r="G132" i="14" s="1"/>
  <c r="G133" i="14" s="1"/>
  <c r="G134" i="14" s="1"/>
  <c r="G135" i="14" s="1"/>
  <c r="G136" i="14" s="1"/>
  <c r="F125" i="14"/>
  <c r="F126" i="14" s="1"/>
  <c r="F127" i="14" s="1"/>
  <c r="F128" i="14" s="1"/>
  <c r="F129" i="14" s="1"/>
  <c r="F130" i="14" s="1"/>
  <c r="F131" i="14" s="1"/>
  <c r="F132" i="14" s="1"/>
  <c r="F133" i="14" s="1"/>
  <c r="F134" i="14" s="1"/>
  <c r="F135" i="14" s="1"/>
  <c r="F136" i="14" s="1"/>
  <c r="E125" i="14"/>
  <c r="E126" i="14" s="1"/>
  <c r="E127" i="14" s="1"/>
  <c r="E128" i="14" s="1"/>
  <c r="E129" i="14" s="1"/>
  <c r="E130" i="14" s="1"/>
  <c r="E131" i="14" s="1"/>
  <c r="E132" i="14" s="1"/>
  <c r="E133" i="14" s="1"/>
  <c r="E134" i="14" s="1"/>
  <c r="E135" i="14" s="1"/>
  <c r="E136" i="14" s="1"/>
  <c r="D125" i="14"/>
  <c r="D126" i="14" s="1"/>
  <c r="S124" i="14"/>
  <c r="R124" i="14"/>
  <c r="Q124" i="14"/>
  <c r="P124" i="14"/>
  <c r="O124" i="14"/>
  <c r="N124" i="14"/>
  <c r="M124" i="14"/>
  <c r="S123" i="14"/>
  <c r="R123" i="14"/>
  <c r="Q123" i="14"/>
  <c r="P123" i="14"/>
  <c r="O123" i="14"/>
  <c r="N123" i="14"/>
  <c r="M123" i="14"/>
  <c r="S122" i="14"/>
  <c r="R122" i="14"/>
  <c r="Q122" i="14"/>
  <c r="P122" i="14"/>
  <c r="O122" i="14"/>
  <c r="N122" i="14"/>
  <c r="M122" i="14"/>
  <c r="S121" i="14"/>
  <c r="R121" i="14"/>
  <c r="Q121" i="14"/>
  <c r="P121" i="14"/>
  <c r="O121" i="14"/>
  <c r="N121" i="14"/>
  <c r="M121" i="14"/>
  <c r="S120" i="14"/>
  <c r="R120" i="14"/>
  <c r="Q120" i="14"/>
  <c r="P120" i="14"/>
  <c r="O120" i="14"/>
  <c r="N120" i="14"/>
  <c r="M120" i="14"/>
  <c r="S119" i="14"/>
  <c r="R119" i="14"/>
  <c r="Q119" i="14"/>
  <c r="P119" i="14"/>
  <c r="O119" i="14"/>
  <c r="N119" i="14"/>
  <c r="M119" i="14"/>
  <c r="S118" i="14"/>
  <c r="R118" i="14"/>
  <c r="Q118" i="14"/>
  <c r="P118" i="14"/>
  <c r="O118" i="14"/>
  <c r="N118" i="14"/>
  <c r="M118" i="14"/>
  <c r="S117" i="14"/>
  <c r="R117" i="14"/>
  <c r="Q117" i="14"/>
  <c r="P117" i="14"/>
  <c r="O117" i="14"/>
  <c r="N117" i="14"/>
  <c r="M117" i="14"/>
  <c r="S116" i="14"/>
  <c r="R116" i="14"/>
  <c r="Q116" i="14"/>
  <c r="P116" i="14"/>
  <c r="O116" i="14"/>
  <c r="N116" i="14"/>
  <c r="M116" i="14"/>
  <c r="S115" i="14"/>
  <c r="R115" i="14"/>
  <c r="Q115" i="14"/>
  <c r="P115" i="14"/>
  <c r="O115" i="14"/>
  <c r="N115" i="14"/>
  <c r="M115" i="14"/>
  <c r="S114" i="14"/>
  <c r="R114" i="14"/>
  <c r="Q114" i="14"/>
  <c r="P114" i="14"/>
  <c r="O114" i="14"/>
  <c r="N114" i="14"/>
  <c r="M114" i="14"/>
  <c r="S113" i="14"/>
  <c r="R113" i="14"/>
  <c r="Q113" i="14"/>
  <c r="P113" i="14"/>
  <c r="O113" i="14"/>
  <c r="N113" i="14"/>
  <c r="M113" i="14"/>
  <c r="J113" i="14"/>
  <c r="J114" i="14" s="1"/>
  <c r="J115" i="14" s="1"/>
  <c r="J116" i="14" s="1"/>
  <c r="J117" i="14" s="1"/>
  <c r="J118" i="14" s="1"/>
  <c r="J119" i="14" s="1"/>
  <c r="J120" i="14" s="1"/>
  <c r="J121" i="14" s="1"/>
  <c r="J122" i="14" s="1"/>
  <c r="J123" i="14" s="1"/>
  <c r="J124" i="14" s="1"/>
  <c r="I113" i="14"/>
  <c r="I114" i="14" s="1"/>
  <c r="I115" i="14" s="1"/>
  <c r="I116" i="14" s="1"/>
  <c r="I117" i="14" s="1"/>
  <c r="I118" i="14" s="1"/>
  <c r="I119" i="14" s="1"/>
  <c r="I120" i="14" s="1"/>
  <c r="I121" i="14" s="1"/>
  <c r="I122" i="14" s="1"/>
  <c r="I123" i="14" s="1"/>
  <c r="I124" i="14" s="1"/>
  <c r="H113" i="14"/>
  <c r="H114" i="14" s="1"/>
  <c r="H115" i="14" s="1"/>
  <c r="H116" i="14" s="1"/>
  <c r="H117" i="14" s="1"/>
  <c r="H118" i="14" s="1"/>
  <c r="H119" i="14" s="1"/>
  <c r="H120" i="14" s="1"/>
  <c r="H121" i="14" s="1"/>
  <c r="H122" i="14" s="1"/>
  <c r="H123" i="14" s="1"/>
  <c r="H124" i="14" s="1"/>
  <c r="G113" i="14"/>
  <c r="G114" i="14" s="1"/>
  <c r="G115" i="14" s="1"/>
  <c r="G116" i="14" s="1"/>
  <c r="G117" i="14" s="1"/>
  <c r="G118" i="14" s="1"/>
  <c r="G119" i="14" s="1"/>
  <c r="G120" i="14" s="1"/>
  <c r="G121" i="14" s="1"/>
  <c r="G122" i="14" s="1"/>
  <c r="G123" i="14" s="1"/>
  <c r="G124" i="14" s="1"/>
  <c r="F113" i="14"/>
  <c r="F114" i="14" s="1"/>
  <c r="F115" i="14" s="1"/>
  <c r="F116" i="14" s="1"/>
  <c r="F117" i="14" s="1"/>
  <c r="F118" i="14" s="1"/>
  <c r="F119" i="14" s="1"/>
  <c r="F120" i="14" s="1"/>
  <c r="F121" i="14" s="1"/>
  <c r="F122" i="14" s="1"/>
  <c r="F123" i="14" s="1"/>
  <c r="F124" i="14" s="1"/>
  <c r="E113" i="14"/>
  <c r="E114" i="14" s="1"/>
  <c r="E115" i="14" s="1"/>
  <c r="E116" i="14" s="1"/>
  <c r="E117" i="14" s="1"/>
  <c r="E118" i="14" s="1"/>
  <c r="E119" i="14" s="1"/>
  <c r="E120" i="14" s="1"/>
  <c r="E121" i="14" s="1"/>
  <c r="E122" i="14" s="1"/>
  <c r="E123" i="14" s="1"/>
  <c r="E124" i="14" s="1"/>
  <c r="D113" i="14"/>
  <c r="D114" i="14" s="1"/>
  <c r="S112" i="14"/>
  <c r="R112" i="14"/>
  <c r="Q112" i="14"/>
  <c r="P112" i="14"/>
  <c r="O112" i="14"/>
  <c r="N112" i="14"/>
  <c r="M112" i="14"/>
  <c r="S111" i="14"/>
  <c r="R111" i="14"/>
  <c r="Q111" i="14"/>
  <c r="P111" i="14"/>
  <c r="O111" i="14"/>
  <c r="N111" i="14"/>
  <c r="M111" i="14"/>
  <c r="S110" i="14"/>
  <c r="R110" i="14"/>
  <c r="Q110" i="14"/>
  <c r="P110" i="14"/>
  <c r="O110" i="14"/>
  <c r="N110" i="14"/>
  <c r="M110" i="14"/>
  <c r="S109" i="14"/>
  <c r="R109" i="14"/>
  <c r="Q109" i="14"/>
  <c r="P109" i="14"/>
  <c r="O109" i="14"/>
  <c r="N109" i="14"/>
  <c r="M109" i="14"/>
  <c r="S108" i="14"/>
  <c r="R108" i="14"/>
  <c r="Q108" i="14"/>
  <c r="P108" i="14"/>
  <c r="O108" i="14"/>
  <c r="N108" i="14"/>
  <c r="M108" i="14"/>
  <c r="S107" i="14"/>
  <c r="R107" i="14"/>
  <c r="Q107" i="14"/>
  <c r="P107" i="14"/>
  <c r="O107" i="14"/>
  <c r="N107" i="14"/>
  <c r="M107" i="14"/>
  <c r="S106" i="14"/>
  <c r="R106" i="14"/>
  <c r="Q106" i="14"/>
  <c r="P106" i="14"/>
  <c r="O106" i="14"/>
  <c r="N106" i="14"/>
  <c r="M106" i="14"/>
  <c r="S105" i="14"/>
  <c r="R105" i="14"/>
  <c r="Q105" i="14"/>
  <c r="P105" i="14"/>
  <c r="O105" i="14"/>
  <c r="N105" i="14"/>
  <c r="M105" i="14"/>
  <c r="S104" i="14"/>
  <c r="R104" i="14"/>
  <c r="Q104" i="14"/>
  <c r="P104" i="14"/>
  <c r="O104" i="14"/>
  <c r="N104" i="14"/>
  <c r="M104" i="14"/>
  <c r="S103" i="14"/>
  <c r="R103" i="14"/>
  <c r="Q103" i="14"/>
  <c r="P103" i="14"/>
  <c r="O103" i="14"/>
  <c r="N103" i="14"/>
  <c r="M103" i="14"/>
  <c r="S102" i="14"/>
  <c r="R102" i="14"/>
  <c r="Q102" i="14"/>
  <c r="P102" i="14"/>
  <c r="O102" i="14"/>
  <c r="N102" i="14"/>
  <c r="M102" i="14"/>
  <c r="S101" i="14"/>
  <c r="R101" i="14"/>
  <c r="Q101" i="14"/>
  <c r="P101" i="14"/>
  <c r="O101" i="14"/>
  <c r="N101" i="14"/>
  <c r="M101" i="14"/>
  <c r="J101" i="14"/>
  <c r="J102" i="14" s="1"/>
  <c r="J103" i="14" s="1"/>
  <c r="J104" i="14" s="1"/>
  <c r="J105" i="14" s="1"/>
  <c r="J106" i="14" s="1"/>
  <c r="J107" i="14" s="1"/>
  <c r="J108" i="14" s="1"/>
  <c r="J109" i="14" s="1"/>
  <c r="J110" i="14" s="1"/>
  <c r="J111" i="14" s="1"/>
  <c r="J112" i="14" s="1"/>
  <c r="I101" i="14"/>
  <c r="I102" i="14" s="1"/>
  <c r="I103" i="14" s="1"/>
  <c r="I104" i="14" s="1"/>
  <c r="I105" i="14" s="1"/>
  <c r="I106" i="14" s="1"/>
  <c r="I107" i="14" s="1"/>
  <c r="I108" i="14" s="1"/>
  <c r="I109" i="14" s="1"/>
  <c r="I110" i="14" s="1"/>
  <c r="I111" i="14" s="1"/>
  <c r="I112" i="14" s="1"/>
  <c r="H101" i="14"/>
  <c r="H102" i="14" s="1"/>
  <c r="H103" i="14" s="1"/>
  <c r="H104" i="14" s="1"/>
  <c r="H105" i="14" s="1"/>
  <c r="H106" i="14" s="1"/>
  <c r="H107" i="14" s="1"/>
  <c r="H108" i="14" s="1"/>
  <c r="H109" i="14" s="1"/>
  <c r="H110" i="14" s="1"/>
  <c r="H111" i="14" s="1"/>
  <c r="H112" i="14" s="1"/>
  <c r="G101" i="14"/>
  <c r="G102" i="14" s="1"/>
  <c r="G103" i="14" s="1"/>
  <c r="G104" i="14" s="1"/>
  <c r="G105" i="14" s="1"/>
  <c r="G106" i="14" s="1"/>
  <c r="G107" i="14" s="1"/>
  <c r="G108" i="14" s="1"/>
  <c r="G109" i="14" s="1"/>
  <c r="G110" i="14" s="1"/>
  <c r="G111" i="14" s="1"/>
  <c r="G112" i="14" s="1"/>
  <c r="F101" i="14"/>
  <c r="F102" i="14" s="1"/>
  <c r="F103" i="14" s="1"/>
  <c r="F104" i="14" s="1"/>
  <c r="F105" i="14" s="1"/>
  <c r="F106" i="14" s="1"/>
  <c r="F107" i="14" s="1"/>
  <c r="F108" i="14" s="1"/>
  <c r="F109" i="14" s="1"/>
  <c r="F110" i="14" s="1"/>
  <c r="F111" i="14" s="1"/>
  <c r="F112" i="14" s="1"/>
  <c r="E101" i="14"/>
  <c r="D101" i="14"/>
  <c r="D102" i="14" s="1"/>
  <c r="D103" i="14" s="1"/>
  <c r="D104" i="14" s="1"/>
  <c r="D105" i="14" s="1"/>
  <c r="S100" i="14"/>
  <c r="R100" i="14"/>
  <c r="Q100" i="14"/>
  <c r="P100" i="14"/>
  <c r="O100" i="14"/>
  <c r="N100" i="14"/>
  <c r="M100" i="14"/>
  <c r="S99" i="14"/>
  <c r="R99" i="14"/>
  <c r="Q99" i="14"/>
  <c r="P99" i="14"/>
  <c r="O99" i="14"/>
  <c r="N99" i="14"/>
  <c r="M99" i="14"/>
  <c r="S98" i="14"/>
  <c r="R98" i="14"/>
  <c r="Q98" i="14"/>
  <c r="P98" i="14"/>
  <c r="O98" i="14"/>
  <c r="N98" i="14"/>
  <c r="M98" i="14"/>
  <c r="S97" i="14"/>
  <c r="R97" i="14"/>
  <c r="Q97" i="14"/>
  <c r="P97" i="14"/>
  <c r="O97" i="14"/>
  <c r="N97" i="14"/>
  <c r="M97" i="14"/>
  <c r="S96" i="14"/>
  <c r="R96" i="14"/>
  <c r="Q96" i="14"/>
  <c r="P96" i="14"/>
  <c r="O96" i="14"/>
  <c r="N96" i="14"/>
  <c r="M96" i="14"/>
  <c r="S95" i="14"/>
  <c r="R95" i="14"/>
  <c r="Q95" i="14"/>
  <c r="P95" i="14"/>
  <c r="O95" i="14"/>
  <c r="N95" i="14"/>
  <c r="M95" i="14"/>
  <c r="S94" i="14"/>
  <c r="R94" i="14"/>
  <c r="Q94" i="14"/>
  <c r="P94" i="14"/>
  <c r="O94" i="14"/>
  <c r="N94" i="14"/>
  <c r="M94" i="14"/>
  <c r="S93" i="14"/>
  <c r="R93" i="14"/>
  <c r="Q93" i="14"/>
  <c r="P93" i="14"/>
  <c r="O93" i="14"/>
  <c r="N93" i="14"/>
  <c r="M93" i="14"/>
  <c r="S92" i="14"/>
  <c r="R92" i="14"/>
  <c r="Q92" i="14"/>
  <c r="P92" i="14"/>
  <c r="O92" i="14"/>
  <c r="N92" i="14"/>
  <c r="M92" i="14"/>
  <c r="S91" i="14"/>
  <c r="R91" i="14"/>
  <c r="Q91" i="14"/>
  <c r="P91" i="14"/>
  <c r="O91" i="14"/>
  <c r="N91" i="14"/>
  <c r="M91" i="14"/>
  <c r="S90" i="14"/>
  <c r="R90" i="14"/>
  <c r="Q90" i="14"/>
  <c r="P90" i="14"/>
  <c r="O90" i="14"/>
  <c r="N90" i="14"/>
  <c r="M90" i="14"/>
  <c r="S89" i="14"/>
  <c r="R89" i="14"/>
  <c r="Q89" i="14"/>
  <c r="P89" i="14"/>
  <c r="O89" i="14"/>
  <c r="N89" i="14"/>
  <c r="M89" i="14"/>
  <c r="J89" i="14"/>
  <c r="J90" i="14" s="1"/>
  <c r="J91" i="14" s="1"/>
  <c r="J92" i="14" s="1"/>
  <c r="J93" i="14" s="1"/>
  <c r="J94" i="14" s="1"/>
  <c r="J95" i="14" s="1"/>
  <c r="J96" i="14" s="1"/>
  <c r="J97" i="14" s="1"/>
  <c r="J98" i="14" s="1"/>
  <c r="J99" i="14" s="1"/>
  <c r="J100" i="14" s="1"/>
  <c r="I89" i="14"/>
  <c r="I90" i="14" s="1"/>
  <c r="I91" i="14" s="1"/>
  <c r="I92" i="14" s="1"/>
  <c r="I93" i="14" s="1"/>
  <c r="I94" i="14" s="1"/>
  <c r="I95" i="14" s="1"/>
  <c r="I96" i="14" s="1"/>
  <c r="I97" i="14" s="1"/>
  <c r="I98" i="14" s="1"/>
  <c r="I99" i="14" s="1"/>
  <c r="I100" i="14" s="1"/>
  <c r="H89" i="14"/>
  <c r="H90" i="14" s="1"/>
  <c r="H91" i="14" s="1"/>
  <c r="H92" i="14" s="1"/>
  <c r="H93" i="14" s="1"/>
  <c r="H94" i="14" s="1"/>
  <c r="H95" i="14" s="1"/>
  <c r="H96" i="14" s="1"/>
  <c r="H97" i="14" s="1"/>
  <c r="H98" i="14" s="1"/>
  <c r="H99" i="14" s="1"/>
  <c r="H100" i="14" s="1"/>
  <c r="G89" i="14"/>
  <c r="G90" i="14" s="1"/>
  <c r="G91" i="14" s="1"/>
  <c r="G92" i="14" s="1"/>
  <c r="G93" i="14" s="1"/>
  <c r="G94" i="14" s="1"/>
  <c r="G95" i="14" s="1"/>
  <c r="G96" i="14" s="1"/>
  <c r="G97" i="14" s="1"/>
  <c r="G98" i="14" s="1"/>
  <c r="G99" i="14" s="1"/>
  <c r="G100" i="14" s="1"/>
  <c r="F89" i="14"/>
  <c r="F90" i="14" s="1"/>
  <c r="F91" i="14" s="1"/>
  <c r="F92" i="14" s="1"/>
  <c r="F93" i="14" s="1"/>
  <c r="F94" i="14" s="1"/>
  <c r="F95" i="14" s="1"/>
  <c r="F96" i="14" s="1"/>
  <c r="F97" i="14" s="1"/>
  <c r="F98" i="14" s="1"/>
  <c r="F99" i="14" s="1"/>
  <c r="F100" i="14" s="1"/>
  <c r="E89" i="14"/>
  <c r="E90" i="14" s="1"/>
  <c r="E91" i="14" s="1"/>
  <c r="D89" i="14"/>
  <c r="D90" i="14" s="1"/>
  <c r="D91" i="14" s="1"/>
  <c r="D92" i="14" s="1"/>
  <c r="D93" i="14" s="1"/>
  <c r="D94" i="14" s="1"/>
  <c r="D95" i="14" s="1"/>
  <c r="D96" i="14" s="1"/>
  <c r="D97" i="14" s="1"/>
  <c r="D98" i="14" s="1"/>
  <c r="D99" i="14" s="1"/>
  <c r="D100" i="14" s="1"/>
  <c r="S88" i="14"/>
  <c r="R88" i="14"/>
  <c r="Q88" i="14"/>
  <c r="P88" i="14"/>
  <c r="O88" i="14"/>
  <c r="N88" i="14"/>
  <c r="M88" i="14"/>
  <c r="S87" i="14"/>
  <c r="R87" i="14"/>
  <c r="Q87" i="14"/>
  <c r="P87" i="14"/>
  <c r="O87" i="14"/>
  <c r="N87" i="14"/>
  <c r="M87" i="14"/>
  <c r="S86" i="14"/>
  <c r="R86" i="14"/>
  <c r="Q86" i="14"/>
  <c r="P86" i="14"/>
  <c r="O86" i="14"/>
  <c r="N86" i="14"/>
  <c r="M86" i="14"/>
  <c r="S85" i="14"/>
  <c r="R85" i="14"/>
  <c r="Q85" i="14"/>
  <c r="P85" i="14"/>
  <c r="O85" i="14"/>
  <c r="N85" i="14"/>
  <c r="M85" i="14"/>
  <c r="S84" i="14"/>
  <c r="R84" i="14"/>
  <c r="Q84" i="14"/>
  <c r="P84" i="14"/>
  <c r="O84" i="14"/>
  <c r="N84" i="14"/>
  <c r="M84" i="14"/>
  <c r="S83" i="14"/>
  <c r="R83" i="14"/>
  <c r="Q83" i="14"/>
  <c r="P83" i="14"/>
  <c r="O83" i="14"/>
  <c r="N83" i="14"/>
  <c r="M83" i="14"/>
  <c r="S82" i="14"/>
  <c r="R82" i="14"/>
  <c r="Q82" i="14"/>
  <c r="P82" i="14"/>
  <c r="O82" i="14"/>
  <c r="N82" i="14"/>
  <c r="M82" i="14"/>
  <c r="S81" i="14"/>
  <c r="R81" i="14"/>
  <c r="Q81" i="14"/>
  <c r="P81" i="14"/>
  <c r="O81" i="14"/>
  <c r="N81" i="14"/>
  <c r="M81" i="14"/>
  <c r="S80" i="14"/>
  <c r="R80" i="14"/>
  <c r="Q80" i="14"/>
  <c r="P80" i="14"/>
  <c r="O80" i="14"/>
  <c r="N80" i="14"/>
  <c r="M80" i="14"/>
  <c r="S79" i="14"/>
  <c r="R79" i="14"/>
  <c r="Q79" i="14"/>
  <c r="P79" i="14"/>
  <c r="O79" i="14"/>
  <c r="N79" i="14"/>
  <c r="M79" i="14"/>
  <c r="S78" i="14"/>
  <c r="R78" i="14"/>
  <c r="Q78" i="14"/>
  <c r="P78" i="14"/>
  <c r="O78" i="14"/>
  <c r="N78" i="14"/>
  <c r="M78" i="14"/>
  <c r="S77" i="14"/>
  <c r="R77" i="14"/>
  <c r="Q77" i="14"/>
  <c r="P77" i="14"/>
  <c r="O77" i="14"/>
  <c r="N77" i="14"/>
  <c r="M77" i="14"/>
  <c r="J77" i="14"/>
  <c r="J78" i="14" s="1"/>
  <c r="J79" i="14" s="1"/>
  <c r="J80" i="14" s="1"/>
  <c r="J81" i="14" s="1"/>
  <c r="J82" i="14" s="1"/>
  <c r="J83" i="14" s="1"/>
  <c r="J84" i="14" s="1"/>
  <c r="J85" i="14" s="1"/>
  <c r="J86" i="14" s="1"/>
  <c r="J87" i="14" s="1"/>
  <c r="J88" i="14" s="1"/>
  <c r="I77" i="14"/>
  <c r="I78" i="14" s="1"/>
  <c r="I79" i="14" s="1"/>
  <c r="I80" i="14" s="1"/>
  <c r="I81" i="14" s="1"/>
  <c r="I82" i="14" s="1"/>
  <c r="I83" i="14" s="1"/>
  <c r="I84" i="14" s="1"/>
  <c r="I85" i="14" s="1"/>
  <c r="I86" i="14" s="1"/>
  <c r="I87" i="14" s="1"/>
  <c r="I88" i="14" s="1"/>
  <c r="H77" i="14"/>
  <c r="H78" i="14" s="1"/>
  <c r="H79" i="14" s="1"/>
  <c r="H80" i="14" s="1"/>
  <c r="H81" i="14" s="1"/>
  <c r="H82" i="14" s="1"/>
  <c r="H83" i="14" s="1"/>
  <c r="H84" i="14" s="1"/>
  <c r="H85" i="14" s="1"/>
  <c r="H86" i="14" s="1"/>
  <c r="H87" i="14" s="1"/>
  <c r="H88" i="14" s="1"/>
  <c r="G77" i="14"/>
  <c r="G78" i="14" s="1"/>
  <c r="G79" i="14" s="1"/>
  <c r="G80" i="14" s="1"/>
  <c r="G81" i="14" s="1"/>
  <c r="G82" i="14" s="1"/>
  <c r="G83" i="14" s="1"/>
  <c r="G84" i="14" s="1"/>
  <c r="G85" i="14" s="1"/>
  <c r="G86" i="14" s="1"/>
  <c r="G87" i="14" s="1"/>
  <c r="G88" i="14" s="1"/>
  <c r="F77" i="14"/>
  <c r="F78" i="14" s="1"/>
  <c r="F79" i="14" s="1"/>
  <c r="F80" i="14" s="1"/>
  <c r="F81" i="14" s="1"/>
  <c r="F82" i="14" s="1"/>
  <c r="F83" i="14" s="1"/>
  <c r="F84" i="14" s="1"/>
  <c r="F85" i="14" s="1"/>
  <c r="F86" i="14" s="1"/>
  <c r="F87" i="14" s="1"/>
  <c r="F88" i="14" s="1"/>
  <c r="E77" i="14"/>
  <c r="E78" i="14" s="1"/>
  <c r="E79" i="14" s="1"/>
  <c r="E80" i="14" s="1"/>
  <c r="E81" i="14" s="1"/>
  <c r="E82" i="14" s="1"/>
  <c r="E83" i="14" s="1"/>
  <c r="E84" i="14" s="1"/>
  <c r="E85" i="14" s="1"/>
  <c r="E86" i="14" s="1"/>
  <c r="E87" i="14" s="1"/>
  <c r="E88" i="14" s="1"/>
  <c r="D77" i="14"/>
  <c r="D78" i="14" s="1"/>
  <c r="S76" i="14"/>
  <c r="R76" i="14"/>
  <c r="Q76" i="14"/>
  <c r="P76" i="14"/>
  <c r="O76" i="14"/>
  <c r="N76" i="14"/>
  <c r="M76" i="14"/>
  <c r="S75" i="14"/>
  <c r="R75" i="14"/>
  <c r="Q75" i="14"/>
  <c r="P75" i="14"/>
  <c r="O75" i="14"/>
  <c r="N75" i="14"/>
  <c r="M75" i="14"/>
  <c r="S74" i="14"/>
  <c r="R74" i="14"/>
  <c r="Q74" i="14"/>
  <c r="P74" i="14"/>
  <c r="O74" i="14"/>
  <c r="N74" i="14"/>
  <c r="M74" i="14"/>
  <c r="S73" i="14"/>
  <c r="R73" i="14"/>
  <c r="Q73" i="14"/>
  <c r="P73" i="14"/>
  <c r="O73" i="14"/>
  <c r="N73" i="14"/>
  <c r="M73" i="14"/>
  <c r="S72" i="14"/>
  <c r="R72" i="14"/>
  <c r="Q72" i="14"/>
  <c r="P72" i="14"/>
  <c r="O72" i="14"/>
  <c r="N72" i="14"/>
  <c r="M72" i="14"/>
  <c r="S71" i="14"/>
  <c r="R71" i="14"/>
  <c r="Q71" i="14"/>
  <c r="P71" i="14"/>
  <c r="O71" i="14"/>
  <c r="N71" i="14"/>
  <c r="M71" i="14"/>
  <c r="S70" i="14"/>
  <c r="R70" i="14"/>
  <c r="Q70" i="14"/>
  <c r="P70" i="14"/>
  <c r="O70" i="14"/>
  <c r="N70" i="14"/>
  <c r="M70" i="14"/>
  <c r="S69" i="14"/>
  <c r="R69" i="14"/>
  <c r="Q69" i="14"/>
  <c r="P69" i="14"/>
  <c r="O69" i="14"/>
  <c r="N69" i="14"/>
  <c r="M69" i="14"/>
  <c r="S68" i="14"/>
  <c r="R68" i="14"/>
  <c r="Q68" i="14"/>
  <c r="P68" i="14"/>
  <c r="O68" i="14"/>
  <c r="N68" i="14"/>
  <c r="M68" i="14"/>
  <c r="S67" i="14"/>
  <c r="R67" i="14"/>
  <c r="Q67" i="14"/>
  <c r="P67" i="14"/>
  <c r="O67" i="14"/>
  <c r="N67" i="14"/>
  <c r="M67" i="14"/>
  <c r="S66" i="14"/>
  <c r="R66" i="14"/>
  <c r="Q66" i="14"/>
  <c r="P66" i="14"/>
  <c r="O66" i="14"/>
  <c r="N66" i="14"/>
  <c r="M66" i="14"/>
  <c r="S65" i="14"/>
  <c r="R65" i="14"/>
  <c r="Q65" i="14"/>
  <c r="P65" i="14"/>
  <c r="O65" i="14"/>
  <c r="N65" i="14"/>
  <c r="M65" i="14"/>
  <c r="J65" i="14"/>
  <c r="J66" i="14" s="1"/>
  <c r="J67" i="14" s="1"/>
  <c r="J68" i="14" s="1"/>
  <c r="J69" i="14" s="1"/>
  <c r="J70" i="14" s="1"/>
  <c r="J71" i="14" s="1"/>
  <c r="J72" i="14" s="1"/>
  <c r="J73" i="14" s="1"/>
  <c r="J74" i="14" s="1"/>
  <c r="J75" i="14" s="1"/>
  <c r="J76" i="14" s="1"/>
  <c r="I65" i="14"/>
  <c r="I66" i="14" s="1"/>
  <c r="I67" i="14" s="1"/>
  <c r="I68" i="14" s="1"/>
  <c r="I69" i="14" s="1"/>
  <c r="I70" i="14" s="1"/>
  <c r="I71" i="14" s="1"/>
  <c r="I72" i="14" s="1"/>
  <c r="I73" i="14" s="1"/>
  <c r="I74" i="14" s="1"/>
  <c r="I75" i="14" s="1"/>
  <c r="I76" i="14" s="1"/>
  <c r="H65" i="14"/>
  <c r="H66" i="14" s="1"/>
  <c r="H67" i="14" s="1"/>
  <c r="H68" i="14" s="1"/>
  <c r="H69" i="14" s="1"/>
  <c r="H70" i="14" s="1"/>
  <c r="H71" i="14" s="1"/>
  <c r="H72" i="14" s="1"/>
  <c r="H73" i="14" s="1"/>
  <c r="H74" i="14" s="1"/>
  <c r="H75" i="14" s="1"/>
  <c r="H76" i="14" s="1"/>
  <c r="G65" i="14"/>
  <c r="G66" i="14" s="1"/>
  <c r="G67" i="14" s="1"/>
  <c r="G68" i="14" s="1"/>
  <c r="G69" i="14" s="1"/>
  <c r="G70" i="14" s="1"/>
  <c r="G71" i="14" s="1"/>
  <c r="G72" i="14" s="1"/>
  <c r="G73" i="14" s="1"/>
  <c r="G74" i="14" s="1"/>
  <c r="G75" i="14" s="1"/>
  <c r="G76" i="14" s="1"/>
  <c r="F65" i="14"/>
  <c r="F66" i="14" s="1"/>
  <c r="F67" i="14" s="1"/>
  <c r="F68" i="14" s="1"/>
  <c r="F69" i="14" s="1"/>
  <c r="F70" i="14" s="1"/>
  <c r="F71" i="14" s="1"/>
  <c r="F72" i="14" s="1"/>
  <c r="F73" i="14" s="1"/>
  <c r="F74" i="14" s="1"/>
  <c r="F75" i="14" s="1"/>
  <c r="F76" i="14" s="1"/>
  <c r="E65" i="14"/>
  <c r="E66" i="14" s="1"/>
  <c r="E67" i="14" s="1"/>
  <c r="E68" i="14" s="1"/>
  <c r="E69" i="14" s="1"/>
  <c r="E70" i="14" s="1"/>
  <c r="E71" i="14" s="1"/>
  <c r="E72" i="14" s="1"/>
  <c r="E73" i="14" s="1"/>
  <c r="E74" i="14" s="1"/>
  <c r="E75" i="14" s="1"/>
  <c r="E76" i="14" s="1"/>
  <c r="D65" i="14"/>
  <c r="D66" i="14" s="1"/>
  <c r="S64" i="14"/>
  <c r="R64" i="14"/>
  <c r="Q64" i="14"/>
  <c r="P64" i="14"/>
  <c r="O64" i="14"/>
  <c r="N64" i="14"/>
  <c r="M64" i="14"/>
  <c r="S63" i="14"/>
  <c r="R63" i="14"/>
  <c r="Q63" i="14"/>
  <c r="P63" i="14"/>
  <c r="O63" i="14"/>
  <c r="N63" i="14"/>
  <c r="M63" i="14"/>
  <c r="S62" i="14"/>
  <c r="R62" i="14"/>
  <c r="Q62" i="14"/>
  <c r="P62" i="14"/>
  <c r="O62" i="14"/>
  <c r="N62" i="14"/>
  <c r="M62" i="14"/>
  <c r="S61" i="14"/>
  <c r="R61" i="14"/>
  <c r="Q61" i="14"/>
  <c r="P61" i="14"/>
  <c r="O61" i="14"/>
  <c r="N61" i="14"/>
  <c r="M61" i="14"/>
  <c r="S60" i="14"/>
  <c r="R60" i="14"/>
  <c r="Q60" i="14"/>
  <c r="P60" i="14"/>
  <c r="O60" i="14"/>
  <c r="N60" i="14"/>
  <c r="M60" i="14"/>
  <c r="S59" i="14"/>
  <c r="R59" i="14"/>
  <c r="Q59" i="14"/>
  <c r="P59" i="14"/>
  <c r="O59" i="14"/>
  <c r="N59" i="14"/>
  <c r="M59" i="14"/>
  <c r="S58" i="14"/>
  <c r="R58" i="14"/>
  <c r="Q58" i="14"/>
  <c r="P58" i="14"/>
  <c r="O58" i="14"/>
  <c r="N58" i="14"/>
  <c r="M58" i="14"/>
  <c r="S57" i="14"/>
  <c r="R57" i="14"/>
  <c r="Q57" i="14"/>
  <c r="P57" i="14"/>
  <c r="O57" i="14"/>
  <c r="N57" i="14"/>
  <c r="M57" i="14"/>
  <c r="S56" i="14"/>
  <c r="R56" i="14"/>
  <c r="Q56" i="14"/>
  <c r="P56" i="14"/>
  <c r="O56" i="14"/>
  <c r="N56" i="14"/>
  <c r="M56" i="14"/>
  <c r="S55" i="14"/>
  <c r="R55" i="14"/>
  <c r="Q55" i="14"/>
  <c r="P55" i="14"/>
  <c r="O55" i="14"/>
  <c r="N55" i="14"/>
  <c r="M55" i="14"/>
  <c r="S54" i="14"/>
  <c r="R54" i="14"/>
  <c r="Q54" i="14"/>
  <c r="P54" i="14"/>
  <c r="O54" i="14"/>
  <c r="N54" i="14"/>
  <c r="M54" i="14"/>
  <c r="S53" i="14"/>
  <c r="R53" i="14"/>
  <c r="Q53" i="14"/>
  <c r="P53" i="14"/>
  <c r="O53" i="14"/>
  <c r="N53" i="14"/>
  <c r="M53" i="14"/>
  <c r="J53" i="14"/>
  <c r="J54" i="14" s="1"/>
  <c r="J55" i="14" s="1"/>
  <c r="J56" i="14" s="1"/>
  <c r="J57" i="14" s="1"/>
  <c r="J58" i="14" s="1"/>
  <c r="J59" i="14" s="1"/>
  <c r="J60" i="14" s="1"/>
  <c r="J61" i="14" s="1"/>
  <c r="J62" i="14" s="1"/>
  <c r="J63" i="14" s="1"/>
  <c r="J64" i="14" s="1"/>
  <c r="I53" i="14"/>
  <c r="I54" i="14" s="1"/>
  <c r="I55" i="14" s="1"/>
  <c r="I56" i="14" s="1"/>
  <c r="I57" i="14" s="1"/>
  <c r="I58" i="14" s="1"/>
  <c r="I59" i="14" s="1"/>
  <c r="I60" i="14" s="1"/>
  <c r="I61" i="14" s="1"/>
  <c r="I62" i="14" s="1"/>
  <c r="I63" i="14" s="1"/>
  <c r="I64" i="14" s="1"/>
  <c r="H53" i="14"/>
  <c r="H54" i="14" s="1"/>
  <c r="H55" i="14" s="1"/>
  <c r="H56" i="14" s="1"/>
  <c r="H57" i="14" s="1"/>
  <c r="H58" i="14" s="1"/>
  <c r="H59" i="14" s="1"/>
  <c r="H60" i="14" s="1"/>
  <c r="H61" i="14" s="1"/>
  <c r="H62" i="14" s="1"/>
  <c r="H63" i="14" s="1"/>
  <c r="H64" i="14" s="1"/>
  <c r="G53" i="14"/>
  <c r="G54" i="14" s="1"/>
  <c r="G55" i="14" s="1"/>
  <c r="G56" i="14" s="1"/>
  <c r="G57" i="14" s="1"/>
  <c r="G58" i="14" s="1"/>
  <c r="G59" i="14" s="1"/>
  <c r="G60" i="14" s="1"/>
  <c r="G61" i="14" s="1"/>
  <c r="G62" i="14" s="1"/>
  <c r="G63" i="14" s="1"/>
  <c r="G64" i="14" s="1"/>
  <c r="F53" i="14"/>
  <c r="F54" i="14" s="1"/>
  <c r="F55" i="14" s="1"/>
  <c r="F56" i="14" s="1"/>
  <c r="F57" i="14" s="1"/>
  <c r="F58" i="14" s="1"/>
  <c r="F59" i="14" s="1"/>
  <c r="F60" i="14" s="1"/>
  <c r="F61" i="14" s="1"/>
  <c r="F62" i="14" s="1"/>
  <c r="F63" i="14" s="1"/>
  <c r="F64" i="14" s="1"/>
  <c r="E53" i="14"/>
  <c r="E54" i="14" s="1"/>
  <c r="E55" i="14" s="1"/>
  <c r="E56" i="14" s="1"/>
  <c r="E57" i="14" s="1"/>
  <c r="E58" i="14" s="1"/>
  <c r="E59" i="14" s="1"/>
  <c r="E60" i="14" s="1"/>
  <c r="E61" i="14" s="1"/>
  <c r="E62" i="14" s="1"/>
  <c r="E63" i="14" s="1"/>
  <c r="E64" i="14" s="1"/>
  <c r="D53" i="14"/>
  <c r="D54" i="14" s="1"/>
  <c r="S52" i="14"/>
  <c r="R52" i="14"/>
  <c r="Q52" i="14"/>
  <c r="P52" i="14"/>
  <c r="O52" i="14"/>
  <c r="N52" i="14"/>
  <c r="M52" i="14"/>
  <c r="I52" i="14"/>
  <c r="S51" i="14"/>
  <c r="R51" i="14"/>
  <c r="Q51" i="14"/>
  <c r="P51" i="14"/>
  <c r="O51" i="14"/>
  <c r="N51" i="14"/>
  <c r="M51" i="14"/>
  <c r="I51" i="14"/>
  <c r="S50" i="14"/>
  <c r="R50" i="14"/>
  <c r="Q50" i="14"/>
  <c r="P50" i="14"/>
  <c r="O50" i="14"/>
  <c r="N50" i="14"/>
  <c r="M50" i="14"/>
  <c r="I50" i="14"/>
  <c r="S49" i="14"/>
  <c r="R49" i="14"/>
  <c r="Q49" i="14"/>
  <c r="P49" i="14"/>
  <c r="O49" i="14"/>
  <c r="N49" i="14"/>
  <c r="M49" i="14"/>
  <c r="I49" i="14"/>
  <c r="S48" i="14"/>
  <c r="R48" i="14"/>
  <c r="Q48" i="14"/>
  <c r="P48" i="14"/>
  <c r="O48" i="14"/>
  <c r="N48" i="14"/>
  <c r="M48" i="14"/>
  <c r="I48" i="14"/>
  <c r="S47" i="14"/>
  <c r="R47" i="14"/>
  <c r="Q47" i="14"/>
  <c r="P47" i="14"/>
  <c r="O47" i="14"/>
  <c r="N47" i="14"/>
  <c r="M47" i="14"/>
  <c r="I47" i="14"/>
  <c r="S46" i="14"/>
  <c r="R46" i="14"/>
  <c r="Q46" i="14"/>
  <c r="P46" i="14"/>
  <c r="O46" i="14"/>
  <c r="N46" i="14"/>
  <c r="M46" i="14"/>
  <c r="I46" i="14"/>
  <c r="S45" i="14"/>
  <c r="R45" i="14"/>
  <c r="Q45" i="14"/>
  <c r="P45" i="14"/>
  <c r="O45" i="14"/>
  <c r="N45" i="14"/>
  <c r="M45" i="14"/>
  <c r="I45" i="14"/>
  <c r="S44" i="14"/>
  <c r="R44" i="14"/>
  <c r="Q44" i="14"/>
  <c r="P44" i="14"/>
  <c r="O44" i="14"/>
  <c r="N44" i="14"/>
  <c r="M44" i="14"/>
  <c r="I44" i="14"/>
  <c r="S43" i="14"/>
  <c r="R43" i="14"/>
  <c r="Q43" i="14"/>
  <c r="P43" i="14"/>
  <c r="O43" i="14"/>
  <c r="N43" i="14"/>
  <c r="M43" i="14"/>
  <c r="I43" i="14"/>
  <c r="S42" i="14"/>
  <c r="R42" i="14"/>
  <c r="Q42" i="14"/>
  <c r="P42" i="14"/>
  <c r="O42" i="14"/>
  <c r="N42" i="14"/>
  <c r="M42" i="14"/>
  <c r="I42" i="14"/>
  <c r="S41" i="14"/>
  <c r="R41" i="14"/>
  <c r="Q41" i="14"/>
  <c r="P41" i="14"/>
  <c r="O41" i="14"/>
  <c r="N41" i="14"/>
  <c r="M41" i="14"/>
  <c r="J41" i="14"/>
  <c r="J42" i="14" s="1"/>
  <c r="J43" i="14" s="1"/>
  <c r="J44" i="14" s="1"/>
  <c r="J45" i="14" s="1"/>
  <c r="J46" i="14" s="1"/>
  <c r="J47" i="14" s="1"/>
  <c r="J48" i="14" s="1"/>
  <c r="J49" i="14" s="1"/>
  <c r="J50" i="14" s="1"/>
  <c r="J51" i="14" s="1"/>
  <c r="J52" i="14" s="1"/>
  <c r="I41" i="14"/>
  <c r="H41" i="14"/>
  <c r="H42" i="14" s="1"/>
  <c r="H43" i="14" s="1"/>
  <c r="H44" i="14" s="1"/>
  <c r="H45" i="14" s="1"/>
  <c r="H46" i="14" s="1"/>
  <c r="H47" i="14" s="1"/>
  <c r="H48" i="14" s="1"/>
  <c r="H49" i="14" s="1"/>
  <c r="H50" i="14" s="1"/>
  <c r="H51" i="14" s="1"/>
  <c r="H52" i="14" s="1"/>
  <c r="G41" i="14"/>
  <c r="G42" i="14" s="1"/>
  <c r="G43" i="14" s="1"/>
  <c r="G44" i="14" s="1"/>
  <c r="G45" i="14" s="1"/>
  <c r="G46" i="14" s="1"/>
  <c r="G47" i="14" s="1"/>
  <c r="G48" i="14" s="1"/>
  <c r="G49" i="14" s="1"/>
  <c r="G50" i="14" s="1"/>
  <c r="G51" i="14" s="1"/>
  <c r="G52" i="14" s="1"/>
  <c r="F41" i="14"/>
  <c r="F42" i="14" s="1"/>
  <c r="F43" i="14" s="1"/>
  <c r="F44" i="14" s="1"/>
  <c r="F45" i="14" s="1"/>
  <c r="F46" i="14" s="1"/>
  <c r="F47" i="14" s="1"/>
  <c r="F48" i="14" s="1"/>
  <c r="F49" i="14" s="1"/>
  <c r="F50" i="14" s="1"/>
  <c r="F51" i="14" s="1"/>
  <c r="F52" i="14" s="1"/>
  <c r="E41" i="14"/>
  <c r="E42" i="14" s="1"/>
  <c r="E43" i="14" s="1"/>
  <c r="E44" i="14" s="1"/>
  <c r="E45" i="14" s="1"/>
  <c r="E46" i="14" s="1"/>
  <c r="E47" i="14" s="1"/>
  <c r="E48" i="14" s="1"/>
  <c r="E49" i="14" s="1"/>
  <c r="E50" i="14" s="1"/>
  <c r="E51" i="14" s="1"/>
  <c r="E52" i="14" s="1"/>
  <c r="D41" i="14"/>
  <c r="D42" i="14" s="1"/>
  <c r="D43" i="14" s="1"/>
  <c r="D44" i="14" s="1"/>
  <c r="D45" i="14" s="1"/>
  <c r="D46" i="14" s="1"/>
  <c r="D47" i="14" s="1"/>
  <c r="D48" i="14" s="1"/>
  <c r="D49" i="14" s="1"/>
  <c r="D50" i="14" s="1"/>
  <c r="S40" i="14"/>
  <c r="R40" i="14"/>
  <c r="Q40" i="14"/>
  <c r="P40" i="14"/>
  <c r="O40" i="14"/>
  <c r="N40" i="14"/>
  <c r="M40" i="14"/>
  <c r="I40" i="14"/>
  <c r="S39" i="14"/>
  <c r="R39" i="14"/>
  <c r="Q39" i="14"/>
  <c r="P39" i="14"/>
  <c r="O39" i="14"/>
  <c r="N39" i="14"/>
  <c r="M39" i="14"/>
  <c r="I39" i="14"/>
  <c r="S38" i="14"/>
  <c r="R38" i="14"/>
  <c r="Q38" i="14"/>
  <c r="P38" i="14"/>
  <c r="O38" i="14"/>
  <c r="N38" i="14"/>
  <c r="M38" i="14"/>
  <c r="I38" i="14"/>
  <c r="S37" i="14"/>
  <c r="R37" i="14"/>
  <c r="Q37" i="14"/>
  <c r="P37" i="14"/>
  <c r="O37" i="14"/>
  <c r="N37" i="14"/>
  <c r="M37" i="14"/>
  <c r="I37" i="14"/>
  <c r="S36" i="14"/>
  <c r="R36" i="14"/>
  <c r="Q36" i="14"/>
  <c r="P36" i="14"/>
  <c r="O36" i="14"/>
  <c r="N36" i="14"/>
  <c r="M36" i="14"/>
  <c r="I36" i="14"/>
  <c r="X35" i="14"/>
  <c r="X36" i="14" s="1"/>
  <c r="X37" i="14" s="1"/>
  <c r="S35" i="14"/>
  <c r="R35" i="14"/>
  <c r="Q35" i="14"/>
  <c r="P35" i="14"/>
  <c r="O35" i="14"/>
  <c r="N35" i="14"/>
  <c r="M35" i="14"/>
  <c r="I35" i="14"/>
  <c r="AO34" i="14"/>
  <c r="AN34" i="14"/>
  <c r="AM34" i="14"/>
  <c r="AL34" i="14"/>
  <c r="AK34" i="14"/>
  <c r="AJ34" i="14"/>
  <c r="AI34" i="14"/>
  <c r="AH34" i="14"/>
  <c r="AG34" i="14"/>
  <c r="AF34" i="14"/>
  <c r="AE34" i="14"/>
  <c r="AD34" i="14"/>
  <c r="AC34" i="14"/>
  <c r="AB34" i="14"/>
  <c r="AA34" i="14"/>
  <c r="Z34" i="14"/>
  <c r="Y34" i="14"/>
  <c r="S34" i="14"/>
  <c r="R34" i="14"/>
  <c r="Q34" i="14"/>
  <c r="P34" i="14"/>
  <c r="O34" i="14"/>
  <c r="N34" i="14"/>
  <c r="M34" i="14"/>
  <c r="I34" i="14"/>
  <c r="S33" i="14"/>
  <c r="R33" i="14"/>
  <c r="Q33" i="14"/>
  <c r="P33" i="14"/>
  <c r="O33" i="14"/>
  <c r="N33" i="14"/>
  <c r="M33" i="14"/>
  <c r="I33" i="14"/>
  <c r="S32" i="14"/>
  <c r="R32" i="14"/>
  <c r="Q32" i="14"/>
  <c r="P32" i="14"/>
  <c r="O32" i="14"/>
  <c r="N32" i="14"/>
  <c r="M32" i="14"/>
  <c r="I32" i="14"/>
  <c r="S31" i="14"/>
  <c r="R31" i="14"/>
  <c r="Q31" i="14"/>
  <c r="P31" i="14"/>
  <c r="O31" i="14"/>
  <c r="N31" i="14"/>
  <c r="M31" i="14"/>
  <c r="I31" i="14"/>
  <c r="S30" i="14"/>
  <c r="R30" i="14"/>
  <c r="Q30" i="14"/>
  <c r="P30" i="14"/>
  <c r="O30" i="14"/>
  <c r="N30" i="14"/>
  <c r="M30" i="14"/>
  <c r="I30" i="14"/>
  <c r="S29" i="14"/>
  <c r="R29" i="14"/>
  <c r="Q29" i="14"/>
  <c r="P29" i="14"/>
  <c r="O29" i="14"/>
  <c r="N29" i="14"/>
  <c r="M29" i="14"/>
  <c r="J29" i="14"/>
  <c r="J30" i="14" s="1"/>
  <c r="J31" i="14" s="1"/>
  <c r="J32" i="14" s="1"/>
  <c r="J33" i="14" s="1"/>
  <c r="J34" i="14" s="1"/>
  <c r="J35" i="14" s="1"/>
  <c r="J36" i="14" s="1"/>
  <c r="J37" i="14" s="1"/>
  <c r="J38" i="14" s="1"/>
  <c r="J39" i="14" s="1"/>
  <c r="J40" i="14" s="1"/>
  <c r="I29" i="14"/>
  <c r="H29" i="14"/>
  <c r="H30" i="14" s="1"/>
  <c r="H31" i="14" s="1"/>
  <c r="H32" i="14" s="1"/>
  <c r="H33" i="14" s="1"/>
  <c r="H34" i="14" s="1"/>
  <c r="H35" i="14" s="1"/>
  <c r="H36" i="14" s="1"/>
  <c r="H37" i="14" s="1"/>
  <c r="H38" i="14" s="1"/>
  <c r="H39" i="14" s="1"/>
  <c r="H40" i="14" s="1"/>
  <c r="G29" i="14"/>
  <c r="G30" i="14" s="1"/>
  <c r="G31" i="14" s="1"/>
  <c r="G32" i="14" s="1"/>
  <c r="G33" i="14" s="1"/>
  <c r="G34" i="14" s="1"/>
  <c r="G35" i="14" s="1"/>
  <c r="G36" i="14" s="1"/>
  <c r="G37" i="14" s="1"/>
  <c r="G38" i="14" s="1"/>
  <c r="G39" i="14" s="1"/>
  <c r="G40" i="14" s="1"/>
  <c r="F29" i="14"/>
  <c r="F30" i="14" s="1"/>
  <c r="F31" i="14" s="1"/>
  <c r="F32" i="14" s="1"/>
  <c r="F33" i="14" s="1"/>
  <c r="F34" i="14" s="1"/>
  <c r="F35" i="14" s="1"/>
  <c r="F36" i="14" s="1"/>
  <c r="F37" i="14" s="1"/>
  <c r="F38" i="14" s="1"/>
  <c r="F39" i="14" s="1"/>
  <c r="F40" i="14" s="1"/>
  <c r="E29" i="14"/>
  <c r="E30" i="14" s="1"/>
  <c r="E31" i="14" s="1"/>
  <c r="E32" i="14" s="1"/>
  <c r="E33" i="14" s="1"/>
  <c r="E34" i="14" s="1"/>
  <c r="E35" i="14" s="1"/>
  <c r="E36" i="14" s="1"/>
  <c r="E37" i="14" s="1"/>
  <c r="E38" i="14" s="1"/>
  <c r="E39" i="14" s="1"/>
  <c r="E40" i="14" s="1"/>
  <c r="D29" i="14"/>
  <c r="D30" i="14" s="1"/>
  <c r="D31" i="14" s="1"/>
  <c r="D32" i="14" s="1"/>
  <c r="D33" i="14" s="1"/>
  <c r="D34" i="14" s="1"/>
  <c r="D35" i="14" s="1"/>
  <c r="D36" i="14" s="1"/>
  <c r="D37" i="14" s="1"/>
  <c r="D38" i="14" s="1"/>
  <c r="D39" i="14" s="1"/>
  <c r="D40" i="14" s="1"/>
  <c r="R28" i="14"/>
  <c r="Q28" i="14"/>
  <c r="P28" i="14"/>
  <c r="O28" i="14"/>
  <c r="N28" i="14"/>
  <c r="M28" i="14"/>
  <c r="J28" i="14"/>
  <c r="I28" i="14"/>
  <c r="R27" i="14"/>
  <c r="Q27" i="14"/>
  <c r="P27" i="14"/>
  <c r="O27" i="14"/>
  <c r="N27" i="14"/>
  <c r="M27" i="14"/>
  <c r="J27" i="14"/>
  <c r="I27" i="14"/>
  <c r="R26" i="14"/>
  <c r="Q26" i="14"/>
  <c r="P26" i="14"/>
  <c r="O26" i="14"/>
  <c r="N26" i="14"/>
  <c r="M26" i="14"/>
  <c r="J26" i="14"/>
  <c r="I26" i="14"/>
  <c r="R25" i="14"/>
  <c r="Q25" i="14"/>
  <c r="P25" i="14"/>
  <c r="O25" i="14"/>
  <c r="N25" i="14"/>
  <c r="M25" i="14"/>
  <c r="J25" i="14"/>
  <c r="I25" i="14"/>
  <c r="R24" i="14"/>
  <c r="Q24" i="14"/>
  <c r="P24" i="14"/>
  <c r="O24" i="14"/>
  <c r="N24" i="14"/>
  <c r="M24" i="14"/>
  <c r="J24" i="14"/>
  <c r="I24" i="14"/>
  <c r="R23" i="14"/>
  <c r="Q23" i="14"/>
  <c r="P23" i="14"/>
  <c r="O23" i="14"/>
  <c r="N23" i="14"/>
  <c r="M23" i="14"/>
  <c r="J23" i="14"/>
  <c r="I23" i="14"/>
  <c r="R22" i="14"/>
  <c r="Q22" i="14"/>
  <c r="P22" i="14"/>
  <c r="O22" i="14"/>
  <c r="N22" i="14"/>
  <c r="M22" i="14"/>
  <c r="J22" i="14"/>
  <c r="I22" i="14"/>
  <c r="R21" i="14"/>
  <c r="Q21" i="14"/>
  <c r="P21" i="14"/>
  <c r="O21" i="14"/>
  <c r="N21" i="14"/>
  <c r="M21" i="14"/>
  <c r="J21" i="14"/>
  <c r="I21" i="14"/>
  <c r="R20" i="14"/>
  <c r="Q20" i="14"/>
  <c r="P20" i="14"/>
  <c r="O20" i="14"/>
  <c r="N20" i="14"/>
  <c r="M20" i="14"/>
  <c r="J20" i="14"/>
  <c r="I20" i="14"/>
  <c r="R19" i="14"/>
  <c r="Q19" i="14"/>
  <c r="P19" i="14"/>
  <c r="O19" i="14"/>
  <c r="N19" i="14"/>
  <c r="M19" i="14"/>
  <c r="J19" i="14"/>
  <c r="I19" i="14"/>
  <c r="R18" i="14"/>
  <c r="Q18" i="14"/>
  <c r="P18" i="14"/>
  <c r="O18" i="14"/>
  <c r="N18" i="14"/>
  <c r="M18" i="14"/>
  <c r="J18" i="14"/>
  <c r="I18" i="14"/>
  <c r="R17" i="14"/>
  <c r="Q17" i="14"/>
  <c r="P17" i="14"/>
  <c r="O17" i="14"/>
  <c r="N17" i="14"/>
  <c r="M17" i="14"/>
  <c r="J17" i="14"/>
  <c r="I17" i="14"/>
  <c r="H17" i="14"/>
  <c r="H18" i="14" s="1"/>
  <c r="H19" i="14" s="1"/>
  <c r="H20" i="14" s="1"/>
  <c r="H21" i="14" s="1"/>
  <c r="H22" i="14" s="1"/>
  <c r="H23" i="14" s="1"/>
  <c r="H24" i="14" s="1"/>
  <c r="H25" i="14" s="1"/>
  <c r="H26" i="14" s="1"/>
  <c r="H27" i="14" s="1"/>
  <c r="H28" i="14" s="1"/>
  <c r="G17" i="14"/>
  <c r="G18" i="14" s="1"/>
  <c r="G19" i="14" s="1"/>
  <c r="G20" i="14" s="1"/>
  <c r="G21" i="14" s="1"/>
  <c r="G22" i="14" s="1"/>
  <c r="G23" i="14" s="1"/>
  <c r="G24" i="14" s="1"/>
  <c r="G25" i="14" s="1"/>
  <c r="G26" i="14" s="1"/>
  <c r="G27" i="14" s="1"/>
  <c r="G28" i="14" s="1"/>
  <c r="F17" i="14"/>
  <c r="F18" i="14" s="1"/>
  <c r="F19" i="14" s="1"/>
  <c r="F20" i="14" s="1"/>
  <c r="F21" i="14" s="1"/>
  <c r="F22" i="14" s="1"/>
  <c r="F23" i="14" s="1"/>
  <c r="F24" i="14" s="1"/>
  <c r="F25" i="14" s="1"/>
  <c r="F26" i="14" s="1"/>
  <c r="F27" i="14" s="1"/>
  <c r="F28" i="14" s="1"/>
  <c r="E17" i="14"/>
  <c r="E18" i="14" s="1"/>
  <c r="E19" i="14" s="1"/>
  <c r="E20" i="14" s="1"/>
  <c r="E21" i="14" s="1"/>
  <c r="E22" i="14" s="1"/>
  <c r="E23" i="14" s="1"/>
  <c r="E24" i="14" s="1"/>
  <c r="E25" i="14" s="1"/>
  <c r="E26" i="14" s="1"/>
  <c r="E27" i="14" s="1"/>
  <c r="E28" i="14" s="1"/>
  <c r="D17" i="14"/>
  <c r="D18" i="14" s="1"/>
  <c r="D19" i="14" s="1"/>
  <c r="D20" i="14" s="1"/>
  <c r="D21" i="14" s="1"/>
  <c r="D22" i="14" s="1"/>
  <c r="D23" i="14" s="1"/>
  <c r="D24" i="14" s="1"/>
  <c r="D25" i="14" s="1"/>
  <c r="D26" i="14" s="1"/>
  <c r="D27" i="14" s="1"/>
  <c r="D28" i="14" s="1"/>
  <c r="R16" i="14"/>
  <c r="Q16" i="14"/>
  <c r="P16" i="14"/>
  <c r="O16" i="14"/>
  <c r="N16" i="14"/>
  <c r="M16" i="14"/>
  <c r="J16" i="14"/>
  <c r="I16" i="14"/>
  <c r="R15" i="14"/>
  <c r="Q15" i="14"/>
  <c r="P15" i="14"/>
  <c r="O15" i="14"/>
  <c r="N15" i="14"/>
  <c r="M15" i="14"/>
  <c r="J15" i="14"/>
  <c r="I15" i="14"/>
  <c r="R14" i="14"/>
  <c r="Q14" i="14"/>
  <c r="P14" i="14"/>
  <c r="O14" i="14"/>
  <c r="N14" i="14"/>
  <c r="M14" i="14"/>
  <c r="J14" i="14"/>
  <c r="I14" i="14"/>
  <c r="R13" i="14"/>
  <c r="Q13" i="14"/>
  <c r="P13" i="14"/>
  <c r="O13" i="14"/>
  <c r="N13" i="14"/>
  <c r="M13" i="14"/>
  <c r="J13" i="14"/>
  <c r="I13" i="14"/>
  <c r="X12" i="14"/>
  <c r="AJ12" i="14" s="1"/>
  <c r="R12" i="14"/>
  <c r="Q12" i="14"/>
  <c r="P12" i="14"/>
  <c r="O12" i="14"/>
  <c r="N12" i="14"/>
  <c r="M12" i="14"/>
  <c r="J12" i="14"/>
  <c r="I12" i="14"/>
  <c r="AO11" i="14"/>
  <c r="AN11" i="14"/>
  <c r="AM11" i="14"/>
  <c r="AL11" i="14"/>
  <c r="AK11" i="14"/>
  <c r="AJ11" i="14"/>
  <c r="AI11" i="14"/>
  <c r="AH11" i="14"/>
  <c r="AG11" i="14"/>
  <c r="AF11" i="14"/>
  <c r="AE11" i="14"/>
  <c r="AD11" i="14"/>
  <c r="AC11" i="14"/>
  <c r="AB11" i="14"/>
  <c r="AA11" i="14"/>
  <c r="Z11" i="14"/>
  <c r="Y11" i="14"/>
  <c r="R11" i="14"/>
  <c r="Q11" i="14"/>
  <c r="P11" i="14"/>
  <c r="O11" i="14"/>
  <c r="N11" i="14"/>
  <c r="M11" i="14"/>
  <c r="J11" i="14"/>
  <c r="I11" i="14"/>
  <c r="R10" i="14"/>
  <c r="Q10" i="14"/>
  <c r="P10" i="14"/>
  <c r="O10" i="14"/>
  <c r="N10" i="14"/>
  <c r="M10" i="14"/>
  <c r="J10" i="14"/>
  <c r="I10" i="14"/>
  <c r="R9" i="14"/>
  <c r="Q9" i="14"/>
  <c r="P9" i="14"/>
  <c r="O9" i="14"/>
  <c r="N9" i="14"/>
  <c r="M9" i="14"/>
  <c r="J9" i="14"/>
  <c r="I9" i="14"/>
  <c r="R8" i="14"/>
  <c r="Q8" i="14"/>
  <c r="P8" i="14"/>
  <c r="O8" i="14"/>
  <c r="N8" i="14"/>
  <c r="M8" i="14"/>
  <c r="J8" i="14"/>
  <c r="I8" i="14"/>
  <c r="R7" i="14"/>
  <c r="Q7" i="14"/>
  <c r="P7" i="14"/>
  <c r="O7" i="14"/>
  <c r="N7" i="14"/>
  <c r="M7" i="14"/>
  <c r="J7" i="14"/>
  <c r="I7" i="14"/>
  <c r="R6" i="14"/>
  <c r="Q6" i="14"/>
  <c r="P6" i="14"/>
  <c r="O6" i="14"/>
  <c r="N6" i="14"/>
  <c r="M6" i="14"/>
  <c r="J6" i="14"/>
  <c r="I6" i="14"/>
  <c r="R5" i="14"/>
  <c r="Q5" i="14"/>
  <c r="P5" i="14"/>
  <c r="O5" i="14"/>
  <c r="N5" i="14"/>
  <c r="M5" i="14"/>
  <c r="J5" i="14"/>
  <c r="I5" i="14"/>
  <c r="H5" i="14"/>
  <c r="H6" i="14" s="1"/>
  <c r="H7" i="14" s="1"/>
  <c r="H8" i="14" s="1"/>
  <c r="H9" i="14" s="1"/>
  <c r="H10" i="14" s="1"/>
  <c r="H11" i="14" s="1"/>
  <c r="H12" i="14" s="1"/>
  <c r="H13" i="14" s="1"/>
  <c r="H14" i="14" s="1"/>
  <c r="H15" i="14" s="1"/>
  <c r="H16" i="14" s="1"/>
  <c r="G5" i="14"/>
  <c r="G6" i="14" s="1"/>
  <c r="G7" i="14" s="1"/>
  <c r="G8" i="14" s="1"/>
  <c r="G9" i="14" s="1"/>
  <c r="G10" i="14" s="1"/>
  <c r="G11" i="14" s="1"/>
  <c r="G12" i="14" s="1"/>
  <c r="G13" i="14" s="1"/>
  <c r="G14" i="14" s="1"/>
  <c r="G15" i="14" s="1"/>
  <c r="G16" i="14" s="1"/>
  <c r="F5" i="14"/>
  <c r="F6" i="14" s="1"/>
  <c r="F7" i="14" s="1"/>
  <c r="F8" i="14" s="1"/>
  <c r="F9" i="14" s="1"/>
  <c r="F10" i="14" s="1"/>
  <c r="F11" i="14" s="1"/>
  <c r="F12" i="14" s="1"/>
  <c r="F13" i="14" s="1"/>
  <c r="F14" i="14" s="1"/>
  <c r="F15" i="14" s="1"/>
  <c r="F16" i="14" s="1"/>
  <c r="E5" i="14"/>
  <c r="E6" i="14" s="1"/>
  <c r="E7" i="14" s="1"/>
  <c r="E8" i="14" s="1"/>
  <c r="E9" i="14" s="1"/>
  <c r="E10" i="14" s="1"/>
  <c r="E11" i="14" s="1"/>
  <c r="E12" i="14" s="1"/>
  <c r="E13" i="14" s="1"/>
  <c r="E14" i="14" s="1"/>
  <c r="E15" i="14" s="1"/>
  <c r="E16" i="14" s="1"/>
  <c r="D5" i="14"/>
  <c r="D6" i="14" s="1"/>
  <c r="D7" i="14" s="1"/>
  <c r="D8" i="14" s="1"/>
  <c r="D9" i="14" s="1"/>
  <c r="D10" i="14" s="1"/>
  <c r="D11" i="14" s="1"/>
  <c r="D12" i="14" s="1"/>
  <c r="D13" i="14" s="1"/>
  <c r="D14" i="14" s="1"/>
  <c r="D15" i="14" s="1"/>
  <c r="D16" i="14" s="1"/>
  <c r="X4" i="14"/>
  <c r="AA4" i="14" s="1"/>
  <c r="AN3" i="14"/>
  <c r="AM3" i="14"/>
  <c r="AL3" i="14"/>
  <c r="AK3" i="14"/>
  <c r="AJ3" i="14"/>
  <c r="AI3" i="14"/>
  <c r="AH3" i="14"/>
  <c r="AG3" i="14"/>
  <c r="AF3" i="14"/>
  <c r="AE3" i="14"/>
  <c r="AD3" i="14"/>
  <c r="AC3" i="14"/>
  <c r="AB3" i="14"/>
  <c r="AA3" i="14"/>
  <c r="Z3" i="14"/>
  <c r="Y3" i="14"/>
  <c r="B114" i="12"/>
  <c r="J246" i="13"/>
  <c r="J245" i="13"/>
  <c r="J244" i="13"/>
  <c r="J243" i="13"/>
  <c r="J242" i="13"/>
  <c r="J241" i="13"/>
  <c r="J240" i="13"/>
  <c r="J239" i="13"/>
  <c r="J238" i="13"/>
  <c r="J237" i="13"/>
  <c r="J236" i="13"/>
  <c r="J235" i="13"/>
  <c r="J234" i="13"/>
  <c r="J233" i="13"/>
  <c r="J232" i="13"/>
  <c r="J231" i="13"/>
  <c r="J230" i="13"/>
  <c r="J229" i="13"/>
  <c r="J228" i="13"/>
  <c r="J227" i="13"/>
  <c r="J226" i="13"/>
  <c r="J225" i="13"/>
  <c r="J224" i="13"/>
  <c r="J223" i="13"/>
  <c r="J222" i="13"/>
  <c r="J221" i="13"/>
  <c r="J220" i="13"/>
  <c r="J219" i="13"/>
  <c r="J218" i="13"/>
  <c r="J217" i="13"/>
  <c r="J216" i="13"/>
  <c r="J215" i="13"/>
  <c r="J214" i="13"/>
  <c r="J213" i="13"/>
  <c r="J212" i="13"/>
  <c r="J211" i="13"/>
  <c r="J210" i="13"/>
  <c r="J209" i="13"/>
  <c r="J208" i="13"/>
  <c r="J207" i="13"/>
  <c r="J206" i="13"/>
  <c r="J205" i="13"/>
  <c r="J204" i="13"/>
  <c r="J203" i="13"/>
  <c r="J202" i="13"/>
  <c r="J201" i="13"/>
  <c r="J200" i="13"/>
  <c r="J199" i="13"/>
  <c r="J198" i="13"/>
  <c r="J197" i="13"/>
  <c r="J196" i="13"/>
  <c r="J195" i="13"/>
  <c r="J194" i="13"/>
  <c r="J193" i="13"/>
  <c r="J192" i="13"/>
  <c r="J191" i="13"/>
  <c r="J190" i="13"/>
  <c r="J189" i="13"/>
  <c r="J188" i="13"/>
  <c r="J187" i="13"/>
  <c r="J186" i="13"/>
  <c r="J185" i="13"/>
  <c r="J184" i="13"/>
  <c r="J183" i="13"/>
  <c r="J182" i="13"/>
  <c r="J181" i="13"/>
  <c r="J180" i="13"/>
  <c r="J179" i="13"/>
  <c r="J178" i="13"/>
  <c r="J177" i="13"/>
  <c r="J176" i="13"/>
  <c r="J175" i="13"/>
  <c r="J174" i="13"/>
  <c r="J173" i="13"/>
  <c r="J172" i="13"/>
  <c r="J171" i="13"/>
  <c r="J170" i="13"/>
  <c r="J169" i="13"/>
  <c r="J168" i="13"/>
  <c r="J167" i="13"/>
  <c r="J166" i="13"/>
  <c r="J165" i="13"/>
  <c r="J164" i="13"/>
  <c r="J163" i="13"/>
  <c r="J162" i="13"/>
  <c r="J161" i="13"/>
  <c r="J160" i="13"/>
  <c r="J159" i="13"/>
  <c r="J158" i="13"/>
  <c r="J157" i="13"/>
  <c r="J156" i="13"/>
  <c r="J155" i="13"/>
  <c r="J154" i="13"/>
  <c r="J153" i="13"/>
  <c r="J152" i="13"/>
  <c r="J151" i="13"/>
  <c r="J150" i="13"/>
  <c r="J149" i="13"/>
  <c r="J148" i="13"/>
  <c r="J147" i="13"/>
  <c r="J146" i="13"/>
  <c r="J145" i="13"/>
  <c r="J144" i="13"/>
  <c r="J143" i="13"/>
  <c r="J142" i="13"/>
  <c r="J141" i="13"/>
  <c r="J140" i="13"/>
  <c r="J139" i="13"/>
  <c r="J138" i="13"/>
  <c r="J137" i="13"/>
  <c r="J136" i="13"/>
  <c r="J135" i="13"/>
  <c r="J134" i="13"/>
  <c r="J133" i="13"/>
  <c r="J132" i="13"/>
  <c r="J131" i="13"/>
  <c r="J130" i="13"/>
  <c r="J129" i="13"/>
  <c r="J128" i="13"/>
  <c r="J127" i="13"/>
  <c r="J126" i="13"/>
  <c r="J125" i="13"/>
  <c r="J124" i="13"/>
  <c r="J123" i="13"/>
  <c r="J122" i="13"/>
  <c r="J121" i="13"/>
  <c r="J120" i="13"/>
  <c r="J119" i="13"/>
  <c r="J118" i="13"/>
  <c r="J117" i="13"/>
  <c r="J116" i="13"/>
  <c r="J115" i="13"/>
  <c r="J114" i="13"/>
  <c r="J113" i="13"/>
  <c r="J112" i="13"/>
  <c r="J111" i="13"/>
  <c r="J110" i="13"/>
  <c r="J109" i="13"/>
  <c r="J108" i="13"/>
  <c r="J107" i="13"/>
  <c r="J106" i="13"/>
  <c r="J105" i="13"/>
  <c r="J104" i="13"/>
  <c r="J103" i="13"/>
  <c r="J102" i="13"/>
  <c r="J101" i="13"/>
  <c r="J100" i="13"/>
  <c r="J99" i="13"/>
  <c r="J98" i="13"/>
  <c r="J97" i="13"/>
  <c r="J96" i="13"/>
  <c r="J95" i="13"/>
  <c r="J94" i="13"/>
  <c r="J93" i="13"/>
  <c r="J92" i="13"/>
  <c r="J91" i="13"/>
  <c r="J90" i="13"/>
  <c r="J89" i="13"/>
  <c r="J88" i="13"/>
  <c r="J87" i="13"/>
  <c r="J86" i="13"/>
  <c r="J85" i="13"/>
  <c r="J84" i="13"/>
  <c r="J83" i="13"/>
  <c r="J82" i="13"/>
  <c r="J81" i="13"/>
  <c r="J80" i="13"/>
  <c r="J79" i="13"/>
  <c r="J78" i="13"/>
  <c r="J77" i="13"/>
  <c r="J76" i="13"/>
  <c r="J75" i="13"/>
  <c r="J74" i="13"/>
  <c r="J73" i="13"/>
  <c r="J72" i="13"/>
  <c r="J71" i="13"/>
  <c r="J70" i="13"/>
  <c r="J69" i="13"/>
  <c r="J68" i="13"/>
  <c r="J67" i="13"/>
  <c r="J66" i="13"/>
  <c r="J65" i="13"/>
  <c r="J64" i="13"/>
  <c r="J63" i="13"/>
  <c r="J62" i="13"/>
  <c r="J61" i="13"/>
  <c r="J60" i="13"/>
  <c r="J59" i="13"/>
  <c r="J58" i="13"/>
  <c r="J57" i="13"/>
  <c r="J56" i="13"/>
  <c r="J55" i="13"/>
  <c r="J54" i="13"/>
  <c r="J53" i="13"/>
  <c r="J52" i="13"/>
  <c r="J51" i="13"/>
  <c r="J50" i="13"/>
  <c r="J49" i="13"/>
  <c r="J48" i="13"/>
  <c r="J47" i="13"/>
  <c r="J46" i="13"/>
  <c r="J45" i="13"/>
  <c r="J44" i="13"/>
  <c r="J43" i="13"/>
  <c r="J42" i="13"/>
  <c r="J41" i="13"/>
  <c r="J40" i="13"/>
  <c r="J39" i="13"/>
  <c r="J38" i="13"/>
  <c r="J37" i="13"/>
  <c r="J36" i="13"/>
  <c r="J35" i="13"/>
  <c r="J34" i="13"/>
  <c r="J33" i="13"/>
  <c r="J32" i="13"/>
  <c r="J31" i="13"/>
  <c r="J30" i="13"/>
  <c r="J29" i="13"/>
  <c r="J28" i="13"/>
  <c r="J27" i="13"/>
  <c r="J26" i="13"/>
  <c r="J25" i="13"/>
  <c r="J24" i="13"/>
  <c r="J23" i="13"/>
  <c r="J22" i="13"/>
  <c r="J21" i="13"/>
  <c r="J20" i="13"/>
  <c r="J19" i="13"/>
  <c r="C17" i="14"/>
  <c r="J18" i="13"/>
  <c r="J17" i="13"/>
  <c r="J16" i="13"/>
  <c r="J15" i="13"/>
  <c r="J14" i="13"/>
  <c r="J13" i="13"/>
  <c r="J12" i="13"/>
  <c r="J11" i="13"/>
  <c r="J10" i="13"/>
  <c r="J9" i="13"/>
  <c r="J8" i="13"/>
  <c r="J7" i="13"/>
  <c r="Q112" i="12"/>
  <c r="P112" i="12"/>
  <c r="O112" i="12"/>
  <c r="N112" i="12"/>
  <c r="M112" i="12"/>
  <c r="L112" i="12"/>
  <c r="K112" i="12"/>
  <c r="I112" i="12"/>
  <c r="H112" i="12"/>
  <c r="G112" i="12"/>
  <c r="F112" i="12"/>
  <c r="E112" i="12"/>
  <c r="D112" i="12"/>
  <c r="C112" i="12"/>
  <c r="Q111" i="12"/>
  <c r="P111" i="12"/>
  <c r="O111" i="12"/>
  <c r="N111" i="12"/>
  <c r="M111" i="12"/>
  <c r="L111" i="12"/>
  <c r="K111" i="12"/>
  <c r="I111" i="12"/>
  <c r="H111" i="12"/>
  <c r="G111" i="12"/>
  <c r="F111" i="12"/>
  <c r="E111" i="12"/>
  <c r="D111" i="12"/>
  <c r="C111" i="12"/>
  <c r="Q110" i="12"/>
  <c r="P110" i="12"/>
  <c r="O110" i="12"/>
  <c r="N110" i="12"/>
  <c r="M110" i="12"/>
  <c r="L110" i="12"/>
  <c r="K110" i="12"/>
  <c r="I110" i="12"/>
  <c r="H110" i="12"/>
  <c r="G110" i="12"/>
  <c r="F110" i="12"/>
  <c r="E110" i="12"/>
  <c r="D110" i="12"/>
  <c r="C110" i="12"/>
  <c r="Q109" i="12"/>
  <c r="P109" i="12"/>
  <c r="O109" i="12"/>
  <c r="N109" i="12"/>
  <c r="M109" i="12"/>
  <c r="L109" i="12"/>
  <c r="K109" i="12"/>
  <c r="I109" i="12"/>
  <c r="H109" i="12"/>
  <c r="G109" i="12"/>
  <c r="F109" i="12"/>
  <c r="E109" i="12"/>
  <c r="D109" i="12"/>
  <c r="C109" i="12"/>
  <c r="Q108" i="12"/>
  <c r="P108" i="12"/>
  <c r="O108" i="12"/>
  <c r="N108" i="12"/>
  <c r="M108" i="12"/>
  <c r="L108" i="12"/>
  <c r="K108" i="12"/>
  <c r="I108" i="12"/>
  <c r="H108" i="12"/>
  <c r="G108" i="12"/>
  <c r="F108" i="12"/>
  <c r="E108" i="12"/>
  <c r="D108" i="12"/>
  <c r="C108" i="12"/>
  <c r="Q107" i="12"/>
  <c r="P107" i="12"/>
  <c r="O107" i="12"/>
  <c r="N107" i="12"/>
  <c r="M107" i="12"/>
  <c r="L107" i="12"/>
  <c r="K107" i="12"/>
  <c r="I107" i="12"/>
  <c r="H107" i="12"/>
  <c r="G107" i="12"/>
  <c r="F107" i="12"/>
  <c r="E107" i="12"/>
  <c r="D107" i="12"/>
  <c r="C107" i="12"/>
  <c r="Q106" i="12"/>
  <c r="P106" i="12"/>
  <c r="O106" i="12"/>
  <c r="N106" i="12"/>
  <c r="M106" i="12"/>
  <c r="L106" i="12"/>
  <c r="K106" i="12"/>
  <c r="I106" i="12"/>
  <c r="H106" i="12"/>
  <c r="G106" i="12"/>
  <c r="F106" i="12"/>
  <c r="E106" i="12"/>
  <c r="D106" i="12"/>
  <c r="C106" i="12"/>
  <c r="Q105" i="12"/>
  <c r="P105" i="12"/>
  <c r="O105" i="12"/>
  <c r="N105" i="12"/>
  <c r="M105" i="12"/>
  <c r="L105" i="12"/>
  <c r="K105" i="12"/>
  <c r="I105" i="12"/>
  <c r="H105" i="12"/>
  <c r="G105" i="12"/>
  <c r="F105" i="12"/>
  <c r="E105" i="12"/>
  <c r="D105" i="12"/>
  <c r="C105" i="12"/>
  <c r="Q104" i="12"/>
  <c r="P104" i="12"/>
  <c r="O104" i="12"/>
  <c r="N104" i="12"/>
  <c r="M104" i="12"/>
  <c r="L104" i="12"/>
  <c r="K104" i="12"/>
  <c r="I104" i="12"/>
  <c r="H104" i="12"/>
  <c r="G104" i="12"/>
  <c r="F104" i="12"/>
  <c r="E104" i="12"/>
  <c r="D104" i="12"/>
  <c r="C104" i="12"/>
  <c r="Q103" i="12"/>
  <c r="P103" i="12"/>
  <c r="O103" i="12"/>
  <c r="N103" i="12"/>
  <c r="M103" i="12"/>
  <c r="L103" i="12"/>
  <c r="K103" i="12"/>
  <c r="I103" i="12"/>
  <c r="H103" i="12"/>
  <c r="G103" i="12"/>
  <c r="F103" i="12"/>
  <c r="E103" i="12"/>
  <c r="D103" i="12"/>
  <c r="C103" i="12"/>
  <c r="Q102" i="12"/>
  <c r="P102" i="12"/>
  <c r="O102" i="12"/>
  <c r="N102" i="12"/>
  <c r="M102" i="12"/>
  <c r="L102" i="12"/>
  <c r="K102" i="12"/>
  <c r="I102" i="12"/>
  <c r="H102" i="12"/>
  <c r="G102" i="12"/>
  <c r="F102" i="12"/>
  <c r="E102" i="12"/>
  <c r="D102" i="12"/>
  <c r="C102" i="12"/>
  <c r="Q101" i="12"/>
  <c r="P101" i="12"/>
  <c r="O101" i="12"/>
  <c r="N101" i="12"/>
  <c r="M101" i="12"/>
  <c r="L101" i="12"/>
  <c r="K101" i="12"/>
  <c r="I101" i="12"/>
  <c r="H101" i="12"/>
  <c r="G101" i="12"/>
  <c r="F101" i="12"/>
  <c r="E101" i="12"/>
  <c r="D101" i="12"/>
  <c r="C101" i="12"/>
  <c r="Q100" i="12"/>
  <c r="P100" i="12"/>
  <c r="O100" i="12"/>
  <c r="N100" i="12"/>
  <c r="M100" i="12"/>
  <c r="L100" i="12"/>
  <c r="K100" i="12"/>
  <c r="I100" i="12"/>
  <c r="H100" i="12"/>
  <c r="G100" i="12"/>
  <c r="F100" i="12"/>
  <c r="E100" i="12"/>
  <c r="D100" i="12"/>
  <c r="C100" i="12"/>
  <c r="Q99" i="12"/>
  <c r="P99" i="12"/>
  <c r="O99" i="12"/>
  <c r="N99" i="12"/>
  <c r="M99" i="12"/>
  <c r="L99" i="12"/>
  <c r="K99" i="12"/>
  <c r="I99" i="12"/>
  <c r="H99" i="12"/>
  <c r="G99" i="12"/>
  <c r="F99" i="12"/>
  <c r="E99" i="12"/>
  <c r="D99" i="12"/>
  <c r="C99" i="12"/>
  <c r="Q98" i="12"/>
  <c r="P98" i="12"/>
  <c r="O98" i="12"/>
  <c r="N98" i="12"/>
  <c r="M98" i="12"/>
  <c r="L98" i="12"/>
  <c r="K98" i="12"/>
  <c r="I98" i="12"/>
  <c r="H98" i="12"/>
  <c r="G98" i="12"/>
  <c r="F98" i="12"/>
  <c r="E98" i="12"/>
  <c r="D98" i="12"/>
  <c r="C98" i="12"/>
  <c r="Q97" i="12"/>
  <c r="P97" i="12"/>
  <c r="O97" i="12"/>
  <c r="N97" i="12"/>
  <c r="M97" i="12"/>
  <c r="L97" i="12"/>
  <c r="K97" i="12"/>
  <c r="I97" i="12"/>
  <c r="H97" i="12"/>
  <c r="G97" i="12"/>
  <c r="F97" i="12"/>
  <c r="E97" i="12"/>
  <c r="D97" i="12"/>
  <c r="C97" i="12"/>
  <c r="Q96" i="12"/>
  <c r="P96" i="12"/>
  <c r="O96" i="12"/>
  <c r="N96" i="12"/>
  <c r="M96" i="12"/>
  <c r="L96" i="12"/>
  <c r="K96" i="12"/>
  <c r="I96" i="12"/>
  <c r="H96" i="12"/>
  <c r="G96" i="12"/>
  <c r="F96" i="12"/>
  <c r="E96" i="12"/>
  <c r="D96" i="12"/>
  <c r="C96" i="12"/>
  <c r="Q95" i="12"/>
  <c r="P95" i="12"/>
  <c r="O95" i="12"/>
  <c r="N95" i="12"/>
  <c r="M95" i="12"/>
  <c r="L95" i="12"/>
  <c r="K95" i="12"/>
  <c r="I95" i="12"/>
  <c r="H95" i="12"/>
  <c r="G95" i="12"/>
  <c r="F95" i="12"/>
  <c r="E95" i="12"/>
  <c r="D95" i="12"/>
  <c r="C95" i="12"/>
  <c r="Q94" i="12"/>
  <c r="P94" i="12"/>
  <c r="O94" i="12"/>
  <c r="N94" i="12"/>
  <c r="M94" i="12"/>
  <c r="L94" i="12"/>
  <c r="K94" i="12"/>
  <c r="I94" i="12"/>
  <c r="H94" i="12"/>
  <c r="G94" i="12"/>
  <c r="F94" i="12"/>
  <c r="E94" i="12"/>
  <c r="D94" i="12"/>
  <c r="C94" i="12"/>
  <c r="Q93" i="12"/>
  <c r="P93" i="12"/>
  <c r="O93" i="12"/>
  <c r="N93" i="12"/>
  <c r="M93" i="12"/>
  <c r="L93" i="12"/>
  <c r="K93" i="12"/>
  <c r="I93" i="12"/>
  <c r="H93" i="12"/>
  <c r="G93" i="12"/>
  <c r="F93" i="12"/>
  <c r="E93" i="12"/>
  <c r="D93" i="12"/>
  <c r="C93" i="12"/>
  <c r="Q92" i="12"/>
  <c r="P92" i="12"/>
  <c r="O92" i="12"/>
  <c r="N92" i="12"/>
  <c r="M92" i="12"/>
  <c r="L92" i="12"/>
  <c r="K92" i="12"/>
  <c r="I92" i="12"/>
  <c r="H92" i="12"/>
  <c r="G92" i="12"/>
  <c r="F92" i="12"/>
  <c r="E92" i="12"/>
  <c r="D92" i="12"/>
  <c r="C92" i="12"/>
  <c r="Q91" i="12"/>
  <c r="P91" i="12"/>
  <c r="O91" i="12"/>
  <c r="N91" i="12"/>
  <c r="M91" i="12"/>
  <c r="L91" i="12"/>
  <c r="K91" i="12"/>
  <c r="I91" i="12"/>
  <c r="H91" i="12"/>
  <c r="G91" i="12"/>
  <c r="F91" i="12"/>
  <c r="E91" i="12"/>
  <c r="D91" i="12"/>
  <c r="C91" i="12"/>
  <c r="Q90" i="12"/>
  <c r="P90" i="12"/>
  <c r="O90" i="12"/>
  <c r="N90" i="12"/>
  <c r="M90" i="12"/>
  <c r="L90" i="12"/>
  <c r="K90" i="12"/>
  <c r="I90" i="12"/>
  <c r="H90" i="12"/>
  <c r="G90" i="12"/>
  <c r="F90" i="12"/>
  <c r="E90" i="12"/>
  <c r="D90" i="12"/>
  <c r="C90" i="12"/>
  <c r="Q89" i="12"/>
  <c r="P89" i="12"/>
  <c r="O89" i="12"/>
  <c r="N89" i="12"/>
  <c r="M89" i="12"/>
  <c r="L89" i="12"/>
  <c r="K89" i="12"/>
  <c r="I89" i="12"/>
  <c r="H89" i="12"/>
  <c r="G89" i="12"/>
  <c r="F89" i="12"/>
  <c r="E89" i="12"/>
  <c r="D89" i="12"/>
  <c r="C89" i="12"/>
  <c r="Q88" i="12"/>
  <c r="P88" i="12"/>
  <c r="O88" i="12"/>
  <c r="N88" i="12"/>
  <c r="M88" i="12"/>
  <c r="L88" i="12"/>
  <c r="K88" i="12"/>
  <c r="I88" i="12"/>
  <c r="H88" i="12"/>
  <c r="G88" i="12"/>
  <c r="F88" i="12"/>
  <c r="E88" i="12"/>
  <c r="D88" i="12"/>
  <c r="C88" i="12"/>
  <c r="Q87" i="12"/>
  <c r="P87" i="12"/>
  <c r="O87" i="12"/>
  <c r="N87" i="12"/>
  <c r="M87" i="12"/>
  <c r="L87" i="12"/>
  <c r="K87" i="12"/>
  <c r="I87" i="12"/>
  <c r="H87" i="12"/>
  <c r="G87" i="12"/>
  <c r="F87" i="12"/>
  <c r="E87" i="12"/>
  <c r="D87" i="12"/>
  <c r="C87" i="12"/>
  <c r="Q86" i="12"/>
  <c r="P86" i="12"/>
  <c r="O86" i="12"/>
  <c r="N86" i="12"/>
  <c r="M86" i="12"/>
  <c r="L86" i="12"/>
  <c r="K86" i="12"/>
  <c r="I86" i="12"/>
  <c r="H86" i="12"/>
  <c r="G86" i="12"/>
  <c r="F86" i="12"/>
  <c r="E86" i="12"/>
  <c r="D86" i="12"/>
  <c r="C86" i="12"/>
  <c r="Q85" i="12"/>
  <c r="P85" i="12"/>
  <c r="O85" i="12"/>
  <c r="N85" i="12"/>
  <c r="M85" i="12"/>
  <c r="L85" i="12"/>
  <c r="K85" i="12"/>
  <c r="I85" i="12"/>
  <c r="H85" i="12"/>
  <c r="G85" i="12"/>
  <c r="F85" i="12"/>
  <c r="E85" i="12"/>
  <c r="D85" i="12"/>
  <c r="C85" i="12"/>
  <c r="Q84" i="12"/>
  <c r="P84" i="12"/>
  <c r="O84" i="12"/>
  <c r="N84" i="12"/>
  <c r="M84" i="12"/>
  <c r="L84" i="12"/>
  <c r="K84" i="12"/>
  <c r="I84" i="12"/>
  <c r="H84" i="12"/>
  <c r="G84" i="12"/>
  <c r="F84" i="12"/>
  <c r="E84" i="12"/>
  <c r="D84" i="12"/>
  <c r="C84" i="12"/>
  <c r="Q83" i="12"/>
  <c r="P83" i="12"/>
  <c r="O83" i="12"/>
  <c r="N83" i="12"/>
  <c r="M83" i="12"/>
  <c r="L83" i="12"/>
  <c r="K83" i="12"/>
  <c r="I83" i="12"/>
  <c r="H83" i="12"/>
  <c r="G83" i="12"/>
  <c r="F83" i="12"/>
  <c r="E83" i="12"/>
  <c r="D83" i="12"/>
  <c r="C83" i="12"/>
  <c r="Q82" i="12"/>
  <c r="P82" i="12"/>
  <c r="O82" i="12"/>
  <c r="N82" i="12"/>
  <c r="M82" i="12"/>
  <c r="L82" i="12"/>
  <c r="K82" i="12"/>
  <c r="I82" i="12"/>
  <c r="H82" i="12"/>
  <c r="G82" i="12"/>
  <c r="F82" i="12"/>
  <c r="E82" i="12"/>
  <c r="D82" i="12"/>
  <c r="C82" i="12"/>
  <c r="Q81" i="12"/>
  <c r="P81" i="12"/>
  <c r="O81" i="12"/>
  <c r="N81" i="12"/>
  <c r="M81" i="12"/>
  <c r="L81" i="12"/>
  <c r="K81" i="12"/>
  <c r="I81" i="12"/>
  <c r="H81" i="12"/>
  <c r="G81" i="12"/>
  <c r="F81" i="12"/>
  <c r="E81" i="12"/>
  <c r="D81" i="12"/>
  <c r="C81" i="12"/>
  <c r="Q80" i="12"/>
  <c r="P80" i="12"/>
  <c r="O80" i="12"/>
  <c r="N80" i="12"/>
  <c r="M80" i="12"/>
  <c r="L80" i="12"/>
  <c r="K80" i="12"/>
  <c r="I80" i="12"/>
  <c r="H80" i="12"/>
  <c r="G80" i="12"/>
  <c r="F80" i="12"/>
  <c r="E80" i="12"/>
  <c r="D80" i="12"/>
  <c r="C80" i="12"/>
  <c r="Q79" i="12"/>
  <c r="P79" i="12"/>
  <c r="O79" i="12"/>
  <c r="N79" i="12"/>
  <c r="M79" i="12"/>
  <c r="L79" i="12"/>
  <c r="K79" i="12"/>
  <c r="I79" i="12"/>
  <c r="H79" i="12"/>
  <c r="G79" i="12"/>
  <c r="F79" i="12"/>
  <c r="E79" i="12"/>
  <c r="D79" i="12"/>
  <c r="C79" i="12"/>
  <c r="Q78" i="12"/>
  <c r="P78" i="12"/>
  <c r="O78" i="12"/>
  <c r="N78" i="12"/>
  <c r="M78" i="12"/>
  <c r="L78" i="12"/>
  <c r="K78" i="12"/>
  <c r="I78" i="12"/>
  <c r="H78" i="12"/>
  <c r="G78" i="12"/>
  <c r="F78" i="12"/>
  <c r="E78" i="12"/>
  <c r="D78" i="12"/>
  <c r="C78" i="12"/>
  <c r="Q77" i="12"/>
  <c r="P77" i="12"/>
  <c r="O77" i="12"/>
  <c r="N77" i="12"/>
  <c r="M77" i="12"/>
  <c r="L77" i="12"/>
  <c r="K77" i="12"/>
  <c r="I77" i="12"/>
  <c r="H77" i="12"/>
  <c r="G77" i="12"/>
  <c r="F77" i="12"/>
  <c r="E77" i="12"/>
  <c r="D77" i="12"/>
  <c r="C77" i="12"/>
  <c r="Q76" i="12"/>
  <c r="P76" i="12"/>
  <c r="O76" i="12"/>
  <c r="N76" i="12"/>
  <c r="M76" i="12"/>
  <c r="L76" i="12"/>
  <c r="K76" i="12"/>
  <c r="I76" i="12"/>
  <c r="H76" i="12"/>
  <c r="G76" i="12"/>
  <c r="F76" i="12"/>
  <c r="E76" i="12"/>
  <c r="D76" i="12"/>
  <c r="C76" i="12"/>
  <c r="Q75" i="12"/>
  <c r="P75" i="12"/>
  <c r="O75" i="12"/>
  <c r="N75" i="12"/>
  <c r="M75" i="12"/>
  <c r="L75" i="12"/>
  <c r="K75" i="12"/>
  <c r="I75" i="12"/>
  <c r="H75" i="12"/>
  <c r="G75" i="12"/>
  <c r="F75" i="12"/>
  <c r="E75" i="12"/>
  <c r="D75" i="12"/>
  <c r="C75" i="12"/>
  <c r="Q74" i="12"/>
  <c r="P74" i="12"/>
  <c r="O74" i="12"/>
  <c r="N74" i="12"/>
  <c r="M74" i="12"/>
  <c r="L74" i="12"/>
  <c r="K74" i="12"/>
  <c r="I74" i="12"/>
  <c r="H74" i="12"/>
  <c r="G74" i="12"/>
  <c r="F74" i="12"/>
  <c r="E74" i="12"/>
  <c r="D74" i="12"/>
  <c r="C74" i="12"/>
  <c r="Q73" i="12"/>
  <c r="P73" i="12"/>
  <c r="O73" i="12"/>
  <c r="N73" i="12"/>
  <c r="M73" i="12"/>
  <c r="L73" i="12"/>
  <c r="K73" i="12"/>
  <c r="I73" i="12"/>
  <c r="H73" i="12"/>
  <c r="G73" i="12"/>
  <c r="F73" i="12"/>
  <c r="E73" i="12"/>
  <c r="D73" i="12"/>
  <c r="C73" i="12"/>
  <c r="Q72" i="12"/>
  <c r="P72" i="12"/>
  <c r="O72" i="12"/>
  <c r="N72" i="12"/>
  <c r="M72" i="12"/>
  <c r="L72" i="12"/>
  <c r="K72" i="12"/>
  <c r="I72" i="12"/>
  <c r="H72" i="12"/>
  <c r="G72" i="12"/>
  <c r="F72" i="12"/>
  <c r="E72" i="12"/>
  <c r="D72" i="12"/>
  <c r="C72" i="12"/>
  <c r="Q71" i="12"/>
  <c r="P71" i="12"/>
  <c r="O71" i="12"/>
  <c r="N71" i="12"/>
  <c r="M71" i="12"/>
  <c r="L71" i="12"/>
  <c r="K71" i="12"/>
  <c r="I71" i="12"/>
  <c r="H71" i="12"/>
  <c r="G71" i="12"/>
  <c r="F71" i="12"/>
  <c r="E71" i="12"/>
  <c r="D71" i="12"/>
  <c r="C71" i="12"/>
  <c r="Q70" i="12"/>
  <c r="P70" i="12"/>
  <c r="O70" i="12"/>
  <c r="N70" i="12"/>
  <c r="M70" i="12"/>
  <c r="L70" i="12"/>
  <c r="K70" i="12"/>
  <c r="I70" i="12"/>
  <c r="H70" i="12"/>
  <c r="G70" i="12"/>
  <c r="F70" i="12"/>
  <c r="E70" i="12"/>
  <c r="D70" i="12"/>
  <c r="C70" i="12"/>
  <c r="Q69" i="12"/>
  <c r="P69" i="12"/>
  <c r="O69" i="12"/>
  <c r="N69" i="12"/>
  <c r="M69" i="12"/>
  <c r="L69" i="12"/>
  <c r="K69" i="12"/>
  <c r="I69" i="12"/>
  <c r="H69" i="12"/>
  <c r="G69" i="12"/>
  <c r="F69" i="12"/>
  <c r="E69" i="12"/>
  <c r="D69" i="12"/>
  <c r="C69" i="12"/>
  <c r="Q68" i="12"/>
  <c r="P68" i="12"/>
  <c r="O68" i="12"/>
  <c r="N68" i="12"/>
  <c r="M68" i="12"/>
  <c r="L68" i="12"/>
  <c r="K68" i="12"/>
  <c r="I68" i="12"/>
  <c r="H68" i="12"/>
  <c r="G68" i="12"/>
  <c r="F68" i="12"/>
  <c r="E68" i="12"/>
  <c r="D68" i="12"/>
  <c r="C68" i="12"/>
  <c r="Q67" i="12"/>
  <c r="P67" i="12"/>
  <c r="O67" i="12"/>
  <c r="N67" i="12"/>
  <c r="M67" i="12"/>
  <c r="L67" i="12"/>
  <c r="K67" i="12"/>
  <c r="I67" i="12"/>
  <c r="H67" i="12"/>
  <c r="G67" i="12"/>
  <c r="F67" i="12"/>
  <c r="E67" i="12"/>
  <c r="D67" i="12"/>
  <c r="C67" i="12"/>
  <c r="Q66" i="12"/>
  <c r="P66" i="12"/>
  <c r="O66" i="12"/>
  <c r="N66" i="12"/>
  <c r="M66" i="12"/>
  <c r="L66" i="12"/>
  <c r="K66" i="12"/>
  <c r="I66" i="12"/>
  <c r="H66" i="12"/>
  <c r="G66" i="12"/>
  <c r="F66" i="12"/>
  <c r="E66" i="12"/>
  <c r="D66" i="12"/>
  <c r="C66" i="12"/>
  <c r="Q65" i="12"/>
  <c r="P65" i="12"/>
  <c r="O65" i="12"/>
  <c r="N65" i="12"/>
  <c r="M65" i="12"/>
  <c r="L65" i="12"/>
  <c r="K65" i="12"/>
  <c r="I65" i="12"/>
  <c r="H65" i="12"/>
  <c r="G65" i="12"/>
  <c r="F65" i="12"/>
  <c r="E65" i="12"/>
  <c r="D65" i="12"/>
  <c r="C65" i="12"/>
  <c r="Q64" i="12"/>
  <c r="P64" i="12"/>
  <c r="O64" i="12"/>
  <c r="N64" i="12"/>
  <c r="M64" i="12"/>
  <c r="L64" i="12"/>
  <c r="K64" i="12"/>
  <c r="I64" i="12"/>
  <c r="H64" i="12"/>
  <c r="G64" i="12"/>
  <c r="F64" i="12"/>
  <c r="E64" i="12"/>
  <c r="D64" i="12"/>
  <c r="C64" i="12"/>
  <c r="Q63" i="12"/>
  <c r="P63" i="12"/>
  <c r="O63" i="12"/>
  <c r="N63" i="12"/>
  <c r="M63" i="12"/>
  <c r="L63" i="12"/>
  <c r="K63" i="12"/>
  <c r="I63" i="12"/>
  <c r="H63" i="12"/>
  <c r="G63" i="12"/>
  <c r="F63" i="12"/>
  <c r="E63" i="12"/>
  <c r="D63" i="12"/>
  <c r="C63" i="12"/>
  <c r="Q62" i="12"/>
  <c r="P62" i="12"/>
  <c r="O62" i="12"/>
  <c r="N62" i="12"/>
  <c r="M62" i="12"/>
  <c r="L62" i="12"/>
  <c r="K62" i="12"/>
  <c r="I62" i="12"/>
  <c r="H62" i="12"/>
  <c r="G62" i="12"/>
  <c r="F62" i="12"/>
  <c r="E62" i="12"/>
  <c r="D62" i="12"/>
  <c r="C62" i="12"/>
  <c r="Q61" i="12"/>
  <c r="P61" i="12"/>
  <c r="O61" i="12"/>
  <c r="N61" i="12"/>
  <c r="M61" i="12"/>
  <c r="L61" i="12"/>
  <c r="K61" i="12"/>
  <c r="I61" i="12"/>
  <c r="H61" i="12"/>
  <c r="G61" i="12"/>
  <c r="F61" i="12"/>
  <c r="E61" i="12"/>
  <c r="D61" i="12"/>
  <c r="C61" i="12"/>
  <c r="Q60" i="12"/>
  <c r="P60" i="12"/>
  <c r="O60" i="12"/>
  <c r="N60" i="12"/>
  <c r="M60" i="12"/>
  <c r="L60" i="12"/>
  <c r="K60" i="12"/>
  <c r="I60" i="12"/>
  <c r="H60" i="12"/>
  <c r="G60" i="12"/>
  <c r="F60" i="12"/>
  <c r="E60" i="12"/>
  <c r="D60" i="12"/>
  <c r="C60" i="12"/>
  <c r="Q59" i="12"/>
  <c r="P59" i="12"/>
  <c r="O59" i="12"/>
  <c r="N59" i="12"/>
  <c r="M59" i="12"/>
  <c r="L59" i="12"/>
  <c r="K59" i="12"/>
  <c r="I59" i="12"/>
  <c r="H59" i="12"/>
  <c r="G59" i="12"/>
  <c r="F59" i="12"/>
  <c r="E59" i="12"/>
  <c r="D59" i="12"/>
  <c r="C59" i="12"/>
  <c r="Q58" i="12"/>
  <c r="P58" i="12"/>
  <c r="O58" i="12"/>
  <c r="N58" i="12"/>
  <c r="M58" i="12"/>
  <c r="L58" i="12"/>
  <c r="K58" i="12"/>
  <c r="I58" i="12"/>
  <c r="H58" i="12"/>
  <c r="G58" i="12"/>
  <c r="F58" i="12"/>
  <c r="E58" i="12"/>
  <c r="D58" i="12"/>
  <c r="C58" i="12"/>
  <c r="Q57" i="12"/>
  <c r="P57" i="12"/>
  <c r="O57" i="12"/>
  <c r="N57" i="12"/>
  <c r="M57" i="12"/>
  <c r="L57" i="12"/>
  <c r="K57" i="12"/>
  <c r="I57" i="12"/>
  <c r="H57" i="12"/>
  <c r="G57" i="12"/>
  <c r="F57" i="12"/>
  <c r="E57" i="12"/>
  <c r="D57" i="12"/>
  <c r="C57" i="12"/>
  <c r="Q56" i="12"/>
  <c r="P56" i="12"/>
  <c r="O56" i="12"/>
  <c r="N56" i="12"/>
  <c r="M56" i="12"/>
  <c r="L56" i="12"/>
  <c r="K56" i="12"/>
  <c r="I56" i="12"/>
  <c r="H56" i="12"/>
  <c r="G56" i="12"/>
  <c r="F56" i="12"/>
  <c r="E56" i="12"/>
  <c r="D56" i="12"/>
  <c r="C56" i="12"/>
  <c r="Q55" i="12"/>
  <c r="P55" i="12"/>
  <c r="O55" i="12"/>
  <c r="N55" i="12"/>
  <c r="M55" i="12"/>
  <c r="L55" i="12"/>
  <c r="K55" i="12"/>
  <c r="I55" i="12"/>
  <c r="H55" i="12"/>
  <c r="G55" i="12"/>
  <c r="F55" i="12"/>
  <c r="E55" i="12"/>
  <c r="D55" i="12"/>
  <c r="C55" i="12"/>
  <c r="Q54" i="12"/>
  <c r="P54" i="12"/>
  <c r="O54" i="12"/>
  <c r="N54" i="12"/>
  <c r="M54" i="12"/>
  <c r="L54" i="12"/>
  <c r="K54" i="12"/>
  <c r="I54" i="12"/>
  <c r="H54" i="12"/>
  <c r="G54" i="12"/>
  <c r="F54" i="12"/>
  <c r="E54" i="12"/>
  <c r="D54" i="12"/>
  <c r="C54" i="12"/>
  <c r="Q53" i="12"/>
  <c r="P53" i="12"/>
  <c r="O53" i="12"/>
  <c r="N53" i="12"/>
  <c r="M53" i="12"/>
  <c r="L53" i="12"/>
  <c r="K53" i="12"/>
  <c r="I53" i="12"/>
  <c r="H53" i="12"/>
  <c r="G53" i="12"/>
  <c r="F53" i="12"/>
  <c r="E53" i="12"/>
  <c r="D53" i="12"/>
  <c r="C53" i="12"/>
  <c r="Q52" i="12"/>
  <c r="P52" i="12"/>
  <c r="O52" i="12"/>
  <c r="N52" i="12"/>
  <c r="M52" i="12"/>
  <c r="L52" i="12"/>
  <c r="K52" i="12"/>
  <c r="I52" i="12"/>
  <c r="H52" i="12"/>
  <c r="G52" i="12"/>
  <c r="F52" i="12"/>
  <c r="E52" i="12"/>
  <c r="D52" i="12"/>
  <c r="C52" i="12"/>
  <c r="Q51" i="12"/>
  <c r="P51" i="12"/>
  <c r="O51" i="12"/>
  <c r="N51" i="12"/>
  <c r="M51" i="12"/>
  <c r="L51" i="12"/>
  <c r="K51" i="12"/>
  <c r="I51" i="12"/>
  <c r="H51" i="12"/>
  <c r="G51" i="12"/>
  <c r="F51" i="12"/>
  <c r="E51" i="12"/>
  <c r="D51" i="12"/>
  <c r="C51" i="12"/>
  <c r="Q50" i="12"/>
  <c r="P50" i="12"/>
  <c r="O50" i="12"/>
  <c r="N50" i="12"/>
  <c r="M50" i="12"/>
  <c r="L50" i="12"/>
  <c r="K50" i="12"/>
  <c r="I50" i="12"/>
  <c r="H50" i="12"/>
  <c r="G50" i="12"/>
  <c r="F50" i="12"/>
  <c r="E50" i="12"/>
  <c r="D50" i="12"/>
  <c r="C50" i="12"/>
  <c r="Q49" i="12"/>
  <c r="P49" i="12"/>
  <c r="O49" i="12"/>
  <c r="N49" i="12"/>
  <c r="M49" i="12"/>
  <c r="L49" i="12"/>
  <c r="K49" i="12"/>
  <c r="I49" i="12"/>
  <c r="H49" i="12"/>
  <c r="G49" i="12"/>
  <c r="F49" i="12"/>
  <c r="E49" i="12"/>
  <c r="D49" i="12"/>
  <c r="C49" i="12"/>
  <c r="Q48" i="12"/>
  <c r="P48" i="12"/>
  <c r="O48" i="12"/>
  <c r="N48" i="12"/>
  <c r="M48" i="12"/>
  <c r="L48" i="12"/>
  <c r="K48" i="12"/>
  <c r="I48" i="12"/>
  <c r="H48" i="12"/>
  <c r="G48" i="12"/>
  <c r="F48" i="12"/>
  <c r="E48" i="12"/>
  <c r="D48" i="12"/>
  <c r="C48" i="12"/>
  <c r="Q47" i="12"/>
  <c r="P47" i="12"/>
  <c r="O47" i="12"/>
  <c r="N47" i="12"/>
  <c r="M47" i="12"/>
  <c r="L47" i="12"/>
  <c r="K47" i="12"/>
  <c r="I47" i="12"/>
  <c r="H47" i="12"/>
  <c r="G47" i="12"/>
  <c r="F47" i="12"/>
  <c r="E47" i="12"/>
  <c r="D47" i="12"/>
  <c r="C47" i="12"/>
  <c r="Q46" i="12"/>
  <c r="P46" i="12"/>
  <c r="O46" i="12"/>
  <c r="N46" i="12"/>
  <c r="M46" i="12"/>
  <c r="L46" i="12"/>
  <c r="K46" i="12"/>
  <c r="I46" i="12"/>
  <c r="H46" i="12"/>
  <c r="G46" i="12"/>
  <c r="F46" i="12"/>
  <c r="E46" i="12"/>
  <c r="D46" i="12"/>
  <c r="C46" i="12"/>
  <c r="Q45" i="12"/>
  <c r="P45" i="12"/>
  <c r="O45" i="12"/>
  <c r="N45" i="12"/>
  <c r="M45" i="12"/>
  <c r="L45" i="12"/>
  <c r="K45" i="12"/>
  <c r="I45" i="12"/>
  <c r="H45" i="12"/>
  <c r="G45" i="12"/>
  <c r="F45" i="12"/>
  <c r="E45" i="12"/>
  <c r="D45" i="12"/>
  <c r="C45" i="12"/>
  <c r="Q44" i="12"/>
  <c r="P44" i="12"/>
  <c r="O44" i="12"/>
  <c r="N44" i="12"/>
  <c r="M44" i="12"/>
  <c r="L44" i="12"/>
  <c r="K44" i="12"/>
  <c r="I44" i="12"/>
  <c r="H44" i="12"/>
  <c r="G44" i="12"/>
  <c r="F44" i="12"/>
  <c r="E44" i="12"/>
  <c r="D44" i="12"/>
  <c r="C44" i="12"/>
  <c r="Q43" i="12"/>
  <c r="P43" i="12"/>
  <c r="O43" i="12"/>
  <c r="N43" i="12"/>
  <c r="M43" i="12"/>
  <c r="L43" i="12"/>
  <c r="K43" i="12"/>
  <c r="I43" i="12"/>
  <c r="H43" i="12"/>
  <c r="G43" i="12"/>
  <c r="F43" i="12"/>
  <c r="E43" i="12"/>
  <c r="D43" i="12"/>
  <c r="C43" i="12"/>
  <c r="Q42" i="12"/>
  <c r="P42" i="12"/>
  <c r="O42" i="12"/>
  <c r="N42" i="12"/>
  <c r="M42" i="12"/>
  <c r="L42" i="12"/>
  <c r="K42" i="12"/>
  <c r="I42" i="12"/>
  <c r="H42" i="12"/>
  <c r="G42" i="12"/>
  <c r="F42" i="12"/>
  <c r="E42" i="12"/>
  <c r="D42" i="12"/>
  <c r="C42" i="12"/>
  <c r="Q41" i="12"/>
  <c r="P41" i="12"/>
  <c r="O41" i="12"/>
  <c r="N41" i="12"/>
  <c r="M41" i="12"/>
  <c r="L41" i="12"/>
  <c r="K41" i="12"/>
  <c r="I41" i="12"/>
  <c r="H41" i="12"/>
  <c r="G41" i="12"/>
  <c r="F41" i="12"/>
  <c r="E41" i="12"/>
  <c r="D41" i="12"/>
  <c r="C41" i="12"/>
  <c r="Q40" i="12"/>
  <c r="P40" i="12"/>
  <c r="O40" i="12"/>
  <c r="N40" i="12"/>
  <c r="M40" i="12"/>
  <c r="L40" i="12"/>
  <c r="K40" i="12"/>
  <c r="I40" i="12"/>
  <c r="H40" i="12"/>
  <c r="G40" i="12"/>
  <c r="F40" i="12"/>
  <c r="E40" i="12"/>
  <c r="D40" i="12"/>
  <c r="C40" i="12"/>
  <c r="Q39" i="12"/>
  <c r="P39" i="12"/>
  <c r="O39" i="12"/>
  <c r="N39" i="12"/>
  <c r="M39" i="12"/>
  <c r="L39" i="12"/>
  <c r="K39" i="12"/>
  <c r="I39" i="12"/>
  <c r="H39" i="12"/>
  <c r="G39" i="12"/>
  <c r="F39" i="12"/>
  <c r="E39" i="12"/>
  <c r="D39" i="12"/>
  <c r="C39" i="12"/>
  <c r="Q38" i="12"/>
  <c r="P38" i="12"/>
  <c r="O38" i="12"/>
  <c r="N38" i="12"/>
  <c r="M38" i="12"/>
  <c r="L38" i="12"/>
  <c r="K38" i="12"/>
  <c r="I38" i="12"/>
  <c r="H38" i="12"/>
  <c r="G38" i="12"/>
  <c r="F38" i="12"/>
  <c r="E38" i="12"/>
  <c r="D38" i="12"/>
  <c r="C38" i="12"/>
  <c r="Q37" i="12"/>
  <c r="P37" i="12"/>
  <c r="O37" i="12"/>
  <c r="N37" i="12"/>
  <c r="M37" i="12"/>
  <c r="L37" i="12"/>
  <c r="K37" i="12"/>
  <c r="I37" i="12"/>
  <c r="H37" i="12"/>
  <c r="G37" i="12"/>
  <c r="F37" i="12"/>
  <c r="E37" i="12"/>
  <c r="D37" i="12"/>
  <c r="C37" i="12"/>
  <c r="Q36" i="12"/>
  <c r="P36" i="12"/>
  <c r="O36" i="12"/>
  <c r="N36" i="12"/>
  <c r="M36" i="12"/>
  <c r="L36" i="12"/>
  <c r="K36" i="12"/>
  <c r="I36" i="12"/>
  <c r="H36" i="12"/>
  <c r="G36" i="12"/>
  <c r="F36" i="12"/>
  <c r="E36" i="12"/>
  <c r="D36" i="12"/>
  <c r="C36" i="12"/>
  <c r="Q35" i="12"/>
  <c r="P35" i="12"/>
  <c r="O35" i="12"/>
  <c r="N35" i="12"/>
  <c r="M35" i="12"/>
  <c r="L35" i="12"/>
  <c r="K35" i="12"/>
  <c r="I35" i="12"/>
  <c r="H35" i="12"/>
  <c r="G35" i="12"/>
  <c r="F35" i="12"/>
  <c r="E35" i="12"/>
  <c r="D35" i="12"/>
  <c r="C35" i="12"/>
  <c r="Q34" i="12"/>
  <c r="P34" i="12"/>
  <c r="O34" i="12"/>
  <c r="N34" i="12"/>
  <c r="M34" i="12"/>
  <c r="L34" i="12"/>
  <c r="K34" i="12"/>
  <c r="I34" i="12"/>
  <c r="H34" i="12"/>
  <c r="G34" i="12"/>
  <c r="F34" i="12"/>
  <c r="E34" i="12"/>
  <c r="D34" i="12"/>
  <c r="C34" i="12"/>
  <c r="Q33" i="12"/>
  <c r="P33" i="12"/>
  <c r="O33" i="12"/>
  <c r="N33" i="12"/>
  <c r="M33" i="12"/>
  <c r="L33" i="12"/>
  <c r="K33" i="12"/>
  <c r="I33" i="12"/>
  <c r="H33" i="12"/>
  <c r="G33" i="12"/>
  <c r="F33" i="12"/>
  <c r="E33" i="12"/>
  <c r="D33" i="12"/>
  <c r="C33" i="12"/>
  <c r="Q32" i="12"/>
  <c r="P32" i="12"/>
  <c r="O32" i="12"/>
  <c r="N32" i="12"/>
  <c r="M32" i="12"/>
  <c r="L32" i="12"/>
  <c r="K32" i="12"/>
  <c r="I32" i="12"/>
  <c r="H32" i="12"/>
  <c r="G32" i="12"/>
  <c r="F32" i="12"/>
  <c r="E32" i="12"/>
  <c r="D32" i="12"/>
  <c r="C32" i="12"/>
  <c r="Q31" i="12"/>
  <c r="P31" i="12"/>
  <c r="O31" i="12"/>
  <c r="N31" i="12"/>
  <c r="M31" i="12"/>
  <c r="L31" i="12"/>
  <c r="K31" i="12"/>
  <c r="I31" i="12"/>
  <c r="H31" i="12"/>
  <c r="G31" i="12"/>
  <c r="F31" i="12"/>
  <c r="E31" i="12"/>
  <c r="D31" i="12"/>
  <c r="C31" i="12"/>
  <c r="Q30" i="12"/>
  <c r="P30" i="12"/>
  <c r="O30" i="12"/>
  <c r="N30" i="12"/>
  <c r="M30" i="12"/>
  <c r="L30" i="12"/>
  <c r="K30" i="12"/>
  <c r="I30" i="12"/>
  <c r="H30" i="12"/>
  <c r="G30" i="12"/>
  <c r="F30" i="12"/>
  <c r="E30" i="12"/>
  <c r="D30" i="12"/>
  <c r="C30" i="12"/>
  <c r="Q29" i="12"/>
  <c r="P29" i="12"/>
  <c r="O29" i="12"/>
  <c r="N29" i="12"/>
  <c r="M29" i="12"/>
  <c r="L29" i="12"/>
  <c r="K29" i="12"/>
  <c r="I29" i="12"/>
  <c r="H29" i="12"/>
  <c r="G29" i="12"/>
  <c r="F29" i="12"/>
  <c r="E29" i="12"/>
  <c r="D29" i="12"/>
  <c r="C29" i="12"/>
  <c r="Q28" i="12"/>
  <c r="P28" i="12"/>
  <c r="O28" i="12"/>
  <c r="N28" i="12"/>
  <c r="M28" i="12"/>
  <c r="L28" i="12"/>
  <c r="K28" i="12"/>
  <c r="I28" i="12"/>
  <c r="H28" i="12"/>
  <c r="G28" i="12"/>
  <c r="F28" i="12"/>
  <c r="E28" i="12"/>
  <c r="D28" i="12"/>
  <c r="C28" i="12"/>
  <c r="Q27" i="12"/>
  <c r="P27" i="12"/>
  <c r="O27" i="12"/>
  <c r="N27" i="12"/>
  <c r="M27" i="12"/>
  <c r="L27" i="12"/>
  <c r="K27" i="12"/>
  <c r="I27" i="12"/>
  <c r="H27" i="12"/>
  <c r="G27" i="12"/>
  <c r="F27" i="12"/>
  <c r="E27" i="12"/>
  <c r="D27" i="12"/>
  <c r="C27" i="12"/>
  <c r="Q26" i="12"/>
  <c r="P26" i="12"/>
  <c r="O26" i="12"/>
  <c r="N26" i="12"/>
  <c r="M26" i="12"/>
  <c r="L26" i="12"/>
  <c r="K26" i="12"/>
  <c r="I26" i="12"/>
  <c r="H26" i="12"/>
  <c r="G26" i="12"/>
  <c r="F26" i="12"/>
  <c r="E26" i="12"/>
  <c r="D26" i="12"/>
  <c r="C26" i="12"/>
  <c r="Q25" i="12"/>
  <c r="P25" i="12"/>
  <c r="O25" i="12"/>
  <c r="N25" i="12"/>
  <c r="M25" i="12"/>
  <c r="L25" i="12"/>
  <c r="K25" i="12"/>
  <c r="I25" i="12"/>
  <c r="H25" i="12"/>
  <c r="G25" i="12"/>
  <c r="F25" i="12"/>
  <c r="E25" i="12"/>
  <c r="D25" i="12"/>
  <c r="C25" i="12"/>
  <c r="Q24" i="12"/>
  <c r="P24" i="12"/>
  <c r="O24" i="12"/>
  <c r="N24" i="12"/>
  <c r="M24" i="12"/>
  <c r="L24" i="12"/>
  <c r="K24" i="12"/>
  <c r="I24" i="12"/>
  <c r="H24" i="12"/>
  <c r="G24" i="12"/>
  <c r="F24" i="12"/>
  <c r="E24" i="12"/>
  <c r="D24" i="12"/>
  <c r="C24" i="12"/>
  <c r="Q23" i="12"/>
  <c r="P23" i="12"/>
  <c r="O23" i="12"/>
  <c r="N23" i="12"/>
  <c r="M23" i="12"/>
  <c r="L23" i="12"/>
  <c r="K23" i="12"/>
  <c r="I23" i="12"/>
  <c r="H23" i="12"/>
  <c r="G23" i="12"/>
  <c r="F23" i="12"/>
  <c r="E23" i="12"/>
  <c r="D23" i="12"/>
  <c r="C23" i="12"/>
  <c r="Q22" i="12"/>
  <c r="P22" i="12"/>
  <c r="O22" i="12"/>
  <c r="N22" i="12"/>
  <c r="M22" i="12"/>
  <c r="L22" i="12"/>
  <c r="K22" i="12"/>
  <c r="I22" i="12"/>
  <c r="H22" i="12"/>
  <c r="G22" i="12"/>
  <c r="F22" i="12"/>
  <c r="E22" i="12"/>
  <c r="D22" i="12"/>
  <c r="C22" i="12"/>
  <c r="Q21" i="12"/>
  <c r="P21" i="12"/>
  <c r="O21" i="12"/>
  <c r="N21" i="12"/>
  <c r="M21" i="12"/>
  <c r="L21" i="12"/>
  <c r="K21" i="12"/>
  <c r="I21" i="12"/>
  <c r="H21" i="12"/>
  <c r="G21" i="12"/>
  <c r="F21" i="12"/>
  <c r="E21" i="12"/>
  <c r="D21" i="12"/>
  <c r="C21" i="12"/>
  <c r="Q20" i="12"/>
  <c r="P20" i="12"/>
  <c r="O20" i="12"/>
  <c r="N20" i="12"/>
  <c r="M20" i="12"/>
  <c r="L20" i="12"/>
  <c r="K20" i="12"/>
  <c r="I20" i="12"/>
  <c r="H20" i="12"/>
  <c r="G20" i="12"/>
  <c r="F20" i="12"/>
  <c r="E20" i="12"/>
  <c r="D20" i="12"/>
  <c r="C20" i="12"/>
  <c r="Q19" i="12"/>
  <c r="P19" i="12"/>
  <c r="O19" i="12"/>
  <c r="N19" i="12"/>
  <c r="M19" i="12"/>
  <c r="L19" i="12"/>
  <c r="K19" i="12"/>
  <c r="I19" i="12"/>
  <c r="H19" i="12"/>
  <c r="G19" i="12"/>
  <c r="F19" i="12"/>
  <c r="E19" i="12"/>
  <c r="D19" i="12"/>
  <c r="C19" i="12"/>
  <c r="Q18" i="12"/>
  <c r="O18" i="12"/>
  <c r="N18" i="12"/>
  <c r="M18" i="12"/>
  <c r="L18" i="12"/>
  <c r="K18" i="12"/>
  <c r="I18" i="12"/>
  <c r="G18" i="12"/>
  <c r="F18" i="12"/>
  <c r="E18" i="12"/>
  <c r="D18" i="12"/>
  <c r="C18" i="12"/>
  <c r="Q17" i="12"/>
  <c r="O17" i="12"/>
  <c r="N17" i="12"/>
  <c r="M17" i="12"/>
  <c r="L17" i="12"/>
  <c r="K17" i="12"/>
  <c r="I17" i="12"/>
  <c r="G17" i="12"/>
  <c r="F17" i="12"/>
  <c r="E17" i="12"/>
  <c r="D17" i="12"/>
  <c r="C17" i="12"/>
  <c r="Q16" i="12"/>
  <c r="O16" i="12"/>
  <c r="N16" i="12"/>
  <c r="M16" i="12"/>
  <c r="L16" i="12"/>
  <c r="K16" i="12"/>
  <c r="I16" i="12"/>
  <c r="G16" i="12"/>
  <c r="F16" i="12"/>
  <c r="E16" i="12"/>
  <c r="D16" i="12"/>
  <c r="C16" i="12"/>
  <c r="Q15" i="12"/>
  <c r="O15" i="12"/>
  <c r="N15" i="12"/>
  <c r="M15" i="12"/>
  <c r="L15" i="12"/>
  <c r="K15" i="12"/>
  <c r="I15" i="12"/>
  <c r="G15" i="12"/>
  <c r="F15" i="12"/>
  <c r="E15" i="12"/>
  <c r="D15" i="12"/>
  <c r="C15" i="12"/>
  <c r="O14" i="12"/>
  <c r="N14" i="12"/>
  <c r="M14" i="12"/>
  <c r="L14" i="12"/>
  <c r="K14" i="12"/>
  <c r="G14" i="12"/>
  <c r="F14" i="12"/>
  <c r="E14" i="12"/>
  <c r="D14" i="12"/>
  <c r="C14" i="12"/>
  <c r="O13" i="12"/>
  <c r="N13" i="12"/>
  <c r="M13" i="12"/>
  <c r="L13" i="12"/>
  <c r="K13" i="12"/>
  <c r="G13" i="12"/>
  <c r="F13" i="12"/>
  <c r="E13" i="12"/>
  <c r="D13" i="12"/>
  <c r="C13" i="12"/>
  <c r="O12" i="12"/>
  <c r="N12" i="12"/>
  <c r="M12" i="12"/>
  <c r="L12" i="12"/>
  <c r="K12" i="12"/>
  <c r="G12" i="12"/>
  <c r="F12" i="12"/>
  <c r="E12" i="12"/>
  <c r="D12" i="12"/>
  <c r="C12" i="12"/>
  <c r="O11" i="12"/>
  <c r="N11" i="12"/>
  <c r="M11" i="12"/>
  <c r="L11" i="12"/>
  <c r="K11" i="12"/>
  <c r="G11" i="12"/>
  <c r="F11" i="12"/>
  <c r="E11" i="12"/>
  <c r="D11" i="12"/>
  <c r="C11" i="12"/>
  <c r="O10" i="12"/>
  <c r="N10" i="12"/>
  <c r="M10" i="12"/>
  <c r="L10" i="12"/>
  <c r="K10" i="12"/>
  <c r="G10" i="12"/>
  <c r="F10" i="12"/>
  <c r="E10" i="12"/>
  <c r="D10" i="12"/>
  <c r="C10" i="12"/>
  <c r="O9" i="12"/>
  <c r="N9" i="12"/>
  <c r="M9" i="12"/>
  <c r="L9" i="12"/>
  <c r="K9" i="12"/>
  <c r="G9" i="12"/>
  <c r="F9" i="12"/>
  <c r="E9" i="12"/>
  <c r="D9" i="12"/>
  <c r="C9" i="12"/>
  <c r="O8" i="12"/>
  <c r="N8" i="12"/>
  <c r="M8" i="12"/>
  <c r="L8" i="12"/>
  <c r="K8" i="12"/>
  <c r="G8" i="12"/>
  <c r="F8" i="12"/>
  <c r="E8" i="12"/>
  <c r="D8" i="12"/>
  <c r="C8" i="12"/>
  <c r="O7" i="12"/>
  <c r="N7" i="12"/>
  <c r="M7" i="12"/>
  <c r="L7" i="12"/>
  <c r="K7" i="12"/>
  <c r="G7" i="12"/>
  <c r="F7" i="12"/>
  <c r="E7" i="12"/>
  <c r="D7" i="12"/>
  <c r="C7" i="12"/>
  <c r="Q26" i="11"/>
  <c r="P26" i="11"/>
  <c r="O26" i="11"/>
  <c r="N26" i="11"/>
  <c r="M26" i="11"/>
  <c r="L26" i="11"/>
  <c r="K26" i="11"/>
  <c r="I26" i="11"/>
  <c r="H26" i="11"/>
  <c r="G26" i="11"/>
  <c r="F26" i="11"/>
  <c r="E26" i="11"/>
  <c r="D26" i="11"/>
  <c r="C26" i="11"/>
  <c r="Q25" i="11"/>
  <c r="P25" i="11"/>
  <c r="O25" i="11"/>
  <c r="N25" i="11"/>
  <c r="M25" i="11"/>
  <c r="L25" i="11"/>
  <c r="K25" i="11"/>
  <c r="I25" i="11"/>
  <c r="H25" i="11"/>
  <c r="G25" i="11"/>
  <c r="F25" i="11"/>
  <c r="E25" i="11"/>
  <c r="D25" i="11"/>
  <c r="C25" i="11"/>
  <c r="Q24" i="11"/>
  <c r="P24" i="11"/>
  <c r="O24" i="11"/>
  <c r="N24" i="11"/>
  <c r="M24" i="11"/>
  <c r="L24" i="11"/>
  <c r="K24" i="11"/>
  <c r="I24" i="11"/>
  <c r="H24" i="11"/>
  <c r="G24" i="11"/>
  <c r="F24" i="11"/>
  <c r="E24" i="11"/>
  <c r="D24" i="11"/>
  <c r="C24" i="11"/>
  <c r="Q23" i="11"/>
  <c r="P23" i="11"/>
  <c r="O23" i="11"/>
  <c r="N23" i="11"/>
  <c r="M23" i="11"/>
  <c r="L23" i="11"/>
  <c r="K23" i="11"/>
  <c r="I23" i="11"/>
  <c r="H23" i="11"/>
  <c r="G23" i="11"/>
  <c r="F23" i="11"/>
  <c r="E23" i="11"/>
  <c r="D23" i="11"/>
  <c r="C23" i="11"/>
  <c r="Q22" i="11"/>
  <c r="P22" i="11"/>
  <c r="O22" i="11"/>
  <c r="N22" i="11"/>
  <c r="M22" i="11"/>
  <c r="L22" i="11"/>
  <c r="K22" i="11"/>
  <c r="I22" i="11"/>
  <c r="H22" i="11"/>
  <c r="G22" i="11"/>
  <c r="F22" i="11"/>
  <c r="E22" i="11"/>
  <c r="D22" i="11"/>
  <c r="C22" i="11"/>
  <c r="Q21" i="11"/>
  <c r="P21" i="11"/>
  <c r="O21" i="11"/>
  <c r="N21" i="11"/>
  <c r="M21" i="11"/>
  <c r="L21" i="11"/>
  <c r="K21" i="11"/>
  <c r="I21" i="11"/>
  <c r="H21" i="11"/>
  <c r="G21" i="11"/>
  <c r="F21" i="11"/>
  <c r="E21" i="11"/>
  <c r="D21" i="11"/>
  <c r="C21" i="11"/>
  <c r="Q20" i="11"/>
  <c r="P20" i="11"/>
  <c r="O20" i="11"/>
  <c r="N20" i="11"/>
  <c r="M20" i="11"/>
  <c r="L20" i="11"/>
  <c r="K20" i="11"/>
  <c r="I20" i="11"/>
  <c r="H20" i="11"/>
  <c r="G20" i="11"/>
  <c r="F20" i="11"/>
  <c r="E20" i="11"/>
  <c r="D20" i="11"/>
  <c r="C20" i="11"/>
  <c r="Q19" i="11"/>
  <c r="P19" i="11"/>
  <c r="O19" i="11"/>
  <c r="N19" i="11"/>
  <c r="M19" i="11"/>
  <c r="L19" i="11"/>
  <c r="K19" i="11"/>
  <c r="I19" i="11"/>
  <c r="H19" i="11"/>
  <c r="G19" i="11"/>
  <c r="F19" i="11"/>
  <c r="E19" i="11"/>
  <c r="D19" i="11"/>
  <c r="C19" i="11"/>
  <c r="Q18" i="11"/>
  <c r="P18" i="11"/>
  <c r="O18" i="11"/>
  <c r="N18" i="11"/>
  <c r="M18" i="11"/>
  <c r="L18" i="11"/>
  <c r="K18" i="11"/>
  <c r="I18" i="11"/>
  <c r="H18" i="11"/>
  <c r="G18" i="11"/>
  <c r="F18" i="11"/>
  <c r="E18" i="11"/>
  <c r="D18" i="11"/>
  <c r="C18" i="11"/>
  <c r="Q17" i="11"/>
  <c r="P17" i="11"/>
  <c r="O17" i="11"/>
  <c r="N17" i="11"/>
  <c r="M17" i="11"/>
  <c r="L17" i="11"/>
  <c r="K17" i="11"/>
  <c r="I17" i="11"/>
  <c r="H17" i="11"/>
  <c r="G17" i="11"/>
  <c r="F17" i="11"/>
  <c r="E17" i="11"/>
  <c r="D17" i="11"/>
  <c r="C17" i="11"/>
  <c r="Q16" i="11"/>
  <c r="P16" i="11"/>
  <c r="O16" i="11"/>
  <c r="N16" i="11"/>
  <c r="M16" i="11"/>
  <c r="L16" i="11"/>
  <c r="K16" i="11"/>
  <c r="I16" i="11"/>
  <c r="H16" i="11"/>
  <c r="G16" i="11"/>
  <c r="F16" i="11"/>
  <c r="E16" i="11"/>
  <c r="D16" i="11"/>
  <c r="C16" i="11"/>
  <c r="Q15" i="11"/>
  <c r="P15" i="11"/>
  <c r="O15" i="11"/>
  <c r="N15" i="11"/>
  <c r="M15" i="11"/>
  <c r="L15" i="11"/>
  <c r="K15" i="11"/>
  <c r="I15" i="11"/>
  <c r="H15" i="11"/>
  <c r="G15" i="11"/>
  <c r="F15" i="11"/>
  <c r="E15" i="11"/>
  <c r="D15" i="11"/>
  <c r="C15" i="11"/>
  <c r="Q14" i="11"/>
  <c r="P14" i="11"/>
  <c r="O14" i="11"/>
  <c r="N14" i="11"/>
  <c r="M14" i="11"/>
  <c r="L14" i="11"/>
  <c r="K14" i="11"/>
  <c r="I14" i="11"/>
  <c r="H14" i="11"/>
  <c r="G14" i="11"/>
  <c r="F14" i="11"/>
  <c r="E14" i="11"/>
  <c r="D14" i="11"/>
  <c r="C14" i="11"/>
  <c r="Q13" i="11"/>
  <c r="P13" i="11"/>
  <c r="O13" i="11"/>
  <c r="N13" i="11"/>
  <c r="M13" i="11"/>
  <c r="L13" i="11"/>
  <c r="K13" i="11"/>
  <c r="I13" i="11"/>
  <c r="H13" i="11"/>
  <c r="G13" i="11"/>
  <c r="F13" i="11"/>
  <c r="E13" i="11"/>
  <c r="D13" i="11"/>
  <c r="C13" i="11"/>
  <c r="Q12" i="11"/>
  <c r="P12" i="11"/>
  <c r="O12" i="11"/>
  <c r="N12" i="11"/>
  <c r="M12" i="11"/>
  <c r="L12" i="11"/>
  <c r="K12" i="11"/>
  <c r="I12" i="11"/>
  <c r="H12" i="11"/>
  <c r="G12" i="11"/>
  <c r="F12" i="11"/>
  <c r="E12" i="11"/>
  <c r="D12" i="11"/>
  <c r="C12" i="11"/>
  <c r="Q11" i="11"/>
  <c r="P11" i="11"/>
  <c r="O11" i="11"/>
  <c r="N11" i="11"/>
  <c r="M11" i="11"/>
  <c r="L11" i="11"/>
  <c r="K11" i="11"/>
  <c r="I11" i="11"/>
  <c r="H11" i="11"/>
  <c r="G11" i="11"/>
  <c r="F11" i="11"/>
  <c r="E11" i="11"/>
  <c r="D11" i="11"/>
  <c r="C11" i="11"/>
  <c r="Q10" i="11"/>
  <c r="P10" i="11"/>
  <c r="O10" i="11"/>
  <c r="N10" i="11"/>
  <c r="M10" i="11"/>
  <c r="L10" i="11"/>
  <c r="K10" i="11"/>
  <c r="I10" i="11"/>
  <c r="H10" i="11"/>
  <c r="G10" i="11"/>
  <c r="F10" i="11"/>
  <c r="E10" i="11"/>
  <c r="D10" i="11"/>
  <c r="C10" i="11"/>
  <c r="Q9" i="11"/>
  <c r="P9" i="11"/>
  <c r="O9" i="11"/>
  <c r="N9" i="11"/>
  <c r="M9" i="11"/>
  <c r="L9" i="11"/>
  <c r="K9" i="11"/>
  <c r="I9" i="11"/>
  <c r="H9" i="11"/>
  <c r="G9" i="11"/>
  <c r="F9" i="11"/>
  <c r="E9" i="11"/>
  <c r="D9" i="11"/>
  <c r="C9" i="11"/>
  <c r="Q8" i="11"/>
  <c r="O8" i="11"/>
  <c r="N8" i="11"/>
  <c r="M8" i="11"/>
  <c r="L8" i="11"/>
  <c r="K8" i="11"/>
  <c r="I8" i="11"/>
  <c r="G8" i="11"/>
  <c r="F8" i="11"/>
  <c r="E8" i="11"/>
  <c r="D8" i="11"/>
  <c r="C8" i="11"/>
  <c r="O7" i="11"/>
  <c r="N7" i="11"/>
  <c r="M7" i="11"/>
  <c r="L7" i="11"/>
  <c r="K7" i="11"/>
  <c r="G7" i="11"/>
  <c r="F7" i="11"/>
  <c r="E7" i="11"/>
  <c r="D7" i="11"/>
  <c r="C7" i="11"/>
  <c r="O6" i="11"/>
  <c r="N6" i="11"/>
  <c r="M6" i="11"/>
  <c r="L6" i="11"/>
  <c r="K6" i="11"/>
  <c r="G6" i="11"/>
  <c r="F6" i="11"/>
  <c r="E6" i="11"/>
  <c r="D6" i="11"/>
  <c r="C6" i="11"/>
  <c r="O11" i="15"/>
  <c r="Q11" i="15"/>
  <c r="P11" i="15"/>
  <c r="B14" i="9"/>
  <c r="Q14" i="9"/>
  <c r="M11" i="15"/>
  <c r="L11" i="15"/>
  <c r="D11" i="15"/>
  <c r="N11" i="15"/>
  <c r="A14" i="9"/>
  <c r="O14" i="9"/>
  <c r="G14" i="9"/>
  <c r="K14" i="9"/>
  <c r="I11" i="15"/>
  <c r="N14" i="9"/>
  <c r="I14" i="9"/>
  <c r="F14" i="9"/>
  <c r="D14" i="9"/>
  <c r="C14" i="9"/>
  <c r="A5" i="15"/>
  <c r="F11" i="15"/>
  <c r="L14" i="9"/>
  <c r="M14" i="9"/>
  <c r="A11" i="15"/>
  <c r="E11" i="15"/>
  <c r="G11" i="15"/>
  <c r="L15" i="9"/>
  <c r="E14" i="9"/>
  <c r="J14" i="9"/>
  <c r="H11" i="15"/>
  <c r="C11" i="15"/>
  <c r="K11" i="15"/>
  <c r="P14" i="9"/>
  <c r="H14" i="9"/>
  <c r="C338" i="14" l="1"/>
  <c r="D32" i="11"/>
  <c r="P32" i="11"/>
  <c r="O32" i="11"/>
  <c r="M32" i="11"/>
  <c r="L32" i="11"/>
  <c r="K32" i="11"/>
  <c r="C32" i="11"/>
  <c r="G32" i="11"/>
  <c r="F32" i="11"/>
  <c r="E32" i="11"/>
  <c r="N32" i="11"/>
  <c r="H32" i="11"/>
  <c r="Q32" i="11"/>
  <c r="L328" i="14"/>
  <c r="I32" i="11"/>
  <c r="L327" i="14"/>
  <c r="B113" i="12"/>
  <c r="L326" i="14"/>
  <c r="L325" i="14"/>
  <c r="B9" i="12"/>
  <c r="B13" i="12"/>
  <c r="B17" i="12"/>
  <c r="B29" i="12"/>
  <c r="B37" i="12"/>
  <c r="B61" i="12"/>
  <c r="B69" i="12"/>
  <c r="B89" i="12"/>
  <c r="B97" i="12"/>
  <c r="AK4" i="14"/>
  <c r="L10" i="14"/>
  <c r="J9" i="12"/>
  <c r="L26" i="14"/>
  <c r="J13" i="12"/>
  <c r="L38" i="14"/>
  <c r="J17" i="12"/>
  <c r="AJ4" i="14"/>
  <c r="B8" i="12"/>
  <c r="B12" i="12"/>
  <c r="B16" i="12"/>
  <c r="J8" i="12"/>
  <c r="J12" i="12"/>
  <c r="J16" i="12"/>
  <c r="B7" i="12"/>
  <c r="C18" i="14"/>
  <c r="C19" i="14" s="1"/>
  <c r="C20" i="14" s="1"/>
  <c r="C21" i="14" s="1"/>
  <c r="C22" i="14" s="1"/>
  <c r="C23" i="14" s="1"/>
  <c r="C24" i="14" s="1"/>
  <c r="C25" i="14" s="1"/>
  <c r="C26" i="14" s="1"/>
  <c r="C27" i="14" s="1"/>
  <c r="C28" i="14" s="1"/>
  <c r="B15" i="12"/>
  <c r="L11" i="14"/>
  <c r="L19" i="14"/>
  <c r="L31" i="14"/>
  <c r="L18" i="14"/>
  <c r="B10" i="12"/>
  <c r="B14" i="12"/>
  <c r="B18" i="12"/>
  <c r="J10" i="12"/>
  <c r="J14" i="12"/>
  <c r="J18" i="12"/>
  <c r="L30" i="14"/>
  <c r="L9" i="14"/>
  <c r="L25" i="14"/>
  <c r="L17" i="14"/>
  <c r="L37" i="14"/>
  <c r="L29" i="14"/>
  <c r="C5" i="14"/>
  <c r="C6" i="14" s="1"/>
  <c r="C7" i="14" s="1"/>
  <c r="C8" i="14" s="1"/>
  <c r="C9" i="14" s="1"/>
  <c r="C10" i="14" s="1"/>
  <c r="C11" i="14" s="1"/>
  <c r="C12" i="14" s="1"/>
  <c r="C13" i="14" s="1"/>
  <c r="C14" i="14" s="1"/>
  <c r="C15" i="14" s="1"/>
  <c r="C16" i="14" s="1"/>
  <c r="L16" i="14"/>
  <c r="L8" i="14"/>
  <c r="L24" i="14"/>
  <c r="L36" i="14"/>
  <c r="B11" i="12"/>
  <c r="J15" i="12"/>
  <c r="J7" i="12"/>
  <c r="L15" i="14"/>
  <c r="L7" i="14"/>
  <c r="L23" i="14"/>
  <c r="L35" i="14"/>
  <c r="C29" i="14"/>
  <c r="C30" i="14" s="1"/>
  <c r="C31" i="14" s="1"/>
  <c r="C32" i="14" s="1"/>
  <c r="C33" i="14" s="1"/>
  <c r="C34" i="14" s="1"/>
  <c r="C35" i="14" s="1"/>
  <c r="C36" i="14" s="1"/>
  <c r="C37" i="14" s="1"/>
  <c r="C38" i="14" s="1"/>
  <c r="C39" i="14" s="1"/>
  <c r="C40" i="14" s="1"/>
  <c r="L14" i="14"/>
  <c r="L6" i="14"/>
  <c r="L22" i="14"/>
  <c r="L34" i="14"/>
  <c r="L13" i="14"/>
  <c r="L5" i="14"/>
  <c r="L21" i="14"/>
  <c r="L33" i="14"/>
  <c r="AC4" i="14"/>
  <c r="L12" i="14"/>
  <c r="L28" i="14"/>
  <c r="L20" i="14"/>
  <c r="L40" i="14"/>
  <c r="L32" i="14"/>
  <c r="J11" i="12"/>
  <c r="AO4" i="14"/>
  <c r="L27" i="14"/>
  <c r="L39" i="14"/>
  <c r="AF35" i="14"/>
  <c r="AJ35" i="14"/>
  <c r="AH4" i="14"/>
  <c r="AG35" i="14"/>
  <c r="AM35" i="14"/>
  <c r="AN4" i="14"/>
  <c r="AC12" i="14"/>
  <c r="Y35" i="14"/>
  <c r="AN35" i="14"/>
  <c r="AB35" i="14"/>
  <c r="AO35" i="14"/>
  <c r="Z4" i="14"/>
  <c r="AD35" i="14"/>
  <c r="AE35" i="14"/>
  <c r="AM12" i="14"/>
  <c r="AA12" i="14"/>
  <c r="AE12" i="14"/>
  <c r="AI12" i="14"/>
  <c r="AK12" i="14"/>
  <c r="B112" i="12"/>
  <c r="B19" i="12"/>
  <c r="B20" i="12"/>
  <c r="B22" i="12"/>
  <c r="B23" i="12"/>
  <c r="B24" i="12"/>
  <c r="B26" i="12"/>
  <c r="B27" i="12"/>
  <c r="B28" i="12"/>
  <c r="B30" i="12"/>
  <c r="B31" i="12"/>
  <c r="B32" i="12"/>
  <c r="B34" i="12"/>
  <c r="B35" i="12"/>
  <c r="B36" i="12"/>
  <c r="B38" i="12"/>
  <c r="B39" i="12"/>
  <c r="B43" i="12"/>
  <c r="B47" i="12"/>
  <c r="B51" i="12"/>
  <c r="B55" i="12"/>
  <c r="B83" i="12"/>
  <c r="B59" i="12"/>
  <c r="B87" i="12"/>
  <c r="B40" i="12"/>
  <c r="B42" i="12"/>
  <c r="B44" i="12"/>
  <c r="B46" i="12"/>
  <c r="B48" i="12"/>
  <c r="B50" i="12"/>
  <c r="B63" i="12"/>
  <c r="B67" i="12"/>
  <c r="B71" i="12"/>
  <c r="B75" i="12"/>
  <c r="B79" i="12"/>
  <c r="B88" i="12"/>
  <c r="B91" i="12"/>
  <c r="B95" i="12"/>
  <c r="B99" i="12"/>
  <c r="B103" i="12"/>
  <c r="B104" i="12"/>
  <c r="B107" i="12"/>
  <c r="B111" i="12"/>
  <c r="B21" i="12"/>
  <c r="B25" i="12"/>
  <c r="B33" i="12"/>
  <c r="B41" i="12"/>
  <c r="B45" i="12"/>
  <c r="B49" i="12"/>
  <c r="B53" i="12"/>
  <c r="B57" i="12"/>
  <c r="B65" i="12"/>
  <c r="B73" i="12"/>
  <c r="B77" i="12"/>
  <c r="B81" i="12"/>
  <c r="B85" i="12"/>
  <c r="B93" i="12"/>
  <c r="B101" i="12"/>
  <c r="B105" i="12"/>
  <c r="B109" i="12"/>
  <c r="K30" i="11"/>
  <c r="G29" i="11"/>
  <c r="D27" i="11"/>
  <c r="K31" i="11"/>
  <c r="K27" i="11"/>
  <c r="G28" i="11"/>
  <c r="C29" i="11"/>
  <c r="L29" i="11"/>
  <c r="O30" i="11"/>
  <c r="J79" i="12"/>
  <c r="E28" i="11"/>
  <c r="H28" i="11"/>
  <c r="D29" i="11"/>
  <c r="M29" i="11"/>
  <c r="I29" i="11"/>
  <c r="G30" i="11"/>
  <c r="P30" i="11"/>
  <c r="C31" i="11"/>
  <c r="L31" i="11"/>
  <c r="M31" i="11"/>
  <c r="M27" i="11"/>
  <c r="F28" i="11"/>
  <c r="O28" i="11"/>
  <c r="H30" i="11"/>
  <c r="Q30" i="11"/>
  <c r="B52" i="12"/>
  <c r="B54" i="12"/>
  <c r="B56" i="12"/>
  <c r="B58" i="12"/>
  <c r="B60" i="12"/>
  <c r="B62" i="12"/>
  <c r="B64" i="12"/>
  <c r="B66" i="12"/>
  <c r="B68" i="12"/>
  <c r="B70" i="12"/>
  <c r="B72" i="12"/>
  <c r="B74" i="12"/>
  <c r="B76" i="12"/>
  <c r="B78" i="12"/>
  <c r="B80" i="12"/>
  <c r="B82" i="12"/>
  <c r="B84" i="12"/>
  <c r="B86" i="12"/>
  <c r="B90" i="12"/>
  <c r="B92" i="12"/>
  <c r="B94" i="12"/>
  <c r="B96" i="12"/>
  <c r="B98" i="12"/>
  <c r="B100" i="12"/>
  <c r="B102" i="12"/>
  <c r="B106" i="12"/>
  <c r="B108" i="12"/>
  <c r="B110" i="12"/>
  <c r="I27" i="11"/>
  <c r="Q28" i="11"/>
  <c r="P29" i="11"/>
  <c r="F30" i="11"/>
  <c r="D31" i="11"/>
  <c r="L27" i="11"/>
  <c r="C27" i="11"/>
  <c r="J40" i="12"/>
  <c r="H31" i="11"/>
  <c r="Q31" i="11"/>
  <c r="P28" i="11"/>
  <c r="N28" i="11"/>
  <c r="K29" i="11"/>
  <c r="I30" i="11"/>
  <c r="E27" i="11"/>
  <c r="N27" i="11"/>
  <c r="G27" i="11"/>
  <c r="P27" i="11"/>
  <c r="H27" i="11"/>
  <c r="Q27" i="11"/>
  <c r="D28" i="11"/>
  <c r="J104" i="12"/>
  <c r="C30" i="11"/>
  <c r="L30" i="11"/>
  <c r="E30" i="11"/>
  <c r="N30" i="11"/>
  <c r="J39" i="12"/>
  <c r="J64" i="12"/>
  <c r="F27" i="11"/>
  <c r="O27" i="11"/>
  <c r="H29" i="11"/>
  <c r="Q29" i="11"/>
  <c r="J103" i="12"/>
  <c r="D30" i="11"/>
  <c r="M30" i="11"/>
  <c r="J24" i="12"/>
  <c r="J63" i="12"/>
  <c r="E29" i="11"/>
  <c r="J112" i="12"/>
  <c r="J47" i="12"/>
  <c r="J72" i="12"/>
  <c r="F29" i="11"/>
  <c r="O29" i="11"/>
  <c r="J111" i="12"/>
  <c r="J48" i="12"/>
  <c r="N29" i="11"/>
  <c r="J32" i="12"/>
  <c r="J71" i="12"/>
  <c r="I28" i="11"/>
  <c r="J96" i="12"/>
  <c r="C28" i="11"/>
  <c r="I31" i="11"/>
  <c r="J88" i="12"/>
  <c r="J56" i="12"/>
  <c r="J95" i="12"/>
  <c r="L28" i="11"/>
  <c r="M28" i="11"/>
  <c r="E31" i="11"/>
  <c r="N31" i="11"/>
  <c r="G31" i="11"/>
  <c r="P31" i="11"/>
  <c r="J87" i="12"/>
  <c r="B7" i="11"/>
  <c r="J55" i="12"/>
  <c r="J80" i="12"/>
  <c r="F31" i="11"/>
  <c r="O31" i="11"/>
  <c r="B8" i="11"/>
  <c r="J38" i="12"/>
  <c r="J46" i="12"/>
  <c r="J54" i="12"/>
  <c r="J62" i="12"/>
  <c r="J70" i="12"/>
  <c r="J78" i="12"/>
  <c r="J86" i="12"/>
  <c r="J94" i="12"/>
  <c r="J102" i="12"/>
  <c r="J110" i="12"/>
  <c r="C161" i="14"/>
  <c r="C185" i="14"/>
  <c r="J8" i="11"/>
  <c r="J10" i="11"/>
  <c r="J14" i="11"/>
  <c r="J18" i="11"/>
  <c r="J22" i="11"/>
  <c r="J26" i="11"/>
  <c r="J29" i="12"/>
  <c r="J37" i="12"/>
  <c r="J45" i="12"/>
  <c r="J53" i="12"/>
  <c r="J61" i="12"/>
  <c r="J69" i="12"/>
  <c r="J77" i="12"/>
  <c r="J85" i="12"/>
  <c r="J93" i="12"/>
  <c r="J101" i="12"/>
  <c r="J109" i="12"/>
  <c r="C89" i="14"/>
  <c r="C113" i="14"/>
  <c r="C196" i="14"/>
  <c r="C233" i="14"/>
  <c r="C249" i="14"/>
  <c r="C258" i="14"/>
  <c r="C41" i="14"/>
  <c r="J36" i="12"/>
  <c r="J44" i="12"/>
  <c r="J52" i="12"/>
  <c r="J60" i="12"/>
  <c r="J68" i="12"/>
  <c r="J76" i="12"/>
  <c r="J84" i="12"/>
  <c r="J92" i="12"/>
  <c r="J100" i="12"/>
  <c r="J108" i="12"/>
  <c r="C257" i="14"/>
  <c r="J7" i="11"/>
  <c r="J35" i="12"/>
  <c r="J43" i="12"/>
  <c r="J51" i="12"/>
  <c r="J59" i="12"/>
  <c r="J67" i="12"/>
  <c r="J75" i="12"/>
  <c r="J83" i="12"/>
  <c r="J91" i="12"/>
  <c r="J99" i="12"/>
  <c r="J107" i="12"/>
  <c r="J26" i="12"/>
  <c r="J34" i="12"/>
  <c r="J42" i="12"/>
  <c r="J50" i="12"/>
  <c r="J58" i="12"/>
  <c r="J66" i="12"/>
  <c r="J74" i="12"/>
  <c r="J82" i="12"/>
  <c r="J90" i="12"/>
  <c r="J98" i="12"/>
  <c r="J106" i="12"/>
  <c r="C149" i="14"/>
  <c r="C173" i="14"/>
  <c r="C189" i="14"/>
  <c r="C198" i="14"/>
  <c r="C318" i="14"/>
  <c r="B6" i="11"/>
  <c r="J25" i="12"/>
  <c r="J33" i="12"/>
  <c r="J41" i="12"/>
  <c r="J49" i="12"/>
  <c r="J57" i="12"/>
  <c r="J65" i="12"/>
  <c r="J73" i="12"/>
  <c r="J81" i="12"/>
  <c r="J89" i="12"/>
  <c r="J97" i="12"/>
  <c r="J105" i="12"/>
  <c r="J113" i="12"/>
  <c r="C125" i="14"/>
  <c r="C197" i="14"/>
  <c r="C221" i="14"/>
  <c r="C245" i="14"/>
  <c r="B10" i="11"/>
  <c r="B14" i="11"/>
  <c r="B18" i="11"/>
  <c r="B22" i="11"/>
  <c r="B26" i="11"/>
  <c r="J23" i="12"/>
  <c r="J31" i="12"/>
  <c r="AI37" i="14"/>
  <c r="AA37" i="14"/>
  <c r="X38" i="14"/>
  <c r="AO37" i="14"/>
  <c r="AG37" i="14"/>
  <c r="Y37" i="14"/>
  <c r="AK37" i="14"/>
  <c r="AC37" i="14"/>
  <c r="AJ37" i="14"/>
  <c r="AH37" i="14"/>
  <c r="AF37" i="14"/>
  <c r="AE37" i="14"/>
  <c r="AD37" i="14"/>
  <c r="AN37" i="14"/>
  <c r="AB37" i="14"/>
  <c r="AM37" i="14"/>
  <c r="Z37" i="14"/>
  <c r="AL37" i="14"/>
  <c r="J9" i="11"/>
  <c r="J13" i="11"/>
  <c r="J17" i="11"/>
  <c r="J21" i="11"/>
  <c r="J25" i="11"/>
  <c r="J22" i="12"/>
  <c r="J30" i="12"/>
  <c r="B9" i="11"/>
  <c r="B13" i="11"/>
  <c r="B17" i="11"/>
  <c r="B21" i="11"/>
  <c r="B25" i="11"/>
  <c r="J21" i="12"/>
  <c r="J6" i="11"/>
  <c r="J12" i="11"/>
  <c r="J16" i="11"/>
  <c r="J20" i="11"/>
  <c r="J24" i="11"/>
  <c r="K28" i="11"/>
  <c r="J20" i="12"/>
  <c r="J28" i="12"/>
  <c r="B12" i="11"/>
  <c r="B16" i="11"/>
  <c r="B20" i="11"/>
  <c r="B24" i="11"/>
  <c r="J19" i="12"/>
  <c r="J27" i="12"/>
  <c r="J11" i="11"/>
  <c r="J15" i="11"/>
  <c r="J19" i="11"/>
  <c r="J23" i="11"/>
  <c r="B11" i="11"/>
  <c r="B15" i="11"/>
  <c r="B19" i="11"/>
  <c r="B23" i="11"/>
  <c r="L52" i="14"/>
  <c r="L51" i="14"/>
  <c r="L50" i="14"/>
  <c r="L45" i="14"/>
  <c r="L48" i="14"/>
  <c r="L43" i="14"/>
  <c r="L46" i="14"/>
  <c r="L49" i="14"/>
  <c r="L41" i="14"/>
  <c r="L44" i="14"/>
  <c r="L47" i="14"/>
  <c r="L42" i="14"/>
  <c r="L64" i="14"/>
  <c r="L63" i="14"/>
  <c r="L62" i="14"/>
  <c r="L61" i="14"/>
  <c r="L60" i="14"/>
  <c r="L59" i="14"/>
  <c r="L58" i="14"/>
  <c r="L57" i="14"/>
  <c r="L56" i="14"/>
  <c r="L55" i="14"/>
  <c r="L54" i="14"/>
  <c r="L53" i="14"/>
  <c r="L76" i="14"/>
  <c r="L75" i="14"/>
  <c r="L74" i="14"/>
  <c r="L73" i="14"/>
  <c r="L72" i="14"/>
  <c r="L71" i="14"/>
  <c r="L70" i="14"/>
  <c r="L69" i="14"/>
  <c r="L68" i="14"/>
  <c r="L67" i="14"/>
  <c r="L66" i="14"/>
  <c r="L65" i="14"/>
  <c r="L84" i="14"/>
  <c r="L87" i="14"/>
  <c r="L81" i="14"/>
  <c r="L86" i="14"/>
  <c r="L83" i="14"/>
  <c r="L79" i="14"/>
  <c r="L78" i="14"/>
  <c r="L77" i="14"/>
  <c r="L85" i="14"/>
  <c r="L80" i="14"/>
  <c r="L82" i="14"/>
  <c r="L88" i="14"/>
  <c r="L100" i="14"/>
  <c r="L96" i="14"/>
  <c r="L92" i="14"/>
  <c r="L99" i="14"/>
  <c r="L95" i="14"/>
  <c r="L91" i="14"/>
  <c r="L98" i="14"/>
  <c r="L94" i="14"/>
  <c r="L90" i="14"/>
  <c r="L89" i="14"/>
  <c r="L93" i="14"/>
  <c r="L97" i="14"/>
  <c r="L112" i="14"/>
  <c r="L111" i="14"/>
  <c r="L110" i="14"/>
  <c r="L109" i="14"/>
  <c r="L108" i="14"/>
  <c r="L107" i="14"/>
  <c r="L106" i="14"/>
  <c r="L105" i="14"/>
  <c r="L101" i="14"/>
  <c r="L104" i="14"/>
  <c r="L103" i="14"/>
  <c r="L102" i="14"/>
  <c r="L124" i="14"/>
  <c r="L123" i="14"/>
  <c r="L122" i="14"/>
  <c r="L121" i="14"/>
  <c r="L120" i="14"/>
  <c r="L119" i="14"/>
  <c r="L118" i="14"/>
  <c r="L117" i="14"/>
  <c r="L116" i="14"/>
  <c r="L115" i="14"/>
  <c r="L114" i="14"/>
  <c r="L113" i="14"/>
  <c r="L134" i="14"/>
  <c r="L132" i="14"/>
  <c r="L131" i="14"/>
  <c r="L130" i="14"/>
  <c r="L129" i="14"/>
  <c r="L128" i="14"/>
  <c r="L127" i="14"/>
  <c r="L126" i="14"/>
  <c r="L125" i="14"/>
  <c r="L136" i="14"/>
  <c r="L135" i="14"/>
  <c r="L133" i="14"/>
  <c r="L145" i="14"/>
  <c r="L141" i="14"/>
  <c r="L137" i="14"/>
  <c r="L148" i="14"/>
  <c r="L144" i="14"/>
  <c r="L140" i="14"/>
  <c r="L147" i="14"/>
  <c r="L143" i="14"/>
  <c r="L139" i="14"/>
  <c r="L138" i="14"/>
  <c r="L142" i="14"/>
  <c r="L146" i="14"/>
  <c r="L160" i="14"/>
  <c r="L152" i="14"/>
  <c r="L159" i="14"/>
  <c r="L151" i="14"/>
  <c r="L158" i="14"/>
  <c r="L150" i="14"/>
  <c r="L157" i="14"/>
  <c r="L149" i="14"/>
  <c r="L156" i="14"/>
  <c r="L155" i="14"/>
  <c r="L154" i="14"/>
  <c r="L153" i="14"/>
  <c r="L169" i="14"/>
  <c r="L161" i="14"/>
  <c r="L168" i="14"/>
  <c r="L167" i="14"/>
  <c r="L166" i="14"/>
  <c r="L165" i="14"/>
  <c r="L172" i="14"/>
  <c r="L164" i="14"/>
  <c r="L171" i="14"/>
  <c r="L163" i="14"/>
  <c r="L170" i="14"/>
  <c r="L162" i="14"/>
  <c r="L178" i="14"/>
  <c r="L177" i="14"/>
  <c r="L184" i="14"/>
  <c r="L176" i="14"/>
  <c r="L183" i="14"/>
  <c r="L175" i="14"/>
  <c r="L182" i="14"/>
  <c r="L174" i="14"/>
  <c r="L181" i="14"/>
  <c r="L173" i="14"/>
  <c r="L180" i="14"/>
  <c r="L179" i="14"/>
  <c r="L195" i="14"/>
  <c r="L187" i="14"/>
  <c r="L194" i="14"/>
  <c r="L186" i="14"/>
  <c r="L193" i="14"/>
  <c r="L185" i="14"/>
  <c r="L192" i="14"/>
  <c r="L191" i="14"/>
  <c r="L190" i="14"/>
  <c r="L189" i="14"/>
  <c r="L196" i="14"/>
  <c r="L188" i="14"/>
  <c r="L206" i="14"/>
  <c r="L205" i="14"/>
  <c r="L208" i="14"/>
  <c r="L204" i="14"/>
  <c r="L207" i="14"/>
  <c r="L203" i="14"/>
  <c r="L202" i="14"/>
  <c r="L201" i="14"/>
  <c r="L200" i="14"/>
  <c r="L199" i="14"/>
  <c r="L198" i="14"/>
  <c r="L197" i="14"/>
  <c r="L220" i="14"/>
  <c r="L219" i="14"/>
  <c r="L215" i="14"/>
  <c r="L211" i="14"/>
  <c r="L218" i="14"/>
  <c r="L214" i="14"/>
  <c r="L210" i="14"/>
  <c r="L217" i="14"/>
  <c r="L213" i="14"/>
  <c r="L209" i="14"/>
  <c r="L212" i="14"/>
  <c r="L216" i="14"/>
  <c r="L229" i="14"/>
  <c r="L221" i="14"/>
  <c r="L228" i="14"/>
  <c r="L227" i="14"/>
  <c r="L226" i="14"/>
  <c r="L225" i="14"/>
  <c r="L232" i="14"/>
  <c r="L224" i="14"/>
  <c r="L231" i="14"/>
  <c r="L223" i="14"/>
  <c r="L230" i="14"/>
  <c r="L222" i="14"/>
  <c r="L238" i="14"/>
  <c r="L237" i="14"/>
  <c r="L244" i="14"/>
  <c r="L236" i="14"/>
  <c r="L243" i="14"/>
  <c r="L235" i="14"/>
  <c r="L242" i="14"/>
  <c r="L234" i="14"/>
  <c r="L241" i="14"/>
  <c r="L233" i="14"/>
  <c r="L240" i="14"/>
  <c r="L239" i="14"/>
  <c r="L255" i="14"/>
  <c r="L247" i="14"/>
  <c r="L254" i="14"/>
  <c r="L246" i="14"/>
  <c r="L253" i="14"/>
  <c r="L245" i="14"/>
  <c r="L252" i="14"/>
  <c r="L251" i="14"/>
  <c r="L250" i="14"/>
  <c r="L249" i="14"/>
  <c r="L256" i="14"/>
  <c r="L248" i="14"/>
  <c r="L268" i="14"/>
  <c r="L267" i="14"/>
  <c r="L266" i="14"/>
  <c r="L265" i="14"/>
  <c r="L264" i="14"/>
  <c r="L263" i="14"/>
  <c r="L262" i="14"/>
  <c r="L261" i="14"/>
  <c r="L260" i="14"/>
  <c r="L259" i="14"/>
  <c r="L258" i="14"/>
  <c r="L257" i="14"/>
  <c r="L280" i="14"/>
  <c r="L272" i="14"/>
  <c r="L279" i="14"/>
  <c r="L271" i="14"/>
  <c r="L277" i="14"/>
  <c r="L269" i="14"/>
  <c r="L278" i="14"/>
  <c r="L275" i="14"/>
  <c r="L276" i="14"/>
  <c r="L270" i="14"/>
  <c r="L273" i="14"/>
  <c r="L274" i="14"/>
  <c r="L292" i="14"/>
  <c r="L284" i="14"/>
  <c r="L289" i="14"/>
  <c r="L281" i="14"/>
  <c r="L288" i="14"/>
  <c r="L287" i="14"/>
  <c r="L286" i="14"/>
  <c r="L283" i="14"/>
  <c r="L291" i="14"/>
  <c r="L285" i="14"/>
  <c r="L282" i="14"/>
  <c r="L290" i="14"/>
  <c r="L301" i="14"/>
  <c r="L293" i="14"/>
  <c r="L298" i="14"/>
  <c r="L297" i="14"/>
  <c r="L304" i="14"/>
  <c r="L296" i="14"/>
  <c r="L303" i="14"/>
  <c r="L295" i="14"/>
  <c r="L299" i="14"/>
  <c r="L300" i="14"/>
  <c r="L294" i="14"/>
  <c r="L302" i="14"/>
  <c r="L310" i="14"/>
  <c r="L309" i="14"/>
  <c r="L316" i="14"/>
  <c r="L308" i="14"/>
  <c r="L315" i="14"/>
  <c r="L307" i="14"/>
  <c r="L314" i="14"/>
  <c r="L306" i="14"/>
  <c r="L313" i="14"/>
  <c r="L305" i="14"/>
  <c r="L312" i="14"/>
  <c r="L311" i="14"/>
  <c r="L319" i="14"/>
  <c r="L318" i="14"/>
  <c r="L317" i="14"/>
  <c r="L324" i="14"/>
  <c r="L323" i="14"/>
  <c r="L322" i="14"/>
  <c r="L321" i="14"/>
  <c r="L320" i="14"/>
  <c r="AG4" i="14"/>
  <c r="Y4" i="14"/>
  <c r="X5" i="14"/>
  <c r="AO5" i="14" s="1"/>
  <c r="AM4" i="14"/>
  <c r="AE4" i="14"/>
  <c r="AI4" i="14"/>
  <c r="AB4" i="14"/>
  <c r="AL4" i="14"/>
  <c r="AJ36" i="14"/>
  <c r="AB36" i="14"/>
  <c r="AH36" i="14"/>
  <c r="Z36" i="14"/>
  <c r="AL36" i="14"/>
  <c r="AD36" i="14"/>
  <c r="AI36" i="14"/>
  <c r="AG36" i="14"/>
  <c r="AF36" i="14"/>
  <c r="AE36" i="14"/>
  <c r="AO36" i="14"/>
  <c r="AC36" i="14"/>
  <c r="AN36" i="14"/>
  <c r="AA36" i="14"/>
  <c r="AM36" i="14"/>
  <c r="Y36" i="14"/>
  <c r="D67" i="14"/>
  <c r="C66" i="14"/>
  <c r="AD4" i="14"/>
  <c r="AK36" i="14"/>
  <c r="C43" i="14"/>
  <c r="AF4" i="14"/>
  <c r="AD12" i="14"/>
  <c r="AL12" i="14"/>
  <c r="C48" i="14"/>
  <c r="E92" i="14"/>
  <c r="C91" i="14"/>
  <c r="C45" i="14"/>
  <c r="E102" i="14"/>
  <c r="C101" i="14"/>
  <c r="AF12" i="14"/>
  <c r="AN12" i="14"/>
  <c r="X13" i="14"/>
  <c r="C42" i="14"/>
  <c r="Y12" i="14"/>
  <c r="AG12" i="14"/>
  <c r="AO12" i="14"/>
  <c r="D51" i="14"/>
  <c r="C50" i="14"/>
  <c r="C47" i="14"/>
  <c r="D55" i="14"/>
  <c r="C54" i="14"/>
  <c r="Z12" i="14"/>
  <c r="AH12" i="14"/>
  <c r="AK35" i="14"/>
  <c r="AC35" i="14"/>
  <c r="AI35" i="14"/>
  <c r="AA35" i="14"/>
  <c r="AH35" i="14"/>
  <c r="C44" i="14"/>
  <c r="C53" i="14"/>
  <c r="C49" i="14"/>
  <c r="D79" i="14"/>
  <c r="C78" i="14"/>
  <c r="AB12" i="14"/>
  <c r="Z35" i="14"/>
  <c r="AL35" i="14"/>
  <c r="C46" i="14"/>
  <c r="C90" i="14"/>
  <c r="F138" i="14"/>
  <c r="F139" i="14" s="1"/>
  <c r="C137" i="14"/>
  <c r="C160" i="14"/>
  <c r="D127" i="14"/>
  <c r="C126" i="14"/>
  <c r="C154" i="14"/>
  <c r="C65" i="14"/>
  <c r="C77" i="14"/>
  <c r="D115" i="14"/>
  <c r="C114" i="14"/>
  <c r="D163" i="14"/>
  <c r="C162" i="14"/>
  <c r="C184" i="14"/>
  <c r="D106" i="14"/>
  <c r="C180" i="14"/>
  <c r="C155" i="14"/>
  <c r="C181" i="14"/>
  <c r="C190" i="14"/>
  <c r="D207" i="14"/>
  <c r="C206" i="14"/>
  <c r="C199" i="14"/>
  <c r="C156" i="14"/>
  <c r="C174" i="14"/>
  <c r="C182" i="14"/>
  <c r="C191" i="14"/>
  <c r="C200" i="14"/>
  <c r="C157" i="14"/>
  <c r="C175" i="14"/>
  <c r="C183" i="14"/>
  <c r="C192" i="14"/>
  <c r="C201" i="14"/>
  <c r="I210" i="14"/>
  <c r="I211" i="14" s="1"/>
  <c r="I212" i="14" s="1"/>
  <c r="I213" i="14" s="1"/>
  <c r="C209" i="14"/>
  <c r="C150" i="14"/>
  <c r="C158" i="14"/>
  <c r="C176" i="14"/>
  <c r="C193" i="14"/>
  <c r="C202" i="14"/>
  <c r="C151" i="14"/>
  <c r="C159" i="14"/>
  <c r="C177" i="14"/>
  <c r="C186" i="14"/>
  <c r="C194" i="14"/>
  <c r="C203" i="14"/>
  <c r="C152" i="14"/>
  <c r="C178" i="14"/>
  <c r="C187" i="14"/>
  <c r="C195" i="14"/>
  <c r="C204" i="14"/>
  <c r="D223" i="14"/>
  <c r="C222" i="14"/>
  <c r="C244" i="14"/>
  <c r="F252" i="14"/>
  <c r="C251" i="14"/>
  <c r="C153" i="14"/>
  <c r="C179" i="14"/>
  <c r="C188" i="14"/>
  <c r="C205" i="14"/>
  <c r="C240" i="14"/>
  <c r="C241" i="14"/>
  <c r="C250" i="14"/>
  <c r="C259" i="14"/>
  <c r="C234" i="14"/>
  <c r="C242" i="14"/>
  <c r="C260" i="14"/>
  <c r="C235" i="14"/>
  <c r="C243" i="14"/>
  <c r="C261" i="14"/>
  <c r="D262" i="14"/>
  <c r="C236" i="14"/>
  <c r="C237" i="14"/>
  <c r="C246" i="14"/>
  <c r="C238" i="14"/>
  <c r="C247" i="14"/>
  <c r="C239" i="14"/>
  <c r="C248" i="14"/>
  <c r="D270" i="14"/>
  <c r="C269" i="14"/>
  <c r="D319" i="14"/>
  <c r="D307" i="14"/>
  <c r="C306" i="14"/>
  <c r="C281" i="14"/>
  <c r="D282" i="14"/>
  <c r="C293" i="14"/>
  <c r="D294" i="14"/>
  <c r="C305" i="14"/>
  <c r="C317" i="14"/>
  <c r="J14" i="15"/>
  <c r="J12" i="15"/>
  <c r="M5" i="15"/>
  <c r="O12" i="15"/>
  <c r="I5" i="9"/>
  <c r="P5" i="15"/>
  <c r="O14" i="15"/>
  <c r="E14" i="15"/>
  <c r="M6" i="15"/>
  <c r="C5" i="15"/>
  <c r="N5" i="15"/>
  <c r="Q12" i="15"/>
  <c r="M15" i="9"/>
  <c r="G12" i="15"/>
  <c r="I5" i="15"/>
  <c r="G5" i="9"/>
  <c r="Q5" i="9"/>
  <c r="K15" i="9"/>
  <c r="P5" i="9"/>
  <c r="B11" i="15"/>
  <c r="J11" i="15"/>
  <c r="G14" i="15"/>
  <c r="E5" i="9"/>
  <c r="L6" i="15"/>
  <c r="H12" i="15"/>
  <c r="E5" i="15"/>
  <c r="F12" i="15"/>
  <c r="C6" i="9"/>
  <c r="N14" i="15"/>
  <c r="L5" i="9"/>
  <c r="N12" i="15"/>
  <c r="M12" i="15"/>
  <c r="Q5" i="15"/>
  <c r="C5" i="9"/>
  <c r="O13" i="15"/>
  <c r="A12" i="15"/>
  <c r="P12" i="15"/>
  <c r="G15" i="9"/>
  <c r="O5" i="9"/>
  <c r="H13" i="15"/>
  <c r="D15" i="9"/>
  <c r="K5" i="9"/>
  <c r="H14" i="15"/>
  <c r="O5" i="15"/>
  <c r="J15" i="9"/>
  <c r="A5" i="9"/>
  <c r="G13" i="15"/>
  <c r="M5" i="9"/>
  <c r="J13" i="15"/>
  <c r="F15" i="9"/>
  <c r="A14" i="15"/>
  <c r="D14" i="15"/>
  <c r="H5" i="9"/>
  <c r="C15" i="9"/>
  <c r="C13" i="15"/>
  <c r="N13" i="15"/>
  <c r="E15" i="9"/>
  <c r="F5" i="15"/>
  <c r="F5" i="9"/>
  <c r="K5" i="15"/>
  <c r="B13" i="15"/>
  <c r="I14" i="15"/>
  <c r="P13" i="15"/>
  <c r="D12" i="15"/>
  <c r="A6" i="15"/>
  <c r="Q15" i="9"/>
  <c r="P14" i="15"/>
  <c r="M14" i="15"/>
  <c r="I15" i="9"/>
  <c r="H15" i="9"/>
  <c r="D5" i="15"/>
  <c r="L12" i="15"/>
  <c r="Q14" i="15"/>
  <c r="O15" i="9"/>
  <c r="C6" i="15"/>
  <c r="E12" i="15"/>
  <c r="C14" i="15"/>
  <c r="D13" i="15"/>
  <c r="H5" i="15"/>
  <c r="D5" i="9"/>
  <c r="K14" i="15"/>
  <c r="L5" i="15"/>
  <c r="N5" i="9"/>
  <c r="F14" i="15"/>
  <c r="C12" i="15"/>
  <c r="Q13" i="15"/>
  <c r="L13" i="15"/>
  <c r="I12" i="15"/>
  <c r="P15" i="9"/>
  <c r="G5" i="15"/>
  <c r="L14" i="15"/>
  <c r="B15" i="9"/>
  <c r="E13" i="15"/>
  <c r="A15" i="9"/>
  <c r="M13" i="15"/>
  <c r="A13" i="15"/>
  <c r="N15" i="9"/>
  <c r="F13" i="15"/>
  <c r="K12" i="15"/>
  <c r="B12" i="15"/>
  <c r="K13" i="15"/>
  <c r="B14" i="15"/>
  <c r="I13" i="15"/>
  <c r="C339" i="14" l="1"/>
  <c r="J32" i="11"/>
  <c r="B32" i="11"/>
  <c r="B30" i="11"/>
  <c r="J31" i="11"/>
  <c r="B31" i="11"/>
  <c r="B28" i="11"/>
  <c r="B29" i="11"/>
  <c r="C211" i="14"/>
  <c r="C210" i="14"/>
  <c r="J27" i="11"/>
  <c r="C212" i="14"/>
  <c r="J29" i="11"/>
  <c r="J30" i="11"/>
  <c r="B27" i="11"/>
  <c r="AH38" i="14"/>
  <c r="Z38" i="14"/>
  <c r="AN38" i="14"/>
  <c r="AF38" i="14"/>
  <c r="AJ38" i="14"/>
  <c r="AB38" i="14"/>
  <c r="AL38" i="14"/>
  <c r="Y38" i="14"/>
  <c r="AK38" i="14"/>
  <c r="AI38" i="14"/>
  <c r="AG38" i="14"/>
  <c r="AE38" i="14"/>
  <c r="AD38" i="14"/>
  <c r="AO38" i="14"/>
  <c r="AC38" i="14"/>
  <c r="AM38" i="14"/>
  <c r="AA38" i="14"/>
  <c r="D295" i="14"/>
  <c r="C294" i="14"/>
  <c r="D271" i="14"/>
  <c r="C270" i="14"/>
  <c r="C262" i="14"/>
  <c r="D263" i="14"/>
  <c r="E93" i="14"/>
  <c r="C92" i="14"/>
  <c r="AH5" i="14"/>
  <c r="Z5" i="14"/>
  <c r="AN5" i="14"/>
  <c r="AF5" i="14"/>
  <c r="AM5" i="14"/>
  <c r="AC5" i="14"/>
  <c r="AL5" i="14"/>
  <c r="AB5" i="14"/>
  <c r="X6" i="14"/>
  <c r="AK5" i="14"/>
  <c r="AA5" i="14"/>
  <c r="AJ5" i="14"/>
  <c r="Y5" i="14"/>
  <c r="AI5" i="14"/>
  <c r="AG5" i="14"/>
  <c r="AE5" i="14"/>
  <c r="AD5" i="14"/>
  <c r="D56" i="14"/>
  <c r="C55" i="14"/>
  <c r="AJ13" i="14"/>
  <c r="AB13" i="14"/>
  <c r="AH13" i="14"/>
  <c r="Z13" i="14"/>
  <c r="AO13" i="14"/>
  <c r="AG13" i="14"/>
  <c r="Y13" i="14"/>
  <c r="X14" i="14"/>
  <c r="AN13" i="14"/>
  <c r="AF13" i="14"/>
  <c r="AM13" i="14"/>
  <c r="AE13" i="14"/>
  <c r="AL13" i="14"/>
  <c r="AD13" i="14"/>
  <c r="AK13" i="14"/>
  <c r="AI13" i="14"/>
  <c r="AC13" i="14"/>
  <c r="AA13" i="14"/>
  <c r="D68" i="14"/>
  <c r="C67" i="14"/>
  <c r="F253" i="14"/>
  <c r="C252" i="14"/>
  <c r="D283" i="14"/>
  <c r="C282" i="14"/>
  <c r="F140" i="14"/>
  <c r="C139" i="14"/>
  <c r="D107" i="14"/>
  <c r="D52" i="14"/>
  <c r="C52" i="14" s="1"/>
  <c r="C51" i="14"/>
  <c r="D80" i="14"/>
  <c r="C79" i="14"/>
  <c r="D308" i="14"/>
  <c r="C307" i="14"/>
  <c r="C138" i="14"/>
  <c r="C102" i="14"/>
  <c r="E103" i="14"/>
  <c r="J28" i="11"/>
  <c r="C319" i="14"/>
  <c r="D320" i="14"/>
  <c r="D224" i="14"/>
  <c r="C223" i="14"/>
  <c r="D208" i="14"/>
  <c r="C208" i="14" s="1"/>
  <c r="C207" i="14"/>
  <c r="D116" i="14"/>
  <c r="C115" i="14"/>
  <c r="I214" i="14"/>
  <c r="C213" i="14"/>
  <c r="D164" i="14"/>
  <c r="C163" i="14"/>
  <c r="D128" i="14"/>
  <c r="C127" i="14"/>
  <c r="G6" i="9"/>
  <c r="F16" i="9"/>
  <c r="Q7" i="15"/>
  <c r="G15" i="15"/>
  <c r="I6" i="15"/>
  <c r="A6" i="9"/>
  <c r="A7" i="15"/>
  <c r="F6" i="15"/>
  <c r="A16" i="9"/>
  <c r="M16" i="9"/>
  <c r="H6" i="15"/>
  <c r="B5" i="9"/>
  <c r="H6" i="9"/>
  <c r="D16" i="9"/>
  <c r="O6" i="9"/>
  <c r="E6" i="15"/>
  <c r="D6" i="9"/>
  <c r="E6" i="9"/>
  <c r="J16" i="9"/>
  <c r="K6" i="9"/>
  <c r="A15" i="15"/>
  <c r="E15" i="15"/>
  <c r="I16" i="9"/>
  <c r="M6" i="9"/>
  <c r="N15" i="15"/>
  <c r="J6" i="15"/>
  <c r="P6" i="15"/>
  <c r="J6" i="9"/>
  <c r="H15" i="15"/>
  <c r="D15" i="15"/>
  <c r="L6" i="9"/>
  <c r="J5" i="15"/>
  <c r="N6" i="9"/>
  <c r="E16" i="9"/>
  <c r="Q15" i="15"/>
  <c r="Q6" i="15"/>
  <c r="J5" i="9"/>
  <c r="H16" i="9"/>
  <c r="Q6" i="9"/>
  <c r="G6" i="15"/>
  <c r="B6" i="15"/>
  <c r="L15" i="15"/>
  <c r="B5" i="15"/>
  <c r="I15" i="15"/>
  <c r="D6" i="15"/>
  <c r="P15" i="15"/>
  <c r="F15" i="15"/>
  <c r="Q7" i="9"/>
  <c r="K16" i="9"/>
  <c r="O16" i="9"/>
  <c r="F6" i="9"/>
  <c r="B15" i="15"/>
  <c r="K6" i="15"/>
  <c r="P16" i="9"/>
  <c r="I6" i="9"/>
  <c r="B6" i="9"/>
  <c r="O6" i="15"/>
  <c r="L16" i="9"/>
  <c r="G16" i="9"/>
  <c r="N6" i="15"/>
  <c r="P6" i="9"/>
  <c r="K15" i="15"/>
  <c r="C16" i="9"/>
  <c r="O15" i="15"/>
  <c r="M15" i="15"/>
  <c r="Q16" i="9"/>
  <c r="B16" i="9"/>
  <c r="J15" i="15"/>
  <c r="N16" i="9"/>
  <c r="C15" i="15"/>
  <c r="AO6" i="14" l="1"/>
  <c r="Q16" i="15"/>
  <c r="F16" i="15"/>
  <c r="K17" i="9"/>
  <c r="G16" i="15"/>
  <c r="H16" i="15"/>
  <c r="I16" i="15"/>
  <c r="P16" i="15"/>
  <c r="K16" i="15"/>
  <c r="B16" i="15"/>
  <c r="C16" i="15"/>
  <c r="M16" i="15"/>
  <c r="J16" i="15"/>
  <c r="O16" i="15"/>
  <c r="J17" i="9"/>
  <c r="E16" i="15"/>
  <c r="N16" i="15"/>
  <c r="D16" i="15"/>
  <c r="L16" i="15"/>
  <c r="D17" i="9"/>
  <c r="E17" i="9"/>
  <c r="Q17" i="9"/>
  <c r="M17" i="9"/>
  <c r="H17" i="9"/>
  <c r="L17" i="9"/>
  <c r="N17" i="9"/>
  <c r="F17" i="9"/>
  <c r="I17" i="9"/>
  <c r="O17" i="9"/>
  <c r="B17" i="9"/>
  <c r="C17" i="9"/>
  <c r="G17" i="9"/>
  <c r="P17" i="9"/>
  <c r="D108" i="14"/>
  <c r="D129" i="14"/>
  <c r="C128" i="14"/>
  <c r="D81" i="14"/>
  <c r="C80" i="14"/>
  <c r="D165" i="14"/>
  <c r="C164" i="14"/>
  <c r="E104" i="14"/>
  <c r="C103" i="14"/>
  <c r="AJ14" i="14"/>
  <c r="AB14" i="14"/>
  <c r="AH14" i="14"/>
  <c r="Z14" i="14"/>
  <c r="AO14" i="14"/>
  <c r="AG14" i="14"/>
  <c r="Y14" i="14"/>
  <c r="X15" i="14"/>
  <c r="AN14" i="14"/>
  <c r="AF14" i="14"/>
  <c r="AM14" i="14"/>
  <c r="AE14" i="14"/>
  <c r="AL14" i="14"/>
  <c r="AD14" i="14"/>
  <c r="AK14" i="14"/>
  <c r="AI14" i="14"/>
  <c r="AC14" i="14"/>
  <c r="AA14" i="14"/>
  <c r="C271" i="14"/>
  <c r="D272" i="14"/>
  <c r="F254" i="14"/>
  <c r="C253" i="14"/>
  <c r="D57" i="14"/>
  <c r="C56" i="14"/>
  <c r="I215" i="14"/>
  <c r="C214" i="14"/>
  <c r="D225" i="14"/>
  <c r="C224" i="14"/>
  <c r="F141" i="14"/>
  <c r="C140" i="14"/>
  <c r="AI6" i="14"/>
  <c r="AA6" i="14"/>
  <c r="AG6" i="14"/>
  <c r="Y6" i="14"/>
  <c r="AL6" i="14"/>
  <c r="AB6" i="14"/>
  <c r="X7" i="14"/>
  <c r="AK6" i="14"/>
  <c r="Z6" i="14"/>
  <c r="AJ6" i="14"/>
  <c r="AH6" i="14"/>
  <c r="AF6" i="14"/>
  <c r="AE6" i="14"/>
  <c r="AN6" i="14"/>
  <c r="AD6" i="14"/>
  <c r="AM6" i="14"/>
  <c r="AC6" i="14"/>
  <c r="D296" i="14"/>
  <c r="C295" i="14"/>
  <c r="D321" i="14"/>
  <c r="C320" i="14"/>
  <c r="D117" i="14"/>
  <c r="C116" i="14"/>
  <c r="D309" i="14"/>
  <c r="C308" i="14"/>
  <c r="D284" i="14"/>
  <c r="C283" i="14"/>
  <c r="C93" i="14"/>
  <c r="E94" i="14"/>
  <c r="D69" i="14"/>
  <c r="C68" i="14"/>
  <c r="C263" i="14"/>
  <c r="D264" i="14"/>
  <c r="K7" i="9"/>
  <c r="G7" i="15"/>
  <c r="F7" i="9"/>
  <c r="E7" i="9"/>
  <c r="H7" i="15"/>
  <c r="M7" i="15"/>
  <c r="F7" i="15"/>
  <c r="I7" i="15"/>
  <c r="K7" i="15"/>
  <c r="O7" i="15"/>
  <c r="L7" i="9"/>
  <c r="N7" i="15"/>
  <c r="Q8" i="15"/>
  <c r="A8" i="15"/>
  <c r="L7" i="15"/>
  <c r="C7" i="9"/>
  <c r="H7" i="9"/>
  <c r="C7" i="15"/>
  <c r="B7" i="9"/>
  <c r="G7" i="9"/>
  <c r="D7" i="9"/>
  <c r="J7" i="15"/>
  <c r="J7" i="9"/>
  <c r="I7" i="9"/>
  <c r="P7" i="15"/>
  <c r="A7" i="9"/>
  <c r="M7" i="9"/>
  <c r="E7" i="15"/>
  <c r="P7" i="9"/>
  <c r="B7" i="15"/>
  <c r="D7" i="15"/>
  <c r="N7" i="9"/>
  <c r="O7" i="9"/>
  <c r="AO7" i="14" l="1"/>
  <c r="C309" i="14"/>
  <c r="D310" i="14"/>
  <c r="D322" i="14"/>
  <c r="C321" i="14"/>
  <c r="F142" i="14"/>
  <c r="C141" i="14"/>
  <c r="D166" i="14"/>
  <c r="C165" i="14"/>
  <c r="D118" i="14"/>
  <c r="C117" i="14"/>
  <c r="D297" i="14"/>
  <c r="C296" i="14"/>
  <c r="D226" i="14"/>
  <c r="C225" i="14"/>
  <c r="D58" i="14"/>
  <c r="C57" i="14"/>
  <c r="I216" i="14"/>
  <c r="C215" i="14"/>
  <c r="F255" i="14"/>
  <c r="C254" i="14"/>
  <c r="D82" i="14"/>
  <c r="C81" i="14"/>
  <c r="D70" i="14"/>
  <c r="C69" i="14"/>
  <c r="C284" i="14"/>
  <c r="D285" i="14"/>
  <c r="C272" i="14"/>
  <c r="D273" i="14"/>
  <c r="AJ15" i="14"/>
  <c r="AB15" i="14"/>
  <c r="AH15" i="14"/>
  <c r="Z15" i="14"/>
  <c r="AO15" i="14"/>
  <c r="AG15" i="14"/>
  <c r="Y15" i="14"/>
  <c r="X16" i="14"/>
  <c r="AN15" i="14"/>
  <c r="AF15" i="14"/>
  <c r="AM15" i="14"/>
  <c r="AE15" i="14"/>
  <c r="AL15" i="14"/>
  <c r="AD15" i="14"/>
  <c r="AK15" i="14"/>
  <c r="AI15" i="14"/>
  <c r="AC15" i="14"/>
  <c r="AA15" i="14"/>
  <c r="C264" i="14"/>
  <c r="D265" i="14"/>
  <c r="E95" i="14"/>
  <c r="C94" i="14"/>
  <c r="AJ7" i="14"/>
  <c r="AB7" i="14"/>
  <c r="AH7" i="14"/>
  <c r="Z7" i="14"/>
  <c r="AK7" i="14"/>
  <c r="Y7" i="14"/>
  <c r="AI7" i="14"/>
  <c r="AG7" i="14"/>
  <c r="AF7" i="14"/>
  <c r="AE7" i="14"/>
  <c r="AN7" i="14"/>
  <c r="AD7" i="14"/>
  <c r="AM7" i="14"/>
  <c r="AC7" i="14"/>
  <c r="AL7" i="14"/>
  <c r="AA7" i="14"/>
  <c r="E105" i="14"/>
  <c r="C104" i="14"/>
  <c r="D130" i="14"/>
  <c r="C129" i="14"/>
  <c r="D109" i="14"/>
  <c r="N12" i="9"/>
  <c r="N8" i="9"/>
  <c r="C8" i="15"/>
  <c r="O12" i="9"/>
  <c r="G8" i="15"/>
  <c r="F8" i="9"/>
  <c r="A8" i="9"/>
  <c r="P11" i="9"/>
  <c r="O8" i="9"/>
  <c r="I8" i="15"/>
  <c r="P8" i="9"/>
  <c r="G11" i="9"/>
  <c r="A11" i="9"/>
  <c r="H12" i="9"/>
  <c r="J12" i="9"/>
  <c r="A12" i="9"/>
  <c r="H8" i="9"/>
  <c r="D8" i="15"/>
  <c r="L12" i="9"/>
  <c r="I11" i="9"/>
  <c r="O11" i="9"/>
  <c r="E8" i="15"/>
  <c r="C8" i="9"/>
  <c r="G12" i="9"/>
  <c r="F8" i="15"/>
  <c r="Q12" i="9"/>
  <c r="N11" i="9"/>
  <c r="I8" i="9"/>
  <c r="M12" i="9"/>
  <c r="M8" i="9"/>
  <c r="L8" i="15"/>
  <c r="Q9" i="15"/>
  <c r="E11" i="9"/>
  <c r="L11" i="9"/>
  <c r="I12" i="9"/>
  <c r="B8" i="9"/>
  <c r="B8" i="15"/>
  <c r="M11" i="9"/>
  <c r="H11" i="9"/>
  <c r="K8" i="9"/>
  <c r="Q8" i="9"/>
  <c r="J11" i="9"/>
  <c r="P12" i="9"/>
  <c r="J8" i="9"/>
  <c r="F11" i="9"/>
  <c r="K11" i="9"/>
  <c r="H8" i="15"/>
  <c r="D11" i="9"/>
  <c r="D12" i="9"/>
  <c r="N8" i="15"/>
  <c r="G8" i="9"/>
  <c r="P8" i="15"/>
  <c r="J8" i="15"/>
  <c r="Q11" i="9"/>
  <c r="E12" i="9"/>
  <c r="K12" i="9"/>
  <c r="F12" i="9"/>
  <c r="M8" i="15"/>
  <c r="D8" i="9"/>
  <c r="E8" i="9"/>
  <c r="O8" i="15"/>
  <c r="L8" i="9"/>
  <c r="K8" i="15"/>
  <c r="G13" i="9" l="1"/>
  <c r="D13" i="9"/>
  <c r="P13" i="9"/>
  <c r="L13" i="9"/>
  <c r="I13" i="9"/>
  <c r="K13" i="9"/>
  <c r="J13" i="9"/>
  <c r="H13" i="9"/>
  <c r="N13" i="9"/>
  <c r="E13" i="9"/>
  <c r="O13" i="9"/>
  <c r="M13" i="9"/>
  <c r="F13" i="9"/>
  <c r="Q13" i="9"/>
  <c r="Q10" i="15"/>
  <c r="C265" i="14"/>
  <c r="D266" i="14"/>
  <c r="D131" i="14"/>
  <c r="C130" i="14"/>
  <c r="F256" i="14"/>
  <c r="C256" i="14" s="1"/>
  <c r="C255" i="14"/>
  <c r="D119" i="14"/>
  <c r="C118" i="14"/>
  <c r="D286" i="14"/>
  <c r="C285" i="14"/>
  <c r="E106" i="14"/>
  <c r="C105" i="14"/>
  <c r="I217" i="14"/>
  <c r="C216" i="14"/>
  <c r="D59" i="14"/>
  <c r="C58" i="14"/>
  <c r="D167" i="14"/>
  <c r="C166" i="14"/>
  <c r="D323" i="14"/>
  <c r="C322" i="14"/>
  <c r="AJ16" i="14"/>
  <c r="AB16" i="14"/>
  <c r="AH16" i="14"/>
  <c r="Z16" i="14"/>
  <c r="AO16" i="14"/>
  <c r="AG16" i="14"/>
  <c r="Y16" i="14"/>
  <c r="X17" i="14"/>
  <c r="AN16" i="14"/>
  <c r="AF16" i="14"/>
  <c r="AM16" i="14"/>
  <c r="AE16" i="14"/>
  <c r="AL16" i="14"/>
  <c r="AD16" i="14"/>
  <c r="AK16" i="14"/>
  <c r="AI16" i="14"/>
  <c r="AC16" i="14"/>
  <c r="AA16" i="14"/>
  <c r="C273" i="14"/>
  <c r="D274" i="14"/>
  <c r="C310" i="14"/>
  <c r="D311" i="14"/>
  <c r="D71" i="14"/>
  <c r="C70" i="14"/>
  <c r="D227" i="14"/>
  <c r="C226" i="14"/>
  <c r="F143" i="14"/>
  <c r="C142" i="14"/>
  <c r="D110" i="14"/>
  <c r="E96" i="14"/>
  <c r="C95" i="14"/>
  <c r="D83" i="14"/>
  <c r="C82" i="14"/>
  <c r="C297" i="14"/>
  <c r="D298" i="14"/>
  <c r="A9" i="9"/>
  <c r="K9" i="9"/>
  <c r="C9" i="9"/>
  <c r="O9" i="9"/>
  <c r="J9" i="15"/>
  <c r="C9" i="15"/>
  <c r="G9" i="15"/>
  <c r="A9" i="15"/>
  <c r="I9" i="9"/>
  <c r="K9" i="15"/>
  <c r="I9" i="15"/>
  <c r="N9" i="15"/>
  <c r="P9" i="15"/>
  <c r="H9" i="15"/>
  <c r="F9" i="15"/>
  <c r="B9" i="9"/>
  <c r="O9" i="15"/>
  <c r="D9" i="9"/>
  <c r="L9" i="15"/>
  <c r="M9" i="15"/>
  <c r="D9" i="15"/>
  <c r="Q9" i="9"/>
  <c r="H9" i="9"/>
  <c r="G9" i="9"/>
  <c r="M9" i="9"/>
  <c r="F9" i="9"/>
  <c r="L9" i="9"/>
  <c r="P9" i="9"/>
  <c r="B9" i="15"/>
  <c r="J9" i="9"/>
  <c r="E9" i="9"/>
  <c r="E9" i="15"/>
  <c r="N9" i="9"/>
  <c r="K10" i="15" l="1"/>
  <c r="I10" i="15"/>
  <c r="L10" i="15"/>
  <c r="G10" i="15"/>
  <c r="N10" i="15"/>
  <c r="C10" i="15"/>
  <c r="J10" i="15"/>
  <c r="H10" i="15"/>
  <c r="J10" i="9"/>
  <c r="D10" i="15"/>
  <c r="F10" i="15"/>
  <c r="P10" i="15"/>
  <c r="O10" i="15"/>
  <c r="E10" i="15"/>
  <c r="B10" i="15"/>
  <c r="M10" i="15"/>
  <c r="G10" i="9"/>
  <c r="B10" i="9"/>
  <c r="C10" i="9"/>
  <c r="K10" i="9"/>
  <c r="P10" i="9"/>
  <c r="D10" i="9"/>
  <c r="L10" i="9"/>
  <c r="Q10" i="9"/>
  <c r="H10" i="9"/>
  <c r="F10" i="9"/>
  <c r="I10" i="9"/>
  <c r="O10" i="9"/>
  <c r="N10" i="9"/>
  <c r="E10" i="9"/>
  <c r="M10" i="9"/>
  <c r="AJ17" i="14"/>
  <c r="AB17" i="14"/>
  <c r="AH17" i="14"/>
  <c r="Z17" i="14"/>
  <c r="AO17" i="14"/>
  <c r="AG17" i="14"/>
  <c r="Y17" i="14"/>
  <c r="X18" i="14"/>
  <c r="AN17" i="14"/>
  <c r="AF17" i="14"/>
  <c r="AM17" i="14"/>
  <c r="AE17" i="14"/>
  <c r="AL17" i="14"/>
  <c r="AD17" i="14"/>
  <c r="AK17" i="14"/>
  <c r="AI17" i="14"/>
  <c r="AC17" i="14"/>
  <c r="AA17" i="14"/>
  <c r="F144" i="14"/>
  <c r="C143" i="14"/>
  <c r="D60" i="14"/>
  <c r="C59" i="14"/>
  <c r="E107" i="14"/>
  <c r="C106" i="14"/>
  <c r="D168" i="14"/>
  <c r="C167" i="14"/>
  <c r="D111" i="14"/>
  <c r="D312" i="14"/>
  <c r="C311" i="14"/>
  <c r="D84" i="14"/>
  <c r="C83" i="14"/>
  <c r="E97" i="14"/>
  <c r="C96" i="14"/>
  <c r="D228" i="14"/>
  <c r="C227" i="14"/>
  <c r="I218" i="14"/>
  <c r="C217" i="14"/>
  <c r="D287" i="14"/>
  <c r="C286" i="14"/>
  <c r="D120" i="14"/>
  <c r="C119" i="14"/>
  <c r="D132" i="14"/>
  <c r="C131" i="14"/>
  <c r="C274" i="14"/>
  <c r="D275" i="14"/>
  <c r="C266" i="14"/>
  <c r="D267" i="14"/>
  <c r="C298" i="14"/>
  <c r="D299" i="14"/>
  <c r="D72" i="14"/>
  <c r="C71" i="14"/>
  <c r="D324" i="14"/>
  <c r="D325" i="14" s="1"/>
  <c r="C323" i="14"/>
  <c r="C325" i="14" l="1"/>
  <c r="D326" i="14"/>
  <c r="D327" i="14" s="1"/>
  <c r="C267" i="14"/>
  <c r="D268" i="14"/>
  <c r="C268" i="14" s="1"/>
  <c r="AJ18" i="14"/>
  <c r="AB18" i="14"/>
  <c r="AH18" i="14"/>
  <c r="Z18" i="14"/>
  <c r="AO18" i="14"/>
  <c r="AG18" i="14"/>
  <c r="Y18" i="14"/>
  <c r="X19" i="14"/>
  <c r="AN18" i="14"/>
  <c r="AF18" i="14"/>
  <c r="AM18" i="14"/>
  <c r="AE18" i="14"/>
  <c r="AL18" i="14"/>
  <c r="AD18" i="14"/>
  <c r="AK18" i="14"/>
  <c r="AI18" i="14"/>
  <c r="AC18" i="14"/>
  <c r="AA18" i="14"/>
  <c r="D288" i="14"/>
  <c r="C287" i="14"/>
  <c r="D85" i="14"/>
  <c r="C84" i="14"/>
  <c r="E108" i="14"/>
  <c r="C107" i="14"/>
  <c r="D276" i="14"/>
  <c r="C275" i="14"/>
  <c r="C324" i="14"/>
  <c r="I219" i="14"/>
  <c r="C218" i="14"/>
  <c r="D313" i="14"/>
  <c r="C312" i="14"/>
  <c r="D61" i="14"/>
  <c r="C60" i="14"/>
  <c r="D73" i="14"/>
  <c r="C72" i="14"/>
  <c r="D133" i="14"/>
  <c r="C132" i="14"/>
  <c r="D229" i="14"/>
  <c r="C228" i="14"/>
  <c r="D112" i="14"/>
  <c r="F145" i="14"/>
  <c r="C144" i="14"/>
  <c r="D300" i="14"/>
  <c r="C299" i="14"/>
  <c r="D121" i="14"/>
  <c r="C120" i="14"/>
  <c r="C97" i="14"/>
  <c r="E98" i="14"/>
  <c r="D169" i="14"/>
  <c r="C168" i="14"/>
  <c r="D328" i="14" l="1"/>
  <c r="C328" i="14" s="1"/>
  <c r="C326" i="14"/>
  <c r="D277" i="14"/>
  <c r="C276" i="14"/>
  <c r="AJ19" i="14"/>
  <c r="AB19" i="14"/>
  <c r="AH19" i="14"/>
  <c r="Z19" i="14"/>
  <c r="AO19" i="14"/>
  <c r="AG19" i="14"/>
  <c r="Y19" i="14"/>
  <c r="X20" i="14"/>
  <c r="AN19" i="14"/>
  <c r="AF19" i="14"/>
  <c r="AM19" i="14"/>
  <c r="AE19" i="14"/>
  <c r="AL19" i="14"/>
  <c r="AD19" i="14"/>
  <c r="AK19" i="14"/>
  <c r="AI19" i="14"/>
  <c r="AC19" i="14"/>
  <c r="AA19" i="14"/>
  <c r="D122" i="14"/>
  <c r="C121" i="14"/>
  <c r="D230" i="14"/>
  <c r="C229" i="14"/>
  <c r="D314" i="14"/>
  <c r="C313" i="14"/>
  <c r="C300" i="14"/>
  <c r="D301" i="14"/>
  <c r="D134" i="14"/>
  <c r="C133" i="14"/>
  <c r="I220" i="14"/>
  <c r="C220" i="14" s="1"/>
  <c r="C219" i="14"/>
  <c r="D86" i="14"/>
  <c r="C85" i="14"/>
  <c r="E109" i="14"/>
  <c r="C108" i="14"/>
  <c r="D62" i="14"/>
  <c r="C61" i="14"/>
  <c r="D170" i="14"/>
  <c r="C169" i="14"/>
  <c r="F146" i="14"/>
  <c r="C145" i="14"/>
  <c r="D74" i="14"/>
  <c r="C73" i="14"/>
  <c r="C288" i="14"/>
  <c r="D289" i="14"/>
  <c r="E99" i="14"/>
  <c r="C98" i="14"/>
  <c r="C12" i="9"/>
  <c r="C327" i="14" l="1"/>
  <c r="D63" i="14"/>
  <c r="C62" i="14"/>
  <c r="D135" i="14"/>
  <c r="C134" i="14"/>
  <c r="D123" i="14"/>
  <c r="C122" i="14"/>
  <c r="D231" i="14"/>
  <c r="C230" i="14"/>
  <c r="D75" i="14"/>
  <c r="C74" i="14"/>
  <c r="E110" i="14"/>
  <c r="C109" i="14"/>
  <c r="C301" i="14"/>
  <c r="D302" i="14"/>
  <c r="E100" i="14"/>
  <c r="C100" i="14" s="1"/>
  <c r="C99" i="14"/>
  <c r="F147" i="14"/>
  <c r="C146" i="14"/>
  <c r="D171" i="14"/>
  <c r="C170" i="14"/>
  <c r="AJ20" i="14"/>
  <c r="AB20" i="14"/>
  <c r="AH20" i="14"/>
  <c r="Z20" i="14"/>
  <c r="AO20" i="14"/>
  <c r="AG20" i="14"/>
  <c r="Y20" i="14"/>
  <c r="X21" i="14"/>
  <c r="AN20" i="14"/>
  <c r="AF20" i="14"/>
  <c r="AM20" i="14"/>
  <c r="AE20" i="14"/>
  <c r="AL20" i="14"/>
  <c r="AD20" i="14"/>
  <c r="AK20" i="14"/>
  <c r="AI20" i="14"/>
  <c r="AC20" i="14"/>
  <c r="AA20" i="14"/>
  <c r="C289" i="14"/>
  <c r="D290" i="14"/>
  <c r="D87" i="14"/>
  <c r="C86" i="14"/>
  <c r="D315" i="14"/>
  <c r="C314" i="14"/>
  <c r="D278" i="14"/>
  <c r="C277" i="14"/>
  <c r="B12" i="9"/>
  <c r="D303" i="14" l="1"/>
  <c r="C302" i="14"/>
  <c r="AJ21" i="14"/>
  <c r="AB21" i="14"/>
  <c r="AI21" i="14"/>
  <c r="AA21" i="14"/>
  <c r="AH21" i="14"/>
  <c r="Z21" i="14"/>
  <c r="AO21" i="14"/>
  <c r="AG21" i="14"/>
  <c r="Y21" i="14"/>
  <c r="X22" i="14"/>
  <c r="AN21" i="14"/>
  <c r="AF21" i="14"/>
  <c r="AM21" i="14"/>
  <c r="AE21" i="14"/>
  <c r="AL21" i="14"/>
  <c r="AD21" i="14"/>
  <c r="AC21" i="14"/>
  <c r="AK21" i="14"/>
  <c r="D279" i="14"/>
  <c r="C278" i="14"/>
  <c r="D124" i="14"/>
  <c r="C124" i="14" s="1"/>
  <c r="C123" i="14"/>
  <c r="D316" i="14"/>
  <c r="C315" i="14"/>
  <c r="D172" i="14"/>
  <c r="C172" i="14" s="1"/>
  <c r="C171" i="14"/>
  <c r="E111" i="14"/>
  <c r="C110" i="14"/>
  <c r="D136" i="14"/>
  <c r="C136" i="14" s="1"/>
  <c r="C135" i="14"/>
  <c r="D88" i="14"/>
  <c r="C88" i="14" s="1"/>
  <c r="C87" i="14"/>
  <c r="F148" i="14"/>
  <c r="C148" i="14" s="1"/>
  <c r="C147" i="14"/>
  <c r="D76" i="14"/>
  <c r="C76" i="14" s="1"/>
  <c r="C75" i="14"/>
  <c r="D64" i="14"/>
  <c r="C64" i="14" s="1"/>
  <c r="C63" i="14"/>
  <c r="D291" i="14"/>
  <c r="C290" i="14"/>
  <c r="D232" i="14"/>
  <c r="C232" i="14" s="1"/>
  <c r="C231" i="14"/>
  <c r="C11" i="9"/>
  <c r="C13" i="9" l="1"/>
  <c r="C316" i="14"/>
  <c r="D292" i="14"/>
  <c r="C292" i="14" s="1"/>
  <c r="C291" i="14"/>
  <c r="D304" i="14"/>
  <c r="C304" i="14" s="1"/>
  <c r="C303" i="14"/>
  <c r="E112" i="14"/>
  <c r="C112" i="14" s="1"/>
  <c r="C111" i="14"/>
  <c r="C279" i="14"/>
  <c r="D280" i="14"/>
  <c r="C280" i="14" s="1"/>
  <c r="AJ22" i="14"/>
  <c r="AB22" i="14"/>
  <c r="AI22" i="14"/>
  <c r="AA22" i="14"/>
  <c r="AH22" i="14"/>
  <c r="Z22" i="14"/>
  <c r="AO22" i="14"/>
  <c r="AG22" i="14"/>
  <c r="Y22" i="14"/>
  <c r="X23" i="14"/>
  <c r="AN22" i="14"/>
  <c r="AF22" i="14"/>
  <c r="AM22" i="14"/>
  <c r="AE22" i="14"/>
  <c r="AL22" i="14"/>
  <c r="AD22" i="14"/>
  <c r="AK22" i="14"/>
  <c r="AC22" i="14"/>
  <c r="B11" i="9"/>
  <c r="B13" i="9" l="1"/>
  <c r="AJ23" i="14"/>
  <c r="AB23" i="14"/>
  <c r="AI23" i="14"/>
  <c r="AA23" i="14"/>
  <c r="AH23" i="14"/>
  <c r="Z23" i="14"/>
  <c r="AO23" i="14"/>
  <c r="AG23" i="14"/>
  <c r="Y23" i="14"/>
  <c r="X24" i="14"/>
  <c r="AN23" i="14"/>
  <c r="AF23" i="14"/>
  <c r="AM23" i="14"/>
  <c r="AE23" i="14"/>
  <c r="AL23" i="14"/>
  <c r="AD23" i="14"/>
  <c r="AC23" i="14"/>
  <c r="AK23" i="14"/>
  <c r="M18" i="9"/>
  <c r="L18" i="9"/>
  <c r="K18" i="9"/>
  <c r="E18" i="9"/>
  <c r="D18" i="9"/>
  <c r="I18" i="9"/>
  <c r="C18" i="9"/>
  <c r="A18" i="9"/>
  <c r="B18" i="9"/>
  <c r="P18" i="9"/>
  <c r="F18" i="9"/>
  <c r="H18" i="9"/>
  <c r="O18" i="9"/>
  <c r="G18" i="9"/>
  <c r="N18" i="9"/>
  <c r="J18" i="9"/>
  <c r="Q18" i="9"/>
  <c r="AJ24" i="14" l="1"/>
  <c r="AB24" i="14"/>
  <c r="AI24" i="14"/>
  <c r="AA24" i="14"/>
  <c r="AH24" i="14"/>
  <c r="Z24" i="14"/>
  <c r="AO24" i="14"/>
  <c r="AG24" i="14"/>
  <c r="Y24" i="14"/>
  <c r="X25" i="14"/>
  <c r="AN24" i="14"/>
  <c r="AF24" i="14"/>
  <c r="AM24" i="14"/>
  <c r="AE24" i="14"/>
  <c r="AL24" i="14"/>
  <c r="AD24" i="14"/>
  <c r="AK24" i="14"/>
  <c r="AC24" i="14"/>
  <c r="A19" i="9"/>
  <c r="M19" i="9"/>
  <c r="K19" i="9"/>
  <c r="P19" i="9"/>
  <c r="L19" i="9"/>
  <c r="N19" i="9"/>
  <c r="D19" i="9"/>
  <c r="Q19" i="9"/>
  <c r="E19" i="9"/>
  <c r="H19" i="9"/>
  <c r="C19" i="9"/>
  <c r="O19" i="9"/>
  <c r="B19" i="9"/>
  <c r="G19" i="9"/>
  <c r="I19" i="9"/>
  <c r="J19" i="9"/>
  <c r="F19" i="9"/>
  <c r="AJ25" i="14" l="1"/>
  <c r="AB25" i="14"/>
  <c r="AI25" i="14"/>
  <c r="AA25" i="14"/>
  <c r="AH25" i="14"/>
  <c r="Z25" i="14"/>
  <c r="AO25" i="14"/>
  <c r="AG25" i="14"/>
  <c r="Y25" i="14"/>
  <c r="AN25" i="14"/>
  <c r="AF25" i="14"/>
  <c r="AM25" i="14"/>
  <c r="AE25" i="14"/>
  <c r="AL25" i="14"/>
  <c r="AD25" i="14"/>
  <c r="AC25" i="14"/>
  <c r="AK25" i="14"/>
  <c r="M20" i="9"/>
  <c r="K20" i="9"/>
  <c r="J20" i="9"/>
  <c r="L20" i="9"/>
  <c r="H20" i="9"/>
  <c r="O20" i="9"/>
  <c r="I20" i="9"/>
  <c r="A20" i="9"/>
  <c r="P20" i="9"/>
  <c r="N20" i="9"/>
  <c r="D20" i="9"/>
  <c r="G20" i="9"/>
  <c r="C20" i="9"/>
  <c r="B20" i="9"/>
  <c r="Q20" i="9"/>
  <c r="F20" i="9"/>
  <c r="E20" i="9"/>
  <c r="J21" i="9" l="1"/>
  <c r="K21" i="9"/>
  <c r="M21" i="9"/>
  <c r="M22" i="9" s="1"/>
  <c r="F21" i="9"/>
  <c r="F22" i="9" s="1"/>
  <c r="O21" i="9"/>
  <c r="Q21" i="9"/>
  <c r="N21" i="9"/>
  <c r="E21" i="9"/>
  <c r="E22" i="9" s="1"/>
  <c r="G21" i="9"/>
  <c r="G22" i="9" s="1"/>
  <c r="P21" i="9"/>
  <c r="B21" i="9"/>
  <c r="B22" i="9" s="1"/>
  <c r="C21" i="9"/>
  <c r="C22" i="9" s="1"/>
  <c r="D21" i="9"/>
  <c r="D22" i="9" s="1"/>
  <c r="I21" i="9"/>
  <c r="I22" i="9" s="1"/>
  <c r="H21" i="9"/>
  <c r="H22" i="9" s="1"/>
  <c r="L21" i="9"/>
  <c r="N22" i="9" l="1"/>
  <c r="Q22" i="9"/>
  <c r="J22" i="9"/>
  <c r="P22" i="9"/>
  <c r="O22" i="9"/>
  <c r="L22" i="9"/>
  <c r="K22" i="9" l="1"/>
</calcChain>
</file>

<file path=xl/sharedStrings.xml><?xml version="1.0" encoding="utf-8"?>
<sst xmlns="http://schemas.openxmlformats.org/spreadsheetml/2006/main" count="1315" uniqueCount="728">
  <si>
    <t xml:space="preserve">Publication dates </t>
  </si>
  <si>
    <t>Data period</t>
  </si>
  <si>
    <t xml:space="preserve">Revisions </t>
  </si>
  <si>
    <t xml:space="preserve">Further information </t>
  </si>
  <si>
    <t xml:space="preserve">The data tables and accompanying cover sheet, contents, and commentary have been edited to meet legal accessibility regulations 
To provide feedback please contact </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</si>
  <si>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</si>
  <si>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</si>
  <si>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</si>
  <si>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</si>
  <si>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Energy statistics revisions policy (opens in a new window)</t>
  </si>
  <si>
    <t xml:space="preserve">Contact details </t>
  </si>
  <si>
    <t xml:space="preserve">Statistical enquiries </t>
  </si>
  <si>
    <t xml:space="preserve">Media enquiries </t>
  </si>
  <si>
    <t>020 7215 1000</t>
  </si>
  <si>
    <t>Contents</t>
  </si>
  <si>
    <t>This worksheet contains one table</t>
  </si>
  <si>
    <t xml:space="preserve">This table includes a list of worksheets in this workbook with links to those worksheets </t>
  </si>
  <si>
    <t>Worksheet description</t>
  </si>
  <si>
    <t>Link</t>
  </si>
  <si>
    <t>Cover sheet</t>
  </si>
  <si>
    <t>Cover Sheet</t>
  </si>
  <si>
    <t>Notes</t>
  </si>
  <si>
    <t xml:space="preserve">Commentary </t>
  </si>
  <si>
    <t>Commentary</t>
  </si>
  <si>
    <t xml:space="preserve">This worksheet contains one table 
</t>
  </si>
  <si>
    <t xml:space="preserve">Note </t>
  </si>
  <si>
    <t>Description</t>
  </si>
  <si>
    <t>Note 1</t>
  </si>
  <si>
    <t>Note 2</t>
  </si>
  <si>
    <t xml:space="preserve">Note 3 </t>
  </si>
  <si>
    <t>Note 4</t>
  </si>
  <si>
    <t>Data sources and methodology for energy balances (opens in a new window)</t>
  </si>
  <si>
    <t>Kevin Harris</t>
  </si>
  <si>
    <t>Main table - monthly</t>
  </si>
  <si>
    <t>Main table - quarterly</t>
  </si>
  <si>
    <t>Annual</t>
  </si>
  <si>
    <t>Quarter</t>
  </si>
  <si>
    <t>Month</t>
  </si>
  <si>
    <t xml:space="preserve">This table contains supplementary information supporting Indigenous production of primary fuels data which are referred to in the data presented in this workbook </t>
  </si>
  <si>
    <t>Note 5</t>
  </si>
  <si>
    <t>Bioenergy &amp; waste introduced as a separate category from March 2014 - see special feature article in the March 2014 edition of Energy Trends (opens in a new window)</t>
  </si>
  <si>
    <t>Note 6</t>
  </si>
  <si>
    <t>Note 7</t>
  </si>
  <si>
    <t>Note 8</t>
  </si>
  <si>
    <t xml:space="preserve">Percentage change between the most recent three months or quarter and the same period in the previous year. </t>
  </si>
  <si>
    <t>In the latest three months (summary)</t>
  </si>
  <si>
    <t>Inland energy consumption, primary fuel input basis</t>
  </si>
  <si>
    <t>Inland energy consumption, primary fuel input basis, main table - monthly</t>
  </si>
  <si>
    <t>Inland energy consumption, primary fuel input basis, main table - quarterly</t>
  </si>
  <si>
    <t>Inland energy consumption, primary fuel input basis, annual data</t>
  </si>
  <si>
    <t>Inland energy consumption, primary fuel input basis, quarterly data</t>
  </si>
  <si>
    <t>Inland energy consumption, primary fuel input basis, monthly data</t>
  </si>
  <si>
    <t>Note 9</t>
  </si>
  <si>
    <t>Note 10</t>
  </si>
  <si>
    <t>Note 11</t>
  </si>
  <si>
    <t>Includes net foreign trade and stock changes in other solid fuels</t>
  </si>
  <si>
    <t>Inland deliveries for energy use, plus refinery fuel and losses, minus the differences between deliveries and actual consumption at power stations</t>
  </si>
  <si>
    <t>Includes gas used during production and colliery methane; excludes gas flared or re-injected and non-energy use of gas</t>
  </si>
  <si>
    <t>Includes solid renewable sources (wood, straw and waste), a small amount of renewable primary heat sources (solar, geothermal, etc.), liquid biofuels, landfill gas and sewage gas</t>
  </si>
  <si>
    <t>Includes natural flow hydro, but excludes generation from pumped storage stations</t>
  </si>
  <si>
    <t>Not seasonally adjusted or temperature corrected</t>
  </si>
  <si>
    <t>Coal and natural gas are temperature corrected (from July 2020, the gas correction now includes gas used in generation); petroleum, bioenergy and waste, and primary electricity are not temperature corrected</t>
  </si>
  <si>
    <t>For details of temperature correction see the special feature articles in the June and September 2011 editions of Energy Trends (opens in a new window)</t>
  </si>
  <si>
    <t>In the latest three months on a seasonally adjusted and temperature corrected (annualised rates) basis by fuel</t>
  </si>
  <si>
    <t>Primary electricity</t>
  </si>
  <si>
    <t>Natural</t>
  </si>
  <si>
    <t>Bioenergy</t>
  </si>
  <si>
    <t>Wind, solar</t>
  </si>
  <si>
    <t>Net</t>
  </si>
  <si>
    <t>Total</t>
  </si>
  <si>
    <t>Nuclear</t>
  </si>
  <si>
    <t xml:space="preserve"> imports</t>
  </si>
  <si>
    <t>Coal</t>
  </si>
  <si>
    <t>Petroleum</t>
  </si>
  <si>
    <t>&amp; waste</t>
  </si>
  <si>
    <t>and hydro</t>
  </si>
  <si>
    <t>Per cent change</t>
  </si>
  <si>
    <t>Year</t>
  </si>
  <si>
    <t xml:space="preserve"> gas</t>
  </si>
  <si>
    <t>Unadjusted</t>
  </si>
  <si>
    <t>Seasonally adjusted and temperature corrected (annualised rates)</t>
  </si>
  <si>
    <t>January</t>
  </si>
  <si>
    <t>February</t>
  </si>
  <si>
    <t>March</t>
  </si>
  <si>
    <t>April</t>
  </si>
  <si>
    <t>May</t>
  </si>
  <si>
    <t>June</t>
  </si>
  <si>
    <t>July</t>
  </si>
  <si>
    <t>August</t>
  </si>
  <si>
    <t>September</t>
  </si>
  <si>
    <t>October</t>
  </si>
  <si>
    <t>November</t>
  </si>
  <si>
    <t>December</t>
  </si>
  <si>
    <t>Annual!</t>
  </si>
  <si>
    <t>A</t>
  </si>
  <si>
    <t>D</t>
  </si>
  <si>
    <t>E</t>
  </si>
  <si>
    <t>F</t>
  </si>
  <si>
    <t>G</t>
  </si>
  <si>
    <t>H</t>
  </si>
  <si>
    <t>I</t>
  </si>
  <si>
    <t>J</t>
  </si>
  <si>
    <t>L</t>
  </si>
  <si>
    <t>M</t>
  </si>
  <si>
    <t>N</t>
  </si>
  <si>
    <t>O</t>
  </si>
  <si>
    <t>P</t>
  </si>
  <si>
    <t>Q</t>
  </si>
  <si>
    <t>Month!</t>
  </si>
  <si>
    <t>B</t>
  </si>
  <si>
    <t>calculation_hide!</t>
  </si>
  <si>
    <t>Quarter!</t>
  </si>
  <si>
    <t xml:space="preserve">February </t>
  </si>
  <si>
    <t>July p</t>
  </si>
  <si>
    <t xml:space="preserve">January </t>
  </si>
  <si>
    <t>January - February 2020</t>
  </si>
  <si>
    <t>January - March 2020</t>
  </si>
  <si>
    <t>January - April 2020</t>
  </si>
  <si>
    <t>January - May 2020</t>
  </si>
  <si>
    <t>January - June 2020</t>
  </si>
  <si>
    <t>January - July 2020</t>
  </si>
  <si>
    <t>January - August 2020</t>
  </si>
  <si>
    <t>January - September 2020</t>
  </si>
  <si>
    <t>January - October 2020</t>
  </si>
  <si>
    <t>January - November 2020</t>
  </si>
  <si>
    <t>January - December 2020</t>
  </si>
  <si>
    <t>Some cells refer to notes which can be found on the notes worksheet</t>
  </si>
  <si>
    <t>Freeze panes are active on this sheet, to turn off freeze panes select 'view' then 'freeze panes' then 'unfreeze panes' or use [Alt W, F] </t>
  </si>
  <si>
    <t>[x] is used to indicate data not available</t>
  </si>
  <si>
    <t>Table 1.2 Inland energy consumption, primary fuel input basis, monthly data (million tonnes of oil equivalent)</t>
  </si>
  <si>
    <t>Primary electricity - nuclear</t>
  </si>
  <si>
    <t>Primary electricity - net imports</t>
  </si>
  <si>
    <t>January 1995</t>
  </si>
  <si>
    <t>February 1995</t>
  </si>
  <si>
    <t>March 1995</t>
  </si>
  <si>
    <t>April 1995</t>
  </si>
  <si>
    <t>May 1995</t>
  </si>
  <si>
    <t>June 1995</t>
  </si>
  <si>
    <t>July 1995</t>
  </si>
  <si>
    <t>August 1995</t>
  </si>
  <si>
    <t>September 1995</t>
  </si>
  <si>
    <t>October 1995</t>
  </si>
  <si>
    <t>November 1995</t>
  </si>
  <si>
    <t>December 1995</t>
  </si>
  <si>
    <t>January 1996</t>
  </si>
  <si>
    <t>February 1996</t>
  </si>
  <si>
    <t>March 1996</t>
  </si>
  <si>
    <t>April 1996</t>
  </si>
  <si>
    <t>May 1996</t>
  </si>
  <si>
    <t>June 1996</t>
  </si>
  <si>
    <t>July 1996</t>
  </si>
  <si>
    <t>August 1996</t>
  </si>
  <si>
    <t>September 1996</t>
  </si>
  <si>
    <t>October 1996</t>
  </si>
  <si>
    <t>November 1996</t>
  </si>
  <si>
    <t>December 1996</t>
  </si>
  <si>
    <t>January 1997</t>
  </si>
  <si>
    <t>February 1997</t>
  </si>
  <si>
    <t>March 1997</t>
  </si>
  <si>
    <t>April 1997</t>
  </si>
  <si>
    <t>May 1997</t>
  </si>
  <si>
    <t>June 1997</t>
  </si>
  <si>
    <t>July 1997</t>
  </si>
  <si>
    <t>August 1997</t>
  </si>
  <si>
    <t>September 1997</t>
  </si>
  <si>
    <t>October 1997</t>
  </si>
  <si>
    <t>November 1997</t>
  </si>
  <si>
    <t>December 1997</t>
  </si>
  <si>
    <t>January 1998</t>
  </si>
  <si>
    <t>February 1998</t>
  </si>
  <si>
    <t>March 1998</t>
  </si>
  <si>
    <t>April 1998</t>
  </si>
  <si>
    <t>May 1998</t>
  </si>
  <si>
    <t>June 1998</t>
  </si>
  <si>
    <t>July 1998</t>
  </si>
  <si>
    <t>August 1998</t>
  </si>
  <si>
    <t>September 1998</t>
  </si>
  <si>
    <t>October 1998</t>
  </si>
  <si>
    <t>November 1998</t>
  </si>
  <si>
    <t>December 1998</t>
  </si>
  <si>
    <t>January 1999</t>
  </si>
  <si>
    <t>February 1999</t>
  </si>
  <si>
    <t>March 1999</t>
  </si>
  <si>
    <t>April 1999</t>
  </si>
  <si>
    <t>May 1999</t>
  </si>
  <si>
    <t>June 1999</t>
  </si>
  <si>
    <t>July 1999</t>
  </si>
  <si>
    <t>August 1999</t>
  </si>
  <si>
    <t>September 1999</t>
  </si>
  <si>
    <t>October 1999</t>
  </si>
  <si>
    <t>November 1999</t>
  </si>
  <si>
    <t>December 1999</t>
  </si>
  <si>
    <t>January 2000</t>
  </si>
  <si>
    <t>February 2000</t>
  </si>
  <si>
    <t>March 2000</t>
  </si>
  <si>
    <t>April 2000</t>
  </si>
  <si>
    <t>May 2000</t>
  </si>
  <si>
    <t>June 2000</t>
  </si>
  <si>
    <t>July 2000</t>
  </si>
  <si>
    <t>August 2000</t>
  </si>
  <si>
    <t>September 2000</t>
  </si>
  <si>
    <t>October 2000</t>
  </si>
  <si>
    <t>November 2000</t>
  </si>
  <si>
    <t>December 2000</t>
  </si>
  <si>
    <t>January 2001</t>
  </si>
  <si>
    <t>February 2001</t>
  </si>
  <si>
    <t>March 2001</t>
  </si>
  <si>
    <t>April 2001</t>
  </si>
  <si>
    <t>May 2001</t>
  </si>
  <si>
    <t>June 2001</t>
  </si>
  <si>
    <t>July 2001</t>
  </si>
  <si>
    <t>August 2001</t>
  </si>
  <si>
    <t>September 2001</t>
  </si>
  <si>
    <t>October 2001</t>
  </si>
  <si>
    <t>November 2001</t>
  </si>
  <si>
    <t>December 2001</t>
  </si>
  <si>
    <t>January 2002</t>
  </si>
  <si>
    <t>February 2002</t>
  </si>
  <si>
    <t>March 2002</t>
  </si>
  <si>
    <t>April 2002</t>
  </si>
  <si>
    <t>May 2002</t>
  </si>
  <si>
    <t>June 2002</t>
  </si>
  <si>
    <t>July 2002</t>
  </si>
  <si>
    <t>August 2002</t>
  </si>
  <si>
    <t>September 2002</t>
  </si>
  <si>
    <t>October 2002</t>
  </si>
  <si>
    <t>November 2002</t>
  </si>
  <si>
    <t>December 2002</t>
  </si>
  <si>
    <t>January 2003</t>
  </si>
  <si>
    <t>February 2003</t>
  </si>
  <si>
    <t>March 2003</t>
  </si>
  <si>
    <t>April 2003</t>
  </si>
  <si>
    <t>May 2003</t>
  </si>
  <si>
    <t>June 2003</t>
  </si>
  <si>
    <t>July 2003</t>
  </si>
  <si>
    <t>August 2003</t>
  </si>
  <si>
    <t>September 2003</t>
  </si>
  <si>
    <t>October 2003</t>
  </si>
  <si>
    <t>November 2003</t>
  </si>
  <si>
    <t>December 2003</t>
  </si>
  <si>
    <t>January 2004</t>
  </si>
  <si>
    <t>February 2004</t>
  </si>
  <si>
    <t>March 2004</t>
  </si>
  <si>
    <t>April 2004</t>
  </si>
  <si>
    <t>May 2004</t>
  </si>
  <si>
    <t>June 2004</t>
  </si>
  <si>
    <t>July 2004</t>
  </si>
  <si>
    <t>August 2004</t>
  </si>
  <si>
    <t>September 2004</t>
  </si>
  <si>
    <t>October 2004</t>
  </si>
  <si>
    <t>November 2004</t>
  </si>
  <si>
    <t>December 2004</t>
  </si>
  <si>
    <t>January 2005</t>
  </si>
  <si>
    <t>February 2005</t>
  </si>
  <si>
    <t>March 2005</t>
  </si>
  <si>
    <t>April 2005</t>
  </si>
  <si>
    <t>May 2005</t>
  </si>
  <si>
    <t>June 2005</t>
  </si>
  <si>
    <t>July 2005</t>
  </si>
  <si>
    <t>August 2005</t>
  </si>
  <si>
    <t>September 2005</t>
  </si>
  <si>
    <t>October 2005</t>
  </si>
  <si>
    <t>November 2005</t>
  </si>
  <si>
    <t>December 2005</t>
  </si>
  <si>
    <t>January 2006</t>
  </si>
  <si>
    <t>February 2006</t>
  </si>
  <si>
    <t>March 2006</t>
  </si>
  <si>
    <t>April 2006</t>
  </si>
  <si>
    <t>May 2006</t>
  </si>
  <si>
    <t>June 2006</t>
  </si>
  <si>
    <t>July 2006</t>
  </si>
  <si>
    <t>August 2006</t>
  </si>
  <si>
    <t>September 2006</t>
  </si>
  <si>
    <t>October 2006</t>
  </si>
  <si>
    <t>November 2006</t>
  </si>
  <si>
    <t>December 2006</t>
  </si>
  <si>
    <t>January 2007</t>
  </si>
  <si>
    <t>February 2007</t>
  </si>
  <si>
    <t>March 2007</t>
  </si>
  <si>
    <t>April 2007</t>
  </si>
  <si>
    <t>May 2007</t>
  </si>
  <si>
    <t>June 2007</t>
  </si>
  <si>
    <t>July 2007</t>
  </si>
  <si>
    <t>August 2007</t>
  </si>
  <si>
    <t>September 2007</t>
  </si>
  <si>
    <t>October 2007</t>
  </si>
  <si>
    <t>November 2007</t>
  </si>
  <si>
    <t>December 2007</t>
  </si>
  <si>
    <t>January 2008</t>
  </si>
  <si>
    <t>February 2008</t>
  </si>
  <si>
    <t>March 2008</t>
  </si>
  <si>
    <t>April 2008</t>
  </si>
  <si>
    <t>May 2008</t>
  </si>
  <si>
    <t>June 2008</t>
  </si>
  <si>
    <t>July 2008</t>
  </si>
  <si>
    <t>August 2008</t>
  </si>
  <si>
    <t>September 2008</t>
  </si>
  <si>
    <t>October 2008</t>
  </si>
  <si>
    <t>November 2008</t>
  </si>
  <si>
    <t>December 2008</t>
  </si>
  <si>
    <t>January 2009</t>
  </si>
  <si>
    <t>February 2009</t>
  </si>
  <si>
    <t>March 2009</t>
  </si>
  <si>
    <t>April 2009</t>
  </si>
  <si>
    <t>May 2009</t>
  </si>
  <si>
    <t>June 2009</t>
  </si>
  <si>
    <t>July 2009</t>
  </si>
  <si>
    <t>August 2009</t>
  </si>
  <si>
    <t>September 2009</t>
  </si>
  <si>
    <t>October 2009</t>
  </si>
  <si>
    <t>November 2009</t>
  </si>
  <si>
    <t>December 2009</t>
  </si>
  <si>
    <t>January 2010</t>
  </si>
  <si>
    <t>February 2010</t>
  </si>
  <si>
    <t>March 2010</t>
  </si>
  <si>
    <t>April 2010</t>
  </si>
  <si>
    <t>May 2010</t>
  </si>
  <si>
    <t>June 2010</t>
  </si>
  <si>
    <t>July 2010</t>
  </si>
  <si>
    <t>August 2010</t>
  </si>
  <si>
    <t>September 2010</t>
  </si>
  <si>
    <t>October 2010</t>
  </si>
  <si>
    <t>November 2010</t>
  </si>
  <si>
    <t>December 2010</t>
  </si>
  <si>
    <t>January 2011</t>
  </si>
  <si>
    <t>February 2011</t>
  </si>
  <si>
    <t>March 2011</t>
  </si>
  <si>
    <t>April 2011</t>
  </si>
  <si>
    <t>May 2011</t>
  </si>
  <si>
    <t>June 2011</t>
  </si>
  <si>
    <t>July 2011</t>
  </si>
  <si>
    <t>August 2011</t>
  </si>
  <si>
    <t>September 2011</t>
  </si>
  <si>
    <t>October 2011</t>
  </si>
  <si>
    <t>November 2011</t>
  </si>
  <si>
    <t>December 2011</t>
  </si>
  <si>
    <t>January 2012</t>
  </si>
  <si>
    <t>February 2012</t>
  </si>
  <si>
    <t>March 2012</t>
  </si>
  <si>
    <t>April 2012</t>
  </si>
  <si>
    <t>May 2012</t>
  </si>
  <si>
    <t>June 2012</t>
  </si>
  <si>
    <t>July 2012</t>
  </si>
  <si>
    <t>August 2012</t>
  </si>
  <si>
    <t>September 2012</t>
  </si>
  <si>
    <t>October 2012</t>
  </si>
  <si>
    <t>November 2012</t>
  </si>
  <si>
    <t>December 2012</t>
  </si>
  <si>
    <t>January 2013</t>
  </si>
  <si>
    <t>February 2013</t>
  </si>
  <si>
    <t>March 2013</t>
  </si>
  <si>
    <t>April 2013</t>
  </si>
  <si>
    <t>May 2013</t>
  </si>
  <si>
    <t>June 2013</t>
  </si>
  <si>
    <t>July 2013</t>
  </si>
  <si>
    <t>August 2013</t>
  </si>
  <si>
    <t>September 2013</t>
  </si>
  <si>
    <t>October 2013</t>
  </si>
  <si>
    <t>November 2013</t>
  </si>
  <si>
    <t>December 2013</t>
  </si>
  <si>
    <t>January 2014</t>
  </si>
  <si>
    <t>February 2014</t>
  </si>
  <si>
    <t>March 2014</t>
  </si>
  <si>
    <t>April 2014</t>
  </si>
  <si>
    <t>May 2014</t>
  </si>
  <si>
    <t>June 2014</t>
  </si>
  <si>
    <t>July 2014</t>
  </si>
  <si>
    <t>August 2014</t>
  </si>
  <si>
    <t>September 2014</t>
  </si>
  <si>
    <t>October 2014</t>
  </si>
  <si>
    <t>November 2014</t>
  </si>
  <si>
    <t>December 2014</t>
  </si>
  <si>
    <t>January 2015</t>
  </si>
  <si>
    <t>February 2015</t>
  </si>
  <si>
    <t>March 2015</t>
  </si>
  <si>
    <t>April 2015</t>
  </si>
  <si>
    <t>May 2015</t>
  </si>
  <si>
    <t>June 2015</t>
  </si>
  <si>
    <t>July 2015</t>
  </si>
  <si>
    <t>August 2015</t>
  </si>
  <si>
    <t>September 2015</t>
  </si>
  <si>
    <t>October 2015</t>
  </si>
  <si>
    <t>November 2015</t>
  </si>
  <si>
    <t>December 2015</t>
  </si>
  <si>
    <t>January 2016</t>
  </si>
  <si>
    <t>February 2016</t>
  </si>
  <si>
    <t>March 2016</t>
  </si>
  <si>
    <t>April 2016</t>
  </si>
  <si>
    <t>May 2016</t>
  </si>
  <si>
    <t>June 2016</t>
  </si>
  <si>
    <t>July 2016</t>
  </si>
  <si>
    <t>August 2016</t>
  </si>
  <si>
    <t>September 2016</t>
  </si>
  <si>
    <t>October 2016</t>
  </si>
  <si>
    <t>November 2016</t>
  </si>
  <si>
    <t>December 2016</t>
  </si>
  <si>
    <t>January 2017</t>
  </si>
  <si>
    <t>February 2017</t>
  </si>
  <si>
    <t>March 2017</t>
  </si>
  <si>
    <t>April 2017</t>
  </si>
  <si>
    <t>May 2017</t>
  </si>
  <si>
    <t>June 2017</t>
  </si>
  <si>
    <t>July 2017</t>
  </si>
  <si>
    <t>August 2017</t>
  </si>
  <si>
    <t>September 2017</t>
  </si>
  <si>
    <t>October 2017</t>
  </si>
  <si>
    <t>November 2017</t>
  </si>
  <si>
    <t>December 2017</t>
  </si>
  <si>
    <t>January 2018</t>
  </si>
  <si>
    <t>February 2018</t>
  </si>
  <si>
    <t>March 2018</t>
  </si>
  <si>
    <t>April 2018</t>
  </si>
  <si>
    <t>May 2018</t>
  </si>
  <si>
    <t>June 2018</t>
  </si>
  <si>
    <t>July 2018</t>
  </si>
  <si>
    <t>August 2018</t>
  </si>
  <si>
    <t>September 2018</t>
  </si>
  <si>
    <t>October 2018</t>
  </si>
  <si>
    <t>November 2018</t>
  </si>
  <si>
    <t>December 2018</t>
  </si>
  <si>
    <t>January 2019</t>
  </si>
  <si>
    <t>February 2019</t>
  </si>
  <si>
    <t>March 2019</t>
  </si>
  <si>
    <t>April 2019</t>
  </si>
  <si>
    <t>May 2019</t>
  </si>
  <si>
    <t>June 2019</t>
  </si>
  <si>
    <t>July 2019</t>
  </si>
  <si>
    <t>August 2019</t>
  </si>
  <si>
    <t>September 2019</t>
  </si>
  <si>
    <t>October 2019</t>
  </si>
  <si>
    <t>November 2019</t>
  </si>
  <si>
    <t>December 2019</t>
  </si>
  <si>
    <t>January 2020</t>
  </si>
  <si>
    <t>February 2020</t>
  </si>
  <si>
    <t>March 2020</t>
  </si>
  <si>
    <t>April 2020</t>
  </si>
  <si>
    <t>May 2020</t>
  </si>
  <si>
    <t>June 2020</t>
  </si>
  <si>
    <t>July 2020</t>
  </si>
  <si>
    <t>August 2020</t>
  </si>
  <si>
    <t>September 2020</t>
  </si>
  <si>
    <t>October 2020</t>
  </si>
  <si>
    <t>November 2020</t>
  </si>
  <si>
    <t>December 2020</t>
  </si>
  <si>
    <t>January 2021</t>
  </si>
  <si>
    <t>February 2021</t>
  </si>
  <si>
    <t>March 2021</t>
  </si>
  <si>
    <t>April 2021</t>
  </si>
  <si>
    <t>May 2021</t>
  </si>
  <si>
    <t>June 2021</t>
  </si>
  <si>
    <t>July 2021</t>
  </si>
  <si>
    <t>August 2021</t>
  </si>
  <si>
    <t>Unadjusted total [note 1]</t>
  </si>
  <si>
    <t>Coal [note 2]</t>
  </si>
  <si>
    <t>Petroleum [note 3]</t>
  </si>
  <si>
    <t>Natural gas [note 4]</t>
  </si>
  <si>
    <t>Bioenergy &amp; waste [note 5 ] [note 6] [note 7]</t>
  </si>
  <si>
    <t>Primary electricity - wind, solar and hydro [note 8]</t>
  </si>
  <si>
    <t>Seasonally adjusted and temperature corrected (annualised rates) total [note 9] [note 10]</t>
  </si>
  <si>
    <t>Natural gas</t>
  </si>
  <si>
    <t>Bioenergy &amp; waste</t>
  </si>
  <si>
    <t>[x]</t>
  </si>
  <si>
    <t>Primary electricity: nuclear</t>
  </si>
  <si>
    <t>Primary electricity: wind, solar and hydro</t>
  </si>
  <si>
    <t>Primary electricity: net imports</t>
  </si>
  <si>
    <t>C</t>
  </si>
  <si>
    <t>K</t>
  </si>
  <si>
    <t>Table 1.2 Inland energy consumption, primary fuel input basis, quarterly data (million tonnes of oil equivalent)</t>
  </si>
  <si>
    <t>Quarter 1 1995</t>
  </si>
  <si>
    <t>Quarter 2 1995</t>
  </si>
  <si>
    <t>Quarter 3 1995</t>
  </si>
  <si>
    <t>Quarter 4 1995</t>
  </si>
  <si>
    <t>Quarter 1 1996</t>
  </si>
  <si>
    <t>Quarter 2 1996</t>
  </si>
  <si>
    <t>Quarter 3 1996</t>
  </si>
  <si>
    <t>Quarter 4 1996</t>
  </si>
  <si>
    <t>Quarter 1 1997</t>
  </si>
  <si>
    <t>Quarter 2 1997</t>
  </si>
  <si>
    <t>Quarter 3 1997</t>
  </si>
  <si>
    <t>Quarter 4 1997</t>
  </si>
  <si>
    <t>Quarter 1 1998</t>
  </si>
  <si>
    <t>Quarter 2 1998</t>
  </si>
  <si>
    <t>Quarter 3 1998</t>
  </si>
  <si>
    <t>Quarter 4 1998</t>
  </si>
  <si>
    <t>Quarter 1 1999</t>
  </si>
  <si>
    <t>Quarter 2 1999</t>
  </si>
  <si>
    <t>Quarter 3 1999</t>
  </si>
  <si>
    <t>Quarter 4 1999</t>
  </si>
  <si>
    <t>Quarter 1 2000</t>
  </si>
  <si>
    <t>Quarter 2 2000</t>
  </si>
  <si>
    <t>Quarter 3 2000</t>
  </si>
  <si>
    <t>Quarter 4 2000</t>
  </si>
  <si>
    <t>Quarter 1 2001</t>
  </si>
  <si>
    <t>Quarter 2 2001</t>
  </si>
  <si>
    <t>Quarter 3 2001</t>
  </si>
  <si>
    <t>Quarter 4 2001</t>
  </si>
  <si>
    <t>Quarter 1 2002</t>
  </si>
  <si>
    <t>Quarter 2 2002</t>
  </si>
  <si>
    <t>Quarter 3 2002</t>
  </si>
  <si>
    <t>Quarter 4 2002</t>
  </si>
  <si>
    <t>Quarter 1 2003</t>
  </si>
  <si>
    <t>Quarter 2 2003</t>
  </si>
  <si>
    <t>Quarter 3 2003</t>
  </si>
  <si>
    <t>Quarter 4 2003</t>
  </si>
  <si>
    <t>Quarter 1 2004</t>
  </si>
  <si>
    <t>Quarter 2 2004</t>
  </si>
  <si>
    <t>Quarter 3 2004</t>
  </si>
  <si>
    <t>Quarter 4 2004</t>
  </si>
  <si>
    <t>Quarter 1 2005</t>
  </si>
  <si>
    <t>Quarter 2 2005</t>
  </si>
  <si>
    <t>Quarter 3 2005</t>
  </si>
  <si>
    <t>Quarter 4 2005</t>
  </si>
  <si>
    <t>Quarter 1 2006</t>
  </si>
  <si>
    <t>Quarter 2 2006</t>
  </si>
  <si>
    <t>Quarter 3 2006</t>
  </si>
  <si>
    <t>Quarter 4 2006</t>
  </si>
  <si>
    <t>Quarter 1 2007</t>
  </si>
  <si>
    <t>Quarter 2 2007</t>
  </si>
  <si>
    <t>Quarter 3 2007</t>
  </si>
  <si>
    <t>Quarter 4 2007</t>
  </si>
  <si>
    <t>Quarter 1 2008</t>
  </si>
  <si>
    <t>Quarter 2 2008</t>
  </si>
  <si>
    <t>Quarter 3 2008</t>
  </si>
  <si>
    <t>Quarter 4 2008</t>
  </si>
  <si>
    <t>Quarter 1 2009</t>
  </si>
  <si>
    <t>Quarter 2 2009</t>
  </si>
  <si>
    <t>Quarter 3 2009</t>
  </si>
  <si>
    <t>Quarter 4 2009</t>
  </si>
  <si>
    <t>Quarter 1 2010</t>
  </si>
  <si>
    <t>Quarter 2 2010</t>
  </si>
  <si>
    <t>Quarter 3 2010</t>
  </si>
  <si>
    <t>Quarter 4 2010</t>
  </si>
  <si>
    <t>Quarter 1 2011</t>
  </si>
  <si>
    <t>Quarter 2 2011</t>
  </si>
  <si>
    <t>Quarter 3 2011</t>
  </si>
  <si>
    <t>Quarter 4 2011</t>
  </si>
  <si>
    <t>Quarter 1 2012</t>
  </si>
  <si>
    <t>Quarter 2 2012</t>
  </si>
  <si>
    <t>Quarter 3 2012</t>
  </si>
  <si>
    <t>Quarter 4 2012</t>
  </si>
  <si>
    <t>Quarter 1 2013</t>
  </si>
  <si>
    <t>Quarter 2 2013</t>
  </si>
  <si>
    <t>Quarter 3 2013</t>
  </si>
  <si>
    <t>Quarter 4 2013</t>
  </si>
  <si>
    <t>Quarter 1 2014</t>
  </si>
  <si>
    <t>Quarter 2 2014</t>
  </si>
  <si>
    <t>Quarter 3 2014</t>
  </si>
  <si>
    <t>Quarter 4 2014</t>
  </si>
  <si>
    <t>Quarter 1 2015</t>
  </si>
  <si>
    <t>Quarter 2 2015</t>
  </si>
  <si>
    <t>Quarter 3 2015</t>
  </si>
  <si>
    <t>Quarter 4 2015</t>
  </si>
  <si>
    <t>Quarter 1 2016</t>
  </si>
  <si>
    <t>Quarter 2 2016</t>
  </si>
  <si>
    <t>Quarter 3 2016</t>
  </si>
  <si>
    <t>Quarter 4 2016</t>
  </si>
  <si>
    <t>Quarter 1 2017</t>
  </si>
  <si>
    <t>Quarter 2 2017</t>
  </si>
  <si>
    <t>Quarter 3 2017</t>
  </si>
  <si>
    <t>Quarter 4 2017</t>
  </si>
  <si>
    <t>Quarter 1 2018</t>
  </si>
  <si>
    <t>Quarter 2 2018</t>
  </si>
  <si>
    <t>Quarter 3 2018</t>
  </si>
  <si>
    <t>Quarter 4 2018</t>
  </si>
  <si>
    <t>Quarter 1 2019</t>
  </si>
  <si>
    <t>Quarter 2 2019</t>
  </si>
  <si>
    <t>Quarter 3 2019</t>
  </si>
  <si>
    <t>Quarter 4 2019</t>
  </si>
  <si>
    <t>Quarter 1 2020</t>
  </si>
  <si>
    <t>Quarter 2 2020</t>
  </si>
  <si>
    <t>Quarter 3 2020</t>
  </si>
  <si>
    <t>Quarter 4 2020</t>
  </si>
  <si>
    <t>Quarter 1 2021</t>
  </si>
  <si>
    <t>Quarter 2 2021</t>
  </si>
  <si>
    <t>Table 1.2 Inland energy consumption, primary fuel input basis, annual data (million tonnes of oil equivalent)</t>
  </si>
  <si>
    <t>Column1</t>
  </si>
  <si>
    <t>Table 1.2 Inland energy consumption, primary fuel input basis, quarterly table (million tonnes of oil equivalent)</t>
  </si>
  <si>
    <t>Table 1.2 Inland energy consumption, primary fuel input basis, monthly table (million tonnes of oil equivalent)</t>
  </si>
  <si>
    <t>Note 12</t>
  </si>
  <si>
    <t>Annual per cent change [note 11]</t>
  </si>
  <si>
    <t>Quarter per cent change [note 12]</t>
  </si>
  <si>
    <t>September 2021</t>
  </si>
  <si>
    <t xml:space="preserve">Percentage change between the most recent year and the previous year. </t>
  </si>
  <si>
    <t>October 2021</t>
  </si>
  <si>
    <t>November 2021</t>
  </si>
  <si>
    <t>Quarter 3 2021</t>
  </si>
  <si>
    <t xml:space="preserve">December 2021 </t>
  </si>
  <si>
    <t>January 2022</t>
  </si>
  <si>
    <t>February 2022</t>
  </si>
  <si>
    <t>Quarter 4 2021</t>
  </si>
  <si>
    <t>March 2022</t>
  </si>
  <si>
    <t>Latest 3 months per cent change [note 12]</t>
  </si>
  <si>
    <t xml:space="preserve">April 2022 </t>
  </si>
  <si>
    <t>0747 135 8194</t>
  </si>
  <si>
    <t>May 2022</t>
  </si>
  <si>
    <t xml:space="preserve">January - February 2021 </t>
  </si>
  <si>
    <t xml:space="preserve">January - March 2021 </t>
  </si>
  <si>
    <t xml:space="preserve">January - April 2021 </t>
  </si>
  <si>
    <t xml:space="preserve">January - May 2021 </t>
  </si>
  <si>
    <t xml:space="preserve">January - June 2021 </t>
  </si>
  <si>
    <t xml:space="preserve">January - July 2021 </t>
  </si>
  <si>
    <t xml:space="preserve">January - August 2021 </t>
  </si>
  <si>
    <t xml:space="preserve">January - September 2021 </t>
  </si>
  <si>
    <t xml:space="preserve">January - October 2021 </t>
  </si>
  <si>
    <t xml:space="preserve">January - November 2021 </t>
  </si>
  <si>
    <t xml:space="preserve">January - December 2021 </t>
  </si>
  <si>
    <t>Quarter 1 2022</t>
  </si>
  <si>
    <t>Glossary and acronyms, DUKES Annex B (opens in a new window)</t>
  </si>
  <si>
    <t>June 2022</t>
  </si>
  <si>
    <t>July 2022</t>
  </si>
  <si>
    <t>August 2022</t>
  </si>
  <si>
    <t>Quarter 2 2022</t>
  </si>
  <si>
    <t>September 2022</t>
  </si>
  <si>
    <t xml:space="preserve">October 2022 </t>
  </si>
  <si>
    <t>November 2022</t>
  </si>
  <si>
    <t>Quarter 3 2022</t>
  </si>
  <si>
    <t xml:space="preserve">This spreadsheet forms part of the National Statistics publication Energy Trends produced by the Department for Energy Security &amp; Net Zero (DESNZ).
The data presented is on UK inland energy consumption on a primary fuel input basis; monthly data are published two months in arrears in million tonnes of oil equivalent (mtoe). </t>
  </si>
  <si>
    <t>December 2022</t>
  </si>
  <si>
    <t>b</t>
  </si>
  <si>
    <t>c</t>
  </si>
  <si>
    <t>d</t>
  </si>
  <si>
    <t>e</t>
  </si>
  <si>
    <t>f</t>
  </si>
  <si>
    <t>g</t>
  </si>
  <si>
    <t>h</t>
  </si>
  <si>
    <t>i</t>
  </si>
  <si>
    <t>j</t>
  </si>
  <si>
    <t>l</t>
  </si>
  <si>
    <t>m</t>
  </si>
  <si>
    <t>n</t>
  </si>
  <si>
    <t>o</t>
  </si>
  <si>
    <t>p</t>
  </si>
  <si>
    <t>q</t>
  </si>
  <si>
    <t>r</t>
  </si>
  <si>
    <t>s</t>
  </si>
  <si>
    <t xml:space="preserve">January - February 2022 </t>
  </si>
  <si>
    <t xml:space="preserve">January - March 2022 </t>
  </si>
  <si>
    <t xml:space="preserve">January - April 2022 </t>
  </si>
  <si>
    <t xml:space="preserve">January - May 2022 </t>
  </si>
  <si>
    <t xml:space="preserve">January - June 2022 </t>
  </si>
  <si>
    <t xml:space="preserve">January - July 2022 </t>
  </si>
  <si>
    <t xml:space="preserve">January - August 2022 </t>
  </si>
  <si>
    <t xml:space="preserve">January - September 2022 </t>
  </si>
  <si>
    <t xml:space="preserve">January - October 2022 </t>
  </si>
  <si>
    <t xml:space="preserve">January - November 2022 </t>
  </si>
  <si>
    <t xml:space="preserve">January - December 2022 </t>
  </si>
  <si>
    <t>January 2023</t>
  </si>
  <si>
    <t>February 2023</t>
  </si>
  <si>
    <t>Quarter 4 2022</t>
  </si>
  <si>
    <t>newsdesk@energysecurity.gov.uk</t>
  </si>
  <si>
    <t>March 2023</t>
  </si>
  <si>
    <t>energy.stats@energysecurity.gov.uk</t>
  </si>
  <si>
    <t>April 2023</t>
  </si>
  <si>
    <t>May 2023</t>
  </si>
  <si>
    <t xml:space="preserve">Quarter 1 2023 </t>
  </si>
  <si>
    <t>June 2023</t>
  </si>
  <si>
    <t>July 2023</t>
  </si>
  <si>
    <t>August 2023</t>
  </si>
  <si>
    <t>Quarter 2 2023</t>
  </si>
  <si>
    <t>September 2023</t>
  </si>
  <si>
    <t>October 2023</t>
  </si>
  <si>
    <t>November 2023</t>
  </si>
  <si>
    <t xml:space="preserve">Quarter 3 2023 </t>
  </si>
  <si>
    <t>December 2023</t>
  </si>
  <si>
    <t>January 2024 [provisional]</t>
  </si>
  <si>
    <t>January - February 2024 [provisional]</t>
  </si>
  <si>
    <t>January - March 2024 [provisional]</t>
  </si>
  <si>
    <t>January - April 2024 [provisional]</t>
  </si>
  <si>
    <t>January - May 2024 [provisional]</t>
  </si>
  <si>
    <t>January - June 2024 [provisional]</t>
  </si>
  <si>
    <t>January - July 2024 [provisional]</t>
  </si>
  <si>
    <t>January - August 2024 [provisional]</t>
  </si>
  <si>
    <t>January - September 2024 [provisional]</t>
  </si>
  <si>
    <t>January - October 2024 [provisional]</t>
  </si>
  <si>
    <t>January - November 2024 [provisional]</t>
  </si>
  <si>
    <t>January - December 2024 [provisional]</t>
  </si>
  <si>
    <t xml:space="preserve">January - February 2023 </t>
  </si>
  <si>
    <t xml:space="preserve">January - March 2023 </t>
  </si>
  <si>
    <t xml:space="preserve">January - April 2023 </t>
  </si>
  <si>
    <t xml:space="preserve">January - May 2023 </t>
  </si>
  <si>
    <t xml:space="preserve">January - June 2023 </t>
  </si>
  <si>
    <t xml:space="preserve">January - July 2023 </t>
  </si>
  <si>
    <t xml:space="preserve">January - August 2023 </t>
  </si>
  <si>
    <t xml:space="preserve">January - September 2023 </t>
  </si>
  <si>
    <t xml:space="preserve">January - October 2023 </t>
  </si>
  <si>
    <t xml:space="preserve">January - November 2023 </t>
  </si>
  <si>
    <t xml:space="preserve">January - December 2023 </t>
  </si>
  <si>
    <t>January 2024</t>
  </si>
  <si>
    <t xml:space="preserve">Commentary  </t>
  </si>
  <si>
    <t>February 2024</t>
  </si>
  <si>
    <t>Quarter 4 2023</t>
  </si>
  <si>
    <t>March 2024</t>
  </si>
  <si>
    <t>April 2024</t>
  </si>
  <si>
    <t>The 2024 figures are estimated based on predicted growth rates - the 2024 figures will be finalised in June 2025</t>
  </si>
  <si>
    <t>May 2024</t>
  </si>
  <si>
    <t xml:space="preserve">Quarter 1 2024 </t>
  </si>
  <si>
    <t xml:space="preserve">June 2024 </t>
  </si>
  <si>
    <t>July 2024</t>
  </si>
  <si>
    <t>August 2024</t>
  </si>
  <si>
    <t>Quarter 2 2024</t>
  </si>
  <si>
    <t>September 2024</t>
  </si>
  <si>
    <t>October 2024</t>
  </si>
  <si>
    <t xml:space="preserve">Inland consumption up but remains low compared with pre-pandemic levels. </t>
  </si>
  <si>
    <t>In the latest year (summary)</t>
  </si>
  <si>
    <t>Inland consumption fell to a record low level this century.</t>
  </si>
  <si>
    <t>In the latest year on a seasonally adjusted and temperature corrected (annualised rates) basis by fuel</t>
  </si>
  <si>
    <t>November 2024</t>
  </si>
  <si>
    <t>December 2024 [provisional]</t>
  </si>
  <si>
    <t>Quarter 3 2024</t>
  </si>
  <si>
    <t>Quarter 4 2024 [provisional]</t>
  </si>
  <si>
    <t>2024 [provisional]</t>
  </si>
  <si>
    <r>
      <t xml:space="preserve">These data were published on </t>
    </r>
    <r>
      <rPr>
        <b/>
        <sz val="12"/>
        <color theme="1"/>
        <rFont val="Calibri"/>
        <family val="2"/>
        <scheme val="minor"/>
      </rPr>
      <t>Thursday 27th February 2025</t>
    </r>
    <r>
      <rPr>
        <sz val="12"/>
        <color theme="1"/>
        <rFont val="Calibri"/>
        <family val="2"/>
        <scheme val="minor"/>
      </rPr>
      <t xml:space="preserve">
The next publication date is </t>
    </r>
    <r>
      <rPr>
        <b/>
        <sz val="12"/>
        <color theme="1"/>
        <rFont val="Calibri"/>
        <family val="2"/>
        <scheme val="minor"/>
      </rPr>
      <t>Thursday 27th March 2025</t>
    </r>
  </si>
  <si>
    <r>
      <t xml:space="preserve">This spreadsheet contains monthly and quarterly data including </t>
    </r>
    <r>
      <rPr>
        <b/>
        <sz val="12"/>
        <rFont val="Calibri"/>
        <family val="2"/>
        <scheme val="minor"/>
      </rPr>
      <t>new data for December 2024.</t>
    </r>
  </si>
  <si>
    <t>Total inland consumption of primary fuels, which includes deliveries into consumption, was 163.6 million tonnes of oil equivalent in 2024, down marginally compared to 2023 and at a record low in these published data. Consumption levels for coal and gas fell to record lows, whilst consumption from wind, solar and hydro and net imports of electricity rose to record highs. Compared to 2019, consumption is down 11 per cent, driven by falls in fossil fuel and nuclear consumption.</t>
  </si>
  <si>
    <t>Total inland consumption of primary fuels, which includes transformation and deliveries into consumption, was 45.2 million tonnes of oil equivalent during the three months to December 2024, 1.5 per cent higher compared to the same period a year earlier. Consumption levels for all primary fuels rose, except for coal, bioenergy &amp; waste, nuclear, wind, solar and hydro. Consumption still remains muted compared with pre-pandemic levels, down 12 per cent on the three months to December 2019 due to reduced fossil fuel and nuclear consumption.</t>
  </si>
  <si>
    <t xml:space="preserve">The revisions period is January 2023 to November 2024 (unadjusted data) and January 2009 to November 2024 (adjusted and temperature corrected data).
Revisions are due to updates from data suppliers or the receipt of data replacing estimates unless otherwise stated.                                                                                                                                                                                                                                                                                                                                                                                              </t>
  </si>
  <si>
    <t xml:space="preserve">On a seasonally adjusted and temperature corrected (annualised rates) basis, total inland consumption of primary fuels was 169.1 million tonnes of oil equivalent during the three months to December 2024, 1.3 per cent higher compared to the same period a year earlier. </t>
  </si>
  <si>
    <t>Consumption of coal and other solid fuels fell by 41 per cent to a record low level, due to the last remaining coal-fired power station - Ratcliffe-on-Soar - closing on 30 September 2024.</t>
  </si>
  <si>
    <t>Consumption of bioenergy and waste rose by 7.8 per cent due to fewer outages than in 2023.</t>
  </si>
  <si>
    <t>Consumption of primary electricity (including net imports) rose by 4.8 per cent overall. Nuclear consumption was broadly unchanged, whilst wind, solar and hydro rose by 1.4 per cent to a record high level due to increased wind and solar capacity. Net imports of electricity in 2024 rose by 40 per cent to a record high level, reflecting the favouring of imports as a result of price differentials.</t>
  </si>
  <si>
    <t>Consumption of coal and other solid fuels fell by 59 per cent; there was no coal fired generation in the final 3 months of 2024 following the closure of the power plant at Ratcliffe-on-Soar at the end of September 2024.</t>
  </si>
  <si>
    <t>Consumption of petroleum rose by 1.5 per cent; consumption levels have been broadly steady year-on-year in recent months for road transport fuels, whilst aviation fuel consumption has now returned to pre-pandemic levels.</t>
  </si>
  <si>
    <t>Consumption of bioenergy and waste fell by 3.8 per cent.</t>
  </si>
  <si>
    <t>Consumption of primary electricity fell by 4.0 per cent overall, with a rise of 37 per cent in net imports of electricity offset by a fall of 11 per cent in wind, solar and hydro, and a fall of 5.1 per cent in nuclear.</t>
  </si>
  <si>
    <t>Consumption of natural gas rose by 8.7 per cent due to increased demand from electricity generators as a result of reduced low carbon output, as well as increased demand in the domestic and services sectors.</t>
  </si>
  <si>
    <t>Consumption of petroleum rose by 0.2 per cent with consumption levels for petrol and aviation fuels now above or near pre-pandemic (2019) levels.</t>
  </si>
  <si>
    <t xml:space="preserve">Consumption of natural gas fell by 0.6 per cent to a record low level, due to reduced demand from electricity generators. </t>
  </si>
  <si>
    <t xml:space="preserve">On a seasonally adjusted and temperature corrected (annualised rates) basis, total inland consumption of primary fuels was 166.6 million tonnes of oil equivalent in 2024, 0.2 per cent higher compared to 2023 but down 10 per cent on pre-pandemic (2019) levels.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</si>
</sst>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6">
    <numFmt numFmtId="43" formatCode="_-* #,##0.00_-;\-* #,##0.00_-;_-* &quot;-&quot;??_-;_-@_-"/>
    <numFmt numFmtId="164" formatCode="#,##0.000\ "/>
    <numFmt numFmtId="165" formatCode="0.000\ "/>
    <numFmt numFmtId="166" formatCode="@\ "/>
    <numFmt numFmtId="167" formatCode="0\ "/>
    <numFmt numFmtId="168" formatCode="0.0\ "/>
    <numFmt numFmtId="169" formatCode="0.000"/>
    <numFmt numFmtId="170" formatCode="#,##0.0\ "/>
    <numFmt numFmtId="171" formatCode="0.0"/>
    <numFmt numFmtId="172" formatCode="#,##0.00\r"/>
    <numFmt numFmtId="173" formatCode="0;;;@"/>
    <numFmt numFmtId="174" formatCode="0.00\ "/>
    <numFmt numFmtId="175" formatCode="#,##0.0\r;\-#,##0.0\r;&quot;-&quot;\ "/>
    <numFmt numFmtId="176" formatCode="0.0000\ "/>
    <numFmt numFmtId="177" formatCode="0.000000\ "/>
    <numFmt numFmtId="178" formatCode="0.000%"/>
    <numFmt numFmtId="179" formatCode="#,##0.000\r;\-#,##0.000\r;&quot;-&quot;\ "/>
    <numFmt numFmtId="180" formatCode="#,##0.00\ "/>
    <numFmt numFmtId="181" formatCode="0.0%"/>
    <numFmt numFmtId="182" formatCode="#,##0.0000\ "/>
    <numFmt numFmtId="183" formatCode="#,##0.00\r;\-#,##0.00\r;&quot;-&quot;\ "/>
    <numFmt numFmtId="184" formatCode="#,##0.00\ ;\-#,##0.00\ ;&quot;-&quot;\ "/>
    <numFmt numFmtId="185" formatCode="#,##0.0"/>
    <numFmt numFmtId="186" formatCode="0.00000"/>
    <numFmt numFmtId="187" formatCode="0.000000%"/>
    <numFmt numFmtId="188" formatCode="0.0000%"/>
  </numFmts>
  <fonts count="36" x14ac:knownFonts="1">
    <font>
      <sz val="11"/>
      <color theme="1"/>
      <name val="Calibri"/>
      <family val="2"/>
      <scheme val="minor"/>
    </font>
    <font>
      <b/>
      <sz val="22"/>
      <name val="Calibri"/>
      <family val="2"/>
      <scheme val="minor"/>
    </font>
    <font>
      <sz val="12"/>
      <color theme="1"/>
      <name val="Calibri"/>
      <family val="2"/>
      <scheme val="minor"/>
    </font>
    <font>
      <b/>
      <sz val="18"/>
      <name val="Calibri"/>
      <family val="2"/>
      <scheme val="minor"/>
    </font>
    <font>
      <sz val="16"/>
      <color theme="1"/>
      <name val="Calibri"/>
      <family val="2"/>
      <scheme val="minor"/>
    </font>
    <font>
      <b/>
      <sz val="12"/>
      <color theme="1"/>
      <name val="Calibri"/>
      <family val="2"/>
      <scheme val="minor"/>
    </font>
    <font>
      <u/>
      <sz val="12"/>
      <color indexed="12"/>
      <name val="Calibri"/>
      <family val="2"/>
      <scheme val="minor"/>
    </font>
    <font>
      <b/>
      <sz val="14"/>
      <name val="Calibri"/>
      <family val="2"/>
      <scheme val="minor"/>
    </font>
    <font>
      <sz val="10"/>
      <name val="Arial"/>
      <family val="2"/>
    </font>
    <font>
      <sz val="12"/>
      <name val="Calibri"/>
      <family val="2"/>
      <scheme val="minor"/>
    </font>
    <font>
      <b/>
      <sz val="12"/>
      <name val="Calibri"/>
      <family val="2"/>
      <scheme val="minor"/>
    </font>
    <font>
      <sz val="12"/>
      <color rgb="FFFF0000"/>
      <name val="Calibri"/>
      <family val="2"/>
      <scheme val="minor"/>
    </font>
    <font>
      <sz val="8"/>
      <name val="Calibri"/>
      <family val="2"/>
      <scheme val="minor"/>
    </font>
    <font>
      <u/>
      <sz val="12"/>
      <color rgb="FF0000FF"/>
      <name val="Calibri"/>
      <family val="2"/>
      <scheme val="minor"/>
    </font>
    <font>
      <sz val="9"/>
      <name val="Arial"/>
      <family val="2"/>
    </font>
    <font>
      <i/>
      <sz val="10"/>
      <name val="Arial"/>
      <family val="2"/>
    </font>
    <font>
      <b/>
      <sz val="10"/>
      <name val="Arial"/>
      <family val="2"/>
    </font>
    <font>
      <sz val="8"/>
      <name val="Arial"/>
      <family val="2"/>
    </font>
    <font>
      <u/>
      <sz val="10"/>
      <color indexed="12"/>
      <name val="Arial"/>
      <family val="2"/>
    </font>
    <font>
      <u/>
      <sz val="8"/>
      <color indexed="12"/>
      <name val="Arial"/>
      <family val="2"/>
    </font>
    <font>
      <u/>
      <sz val="8"/>
      <name val="Arial"/>
      <family val="2"/>
    </font>
    <font>
      <sz val="9"/>
      <name val="MS Sans Serif"/>
      <family val="2"/>
    </font>
    <font>
      <u/>
      <sz val="10"/>
      <color indexed="12"/>
      <name val="MS Sans Serif"/>
      <family val="2"/>
    </font>
    <font>
      <sz val="9"/>
      <color rgb="FFFF0000"/>
      <name val="MS Sans Serif"/>
      <family val="2"/>
    </font>
    <font>
      <sz val="10"/>
      <name val="MS Sans Serif"/>
      <family val="2"/>
    </font>
    <font>
      <b/>
      <sz val="10"/>
      <name val="MS Sans Serif"/>
      <family val="2"/>
    </font>
    <font>
      <sz val="8.5"/>
      <name val="MS Sans Serif"/>
      <family val="2"/>
    </font>
    <font>
      <b/>
      <sz val="10"/>
      <color theme="0"/>
      <name val="MS Sans Serif"/>
      <family val="2"/>
    </font>
    <font>
      <i/>
      <sz val="8.5"/>
      <name val="MS Sans Serif"/>
      <family val="2"/>
    </font>
    <font>
      <sz val="8"/>
      <name val="MS Sans Serif"/>
      <family val="2"/>
    </font>
    <font>
      <sz val="10"/>
      <name val="MS Sans Serif"/>
    </font>
    <font>
      <sz val="12"/>
      <color theme="0"/>
      <name val="Calibri"/>
      <family val="2"/>
      <scheme val="minor"/>
    </font>
    <font>
      <sz val="11"/>
      <color theme="1"/>
      <name val="Calibri"/>
      <family val="2"/>
      <scheme val="minor"/>
    </font>
    <font>
      <sz val="14"/>
      <color rgb="FFFF0000"/>
      <name val="Calibri"/>
      <family val="2"/>
      <scheme val="minor"/>
    </font>
    <font>
      <sz val="16"/>
      <name val="Arial"/>
      <family val="2"/>
    </font>
    <font>
      <u/>
      <sz val="12"/>
      <color rgb="FF0000FF"/>
      <name val="Calibri"/>
      <family val="2"/>
    </font>
  </fonts>
  <fills count="7">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rgb="FFFFFFFF"/>
        <bgColor rgb="FFFFFFFF"/>
      </patternFill>
    </fill>
  </fills>
  <borders count="18">
    <border>
      <left/>
      <right/>
      <top/>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top/>
      <bottom/>
      <diagonal/>
    </border>
  </borders>
  <cellStyleXfs count="16">
    <xf numFmtId="0" fontId="0" fillId="0" borderId="0"/>
    <xf numFmtId="0" fontId="1" fillId="0" borderId="0" applyNumberFormat="0" applyFill="0" applyProtection="0">
      <alignment vertical="center"/>
    </xf>
    <xf numFmtId="0" fontId="3" fillId="0" borderId="0" applyNumberFormat="0" applyFill="0" applyProtection="0"/>
    <xf numFmtId="0" fontId="7" fillId="0" borderId="0" applyNumberFormat="0" applyFill="0" applyProtection="0"/>
    <xf numFmtId="0" fontId="6" fillId="0" borderId="0" applyNumberFormat="0" applyFill="0" applyBorder="0" applyAlignment="0" applyProtection="0">
      <alignment vertical="top"/>
      <protection locked="0"/>
    </xf>
    <xf numFmtId="0" fontId="2" fillId="0" borderId="0">
      <alignment vertical="center" wrapText="1"/>
    </xf>
    <xf numFmtId="0" fontId="8" fillId="0" borderId="0"/>
    <xf numFmtId="9" fontId="8" fillId="0" borderId="0" applyFont="0" applyFill="0" applyBorder="0" applyAlignment="0" applyProtection="0"/>
    <xf numFmtId="0" fontId="18"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4" fillId="0" borderId="0"/>
    <xf numFmtId="0" fontId="24" fillId="0" borderId="0"/>
    <xf numFmtId="0" fontId="30" fillId="0" borderId="0"/>
    <xf numFmtId="9" fontId="32" fillId="0" borderId="0" applyFont="0" applyFill="0" applyBorder="0" applyAlignment="0" applyProtection="0"/>
    <xf numFmtId="43" fontId="32" fillId="0" borderId="0" applyFont="0" applyFill="0" applyBorder="0" applyAlignment="0" applyProtection="0"/>
    <xf numFmtId="0" fontId="35" fillId="0" borderId="0" applyNumberFormat="0" applyFill="0" applyBorder="0" applyAlignment="0" applyProtection="0"/>
  </cellStyleXfs>
  <cellXfs count="211">
    <xf numFmtId="0" fontId="0" fillId="0" borderId="0" xfId="0"/>
    <xf numFmtId="0" fontId="1" fillId="0" borderId="0" xfId="1" applyAlignment="1">
      <alignment vertical="center" wrapText="1"/>
    </xf>
    <xf numFmtId="0" fontId="2" fillId="0" borderId="0" xfId="5">
      <alignment vertical="center" wrapText="1"/>
    </xf>
    <xf numFmtId="0" fontId="2" fillId="0" borderId="0" xfId="5" applyAlignment="1">
      <alignment vertical="center"/>
    </xf>
    <xf numFmtId="0" fontId="3" fillId="0" borderId="0" xfId="2" applyAlignment="1">
      <alignment wrapText="1"/>
    </xf>
    <xf numFmtId="0" fontId="4" fillId="0" borderId="0" xfId="5" applyFont="1" applyAlignment="1">
      <alignment vertical="center"/>
    </xf>
    <xf numFmtId="0" fontId="3" fillId="0" borderId="0" xfId="2"/>
    <xf numFmtId="0" fontId="6" fillId="0" borderId="0" xfId="4" applyAlignment="1" applyProtection="1">
      <alignment vertical="center" wrapText="1"/>
    </xf>
    <xf numFmtId="0" fontId="7" fillId="0" borderId="0" xfId="3"/>
    <xf numFmtId="0" fontId="6" fillId="0" borderId="0" xfId="4" applyAlignment="1" applyProtection="1">
      <alignment vertical="center"/>
    </xf>
    <xf numFmtId="0" fontId="2" fillId="0" borderId="0" xfId="5" applyAlignment="1">
      <alignment wrapText="1"/>
    </xf>
    <xf numFmtId="0" fontId="1" fillId="0" borderId="0" xfId="1">
      <alignment vertical="center"/>
    </xf>
    <xf numFmtId="0" fontId="8" fillId="0" borderId="0" xfId="6"/>
    <xf numFmtId="0" fontId="3" fillId="0" borderId="0" xfId="2" applyFill="1"/>
    <xf numFmtId="0" fontId="9" fillId="0" borderId="0" xfId="5" applyFont="1">
      <alignment vertical="center" wrapText="1"/>
    </xf>
    <xf numFmtId="0" fontId="11" fillId="0" borderId="0" xfId="5" applyFont="1">
      <alignment vertical="center" wrapText="1"/>
    </xf>
    <xf numFmtId="0" fontId="13" fillId="0" borderId="0" xfId="4" applyFont="1" applyAlignment="1" applyProtection="1">
      <alignment vertical="center" wrapText="1"/>
    </xf>
    <xf numFmtId="0" fontId="8" fillId="2" borderId="0" xfId="6" applyFill="1"/>
    <xf numFmtId="165" fontId="8" fillId="2" borderId="0" xfId="6" applyNumberFormat="1" applyFill="1"/>
    <xf numFmtId="168" fontId="14" fillId="2" borderId="0" xfId="6" applyNumberFormat="1" applyFont="1" applyFill="1" applyAlignment="1">
      <alignment horizontal="right"/>
    </xf>
    <xf numFmtId="169" fontId="8" fillId="2" borderId="0" xfId="6" applyNumberFormat="1" applyFill="1"/>
    <xf numFmtId="0" fontId="15" fillId="2" borderId="0" xfId="6" applyFont="1" applyFill="1"/>
    <xf numFmtId="169" fontId="15" fillId="2" borderId="0" xfId="6" applyNumberFormat="1" applyFont="1" applyFill="1"/>
    <xf numFmtId="170" fontId="14" fillId="2" borderId="0" xfId="6" applyNumberFormat="1" applyFont="1" applyFill="1" applyAlignment="1">
      <alignment horizontal="right"/>
    </xf>
    <xf numFmtId="174" fontId="8" fillId="2" borderId="0" xfId="6" applyNumberFormat="1" applyFill="1"/>
    <xf numFmtId="169" fontId="16" fillId="2" borderId="0" xfId="6" applyNumberFormat="1" applyFont="1" applyFill="1"/>
    <xf numFmtId="174" fontId="16" fillId="2" borderId="0" xfId="6" applyNumberFormat="1" applyFont="1" applyFill="1"/>
    <xf numFmtId="0" fontId="16" fillId="2" borderId="0" xfId="6" applyFont="1" applyFill="1"/>
    <xf numFmtId="175" fontId="14" fillId="2" borderId="0" xfId="6" applyNumberFormat="1" applyFont="1" applyFill="1" applyAlignment="1">
      <alignment horizontal="right"/>
    </xf>
    <xf numFmtId="0" fontId="17" fillId="2" borderId="0" xfId="6" applyFont="1" applyFill="1"/>
    <xf numFmtId="0" fontId="17" fillId="0" borderId="0" xfId="6" applyFont="1"/>
    <xf numFmtId="10" fontId="17" fillId="2" borderId="0" xfId="7" applyNumberFormat="1" applyFont="1" applyFill="1"/>
    <xf numFmtId="170" fontId="17" fillId="2" borderId="0" xfId="6" applyNumberFormat="1" applyFont="1" applyFill="1"/>
    <xf numFmtId="178" fontId="17" fillId="2" borderId="0" xfId="7" applyNumberFormat="1" applyFont="1" applyFill="1" applyAlignment="1">
      <alignment horizontal="right"/>
    </xf>
    <xf numFmtId="9" fontId="17" fillId="2" borderId="0" xfId="7" applyFont="1" applyFill="1" applyAlignment="1">
      <alignment horizontal="right"/>
    </xf>
    <xf numFmtId="179" fontId="17" fillId="2" borderId="0" xfId="6" applyNumberFormat="1" applyFont="1" applyFill="1" applyAlignment="1">
      <alignment horizontal="right"/>
    </xf>
    <xf numFmtId="179" fontId="17" fillId="2" borderId="0" xfId="7" applyNumberFormat="1" applyFont="1" applyFill="1" applyAlignment="1">
      <alignment horizontal="right"/>
    </xf>
    <xf numFmtId="174" fontId="17" fillId="2" borderId="0" xfId="6" applyNumberFormat="1" applyFont="1" applyFill="1"/>
    <xf numFmtId="165" fontId="17" fillId="2" borderId="0" xfId="6" applyNumberFormat="1" applyFont="1" applyFill="1"/>
    <xf numFmtId="0" fontId="17" fillId="2" borderId="0" xfId="6" applyFont="1" applyFill="1" applyAlignment="1">
      <alignment horizontal="left"/>
    </xf>
    <xf numFmtId="0" fontId="19" fillId="2" borderId="0" xfId="8" applyFont="1" applyFill="1" applyAlignment="1" applyProtection="1">
      <alignment horizontal="left"/>
    </xf>
    <xf numFmtId="175" fontId="17" fillId="2" borderId="0" xfId="6" applyNumberFormat="1" applyFont="1" applyFill="1" applyAlignment="1">
      <alignment horizontal="right"/>
    </xf>
    <xf numFmtId="165" fontId="17" fillId="2" borderId="0" xfId="6" applyNumberFormat="1" applyFont="1" applyFill="1" applyAlignment="1">
      <alignment horizontal="right"/>
    </xf>
    <xf numFmtId="168" fontId="17" fillId="2" borderId="0" xfId="6" applyNumberFormat="1" applyFont="1" applyFill="1" applyAlignment="1">
      <alignment horizontal="right"/>
    </xf>
    <xf numFmtId="2" fontId="17" fillId="2" borderId="0" xfId="6" applyNumberFormat="1" applyFont="1" applyFill="1"/>
    <xf numFmtId="0" fontId="19" fillId="0" borderId="0" xfId="8" applyFont="1" applyAlignment="1" applyProtection="1"/>
    <xf numFmtId="0" fontId="20" fillId="2" borderId="0" xfId="6" applyFont="1" applyFill="1"/>
    <xf numFmtId="168" fontId="21" fillId="2" borderId="0" xfId="6" applyNumberFormat="1" applyFont="1" applyFill="1" applyAlignment="1">
      <alignment horizontal="right"/>
    </xf>
    <xf numFmtId="174" fontId="21" fillId="2" borderId="0" xfId="6" applyNumberFormat="1" applyFont="1" applyFill="1" applyAlignment="1">
      <alignment horizontal="right"/>
    </xf>
    <xf numFmtId="0" fontId="18" fillId="4" borderId="0" xfId="9" applyFont="1" applyFill="1" applyAlignment="1" applyProtection="1"/>
    <xf numFmtId="165" fontId="23" fillId="2" borderId="0" xfId="6" applyNumberFormat="1" applyFont="1" applyFill="1" applyAlignment="1">
      <alignment horizontal="right"/>
    </xf>
    <xf numFmtId="180" fontId="24" fillId="2" borderId="0" xfId="6" applyNumberFormat="1" applyFont="1" applyFill="1" applyAlignment="1">
      <alignment horizontal="right"/>
    </xf>
    <xf numFmtId="175" fontId="8" fillId="2" borderId="0" xfId="6" applyNumberFormat="1" applyFill="1"/>
    <xf numFmtId="181" fontId="8" fillId="2" borderId="0" xfId="7" applyNumberFormat="1" applyFont="1" applyFill="1"/>
    <xf numFmtId="2" fontId="8" fillId="2" borderId="0" xfId="6" applyNumberFormat="1" applyFill="1"/>
    <xf numFmtId="169" fontId="17" fillId="2" borderId="0" xfId="6" applyNumberFormat="1" applyFont="1" applyFill="1"/>
    <xf numFmtId="179" fontId="14" fillId="2" borderId="0" xfId="6" applyNumberFormat="1" applyFont="1" applyFill="1" applyAlignment="1">
      <alignment horizontal="right"/>
    </xf>
    <xf numFmtId="183" fontId="14" fillId="2" borderId="0" xfId="6" applyNumberFormat="1" applyFont="1" applyFill="1" applyAlignment="1">
      <alignment horizontal="right"/>
    </xf>
    <xf numFmtId="180" fontId="14" fillId="2" borderId="0" xfId="6" applyNumberFormat="1" applyFont="1" applyFill="1" applyAlignment="1">
      <alignment horizontal="right"/>
    </xf>
    <xf numFmtId="165" fontId="14" fillId="2" borderId="0" xfId="6" applyNumberFormat="1" applyFont="1" applyFill="1" applyAlignment="1">
      <alignment horizontal="right"/>
    </xf>
    <xf numFmtId="184" fontId="14" fillId="2" borderId="0" xfId="6" applyNumberFormat="1" applyFont="1" applyFill="1" applyAlignment="1">
      <alignment horizontal="right"/>
    </xf>
    <xf numFmtId="0" fontId="8" fillId="0" borderId="0" xfId="6" applyAlignment="1">
      <alignment horizontal="left"/>
    </xf>
    <xf numFmtId="170" fontId="21" fillId="0" borderId="0" xfId="6" applyNumberFormat="1" applyFont="1"/>
    <xf numFmtId="170" fontId="24" fillId="0" borderId="0" xfId="6" applyNumberFormat="1" applyFont="1"/>
    <xf numFmtId="181" fontId="8" fillId="0" borderId="0" xfId="6" applyNumberFormat="1"/>
    <xf numFmtId="0" fontId="24" fillId="0" borderId="0" xfId="6" applyFont="1"/>
    <xf numFmtId="169" fontId="8" fillId="0" borderId="0" xfId="6" applyNumberFormat="1"/>
    <xf numFmtId="164" fontId="8" fillId="0" borderId="0" xfId="6" applyNumberFormat="1"/>
    <xf numFmtId="0" fontId="22" fillId="4" borderId="0" xfId="9" applyFill="1" applyAlignment="1" applyProtection="1"/>
    <xf numFmtId="185" fontId="8" fillId="0" borderId="0" xfId="6" applyNumberFormat="1"/>
    <xf numFmtId="4" fontId="8" fillId="0" borderId="0" xfId="6" applyNumberFormat="1"/>
    <xf numFmtId="2" fontId="24" fillId="0" borderId="0" xfId="6" applyNumberFormat="1" applyFont="1"/>
    <xf numFmtId="3" fontId="24" fillId="0" borderId="0" xfId="10" applyNumberFormat="1" applyAlignment="1">
      <alignment horizontal="left"/>
    </xf>
    <xf numFmtId="0" fontId="24" fillId="0" borderId="0" xfId="10"/>
    <xf numFmtId="0" fontId="26" fillId="0" borderId="0" xfId="6" applyFont="1"/>
    <xf numFmtId="0" fontId="25" fillId="0" borderId="4" xfId="10" applyFont="1" applyBorder="1"/>
    <xf numFmtId="0" fontId="27" fillId="0" borderId="5" xfId="10" applyFont="1" applyBorder="1"/>
    <xf numFmtId="1" fontId="24" fillId="0" borderId="0" xfId="10" applyNumberFormat="1"/>
    <xf numFmtId="166" fontId="26" fillId="0" borderId="0" xfId="6" applyNumberFormat="1" applyFont="1"/>
    <xf numFmtId="0" fontId="25" fillId="0" borderId="6" xfId="10" applyFont="1" applyBorder="1"/>
    <xf numFmtId="0" fontId="27" fillId="0" borderId="7" xfId="10" applyFont="1" applyBorder="1"/>
    <xf numFmtId="166" fontId="26" fillId="0" borderId="0" xfId="6" applyNumberFormat="1" applyFont="1" applyAlignment="1">
      <alignment wrapText="1"/>
    </xf>
    <xf numFmtId="0" fontId="25" fillId="0" borderId="8" xfId="10" applyFont="1" applyBorder="1"/>
    <xf numFmtId="0" fontId="27" fillId="0" borderId="9" xfId="10" applyFont="1" applyBorder="1"/>
    <xf numFmtId="0" fontId="25" fillId="5" borderId="0" xfId="10" applyFont="1" applyFill="1"/>
    <xf numFmtId="0" fontId="24" fillId="0" borderId="10" xfId="10" applyBorder="1"/>
    <xf numFmtId="0" fontId="26" fillId="0" borderId="2" xfId="6" applyFont="1" applyBorder="1"/>
    <xf numFmtId="0" fontId="28" fillId="0" borderId="2" xfId="6" applyFont="1" applyBorder="1" applyAlignment="1">
      <alignment vertical="center"/>
    </xf>
    <xf numFmtId="1" fontId="24" fillId="0" borderId="0" xfId="10" applyNumberFormat="1" applyAlignment="1">
      <alignment horizontal="left"/>
    </xf>
    <xf numFmtId="2" fontId="24" fillId="0" borderId="0" xfId="10" applyNumberFormat="1"/>
    <xf numFmtId="2" fontId="24" fillId="0" borderId="0" xfId="10" applyNumberFormat="1" applyAlignment="1">
      <alignment horizontal="right"/>
    </xf>
    <xf numFmtId="1" fontId="24" fillId="0" borderId="2" xfId="10" applyNumberFormat="1" applyBorder="1" applyAlignment="1">
      <alignment horizontal="left"/>
    </xf>
    <xf numFmtId="0" fontId="24" fillId="0" borderId="2" xfId="10" applyBorder="1"/>
    <xf numFmtId="2" fontId="24" fillId="0" borderId="2" xfId="10" applyNumberFormat="1" applyBorder="1"/>
    <xf numFmtId="2" fontId="24" fillId="0" borderId="2" xfId="10" applyNumberFormat="1" applyBorder="1" applyAlignment="1">
      <alignment horizontal="right"/>
    </xf>
    <xf numFmtId="0" fontId="29" fillId="0" borderId="0" xfId="10" applyFont="1" applyAlignment="1">
      <alignment horizontal="right" wrapText="1"/>
    </xf>
    <xf numFmtId="186" fontId="24" fillId="0" borderId="0" xfId="10" applyNumberFormat="1"/>
    <xf numFmtId="186" fontId="24" fillId="0" borderId="2" xfId="10" applyNumberFormat="1" applyBorder="1"/>
    <xf numFmtId="0" fontId="24" fillId="0" borderId="0" xfId="10" applyAlignment="1">
      <alignment horizontal="left"/>
    </xf>
    <xf numFmtId="0" fontId="24" fillId="0" borderId="2" xfId="10" applyBorder="1" applyAlignment="1">
      <alignment horizontal="left"/>
    </xf>
    <xf numFmtId="3" fontId="24" fillId="0" borderId="0" xfId="10" applyNumberFormat="1"/>
    <xf numFmtId="173" fontId="24" fillId="0" borderId="0" xfId="11" applyNumberFormat="1"/>
    <xf numFmtId="173" fontId="24" fillId="0" borderId="2" xfId="11" applyNumberFormat="1" applyBorder="1"/>
    <xf numFmtId="0" fontId="2" fillId="0" borderId="0" xfId="0" applyFont="1"/>
    <xf numFmtId="0" fontId="1" fillId="0" borderId="0" xfId="1" applyAlignment="1">
      <alignment horizontal="left" vertical="center"/>
    </xf>
    <xf numFmtId="0" fontId="9" fillId="0" borderId="0" xfId="12" applyFont="1"/>
    <xf numFmtId="0" fontId="2" fillId="0" borderId="12" xfId="5" applyBorder="1" applyAlignment="1">
      <alignment horizontal="right" wrapText="1"/>
    </xf>
    <xf numFmtId="0" fontId="2" fillId="0" borderId="12" xfId="5" applyBorder="1" applyAlignment="1">
      <alignment horizontal="right" vertical="center" wrapText="1"/>
    </xf>
    <xf numFmtId="49" fontId="2" fillId="0" borderId="12" xfId="5" applyNumberFormat="1" applyBorder="1" applyAlignment="1">
      <alignment horizontal="right" vertical="center" wrapText="1"/>
    </xf>
    <xf numFmtId="49" fontId="2" fillId="0" borderId="12" xfId="5" applyNumberFormat="1" applyBorder="1" applyAlignment="1">
      <alignment horizontal="right"/>
    </xf>
    <xf numFmtId="164" fontId="9" fillId="0" borderId="14" xfId="0" applyNumberFormat="1" applyFont="1" applyBorder="1" applyAlignment="1">
      <alignment horizontal="center" vertical="center" wrapText="1"/>
    </xf>
    <xf numFmtId="164" fontId="9" fillId="0" borderId="2" xfId="0" applyNumberFormat="1" applyFont="1" applyBorder="1" applyAlignment="1">
      <alignment horizontal="center" vertical="center" wrapText="1"/>
    </xf>
    <xf numFmtId="170" fontId="9" fillId="0" borderId="2" xfId="0" applyNumberFormat="1" applyFont="1" applyBorder="1" applyAlignment="1">
      <alignment horizontal="center" vertical="center" wrapText="1"/>
    </xf>
    <xf numFmtId="166" fontId="26" fillId="0" borderId="0" xfId="6" applyNumberFormat="1" applyFont="1" applyAlignment="1">
      <alignment horizontal="left"/>
    </xf>
    <xf numFmtId="166" fontId="26" fillId="0" borderId="0" xfId="6" applyNumberFormat="1" applyFont="1" applyAlignment="1">
      <alignment horizontal="left" vertical="center"/>
    </xf>
    <xf numFmtId="166" fontId="26" fillId="0" borderId="2" xfId="6" applyNumberFormat="1" applyFont="1" applyBorder="1" applyAlignment="1">
      <alignment horizontal="left"/>
    </xf>
    <xf numFmtId="0" fontId="26" fillId="0" borderId="2" xfId="6" applyFont="1" applyBorder="1" applyAlignment="1">
      <alignment horizontal="left"/>
    </xf>
    <xf numFmtId="0" fontId="2" fillId="0" borderId="12" xfId="5" applyBorder="1" applyAlignment="1">
      <alignment horizontal="left" vertical="center" wrapText="1"/>
    </xf>
    <xf numFmtId="164" fontId="9" fillId="0" borderId="10" xfId="0" applyNumberFormat="1" applyFont="1" applyBorder="1" applyAlignment="1">
      <alignment horizontal="center" vertical="center" wrapText="1"/>
    </xf>
    <xf numFmtId="164" fontId="9" fillId="0" borderId="3" xfId="0" applyNumberFormat="1" applyFont="1" applyBorder="1" applyAlignment="1">
      <alignment horizontal="center" vertical="center" wrapText="1"/>
    </xf>
    <xf numFmtId="164" fontId="9" fillId="0" borderId="1" xfId="0" applyNumberFormat="1" applyFont="1" applyBorder="1" applyAlignment="1">
      <alignment horizontal="center" vertical="center" wrapText="1"/>
    </xf>
    <xf numFmtId="170" fontId="9" fillId="0" borderId="1" xfId="0" applyNumberFormat="1" applyFont="1" applyBorder="1" applyAlignment="1">
      <alignment horizontal="center" vertical="center" wrapText="1"/>
    </xf>
    <xf numFmtId="170" fontId="9" fillId="0" borderId="11" xfId="0" applyNumberFormat="1" applyFont="1" applyBorder="1" applyAlignment="1">
      <alignment horizontal="center" vertical="center" wrapText="1"/>
    </xf>
    <xf numFmtId="0" fontId="2" fillId="0" borderId="0" xfId="5" applyAlignment="1">
      <alignment horizontal="left" vertical="center"/>
    </xf>
    <xf numFmtId="167" fontId="9" fillId="2" borderId="0" xfId="6" applyNumberFormat="1" applyFont="1" applyFill="1" applyAlignment="1">
      <alignment horizontal="left"/>
    </xf>
    <xf numFmtId="49" fontId="9" fillId="3" borderId="1" xfId="6" applyNumberFormat="1" applyFont="1" applyFill="1" applyBorder="1" applyAlignment="1">
      <alignment horizontal="right" vertical="center"/>
    </xf>
    <xf numFmtId="170" fontId="9" fillId="0" borderId="16" xfId="0" applyNumberFormat="1" applyFont="1" applyBorder="1" applyAlignment="1">
      <alignment horizontal="center" vertical="center" wrapText="1"/>
    </xf>
    <xf numFmtId="182" fontId="9" fillId="3" borderId="15" xfId="6" applyNumberFormat="1" applyFont="1" applyFill="1" applyBorder="1" applyAlignment="1">
      <alignment horizontal="right" vertical="center"/>
    </xf>
    <xf numFmtId="164" fontId="31" fillId="0" borderId="14" xfId="0" applyNumberFormat="1" applyFont="1" applyBorder="1" applyAlignment="1">
      <alignment horizontal="center" vertical="center" wrapText="1"/>
    </xf>
    <xf numFmtId="49" fontId="9" fillId="3" borderId="11" xfId="6" applyNumberFormat="1" applyFont="1" applyFill="1" applyBorder="1" applyAlignment="1">
      <alignment horizontal="right" vertical="center"/>
    </xf>
    <xf numFmtId="182" fontId="9" fillId="3" borderId="13" xfId="6" applyNumberFormat="1" applyFont="1" applyFill="1" applyBorder="1" applyAlignment="1">
      <alignment horizontal="right" vertical="center"/>
    </xf>
    <xf numFmtId="0" fontId="10" fillId="2" borderId="2" xfId="6" applyFont="1" applyFill="1" applyBorder="1" applyAlignment="1">
      <alignment horizontal="left"/>
    </xf>
    <xf numFmtId="0" fontId="10" fillId="2" borderId="0" xfId="6" applyFont="1" applyFill="1" applyAlignment="1">
      <alignment horizontal="left"/>
    </xf>
    <xf numFmtId="167" fontId="9" fillId="2" borderId="0" xfId="6" applyNumberFormat="1" applyFont="1" applyFill="1" applyAlignment="1">
      <alignment horizontal="right"/>
    </xf>
    <xf numFmtId="0" fontId="9" fillId="3" borderId="2" xfId="6" applyFont="1" applyFill="1" applyBorder="1" applyAlignment="1">
      <alignment horizontal="left" vertical="center"/>
    </xf>
    <xf numFmtId="49" fontId="9" fillId="3" borderId="2" xfId="6" applyNumberFormat="1" applyFont="1" applyFill="1" applyBorder="1" applyAlignment="1">
      <alignment horizontal="right" vertical="center"/>
    </xf>
    <xf numFmtId="171" fontId="9" fillId="3" borderId="2" xfId="6" applyNumberFormat="1" applyFont="1" applyFill="1" applyBorder="1" applyAlignment="1">
      <alignment horizontal="right" vertical="center"/>
    </xf>
    <xf numFmtId="0" fontId="9" fillId="3" borderId="2" xfId="6" applyFont="1" applyFill="1" applyBorder="1" applyAlignment="1">
      <alignment horizontal="right" vertical="center"/>
    </xf>
    <xf numFmtId="49" fontId="9" fillId="3" borderId="15" xfId="6" applyNumberFormat="1" applyFont="1" applyFill="1" applyBorder="1" applyAlignment="1">
      <alignment horizontal="right" vertical="center"/>
    </xf>
    <xf numFmtId="176" fontId="9" fillId="3" borderId="0" xfId="6" applyNumberFormat="1" applyFont="1" applyFill="1" applyAlignment="1">
      <alignment horizontal="right" vertical="center"/>
    </xf>
    <xf numFmtId="49" fontId="9" fillId="3" borderId="16" xfId="6" applyNumberFormat="1" applyFont="1" applyFill="1" applyBorder="1" applyAlignment="1">
      <alignment horizontal="right" vertical="center"/>
    </xf>
    <xf numFmtId="0" fontId="9" fillId="3" borderId="16" xfId="6" applyFont="1" applyFill="1" applyBorder="1" applyAlignment="1">
      <alignment horizontal="right" vertical="center"/>
    </xf>
    <xf numFmtId="49" fontId="9" fillId="3" borderId="13" xfId="6" applyNumberFormat="1" applyFont="1" applyFill="1" applyBorder="1" applyAlignment="1">
      <alignment horizontal="right" vertical="center"/>
    </xf>
    <xf numFmtId="172" fontId="9" fillId="3" borderId="16" xfId="6" applyNumberFormat="1" applyFont="1" applyFill="1" applyBorder="1" applyAlignment="1">
      <alignment horizontal="right" vertical="center"/>
    </xf>
    <xf numFmtId="177" fontId="9" fillId="3" borderId="12" xfId="6" applyNumberFormat="1" applyFont="1" applyFill="1" applyBorder="1" applyAlignment="1">
      <alignment horizontal="right" vertical="center"/>
    </xf>
    <xf numFmtId="0" fontId="9" fillId="3" borderId="3" xfId="12" applyFont="1" applyFill="1" applyBorder="1" applyAlignment="1">
      <alignment horizontal="left" vertical="center"/>
    </xf>
    <xf numFmtId="167" fontId="9" fillId="2" borderId="2" xfId="6" applyNumberFormat="1" applyFont="1" applyFill="1" applyBorder="1" applyAlignment="1">
      <alignment horizontal="right"/>
    </xf>
    <xf numFmtId="43" fontId="17" fillId="2" borderId="0" xfId="14" applyFont="1" applyFill="1"/>
    <xf numFmtId="9" fontId="17" fillId="0" borderId="0" xfId="13" applyFont="1"/>
    <xf numFmtId="1" fontId="9" fillId="2" borderId="0" xfId="6" applyNumberFormat="1" applyFont="1" applyFill="1" applyAlignment="1">
      <alignment horizontal="right"/>
    </xf>
    <xf numFmtId="168" fontId="9" fillId="2" borderId="0" xfId="6" applyNumberFormat="1" applyFont="1" applyFill="1" applyAlignment="1">
      <alignment horizontal="right"/>
    </xf>
    <xf numFmtId="168" fontId="9" fillId="2" borderId="13" xfId="6" applyNumberFormat="1" applyFont="1" applyFill="1" applyBorder="1" applyAlignment="1">
      <alignment horizontal="right"/>
    </xf>
    <xf numFmtId="168" fontId="9" fillId="2" borderId="12" xfId="6" applyNumberFormat="1" applyFont="1" applyFill="1" applyBorder="1" applyAlignment="1">
      <alignment horizontal="right"/>
    </xf>
    <xf numFmtId="168" fontId="9" fillId="2" borderId="2" xfId="6" applyNumberFormat="1" applyFont="1" applyFill="1" applyBorder="1" applyAlignment="1">
      <alignment horizontal="right"/>
    </xf>
    <xf numFmtId="168" fontId="9" fillId="2" borderId="16" xfId="6" applyNumberFormat="1" applyFont="1" applyFill="1" applyBorder="1" applyAlignment="1">
      <alignment horizontal="right"/>
    </xf>
    <xf numFmtId="170" fontId="9" fillId="0" borderId="0" xfId="6" applyNumberFormat="1" applyFont="1" applyAlignment="1">
      <alignment horizontal="right"/>
    </xf>
    <xf numFmtId="170" fontId="9" fillId="2" borderId="0" xfId="6" applyNumberFormat="1" applyFont="1" applyFill="1" applyAlignment="1">
      <alignment horizontal="right"/>
    </xf>
    <xf numFmtId="170" fontId="9" fillId="2" borderId="12" xfId="6" applyNumberFormat="1" applyFont="1" applyFill="1" applyBorder="1" applyAlignment="1">
      <alignment horizontal="right"/>
    </xf>
    <xf numFmtId="170" fontId="9" fillId="2" borderId="13" xfId="6" applyNumberFormat="1" applyFont="1" applyFill="1" applyBorder="1" applyAlignment="1">
      <alignment horizontal="right"/>
    </xf>
    <xf numFmtId="170" fontId="9" fillId="0" borderId="2" xfId="6" applyNumberFormat="1" applyFont="1" applyBorder="1" applyAlignment="1">
      <alignment horizontal="right"/>
    </xf>
    <xf numFmtId="170" fontId="9" fillId="2" borderId="2" xfId="6" applyNumberFormat="1" applyFont="1" applyFill="1" applyBorder="1" applyAlignment="1">
      <alignment horizontal="right"/>
    </xf>
    <xf numFmtId="170" fontId="9" fillId="2" borderId="16" xfId="6" applyNumberFormat="1" applyFont="1" applyFill="1" applyBorder="1" applyAlignment="1">
      <alignment horizontal="right"/>
    </xf>
    <xf numFmtId="168" fontId="9" fillId="2" borderId="0" xfId="6" applyNumberFormat="1" applyFont="1" applyFill="1"/>
    <xf numFmtId="168" fontId="9" fillId="2" borderId="13" xfId="6" applyNumberFormat="1" applyFont="1" applyFill="1" applyBorder="1"/>
    <xf numFmtId="168" fontId="9" fillId="2" borderId="12" xfId="6" applyNumberFormat="1" applyFont="1" applyFill="1" applyBorder="1"/>
    <xf numFmtId="168" fontId="10" fillId="2" borderId="2" xfId="6" applyNumberFormat="1" applyFont="1" applyFill="1" applyBorder="1"/>
    <xf numFmtId="168" fontId="10" fillId="2" borderId="16" xfId="6" applyNumberFormat="1" applyFont="1" applyFill="1" applyBorder="1"/>
    <xf numFmtId="171" fontId="0" fillId="0" borderId="0" xfId="0" applyNumberFormat="1" applyAlignment="1">
      <alignment horizontal="right"/>
    </xf>
    <xf numFmtId="171" fontId="0" fillId="0" borderId="13" xfId="0" applyNumberFormat="1" applyBorder="1" applyAlignment="1">
      <alignment horizontal="right"/>
    </xf>
    <xf numFmtId="171" fontId="0" fillId="0" borderId="12" xfId="0" applyNumberFormat="1" applyBorder="1" applyAlignment="1">
      <alignment horizontal="right"/>
    </xf>
    <xf numFmtId="171" fontId="9" fillId="0" borderId="12" xfId="12" applyNumberFormat="1" applyFont="1" applyBorder="1" applyAlignment="1">
      <alignment horizontal="right"/>
    </xf>
    <xf numFmtId="171" fontId="2" fillId="0" borderId="0" xfId="0" applyNumberFormat="1" applyFont="1" applyAlignment="1">
      <alignment horizontal="right"/>
    </xf>
    <xf numFmtId="171" fontId="2" fillId="0" borderId="12" xfId="0" applyNumberFormat="1" applyFont="1" applyBorder="1" applyAlignment="1">
      <alignment horizontal="right"/>
    </xf>
    <xf numFmtId="171" fontId="2" fillId="0" borderId="0" xfId="0" applyNumberFormat="1" applyFont="1"/>
    <xf numFmtId="49" fontId="2" fillId="0" borderId="0" xfId="0" applyNumberFormat="1" applyFont="1"/>
    <xf numFmtId="181" fontId="2" fillId="0" borderId="0" xfId="13" applyNumberFormat="1" applyFont="1"/>
    <xf numFmtId="10" fontId="2" fillId="0" borderId="0" xfId="13" applyNumberFormat="1" applyFont="1"/>
    <xf numFmtId="9" fontId="2" fillId="0" borderId="0" xfId="13" applyFont="1"/>
    <xf numFmtId="181" fontId="8" fillId="0" borderId="0" xfId="13" applyNumberFormat="1" applyFont="1"/>
    <xf numFmtId="181" fontId="17" fillId="2" borderId="0" xfId="13" applyNumberFormat="1" applyFont="1" applyFill="1"/>
    <xf numFmtId="0" fontId="33" fillId="0" borderId="0" xfId="5" applyFont="1">
      <alignment vertical="center" wrapText="1"/>
    </xf>
    <xf numFmtId="0" fontId="11" fillId="0" borderId="0" xfId="5" applyFont="1" applyAlignment="1">
      <alignment vertical="center"/>
    </xf>
    <xf numFmtId="0" fontId="7" fillId="0" borderId="0" xfId="2" applyFont="1"/>
    <xf numFmtId="0" fontId="9" fillId="0" borderId="0" xfId="11" quotePrefix="1" applyFont="1" applyAlignment="1">
      <alignment horizontal="right" wrapText="1"/>
    </xf>
    <xf numFmtId="187" fontId="17" fillId="2" borderId="0" xfId="13" applyNumberFormat="1" applyFont="1" applyFill="1"/>
    <xf numFmtId="2" fontId="2" fillId="0" borderId="0" xfId="0" applyNumberFormat="1" applyFont="1" applyAlignment="1">
      <alignment horizontal="right"/>
    </xf>
    <xf numFmtId="171" fontId="0" fillId="0" borderId="17" xfId="0" applyNumberFormat="1" applyBorder="1" applyAlignment="1">
      <alignment horizontal="right"/>
    </xf>
    <xf numFmtId="0" fontId="2" fillId="0" borderId="13" xfId="0" applyFont="1" applyBorder="1" applyAlignment="1">
      <alignment horizontal="left"/>
    </xf>
    <xf numFmtId="0" fontId="2" fillId="0" borderId="12" xfId="0" applyFont="1" applyBorder="1" applyAlignment="1">
      <alignment horizontal="left"/>
    </xf>
    <xf numFmtId="9" fontId="17" fillId="2" borderId="0" xfId="13" applyFont="1" applyFill="1"/>
    <xf numFmtId="173" fontId="24" fillId="0" borderId="0" xfId="11" quotePrefix="1" applyNumberFormat="1"/>
    <xf numFmtId="181" fontId="15" fillId="2" borderId="0" xfId="13" applyNumberFormat="1" applyFont="1" applyFill="1"/>
    <xf numFmtId="168" fontId="8" fillId="2" borderId="0" xfId="6" applyNumberFormat="1" applyFill="1"/>
    <xf numFmtId="9" fontId="8" fillId="2" borderId="0" xfId="13" applyFont="1" applyFill="1"/>
    <xf numFmtId="10" fontId="17" fillId="2" borderId="0" xfId="13" applyNumberFormat="1" applyFont="1" applyFill="1" applyAlignment="1">
      <alignment horizontal="right"/>
    </xf>
    <xf numFmtId="188" fontId="34" fillId="2" borderId="0" xfId="13" applyNumberFormat="1" applyFont="1" applyFill="1"/>
    <xf numFmtId="0" fontId="35" fillId="6" borderId="0" xfId="15" applyFill="1" applyAlignment="1">
      <alignment vertical="center" wrapText="1"/>
    </xf>
    <xf numFmtId="2" fontId="2" fillId="0" borderId="0" xfId="0" applyNumberFormat="1" applyFont="1"/>
    <xf numFmtId="0" fontId="2" fillId="0" borderId="0" xfId="5" applyAlignment="1">
      <alignment vertical="top" wrapText="1"/>
    </xf>
    <xf numFmtId="175" fontId="2" fillId="0" borderId="0" xfId="0" applyNumberFormat="1" applyFont="1"/>
    <xf numFmtId="9" fontId="17" fillId="2" borderId="0" xfId="13" applyFont="1" applyFill="1" applyAlignment="1">
      <alignment horizontal="right"/>
    </xf>
    <xf numFmtId="43" fontId="2" fillId="0" borderId="0" xfId="0" applyNumberFormat="1" applyFont="1" applyAlignment="1">
      <alignment horizontal="right"/>
    </xf>
    <xf numFmtId="43" fontId="2" fillId="0" borderId="0" xfId="0" applyNumberFormat="1" applyFont="1"/>
    <xf numFmtId="183" fontId="17" fillId="2" borderId="0" xfId="7" applyNumberFormat="1" applyFont="1" applyFill="1" applyAlignment="1">
      <alignment horizontal="right"/>
    </xf>
    <xf numFmtId="184" fontId="2" fillId="0" borderId="0" xfId="0" applyNumberFormat="1" applyFont="1"/>
    <xf numFmtId="184" fontId="2" fillId="0" borderId="0" xfId="0" applyNumberFormat="1" applyFont="1" applyAlignment="1">
      <alignment horizontal="right"/>
    </xf>
    <xf numFmtId="0" fontId="3" fillId="0" borderId="0" xfId="0" applyFont="1"/>
    <xf numFmtId="0" fontId="9" fillId="0" borderId="0" xfId="0" applyFont="1" applyAlignment="1">
      <alignment vertical="center" wrapText="1"/>
    </xf>
    <xf numFmtId="0" fontId="7" fillId="0" borderId="0" xfId="0" applyFont="1"/>
    <xf numFmtId="0" fontId="26" fillId="0" borderId="2" xfId="6" applyFont="1" applyBorder="1" applyAlignment="1">
      <alignment horizontal="center"/>
    </xf>
    <xf numFmtId="0" fontId="28" fillId="0" borderId="1" xfId="6" applyFont="1" applyBorder="1" applyAlignment="1">
      <alignment horizontal="center" vertical="center"/>
    </xf>
  </cellXfs>
  <cellStyles count="16">
    <cellStyle name="Comma" xfId="14" builtinId="3"/>
    <cellStyle name="Heading 1" xfId="1" builtinId="16"/>
    <cellStyle name="Heading 2" xfId="2" builtinId="17"/>
    <cellStyle name="Heading 3" xfId="3" builtinId="18"/>
    <cellStyle name="Hyperlink" xfId="4" builtinId="8"/>
    <cellStyle name="Hyperlink 2" xfId="8" xr:uid="{DEAADCDF-D09A-4D31-BAFD-584292A13DBA}"/>
    <cellStyle name="Hyperlink 2 2" xfId="9" xr:uid="{718F41E4-642F-42FB-8DDA-5EE50C92A65C}"/>
    <cellStyle name="Hyperlink 2 3" xfId="15" xr:uid="{A3E10354-406D-4CC4-B16D-E8AADD497389}"/>
    <cellStyle name="Normal" xfId="0" builtinId="0"/>
    <cellStyle name="Normal 2" xfId="12" xr:uid="{3F9C9C3E-91A9-4FB1-8F73-170D44484B0B}"/>
    <cellStyle name="Normal 2 2" xfId="6" xr:uid="{4FF81565-FFFD-4815-A0AF-DB77A1DF6839}"/>
    <cellStyle name="Normal 3" xfId="11" xr:uid="{30D16D24-3AD6-4F09-A60C-166C35E5A6FE}"/>
    <cellStyle name="Normal 4" xfId="5" xr:uid="{65E9F626-8E6A-4D39-910D-057D52A7AA53}"/>
    <cellStyle name="Normal_2.1 coal production (ettab04)" xfId="10" xr:uid="{B97277F9-25FC-4E35-AF7A-9931DE5E1A67}"/>
    <cellStyle name="Percent" xfId="13" builtinId="5"/>
    <cellStyle name="Percent 2" xfId="7" xr:uid="{EA087C74-9924-47BB-9D15-42ADFC0AF39D}"/>
  </cellStyles>
  <dxfs count="101">
    <dxf>
      <font>
        <b val="0"/>
        <i val="0"/>
        <strike val="0"/>
        <condense val="0"/>
        <extend val="0"/>
        <outline val="0"/>
        <shadow val="0"/>
        <u val="none"/>
        <vertAlign val="baseline"/>
        <sz val="12"/>
        <color theme="1"/>
        <name val="Calibri"/>
        <family val="2"/>
        <scheme val="minor"/>
      </font>
      <numFmt numFmtId="171"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1"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1"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1"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1"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1"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1"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1"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1"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1"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1"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1"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1"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1"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1"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1" formatCode="0.0"/>
      <alignment horizontal="right" vertical="bottom" textRotation="0" wrapText="0" indent="0" justifyLastLine="0" shrinkToFit="0" readingOrder="0"/>
    </dxf>
    <dxf>
      <numFmt numFmtId="30" formatCode="@"/>
      <alignment horizontal="right" vertical="center" textRotation="0" wrapText="1" indent="0" justifyLastLine="0" shrinkToFit="0" readingOrder="0"/>
    </dxf>
    <dxf>
      <border outline="0">
        <right style="thin">
          <color indexed="64"/>
        </right>
        <top style="thin">
          <color indexed="64"/>
        </top>
      </border>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Calibri"/>
        <family val="2"/>
        <scheme val="minor"/>
      </font>
      <numFmt numFmtId="164" formatCode="#,##0.000\ "/>
      <alignment horizontal="center" vertical="center" textRotation="0" wrapText="1" indent="0" justifyLastLine="0" shrinkToFit="0" readingOrder="0"/>
    </dxf>
    <dxf>
      <numFmt numFmtId="171" formatCode="0.0"/>
      <alignment horizontal="right" vertical="bottom" textRotation="0" wrapText="0" indent="0" justifyLastLine="0" shrinkToFit="0" readingOrder="0"/>
      <border diagonalUp="0" diagonalDown="0" outline="0">
        <left/>
        <right style="thin">
          <color indexed="64"/>
        </right>
        <top/>
        <bottom/>
      </border>
    </dxf>
    <dxf>
      <numFmt numFmtId="171" formatCode="0.0"/>
      <alignment horizontal="right" vertical="bottom" textRotation="0" wrapText="0" indent="0" justifyLastLine="0" shrinkToFit="0" readingOrder="0"/>
    </dxf>
    <dxf>
      <numFmt numFmtId="171" formatCode="0.0"/>
      <alignment horizontal="right" vertical="bottom" textRotation="0" wrapText="0" indent="0" justifyLastLine="0" shrinkToFit="0" readingOrder="0"/>
    </dxf>
    <dxf>
      <numFmt numFmtId="171" formatCode="0.0"/>
      <alignment horizontal="right" vertical="bottom" textRotation="0" wrapText="0" indent="0" justifyLastLine="0" shrinkToFit="0" readingOrder="0"/>
    </dxf>
    <dxf>
      <numFmt numFmtId="171" formatCode="0.0"/>
      <alignment horizontal="right" vertical="bottom" textRotation="0" wrapText="0" indent="0" justifyLastLine="0" shrinkToFit="0" readingOrder="0"/>
    </dxf>
    <dxf>
      <numFmt numFmtId="171" formatCode="0.0"/>
      <alignment horizontal="right" vertical="bottom" textRotation="0" wrapText="0" indent="0" justifyLastLine="0" shrinkToFit="0" readingOrder="0"/>
    </dxf>
    <dxf>
      <numFmt numFmtId="171" formatCode="0.0"/>
      <alignment horizontal="right" vertical="bottom" textRotation="0" wrapText="0" indent="0" justifyLastLine="0" shrinkToFit="0" readingOrder="0"/>
    </dxf>
    <dxf>
      <numFmt numFmtId="171" formatCode="0.0"/>
      <alignment horizontal="right" vertical="bottom" textRotation="0" wrapText="0" indent="0" justifyLastLine="0" shrinkToFit="0" readingOrder="0"/>
    </dxf>
    <dxf>
      <numFmt numFmtId="171" formatCode="0.0"/>
      <alignment horizontal="right" vertical="bottom" textRotation="0" wrapText="0" indent="0" justifyLastLine="0" shrinkToFit="0" readingOrder="0"/>
    </dxf>
    <dxf>
      <numFmt numFmtId="171" formatCode="0.0"/>
      <alignment horizontal="right" vertical="bottom" textRotation="0" wrapText="0" indent="0" justifyLastLine="0" shrinkToFit="0" readingOrder="0"/>
    </dxf>
    <dxf>
      <numFmt numFmtId="171" formatCode="0.0"/>
      <alignment horizontal="right" vertical="bottom" textRotation="0" wrapText="0" indent="0" justifyLastLine="0" shrinkToFit="0" readingOrder="0"/>
    </dxf>
    <dxf>
      <numFmt numFmtId="171" formatCode="0.0"/>
      <alignment horizontal="right" vertical="bottom" textRotation="0" wrapText="0" indent="0" justifyLastLine="0" shrinkToFit="0" readingOrder="0"/>
    </dxf>
    <dxf>
      <numFmt numFmtId="171" formatCode="0.0"/>
      <alignment horizontal="right" vertical="bottom" textRotation="0" wrapText="0" indent="0" justifyLastLine="0" shrinkToFit="0" readingOrder="0"/>
    </dxf>
    <dxf>
      <numFmt numFmtId="171" formatCode="0.0"/>
      <alignment horizontal="right" vertical="bottom" textRotation="0" wrapText="0" indent="0" justifyLastLine="0" shrinkToFit="0" readingOrder="0"/>
    </dxf>
    <dxf>
      <numFmt numFmtId="171" formatCode="0.0"/>
      <alignment horizontal="right" vertical="bottom" textRotation="0" wrapText="0" indent="0" justifyLastLine="0" shrinkToFit="0" readingOrder="0"/>
    </dxf>
    <dxf>
      <numFmt numFmtId="171" formatCode="0.0"/>
      <alignment horizontal="right" vertical="bottom" textRotation="0" wrapText="0" indent="0" justifyLastLine="0" shrinkToFit="0" readingOrder="0"/>
    </dxf>
    <dxf>
      <alignment horizontal="left" vertical="center"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auto="1"/>
        <name val="Calibri"/>
        <family val="2"/>
        <scheme val="minor"/>
      </font>
      <numFmt numFmtId="164" formatCode="#,##0.000\ "/>
      <fill>
        <patternFill patternType="none">
          <fgColor indexed="64"/>
          <bgColor indexed="65"/>
        </patternFill>
      </fill>
      <alignment horizontal="center" vertical="center" textRotation="0" wrapText="1" indent="0" justifyLastLine="0" shrinkToFit="0" readingOrder="0"/>
      <protection locked="1" hidden="0"/>
    </dxf>
    <dxf>
      <numFmt numFmtId="171" formatCode="0.0"/>
      <alignment horizontal="right" vertical="bottom" textRotation="0" wrapText="0" indent="0" justifyLastLine="0" shrinkToFit="0" readingOrder="0"/>
      <border diagonalUp="0" diagonalDown="0" outline="0">
        <left/>
        <right style="thin">
          <color indexed="64"/>
        </right>
        <top/>
        <bottom/>
      </border>
    </dxf>
    <dxf>
      <numFmt numFmtId="171" formatCode="0.0"/>
      <alignment horizontal="right" vertical="bottom" textRotation="0" wrapText="0" indent="0" justifyLastLine="0" shrinkToFit="0" readingOrder="0"/>
    </dxf>
    <dxf>
      <numFmt numFmtId="171" formatCode="0.0"/>
      <alignment horizontal="right" vertical="bottom" textRotation="0" wrapText="0" indent="0" justifyLastLine="0" shrinkToFit="0" readingOrder="0"/>
    </dxf>
    <dxf>
      <numFmt numFmtId="171" formatCode="0.0"/>
      <alignment horizontal="right" vertical="bottom" textRotation="0" wrapText="0" indent="0" justifyLastLine="0" shrinkToFit="0" readingOrder="0"/>
    </dxf>
    <dxf>
      <numFmt numFmtId="171" formatCode="0.0"/>
      <alignment horizontal="right" vertical="bottom" textRotation="0" wrapText="0" indent="0" justifyLastLine="0" shrinkToFit="0" readingOrder="0"/>
    </dxf>
    <dxf>
      <numFmt numFmtId="171" formatCode="0.0"/>
      <alignment horizontal="right" vertical="bottom" textRotation="0" wrapText="0" indent="0" justifyLastLine="0" shrinkToFit="0" readingOrder="0"/>
    </dxf>
    <dxf>
      <numFmt numFmtId="171" formatCode="0.0"/>
      <alignment horizontal="right" vertical="bottom" textRotation="0" wrapText="0" indent="0" justifyLastLine="0" shrinkToFit="0" readingOrder="0"/>
    </dxf>
    <dxf>
      <numFmt numFmtId="171" formatCode="0.0"/>
      <alignment horizontal="right" vertical="bottom" textRotation="0" wrapText="0" indent="0" justifyLastLine="0" shrinkToFit="0" readingOrder="0"/>
    </dxf>
    <dxf>
      <numFmt numFmtId="171" formatCode="0.0"/>
      <alignment horizontal="right" vertical="bottom" textRotation="0" wrapText="0" indent="0" justifyLastLine="0" shrinkToFit="0" readingOrder="0"/>
    </dxf>
    <dxf>
      <numFmt numFmtId="171" formatCode="0.0"/>
      <alignment horizontal="right" vertical="bottom" textRotation="0" wrapText="0" indent="0" justifyLastLine="0" shrinkToFit="0" readingOrder="0"/>
    </dxf>
    <dxf>
      <numFmt numFmtId="171" formatCode="0.0"/>
      <alignment horizontal="right" vertical="bottom" textRotation="0" wrapText="0" indent="0" justifyLastLine="0" shrinkToFit="0" readingOrder="0"/>
    </dxf>
    <dxf>
      <numFmt numFmtId="171" formatCode="0.0"/>
      <alignment horizontal="right" vertical="bottom" textRotation="0" wrapText="0" indent="0" justifyLastLine="0" shrinkToFit="0" readingOrder="0"/>
    </dxf>
    <dxf>
      <numFmt numFmtId="171" formatCode="0.0"/>
      <alignment horizontal="right" vertical="bottom" textRotation="0" wrapText="0" indent="0" justifyLastLine="0" shrinkToFit="0" readingOrder="0"/>
    </dxf>
    <dxf>
      <numFmt numFmtId="171" formatCode="0.0"/>
      <alignment horizontal="right" vertical="bottom" textRotation="0" wrapText="0" indent="0" justifyLastLine="0" shrinkToFit="0" readingOrder="0"/>
    </dxf>
    <dxf>
      <numFmt numFmtId="171" formatCode="0.0"/>
      <alignment horizontal="right" vertical="bottom" textRotation="0" wrapText="0" indent="0" justifyLastLine="0" shrinkToFit="0" readingOrder="0"/>
    </dxf>
    <dxf>
      <numFmt numFmtId="171" formatCode="0.0"/>
      <alignment horizontal="right" vertical="bottom" textRotation="0" wrapText="0" indent="0" justifyLastLine="0" shrinkToFit="0" readingOrder="0"/>
      <border outline="0">
        <left style="thin">
          <color indexed="64"/>
        </left>
      </border>
    </dxf>
    <dxf>
      <font>
        <strike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
      <fill>
        <patternFill patternType="solid">
          <fgColor indexed="64"/>
          <bgColor indexed="9"/>
        </patternFill>
      </fill>
      <alignment horizontal="right" vertical="bottom" textRotation="0" wrapText="0" indent="0" justifyLastLine="0" shrinkToFit="0" readingOrder="0"/>
      <border diagonalUp="0" diagonalDown="0">
        <left/>
        <right style="thin">
          <color indexed="64"/>
        </right>
        <vertical/>
      </border>
    </dxf>
    <dxf>
      <font>
        <b val="0"/>
        <i val="0"/>
        <strike val="0"/>
        <condense val="0"/>
        <extend val="0"/>
        <outline val="0"/>
        <shadow val="0"/>
        <u val="none"/>
        <vertAlign val="baseline"/>
        <sz val="12"/>
        <color auto="1"/>
        <name val="Calibri"/>
        <family val="2"/>
        <scheme val="minor"/>
      </font>
      <numFmt numFmtId="168" formatCode="0.0\ "/>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indexed="9"/>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 formatCode="0"/>
      <fill>
        <patternFill patternType="solid">
          <fgColor indexed="64"/>
          <bgColor indexed="9"/>
        </patternFill>
      </fill>
      <alignment horizontal="left" vertical="bottom" textRotation="0" wrapText="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indexed="9"/>
        </patternFill>
      </fill>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Calibri"/>
        <family val="2"/>
        <scheme val="minor"/>
      </font>
      <numFmt numFmtId="164" formatCode="#,##0.000\ "/>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174" formatCode="0.00\ "/>
      <fill>
        <patternFill patternType="solid">
          <fgColor indexed="64"/>
          <bgColor indexed="9"/>
        </patternFill>
      </fill>
      <alignment horizontal="general" vertical="bottom" textRotation="0" wrapText="0" indent="0" justifyLastLine="0" shrinkToFit="0" readingOrder="0"/>
      <border diagonalUp="0" diagonalDown="0">
        <left/>
        <right style="thin">
          <color indexed="64"/>
        </right>
        <vertical/>
      </border>
    </dxf>
    <dxf>
      <font>
        <b val="0"/>
        <i val="0"/>
        <strike val="0"/>
        <condense val="0"/>
        <extend val="0"/>
        <outline val="0"/>
        <shadow val="0"/>
        <u val="none"/>
        <vertAlign val="baseline"/>
        <sz val="12"/>
        <color auto="1"/>
        <name val="Calibri"/>
        <family val="2"/>
        <scheme val="minor"/>
      </font>
      <numFmt numFmtId="174" formatCode="0.00\ "/>
      <fill>
        <patternFill patternType="solid">
          <fgColor indexed="64"/>
          <bgColor indexed="9"/>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4" formatCode="0.00\ "/>
      <fill>
        <patternFill patternType="solid">
          <fgColor indexed="64"/>
          <bgColor indexed="9"/>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4" formatCode="0.00\ "/>
      <fill>
        <patternFill patternType="solid">
          <fgColor indexed="64"/>
          <bgColor indexed="9"/>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4" formatCode="0.00\ "/>
      <fill>
        <patternFill patternType="solid">
          <fgColor indexed="64"/>
          <bgColor indexed="9"/>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4" formatCode="0.00\ "/>
      <fill>
        <patternFill patternType="solid">
          <fgColor indexed="64"/>
          <bgColor indexed="9"/>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4" formatCode="0.00\ "/>
      <fill>
        <patternFill patternType="solid">
          <fgColor indexed="64"/>
          <bgColor indexed="9"/>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4" formatCode="0.00\ "/>
      <fill>
        <patternFill patternType="solid">
          <fgColor indexed="64"/>
          <bgColor indexed="9"/>
        </patternFill>
      </fill>
      <alignment horizontal="general" vertical="bottom" textRotation="0" wrapText="0" indent="0" justifyLastLine="0" shrinkToFit="0" readingOrder="0"/>
      <border diagonalUp="0" diagonalDown="0">
        <left/>
        <right style="thin">
          <color indexed="64"/>
        </right>
        <vertical/>
      </border>
    </dxf>
    <dxf>
      <font>
        <b val="0"/>
        <i val="0"/>
        <strike val="0"/>
        <condense val="0"/>
        <extend val="0"/>
        <outline val="0"/>
        <shadow val="0"/>
        <u val="none"/>
        <vertAlign val="baseline"/>
        <sz val="12"/>
        <color auto="1"/>
        <name val="Calibri"/>
        <family val="2"/>
        <scheme val="minor"/>
      </font>
      <numFmt numFmtId="174" formatCode="0.00\ "/>
      <fill>
        <patternFill patternType="solid">
          <fgColor indexed="64"/>
          <bgColor indexed="9"/>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4" formatCode="0.00\ "/>
      <fill>
        <patternFill patternType="solid">
          <fgColor indexed="64"/>
          <bgColor indexed="9"/>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4" formatCode="0.00\ "/>
      <fill>
        <patternFill patternType="solid">
          <fgColor indexed="64"/>
          <bgColor indexed="9"/>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4" formatCode="0.00\ "/>
      <fill>
        <patternFill patternType="solid">
          <fgColor indexed="64"/>
          <bgColor indexed="9"/>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4" formatCode="0.00\ "/>
      <fill>
        <patternFill patternType="solid">
          <fgColor indexed="64"/>
          <bgColor indexed="9"/>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4" formatCode="0.00\ "/>
      <fill>
        <patternFill patternType="solid">
          <fgColor indexed="64"/>
          <bgColor indexed="9"/>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4" formatCode="0.00\ "/>
      <fill>
        <patternFill patternType="solid">
          <fgColor indexed="64"/>
          <bgColor indexed="9"/>
        </patternFill>
      </fill>
      <alignment horizontal="general"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indexed="9"/>
        </patternFill>
      </fill>
      <alignment horizontal="general"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Calibri"/>
        <family val="2"/>
        <scheme val="minor"/>
      </font>
      <numFmt numFmtId="164" formatCode="#,##0.000\ "/>
      <fill>
        <patternFill patternType="none">
          <fgColor indexed="64"/>
          <bgColor indexed="65"/>
        </patternFill>
      </fill>
      <alignment horizontal="center" vertical="center" textRotation="0" wrapText="1" indent="0" justifyLastLine="0" shrinkToFit="0" readingOrder="0"/>
      <protection locked="1" hidden="0"/>
    </dxf>
    <dxf>
      <font>
        <strike val="0"/>
        <outline val="0"/>
        <shadow val="0"/>
        <u val="none"/>
        <vertAlign val="baseline"/>
        <sz val="12"/>
        <color rgb="FFFF0000"/>
        <name val="Calibri"/>
        <family val="2"/>
        <scheme val="minor"/>
      </font>
      <alignment horizontal="general" vertical="center" textRotation="0" wrapText="1" indent="0" justifyLastLine="0" shrinkToFit="0" readingOrder="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13</xdr:col>
      <xdr:colOff>20924</xdr:colOff>
      <xdr:row>14</xdr:row>
      <xdr:rowOff>0</xdr:rowOff>
    </xdr:from>
    <xdr:to>
      <xdr:col>17</xdr:col>
      <xdr:colOff>0</xdr:colOff>
      <xdr:row>14</xdr:row>
      <xdr:rowOff>0</xdr:rowOff>
    </xdr:to>
    <xdr:sp macro="" textlink="">
      <xdr:nvSpPr>
        <xdr:cNvPr id="2" name="Text 7">
          <a:extLst>
            <a:ext uri="{FF2B5EF4-FFF2-40B4-BE49-F238E27FC236}">
              <a16:creationId xmlns:a16="http://schemas.microsoft.com/office/drawing/2014/main" id="{F22CD5DC-DCE3-48DA-AE64-B50BA12FCF6A}"/>
            </a:ext>
          </a:extLst>
        </xdr:cNvPr>
        <xdr:cNvSpPr txBox="1">
          <a:spLocks noChangeArrowheads="1"/>
        </xdr:cNvSpPr>
      </xdr:nvSpPr>
      <xdr:spPr bwMode="auto">
        <a:xfrm>
          <a:off x="11694764" y="3021330"/>
          <a:ext cx="2962125" cy="0"/>
        </a:xfrm>
        <a:prstGeom prst="rect">
          <a:avLst/>
        </a:prstGeom>
        <a:pattFill prst="pct25">
          <a:fgClr>
            <a:srgbClr val="000000"/>
          </a:fgClr>
          <a:bgClr>
            <a:srgbClr val="FFFFFF"/>
          </a:bgClr>
        </a:pattFill>
        <a:ln w="1">
          <a:noFill/>
          <a:miter lim="800000"/>
          <a:headEnd/>
          <a:tailEnd/>
        </a:ln>
      </xdr:spPr>
      <xdr:txBody>
        <a:bodyPr vertOverflow="clip" wrap="square" lIns="27432" tIns="18288" rIns="0" bIns="0" anchor="t" upright="1"/>
        <a:lstStyle/>
        <a:p>
          <a:pPr algn="l" rtl="0">
            <a:defRPr sz="1000"/>
          </a:pPr>
          <a:r>
            <a:rPr lang="en-GB" sz="800" b="0" i="1" strike="noStrike">
              <a:solidFill>
                <a:srgbClr val="000000"/>
              </a:solidFill>
              <a:latin typeface="MS Sans Serif"/>
            </a:rPr>
            <a:t>Million tonnes of oil equivalent</a:t>
          </a:r>
          <a:endParaRPr lang="en-GB" sz="1000" b="0" i="1" strike="noStrike">
            <a:solidFill>
              <a:srgbClr val="000000"/>
            </a:solidFill>
            <a:latin typeface="MS Sans Serif"/>
          </a:endParaRPr>
        </a:p>
        <a:p>
          <a:pPr algn="l" rtl="0">
            <a:defRPr sz="1000"/>
          </a:pPr>
          <a:endParaRPr lang="en-GB" sz="1000" b="0" i="1" strike="noStrike">
            <a:solidFill>
              <a:srgbClr val="000000"/>
            </a:solidFill>
            <a:latin typeface="MS Sans Serif"/>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26</xdr:row>
      <xdr:rowOff>0</xdr:rowOff>
    </xdr:from>
    <xdr:to>
      <xdr:col>4</xdr:col>
      <xdr:colOff>0</xdr:colOff>
      <xdr:row>26</xdr:row>
      <xdr:rowOff>0</xdr:rowOff>
    </xdr:to>
    <xdr:sp macro="" textlink="">
      <xdr:nvSpPr>
        <xdr:cNvPr id="3" name="Text Box 5">
          <a:extLst>
            <a:ext uri="{FF2B5EF4-FFF2-40B4-BE49-F238E27FC236}">
              <a16:creationId xmlns:a16="http://schemas.microsoft.com/office/drawing/2014/main" id="{1185984B-E8CD-4BAF-8EF2-B0279090BD5B}"/>
            </a:ext>
          </a:extLst>
        </xdr:cNvPr>
        <xdr:cNvSpPr txBox="1">
          <a:spLocks noChangeArrowheads="1"/>
        </xdr:cNvSpPr>
      </xdr:nvSpPr>
      <xdr:spPr bwMode="auto">
        <a:xfrm>
          <a:off x="1897380" y="5383530"/>
          <a:ext cx="0" cy="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GB" sz="1000" b="0" i="0" strike="noStrike">
              <a:solidFill>
                <a:srgbClr val="000000"/>
              </a:solidFill>
              <a:latin typeface="Arial"/>
              <a:cs typeface="Arial"/>
            </a:rPr>
            <a:t>16</a:t>
          </a:r>
        </a:p>
        <a:p>
          <a:pPr algn="l" rtl="0">
            <a:defRPr sz="1000"/>
          </a:pPr>
          <a:endParaRPr lang="en-GB" sz="1000" b="0" i="0" strike="noStrike">
            <a:solidFill>
              <a:srgbClr val="000000"/>
            </a:solidFill>
            <a:latin typeface="Arial"/>
            <a:cs typeface="Arial"/>
          </a:endParaRPr>
        </a:p>
      </xdr:txBody>
    </xdr:sp>
    <xdr:clientData/>
  </xdr:twoCellAnchor>
  <xdr:twoCellAnchor>
    <xdr:from>
      <xdr:col>0</xdr:col>
      <xdr:colOff>0</xdr:colOff>
      <xdr:row>0</xdr:row>
      <xdr:rowOff>2447</xdr:rowOff>
    </xdr:from>
    <xdr:to>
      <xdr:col>0</xdr:col>
      <xdr:colOff>0</xdr:colOff>
      <xdr:row>4</xdr:row>
      <xdr:rowOff>0</xdr:rowOff>
    </xdr:to>
    <xdr:sp macro="" textlink="">
      <xdr:nvSpPr>
        <xdr:cNvPr id="4" name="Text Box 12">
          <a:extLst>
            <a:ext uri="{FF2B5EF4-FFF2-40B4-BE49-F238E27FC236}">
              <a16:creationId xmlns:a16="http://schemas.microsoft.com/office/drawing/2014/main" id="{2468CFC0-93D2-4BA1-A9CE-EF94021608A4}"/>
            </a:ext>
          </a:extLst>
        </xdr:cNvPr>
        <xdr:cNvSpPr txBox="1">
          <a:spLocks noChangeArrowheads="1"/>
        </xdr:cNvSpPr>
      </xdr:nvSpPr>
      <xdr:spPr bwMode="auto">
        <a:xfrm flipV="1">
          <a:off x="0" y="2447"/>
          <a:ext cx="0" cy="1062767"/>
        </a:xfrm>
        <a:prstGeom prst="rect">
          <a:avLst/>
        </a:prstGeom>
        <a:solidFill>
          <a:srgbClr val="FFFFFF"/>
        </a:solidFill>
        <a:ln w="9525">
          <a:noFill/>
          <a:miter lim="800000"/>
          <a:headEnd/>
          <a:tailEnd/>
        </a:ln>
      </xdr:spPr>
      <xdr:txBody>
        <a:bodyPr vertOverflow="clip" vert="vert" wrap="square" lIns="27432" tIns="22860" rIns="0" bIns="22860" anchor="b" upright="1"/>
        <a:lstStyle/>
        <a:p>
          <a:pPr algn="ctr" rtl="0">
            <a:defRPr sz="1000"/>
          </a:pPr>
          <a:r>
            <a:rPr lang="en-GB" sz="1000" b="0" i="0" strike="noStrike">
              <a:solidFill>
                <a:srgbClr val="000000"/>
              </a:solidFill>
              <a:latin typeface="Arial"/>
              <a:cs typeface="Arial"/>
            </a:rPr>
            <a:t>September 2014</a:t>
          </a:r>
        </a:p>
      </xdr:txBody>
    </xdr:sp>
    <xdr:clientData/>
  </xdr:twoCellAnchor>
  <xdr:twoCellAnchor>
    <xdr:from>
      <xdr:col>0</xdr:col>
      <xdr:colOff>0</xdr:colOff>
      <xdr:row>0</xdr:row>
      <xdr:rowOff>0</xdr:rowOff>
    </xdr:from>
    <xdr:to>
      <xdr:col>0</xdr:col>
      <xdr:colOff>0</xdr:colOff>
      <xdr:row>4</xdr:row>
      <xdr:rowOff>0</xdr:rowOff>
    </xdr:to>
    <xdr:sp macro="" textlink="">
      <xdr:nvSpPr>
        <xdr:cNvPr id="5" name="TextBox 4">
          <a:extLst>
            <a:ext uri="{FF2B5EF4-FFF2-40B4-BE49-F238E27FC236}">
              <a16:creationId xmlns:a16="http://schemas.microsoft.com/office/drawing/2014/main" id="{BEB58CF7-ED9F-4ABB-823A-C7D0CA58382B}"/>
            </a:ext>
          </a:extLst>
        </xdr:cNvPr>
        <xdr:cNvSpPr txBox="1"/>
      </xdr:nvSpPr>
      <xdr:spPr>
        <a:xfrm>
          <a:off x="0" y="0"/>
          <a:ext cx="0" cy="1102748"/>
        </a:xfrm>
        <a:prstGeom prst="rect">
          <a:avLst/>
        </a:prstGeom>
        <a:solidFill>
          <a:schemeClr val="bg1"/>
        </a:solidFill>
        <a:ln w="0" cmpd="sng">
          <a:noFill/>
        </a:ln>
      </xdr:spPr>
      <xdr:style>
        <a:lnRef idx="0">
          <a:scrgbClr r="0" g="0" b="0"/>
        </a:lnRef>
        <a:fillRef idx="0">
          <a:scrgbClr r="0" g="0" b="0"/>
        </a:fillRef>
        <a:effectRef idx="0">
          <a:scrgbClr r="0" g="0" b="0"/>
        </a:effectRef>
        <a:fontRef idx="minor">
          <a:schemeClr val="dk1"/>
        </a:fontRef>
      </xdr:style>
      <xdr:txBody>
        <a:bodyPr vert="vert" wrap="square" rtlCol="0" anchor="t"/>
        <a:lstStyle/>
        <a:p>
          <a:pPr marL="0" marR="0" indent="0" algn="l" defTabSz="914400" rtl="0" eaLnBrk="1" fontAlgn="auto" latinLnBrk="0" hangingPunct="1">
            <a:lnSpc>
              <a:spcPct val="100000"/>
            </a:lnSpc>
            <a:spcBef>
              <a:spcPts val="0"/>
            </a:spcBef>
            <a:spcAft>
              <a:spcPts val="0"/>
            </a:spcAft>
            <a:buClrTx/>
            <a:buSzTx/>
            <a:buFontTx/>
            <a:buNone/>
            <a:tabLst/>
            <a:defRPr/>
          </a:pPr>
          <a:r>
            <a:rPr lang="en-GB" sz="1100" b="0" i="0">
              <a:solidFill>
                <a:schemeClr val="dk1"/>
              </a:solidFill>
              <a:latin typeface="Arial" pitchFamily="34" charset="0"/>
              <a:ea typeface="+mn-ea"/>
              <a:cs typeface="Arial" pitchFamily="34" charset="0"/>
            </a:rPr>
            <a:t> September 2015</a:t>
          </a:r>
          <a:endParaRPr lang="en-GB" sz="1000" baseline="0">
            <a:latin typeface="Arial" pitchFamily="34" charset="0"/>
            <a:cs typeface="Arial"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AB9EE3B-3D35-4615-B9E6-33CE26540760}" name="Contents4" displayName="Contents4" ref="A4:B13" totalsRowShown="0" dataDxfId="100" headerRowCellStyle="Heading 2" dataCellStyle="Hyperlink">
  <tableColumns count="2">
    <tableColumn id="1" xr3:uid="{2954E8F3-B728-4D04-8E72-A902FE2F07CC}" name="Worksheet description" dataDxfId="99" dataCellStyle="Normal 4"/>
    <tableColumn id="2" xr3:uid="{8F30A9AF-7F94-4117-88C4-D4CC8AADB798}" name="Link" dataDxfId="98" dataCellStyle="Hyper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A5DA253-4BFB-4085-9050-DE01B796ACDC}" name="Notes5" displayName="Notes5" ref="A4:B16" totalsRowShown="0" headerRowCellStyle="Heading 2">
  <tableColumns count="2">
    <tableColumn id="1" xr3:uid="{35B6A5B5-5E37-4982-8EB7-5D55EA73BEDA}" name="Note " dataCellStyle="Normal 4"/>
    <tableColumn id="2" xr3:uid="{6B82083C-1E85-48FE-9124-BB6C3BCBA85B}" name="Description" dataDxfId="97"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DD94589-DAA3-434B-A6E1-99FA3F6D2EC5}" name="Table1.2_Inland_energy_consumption_primary_fuel_input_basis_monthly_table_million_tonnes_of_oil_equivalent" displayName="Table1.2_Inland_energy_consumption_primary_fuel_input_basis_monthly_table_million_tonnes_of_oil_equivalent" ref="A4:Q22" totalsRowShown="0" headerRowDxfId="96" dataDxfId="94" headerRowBorderDxfId="95" tableBorderDxfId="93" dataCellStyle="Normal 2 2">
  <autoFilter ref="A4:Q22" xr:uid="{ADD94589-DAA3-434B-A6E1-99FA3F6D2EC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76F4FEAE-0251-4FD5-B14F-68021AE799E4}" name="Column1"/>
    <tableColumn id="2" xr3:uid="{98A5B273-E447-42B7-824E-ECD9CF762571}" name="Unadjusted total [note 1]" dataDxfId="92" dataCellStyle="Normal 2 2"/>
    <tableColumn id="3" xr3:uid="{252E176B-CECB-4659-8CD5-229AD776B9BC}" name="Coal [note 2]" dataDxfId="91" dataCellStyle="Normal 2 2"/>
    <tableColumn id="4" xr3:uid="{5B47DAC8-5329-4CF9-8BDC-C50097245327}" name="Petroleum [note 3]" dataDxfId="90" dataCellStyle="Normal 2 2"/>
    <tableColumn id="5" xr3:uid="{4F255A6F-FFBA-4266-8D75-9AD6FEB26775}" name="Natural gas [note 4]" dataDxfId="89" dataCellStyle="Normal 2 2"/>
    <tableColumn id="6" xr3:uid="{16E62E54-B64B-4A02-8558-2F14A39C59C9}" name="Bioenergy &amp; waste [note 5 ] [note 6] [note 7]" dataDxfId="88" dataCellStyle="Normal 2 2"/>
    <tableColumn id="7" xr3:uid="{877D485E-E438-44A9-A2E7-EC58777EB762}" name="Primary electricity - nuclear" dataDxfId="87" dataCellStyle="Normal 2 2"/>
    <tableColumn id="8" xr3:uid="{18ED83BB-2956-439F-9070-58E00266BCEA}" name="Primary electricity - wind, solar and hydro [note 8]" dataDxfId="86" dataCellStyle="Normal 2 2"/>
    <tableColumn id="9" xr3:uid="{2A448240-87BA-4F96-9786-7C9CFF2060BC}" name="Primary electricity - net imports" dataDxfId="85" dataCellStyle="Normal 2 2"/>
    <tableColumn id="10" xr3:uid="{23BF5D44-2DA6-4221-A3CB-231275AFFEF8}" name="Seasonally adjusted and temperature corrected (annualised rates) total [note 9] [note 10]" dataDxfId="84" dataCellStyle="Normal 2 2"/>
    <tableColumn id="11" xr3:uid="{A227F05E-2DCA-4EF6-BAAF-6D6F88736348}" name="Coal"/>
    <tableColumn id="12" xr3:uid="{23B6429D-62A9-4795-8CC8-95302652E228}" name="Petroleum" dataDxfId="83" dataCellStyle="Normal 2 2"/>
    <tableColumn id="13" xr3:uid="{901852A4-6CBF-4AE6-B689-BE4BFAF66A58}" name="Natural gas" dataDxfId="82" dataCellStyle="Normal 2 2"/>
    <tableColumn id="14" xr3:uid="{2AB15DE0-2AD0-4067-901A-345132E1A1BA}" name="Bioenergy &amp; waste" dataDxfId="81" dataCellStyle="Normal 2 2"/>
    <tableColumn id="15" xr3:uid="{2A3F5D3D-7D0F-433D-B231-C993DF40CF41}" name="Primary electricity: nuclear" dataDxfId="80" dataCellStyle="Normal 2 2"/>
    <tableColumn id="16" xr3:uid="{E385E2E3-4860-4EB9-8848-9204E72AD97A}" name="Primary electricity: wind, solar and hydro" dataDxfId="79" dataCellStyle="Normal 2 2"/>
    <tableColumn id="17" xr3:uid="{8B6D20CA-9E42-4B44-B499-280DEBA8D159}" name="Primary electricity: net imports" dataDxfId="78" dataCellStyle="Normal 2 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AFFCC0D-9F12-45E7-9BA5-0D08253A67A6}" name="Table1.2_Inland_energy_consumption_primary_fuel_input_basis_quarterly_table_million_tonnes_of_oil_equivalent" displayName="Table1.2_Inland_energy_consumption_primary_fuel_input_basis_quarterly_table_million_tonnes_of_oil_equivalent" ref="A4:Q16" totalsRowShown="0" headerRowDxfId="77" dataDxfId="75" headerRowBorderDxfId="76" tableBorderDxfId="74" dataCellStyle="Normal 2 2">
  <autoFilter ref="A4:Q16" xr:uid="{9AFFCC0D-9F12-45E7-9BA5-0D08253A67A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6E0A1F32-BBBE-44E9-8EC3-50253B00EFF5}" name="Column1" dataDxfId="73" dataCellStyle="Normal 2 2"/>
    <tableColumn id="2" xr3:uid="{CB7390B8-0A56-4FAA-9B77-6070A6A14A6F}" name="Unadjusted total [note 1]" dataDxfId="72" dataCellStyle="Normal 2 2"/>
    <tableColumn id="3" xr3:uid="{6662DB06-2B98-48F1-956F-A6F731886308}" name="Coal [note 2]" dataDxfId="71" dataCellStyle="Normal 2 2"/>
    <tableColumn id="4" xr3:uid="{E3979CF9-5D5A-476E-8AFF-32766E9319F6}" name="Petroleum [note 3]" dataDxfId="70" dataCellStyle="Normal 2 2"/>
    <tableColumn id="5" xr3:uid="{90D06EA3-D1B2-474C-8837-B066F4C6A1BD}" name="Natural gas [note 4]" dataDxfId="69" dataCellStyle="Normal 2 2"/>
    <tableColumn id="6" xr3:uid="{9E4CD7FF-AFD3-4960-B3BB-2B41C8A98AE3}" name="Bioenergy &amp; waste [note 5 ] [note 6] [note 7]" dataDxfId="68" dataCellStyle="Normal 2 2"/>
    <tableColumn id="7" xr3:uid="{E64CD60E-76C6-40F0-BB0C-9F201B295976}" name="Primary electricity - nuclear" dataDxfId="67" dataCellStyle="Normal 2 2"/>
    <tableColumn id="8" xr3:uid="{B5E34E92-C9F0-44CE-AA2A-0B4F9100632D}" name="Primary electricity - wind, solar and hydro [note 8]" dataDxfId="66" dataCellStyle="Normal 2 2"/>
    <tableColumn id="9" xr3:uid="{4F08D84C-B4DE-44C3-9CFD-D7100D33D861}" name="Primary electricity - net imports" dataDxfId="65" dataCellStyle="Normal 2 2"/>
    <tableColumn id="10" xr3:uid="{1F8C5554-BFE1-45F0-9319-F6F669132C1F}" name="Seasonally adjusted and temperature corrected (annualised rates) total [note 9] [note 10]" dataDxfId="64" dataCellStyle="Normal 2 2"/>
    <tableColumn id="11" xr3:uid="{827416BC-86A8-4BAD-8B6E-E9EEBC7A1FCD}" name="Coal" dataDxfId="63" dataCellStyle="Normal 2 2"/>
    <tableColumn id="12" xr3:uid="{AA514F6F-243D-4CAF-87DA-1C99871F9A7B}" name="Petroleum" dataDxfId="62" dataCellStyle="Normal 2 2"/>
    <tableColumn id="13" xr3:uid="{04B8CD34-9F69-4BB2-A465-1D856AD13DC1}" name="Natural gas" dataDxfId="61" dataCellStyle="Normal 2 2"/>
    <tableColumn id="14" xr3:uid="{C242F2A1-E4E8-44AB-8EAD-7F0FE7808E05}" name="Bioenergy &amp; waste" dataDxfId="60" dataCellStyle="Normal 2 2"/>
    <tableColumn id="15" xr3:uid="{A1BC4420-0821-4664-8E04-3700CE0C0C35}" name="Primary electricity: nuclear" dataDxfId="59" dataCellStyle="Normal 2 2"/>
    <tableColumn id="16" xr3:uid="{0384485D-3D0C-4280-BE86-AC2EB413C11F}" name="Primary electricity: wind, solar and hydro" dataDxfId="58" dataCellStyle="Normal 2 2"/>
    <tableColumn id="17" xr3:uid="{9BDC48A0-2CE2-428B-B6CC-90EA676334F2}" name="Primary electricity: net imports" dataDxfId="57" dataCellStyle="Normal 2 2"/>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A73E889-20EF-40DD-91B4-A1FAB398EB72}" name="Table7" displayName="Table7" ref="A5:Q35" totalsRowShown="0">
  <autoFilter ref="A5:Q35" xr:uid="{0A73E889-20EF-40DD-91B4-A1FAB398EB7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16DE4071-F444-416C-8D19-2C5DDBAD11F6}" name="Year" dataDxfId="56"/>
    <tableColumn id="2" xr3:uid="{5278D2C6-0729-4D43-BF7C-2129F56F57A5}" name="Unadjusted total [note 1]" dataDxfId="55">
      <calculatedColumnFormula>SUM(C6:I6)</calculatedColumnFormula>
    </tableColumn>
    <tableColumn id="3" xr3:uid="{220BA444-B765-455A-8FEC-E8FC17FFF7C6}" name="Coal [note 2]" dataDxfId="54"/>
    <tableColumn id="4" xr3:uid="{C6B3F6D3-2ED8-4FDE-8920-F1CB64AB81FA}" name="Petroleum [note 3]" dataDxfId="53"/>
    <tableColumn id="5" xr3:uid="{CC721B72-32AA-4287-BC62-D80F9F6CCE85}" name="Natural gas [note 4]" dataDxfId="52"/>
    <tableColumn id="6" xr3:uid="{5F2BD00F-0EE2-4364-96EC-4A5B9E610EE0}" name="Bioenergy &amp; waste [note 5 ] [note 6] [note 7]" dataDxfId="51"/>
    <tableColumn id="7" xr3:uid="{9E9951FC-B60F-4B2A-B27E-C1D21CC28E3E}" name="Primary electricity - nuclear" dataDxfId="50"/>
    <tableColumn id="8" xr3:uid="{88636D45-FD2B-422D-9DAF-13B11C0111C3}" name="Primary electricity - wind, solar and hydro [note 8]" dataDxfId="49"/>
    <tableColumn id="9" xr3:uid="{E2530E25-0CBD-4736-9EF5-3B7BA370F094}" name="Primary electricity - net imports" dataDxfId="48"/>
    <tableColumn id="10" xr3:uid="{D10BE44A-3E85-4FC9-B74D-53ECE9BAB7A1}" name="Seasonally adjusted and temperature corrected (annualised rates) total [note 9] [note 10]" dataDxfId="47">
      <calculatedColumnFormula>SUM(K6:Q6)</calculatedColumnFormula>
    </tableColumn>
    <tableColumn id="11" xr3:uid="{CB04D5FA-2C01-4064-BA23-54F8639B20AF}" name="Coal" dataDxfId="46"/>
    <tableColumn id="12" xr3:uid="{05125579-041E-4977-84BF-8C424AECD2D2}" name="Petroleum" dataDxfId="45"/>
    <tableColumn id="13" xr3:uid="{83F7D8A0-B295-47AF-AC1A-3369354F28C9}" name="Natural gas" dataDxfId="44"/>
    <tableColumn id="14" xr3:uid="{1A52AA7B-0E8C-4CB3-ACBF-A4701D181CEF}" name="Bioenergy &amp; waste" dataDxfId="43"/>
    <tableColumn id="15" xr3:uid="{7F7DB29A-3101-4726-A353-C8FB82BCF3E6}" name="Primary electricity: nuclear" dataDxfId="42"/>
    <tableColumn id="16" xr3:uid="{D78D103B-5FE2-474F-8560-A7AD04614CEB}" name="Primary electricity: wind, solar and hydro" dataDxfId="41"/>
    <tableColumn id="17" xr3:uid="{0FFC0B5E-C32D-4A47-AD20-EBE808438FB8}" name="Primary electricity: net imports" dataDxfId="40"/>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42F5BB9-C16E-499B-ABBD-C06B5FDCF2C3}" name="Table1.2_Inland_energy_consumption_primary_fuel_input_basis_quarterly_data_million_tonnes_of_oil_equivalent" displayName="Table1.2_Inland_energy_consumption_primary_fuel_input_basis_quarterly_data_million_tonnes_of_oil_equivalent" ref="A6:Q126" totalsRowShown="0" headerRowDxfId="39" headerRowBorderDxfId="38">
  <autoFilter ref="A6:Q126" xr:uid="{D42F5BB9-C16E-499B-ABBD-C06B5FDCF2C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C32F4969-B935-4CC9-A7C9-D163909E1F00}" name="Quarter" dataDxfId="37" dataCellStyle="Normal 4"/>
    <tableColumn id="2" xr3:uid="{1145F4F5-1046-416E-A0FC-7BCE386766E3}" name="Unadjusted total [note 1]" dataDxfId="36"/>
    <tableColumn id="3" xr3:uid="{E3C45FAA-5245-4839-B45C-9FE83008441F}" name="Coal [note 2]" dataDxfId="35"/>
    <tableColumn id="4" xr3:uid="{E8AA62E9-171C-4757-846D-F3651F361C28}" name="Petroleum [note 3]" dataDxfId="34"/>
    <tableColumn id="5" xr3:uid="{8E278E09-2F1C-4DF0-B8BB-5FDE3D606744}" name="Natural gas [note 4]" dataDxfId="33"/>
    <tableColumn id="6" xr3:uid="{1064B7AC-7615-4180-9B51-52DDB0E9E750}" name="Bioenergy &amp; waste [note 5 ] [note 6] [note 7]" dataDxfId="32"/>
    <tableColumn id="7" xr3:uid="{0124BACF-B1FC-4F03-9D9F-B640765D5567}" name="Primary electricity - nuclear" dataDxfId="31"/>
    <tableColumn id="8" xr3:uid="{7E4B2DAF-5647-475C-BA79-7050B5F2B150}" name="Primary electricity - wind, solar and hydro [note 8]" dataDxfId="30"/>
    <tableColumn id="9" xr3:uid="{11392418-0B77-42D0-B5E6-C207D70AEE97}" name="Primary electricity - net imports" dataDxfId="29"/>
    <tableColumn id="10" xr3:uid="{B76AEB10-20C5-4433-9F69-5460AFB9E4AA}" name="Seasonally adjusted and temperature corrected (annualised rates) total [note 9] [note 10]" dataDxfId="28">
      <calculatedColumnFormula>SUM(K7:Q7)</calculatedColumnFormula>
    </tableColumn>
    <tableColumn id="11" xr3:uid="{24218CCB-C98B-44A1-A862-C18F0C198DBD}" name="Coal" dataDxfId="27"/>
    <tableColumn id="12" xr3:uid="{DCF93169-79C0-495A-942A-7EDF9A5215CD}" name="Petroleum" dataDxfId="26"/>
    <tableColumn id="13" xr3:uid="{7B7C6FFF-96BD-4A1C-B623-3F7062EE4E96}" name="Natural gas" dataDxfId="25"/>
    <tableColumn id="14" xr3:uid="{5C0F93D9-9809-45D1-8855-91024CBB0EA2}" name="Bioenergy &amp; waste" dataDxfId="24"/>
    <tableColumn id="15" xr3:uid="{8E608126-2734-4D66-AA09-642C7D76F76B}" name="Primary electricity: nuclear" dataDxfId="23"/>
    <tableColumn id="16" xr3:uid="{CB8CD092-9E37-4467-A7FE-C9BFF0089528}" name="Primary electricity: wind, solar and hydro" dataDxfId="22"/>
    <tableColumn id="17" xr3:uid="{6CE73C7D-EF63-459B-9CEF-880F78E428DA}" name="Primary electricity: net imports" dataDxfId="21"/>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6DE1D1-2CB3-4C90-A8E1-46F946121892}" name="Table1.2_Inland_energy_consumption_primary_fuel_input_basis_monthly_data_million_tonnes_of_oil_equivalent" displayName="Table1.2_Inland_energy_consumption_primary_fuel_input_basis_monthly_data_million_tonnes_of_oil_equivalent" ref="A6:Q366" totalsRowShown="0" headerRowDxfId="20" dataDxfId="18" headerRowBorderDxfId="19" tableBorderDxfId="17" headerRowCellStyle="Normal 2">
  <autoFilter ref="A6:Q366" xr:uid="{DE6DE1D1-2CB3-4C90-A8E1-46F94612189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0EA90DA7-7B6D-4F63-A6F0-10648E4EF2C0}" name="Month" dataDxfId="16" dataCellStyle="Normal 4"/>
    <tableColumn id="2" xr3:uid="{E70D3B72-0492-4C0D-BA23-FCDF60938152}" name="Unadjusted total [note 1]" dataDxfId="15">
      <calculatedColumnFormula>SUM(C7:I7)</calculatedColumnFormula>
    </tableColumn>
    <tableColumn id="3" xr3:uid="{4727B1F8-E3FD-43E4-B15E-64AE215F275E}" name="Coal [note 2]" dataDxfId="14"/>
    <tableColumn id="4" xr3:uid="{9890BC5F-7623-44A2-BEB2-4E7EB440C90C}" name="Petroleum [note 3]" dataDxfId="13"/>
    <tableColumn id="5" xr3:uid="{1E8EC784-FA1D-4464-AF6F-2034C754B3D3}" name="Natural gas [note 4]" dataDxfId="12"/>
    <tableColumn id="6" xr3:uid="{B6705DDF-9E0D-46CD-8BC5-B6FE4B9FA298}" name="Bioenergy &amp; waste [note 5 ] [note 6] [note 7]" dataDxfId="11"/>
    <tableColumn id="7" xr3:uid="{831903BF-A99B-42AE-A1CD-9083440994AA}" name="Primary electricity - nuclear" dataDxfId="10"/>
    <tableColumn id="8" xr3:uid="{D6796037-F873-4ADF-BEC1-78723CCD1E99}" name="Primary electricity - wind, solar and hydro [note 8]" dataDxfId="9"/>
    <tableColumn id="9" xr3:uid="{BC707C17-EBD5-4E09-AEFF-4396C487CF57}" name="Primary electricity - net imports" dataDxfId="8"/>
    <tableColumn id="10" xr3:uid="{36FD95EC-CD8B-49BD-82FE-A4FFE04AEE78}" name="Seasonally adjusted and temperature corrected (annualised rates) total [note 9] [note 10]" dataDxfId="7">
      <calculatedColumnFormula>SUM(K7:Q7)</calculatedColumnFormula>
    </tableColumn>
    <tableColumn id="11" xr3:uid="{46765877-E607-4D8C-B77E-FA5CE8D38DCB}" name="Coal" dataDxfId="6"/>
    <tableColumn id="12" xr3:uid="{AF28592D-4360-4522-AB75-E023F7AB53CF}" name="Petroleum" dataDxfId="5"/>
    <tableColumn id="13" xr3:uid="{ED34ACCF-FA0D-4512-879A-589C32BBB0AD}" name="Natural gas" dataDxfId="4"/>
    <tableColumn id="14" xr3:uid="{621F440A-EFAA-4771-B6EE-F88A7E17BEAB}" name="Bioenergy &amp; waste" dataDxfId="3"/>
    <tableColumn id="15" xr3:uid="{DE69A048-08C6-49A5-B195-7C7CAD653460}" name="Primary electricity: nuclear" dataDxfId="2"/>
    <tableColumn id="16" xr3:uid="{E66D1CB5-75C7-498A-B46D-A3932D78D111}" name="Primary electricity: wind, solar and hydro" dataDxfId="1"/>
    <tableColumn id="17" xr3:uid="{E10AFF7A-E004-4895-B6F2-AF22D8AEE84A}" name="Primary electricity: net imports" dataDxfId="0"/>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statistics/digest-of-uk-energy-statistics-dukes-2024" TargetMode="External"/><Relationship Id="rId7" Type="http://schemas.openxmlformats.org/officeDocument/2006/relationships/hyperlink" Target="mailto:energy.stats@energysecurity.gov.uk" TargetMode="External"/><Relationship Id="rId2" Type="http://schemas.openxmlformats.org/officeDocument/2006/relationships/hyperlink" Target="https://www.gov.uk/government/publications/energy-balance-methodology-note" TargetMode="External"/><Relationship Id="rId1" Type="http://schemas.openxmlformats.org/officeDocument/2006/relationships/hyperlink" Target="https://www.gov.uk/government/collections/energy-trends" TargetMode="External"/><Relationship Id="rId6" Type="http://schemas.openxmlformats.org/officeDocument/2006/relationships/hyperlink" Target="mailto:energy.stats@energysecurity.gov.uk" TargetMode="External"/><Relationship Id="rId5" Type="http://schemas.openxmlformats.org/officeDocument/2006/relationships/hyperlink" Target="mailto:newsdesk@energysecurity.gov.uk" TargetMode="External"/><Relationship Id="rId4" Type="http://schemas.openxmlformats.org/officeDocument/2006/relationships/hyperlink" Target="https://www.gov.uk/government/publications/desnz-standards-for-official-statistics/statistical-revisions-policy"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ebarchive.nationalarchives.gov.uk/ukgwa/20121230135252/http:/www.decc.gov.uk/en/content/cms/statistics/publications/trends/trends.aspx" TargetMode="External"/><Relationship Id="rId1" Type="http://schemas.openxmlformats.org/officeDocument/2006/relationships/hyperlink" Target="https://webarchive.nationalarchives.gov.uk/ukgwa/20180717011425/https:/www.gov.uk/government/statistics/energy-trends-march-2014-special-feature-articles" TargetMode="Externa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EA1EC-08B4-4551-B2D9-0774CC08075F}">
  <sheetPr codeName="Sheet2"/>
  <dimension ref="A1:IW33"/>
  <sheetViews>
    <sheetView showGridLines="0" tabSelected="1" zoomScaleNormal="100" zoomScaleSheetLayoutView="100" workbookViewId="0"/>
  </sheetViews>
  <sheetFormatPr defaultColWidth="8.81640625" defaultRowHeight="15.5" x14ac:dyDescent="0.35"/>
  <cols>
    <col min="1" max="1" width="150" style="10" customWidth="1"/>
    <col min="2" max="256" width="9.1796875" style="2" customWidth="1"/>
    <col min="257" max="16384" width="8.81640625" style="2"/>
  </cols>
  <sheetData>
    <row r="1" spans="1:257" s="3" customFormat="1" ht="45" customHeight="1" x14ac:dyDescent="0.35">
      <c r="A1" s="1" t="s">
        <v>46</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row>
    <row r="2" spans="1:257" s="3" customFormat="1" ht="45" customHeight="1" x14ac:dyDescent="0.35">
      <c r="A2" s="2" t="s">
        <v>616</v>
      </c>
    </row>
    <row r="3" spans="1:257" s="5" customFormat="1" ht="30" customHeight="1" x14ac:dyDescent="0.55000000000000004">
      <c r="A3" s="4" t="s">
        <v>0</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row>
    <row r="4" spans="1:257" s="3" customFormat="1" ht="45" customHeight="1" x14ac:dyDescent="0.35">
      <c r="A4" s="2" t="s">
        <v>711</v>
      </c>
    </row>
    <row r="5" spans="1:257" s="5" customFormat="1" ht="30" customHeight="1" x14ac:dyDescent="0.55000000000000004">
      <c r="A5" s="4" t="s">
        <v>1</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c r="IW5" s="2"/>
    </row>
    <row r="6" spans="1:257" s="3" customFormat="1" ht="20.25" customHeight="1" x14ac:dyDescent="0.35">
      <c r="A6" s="14" t="s">
        <v>712</v>
      </c>
    </row>
    <row r="7" spans="1:257" s="3" customFormat="1" ht="30" customHeight="1" x14ac:dyDescent="0.55000000000000004">
      <c r="A7" s="4" t="s">
        <v>2</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row>
    <row r="8" spans="1:257" s="3" customFormat="1" ht="31" x14ac:dyDescent="0.35">
      <c r="A8" s="14" t="s">
        <v>715</v>
      </c>
    </row>
    <row r="9" spans="1:257" s="3" customFormat="1" ht="30" customHeight="1" x14ac:dyDescent="0.55000000000000004">
      <c r="A9" s="6" t="s">
        <v>3</v>
      </c>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c r="IW9" s="2"/>
    </row>
    <row r="10" spans="1:257" s="3" customFormat="1" ht="45" customHeight="1" x14ac:dyDescent="0.35">
      <c r="A10" s="2" t="s">
        <v>4</v>
      </c>
    </row>
    <row r="11" spans="1:257" s="3" customFormat="1" ht="20.25" customHeight="1" x14ac:dyDescent="0.35">
      <c r="A11" s="196" t="s">
        <v>651</v>
      </c>
    </row>
    <row r="12" spans="1:257" s="3" customFormat="1" ht="45" customHeight="1" x14ac:dyDescent="0.35">
      <c r="A12" s="2" t="s">
        <v>5</v>
      </c>
    </row>
    <row r="13" spans="1:257" s="3" customFormat="1" ht="45" customHeight="1" x14ac:dyDescent="0.35">
      <c r="A13" s="2" t="s">
        <v>6</v>
      </c>
    </row>
    <row r="14" spans="1:257" s="3" customFormat="1" ht="20.25" customHeight="1" x14ac:dyDescent="0.35">
      <c r="A14" s="2" t="s">
        <v>7</v>
      </c>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c r="IW14" s="2"/>
    </row>
    <row r="15" spans="1:257" s="3" customFormat="1" ht="20.25" customHeight="1" x14ac:dyDescent="0.35">
      <c r="A15" s="7" t="s">
        <v>8</v>
      </c>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c r="IW15" s="2"/>
    </row>
    <row r="16" spans="1:257" s="3" customFormat="1" ht="20.25" customHeight="1" x14ac:dyDescent="0.35">
      <c r="A16" s="7" t="s">
        <v>31</v>
      </c>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c r="IW16" s="2"/>
    </row>
    <row r="17" spans="1:257" s="3" customFormat="1" ht="20.25" customHeight="1" x14ac:dyDescent="0.35">
      <c r="A17" s="7" t="s">
        <v>9</v>
      </c>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W17" s="2"/>
    </row>
    <row r="18" spans="1:257" s="3" customFormat="1" ht="20.25" customHeight="1" x14ac:dyDescent="0.35">
      <c r="A18" s="7" t="s">
        <v>607</v>
      </c>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c r="IW18" s="2"/>
    </row>
    <row r="19" spans="1:257" s="5" customFormat="1" ht="30" customHeight="1" x14ac:dyDescent="0.55000000000000004">
      <c r="A19" s="6" t="s">
        <v>10</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c r="IW19" s="2"/>
    </row>
    <row r="20" spans="1:257" s="3" customFormat="1" ht="20.25" customHeight="1" x14ac:dyDescent="0.45">
      <c r="A20" s="8" t="s">
        <v>11</v>
      </c>
    </row>
    <row r="21" spans="1:257" s="3" customFormat="1" ht="20.25" customHeight="1" x14ac:dyDescent="0.35">
      <c r="A21" s="2" t="s">
        <v>32</v>
      </c>
    </row>
    <row r="22" spans="1:257" s="3" customFormat="1" ht="20.25" customHeight="1" x14ac:dyDescent="0.35">
      <c r="A22" s="196" t="s">
        <v>651</v>
      </c>
    </row>
    <row r="23" spans="1:257" s="3" customFormat="1" ht="20.25" customHeight="1" x14ac:dyDescent="0.35">
      <c r="A23" s="2" t="s">
        <v>593</v>
      </c>
    </row>
    <row r="24" spans="1:257" s="3" customFormat="1" ht="20.25" customHeight="1" x14ac:dyDescent="0.45">
      <c r="A24" s="8" t="s">
        <v>12</v>
      </c>
    </row>
    <row r="25" spans="1:257" s="3" customFormat="1" ht="20.25" customHeight="1" x14ac:dyDescent="0.35">
      <c r="A25" s="9" t="s">
        <v>649</v>
      </c>
    </row>
    <row r="26" spans="1:257" s="3" customFormat="1" ht="20.25" customHeight="1" x14ac:dyDescent="0.35">
      <c r="A26" s="3" t="s">
        <v>13</v>
      </c>
    </row>
    <row r="33" spans="1:1" ht="28.5" x14ac:dyDescent="0.35">
      <c r="A33" s="1"/>
    </row>
  </sheetData>
  <hyperlinks>
    <hyperlink ref="A15" r:id="rId1" display="Energy trends publication (opens in a new window) " xr:uid="{F57E1800-9591-47C7-85B2-489EBFC644D4}"/>
    <hyperlink ref="A16" r:id="rId2" xr:uid="{E2C801DE-D856-4E33-9A59-011E39FEC4C0}"/>
    <hyperlink ref="A18" r:id="rId3" xr:uid="{8352AFBB-E6DD-4346-B4D7-AFD2B10F7220}"/>
    <hyperlink ref="A17" r:id="rId4" xr:uid="{A006CB9B-0A26-4EDC-A3B2-BD9827CDCF33}"/>
    <hyperlink ref="A25" r:id="rId5" xr:uid="{A3AA1AE7-059B-47A4-8B37-33429C85B049}"/>
    <hyperlink ref="A11" r:id="rId6" xr:uid="{D9A548C6-5AE2-4B85-85AC-313AC6DC7F02}"/>
    <hyperlink ref="A22" r:id="rId7" xr:uid="{30C20811-3621-4468-8773-A025440988C4}"/>
  </hyperlinks>
  <pageMargins left="0.7" right="0.7" top="0.75" bottom="0.75" header="0.3" footer="0.3"/>
  <pageSetup paperSize="9" scale="46" orientation="portrait" verticalDpi="4"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228E5-A720-4DDD-917C-F5D4749E07B2}">
  <sheetPr codeName="Sheet7">
    <pageSetUpPr fitToPage="1"/>
  </sheetPr>
  <dimension ref="A1:AQ364"/>
  <sheetViews>
    <sheetView topLeftCell="A346" zoomScale="90" zoomScaleNormal="90" workbookViewId="0">
      <selection activeCell="L364" sqref="L364"/>
    </sheetView>
  </sheetViews>
  <sheetFormatPr defaultColWidth="8.54296875" defaultRowHeight="13" x14ac:dyDescent="0.3"/>
  <cols>
    <col min="1" max="1" width="5.54296875" style="72" bestFit="1" customWidth="1"/>
    <col min="2" max="2" width="34.81640625" style="73" bestFit="1" customWidth="1"/>
    <col min="3" max="3" width="7.1796875" style="73" bestFit="1" customWidth="1"/>
    <col min="4" max="4" width="5.453125" style="73" bestFit="1" customWidth="1"/>
    <col min="5" max="5" width="7.81640625" style="73" bestFit="1" customWidth="1"/>
    <col min="6" max="6" width="6" style="73" bestFit="1" customWidth="1"/>
    <col min="7" max="7" width="8.1796875" style="73" bestFit="1" customWidth="1"/>
    <col min="8" max="8" width="6.453125" style="73" bestFit="1" customWidth="1"/>
    <col min="9" max="9" width="8.81640625" style="73" bestFit="1" customWidth="1"/>
    <col min="10" max="10" width="6.453125" style="73" bestFit="1" customWidth="1"/>
    <col min="11" max="11" width="6.1796875" style="73" customWidth="1"/>
    <col min="12" max="12" width="10.81640625" style="73" customWidth="1"/>
    <col min="13" max="13" width="7.453125" style="73" bestFit="1" customWidth="1"/>
    <col min="14" max="14" width="7.54296875" style="73" bestFit="1" customWidth="1"/>
    <col min="15" max="15" width="7.453125" style="73" bestFit="1" customWidth="1"/>
    <col min="16" max="16" width="7.81640625" style="73" bestFit="1" customWidth="1"/>
    <col min="17" max="17" width="7.453125" style="73" bestFit="1" customWidth="1"/>
    <col min="18" max="18" width="9.81640625" style="73" bestFit="1" customWidth="1"/>
    <col min="19" max="19" width="7.81640625" style="73" bestFit="1" customWidth="1"/>
    <col min="20" max="23" width="8.54296875" style="73"/>
    <col min="24" max="24" width="13.453125" style="73" bestFit="1" customWidth="1"/>
    <col min="25" max="25" width="19.453125" style="73" bestFit="1" customWidth="1"/>
    <col min="26" max="28" width="17.1796875" style="73" bestFit="1" customWidth="1"/>
    <col min="29" max="29" width="16.81640625" style="73" bestFit="1" customWidth="1"/>
    <col min="30" max="31" width="17.1796875" style="73" bestFit="1" customWidth="1"/>
    <col min="32" max="32" width="16.81640625" style="73" bestFit="1" customWidth="1"/>
    <col min="33" max="33" width="16.54296875" style="73" customWidth="1"/>
    <col min="34" max="34" width="16.54296875" style="73" bestFit="1" customWidth="1"/>
    <col min="35" max="35" width="17.81640625" style="73" bestFit="1" customWidth="1"/>
    <col min="36" max="39" width="17.1796875" style="73" bestFit="1" customWidth="1"/>
    <col min="40" max="40" width="16.81640625" style="73" bestFit="1" customWidth="1"/>
    <col min="41" max="42" width="17.1796875" style="73" bestFit="1" customWidth="1"/>
    <col min="43" max="256" width="8.54296875" style="73"/>
    <col min="257" max="257" width="4.81640625" style="73" bestFit="1" customWidth="1"/>
    <col min="258" max="258" width="31" style="73" bestFit="1" customWidth="1"/>
    <col min="259" max="259" width="9.54296875" style="73" bestFit="1" customWidth="1"/>
    <col min="260" max="260" width="5.1796875" style="73" bestFit="1" customWidth="1"/>
    <col min="261" max="261" width="7.1796875" style="73" bestFit="1" customWidth="1"/>
    <col min="262" max="262" width="5.54296875" style="73" bestFit="1" customWidth="1"/>
    <col min="263" max="263" width="7.81640625" style="73" bestFit="1" customWidth="1"/>
    <col min="264" max="264" width="6.1796875" style="73" bestFit="1" customWidth="1"/>
    <col min="265" max="265" width="11.453125" style="73" customWidth="1"/>
    <col min="266" max="266" width="6.1796875" style="73" bestFit="1" customWidth="1"/>
    <col min="267" max="267" width="6.1796875" style="73" customWidth="1"/>
    <col min="268" max="268" width="10.81640625" style="73" customWidth="1"/>
    <col min="269" max="269" width="5.1796875" style="73" bestFit="1" customWidth="1"/>
    <col min="270" max="270" width="7.54296875" style="73" bestFit="1" customWidth="1"/>
    <col min="271" max="271" width="6.1796875" style="73" bestFit="1" customWidth="1"/>
    <col min="272" max="272" width="7.81640625" style="73" bestFit="1" customWidth="1"/>
    <col min="273" max="273" width="6.1796875" style="73" bestFit="1" customWidth="1"/>
    <col min="274" max="274" width="11.453125" style="73" bestFit="1" customWidth="1"/>
    <col min="275" max="275" width="6.1796875" style="73" bestFit="1" customWidth="1"/>
    <col min="276" max="279" width="8.54296875" style="73"/>
    <col min="280" max="280" width="13.81640625" style="73" bestFit="1" customWidth="1"/>
    <col min="281" max="281" width="17.54296875" style="73" bestFit="1" customWidth="1"/>
    <col min="282" max="283" width="17.81640625" style="73" bestFit="1" customWidth="1"/>
    <col min="284" max="284" width="17.1796875" style="73" bestFit="1" customWidth="1"/>
    <col min="285" max="286" width="17.81640625" style="73" bestFit="1" customWidth="1"/>
    <col min="287" max="288" width="17.1796875" style="73" bestFit="1" customWidth="1"/>
    <col min="289" max="289" width="10.453125" style="73" bestFit="1" customWidth="1"/>
    <col min="290" max="290" width="17.1796875" style="73" bestFit="1" customWidth="1"/>
    <col min="291" max="291" width="18.1796875" style="73" bestFit="1" customWidth="1"/>
    <col min="292" max="295" width="17.81640625" style="73" bestFit="1" customWidth="1"/>
    <col min="296" max="296" width="17.1796875" style="73" bestFit="1" customWidth="1"/>
    <col min="297" max="297" width="17.54296875" style="73" bestFit="1" customWidth="1"/>
    <col min="298" max="298" width="10.81640625" style="73" bestFit="1" customWidth="1"/>
    <col min="299" max="512" width="8.54296875" style="73"/>
    <col min="513" max="513" width="4.81640625" style="73" bestFit="1" customWidth="1"/>
    <col min="514" max="514" width="31" style="73" bestFit="1" customWidth="1"/>
    <col min="515" max="515" width="9.54296875" style="73" bestFit="1" customWidth="1"/>
    <col min="516" max="516" width="5.1796875" style="73" bestFit="1" customWidth="1"/>
    <col min="517" max="517" width="7.1796875" style="73" bestFit="1" customWidth="1"/>
    <col min="518" max="518" width="5.54296875" style="73" bestFit="1" customWidth="1"/>
    <col min="519" max="519" width="7.81640625" style="73" bestFit="1" customWidth="1"/>
    <col min="520" max="520" width="6.1796875" style="73" bestFit="1" customWidth="1"/>
    <col min="521" max="521" width="11.453125" style="73" customWidth="1"/>
    <col min="522" max="522" width="6.1796875" style="73" bestFit="1" customWidth="1"/>
    <col min="523" max="523" width="6.1796875" style="73" customWidth="1"/>
    <col min="524" max="524" width="10.81640625" style="73" customWidth="1"/>
    <col min="525" max="525" width="5.1796875" style="73" bestFit="1" customWidth="1"/>
    <col min="526" max="526" width="7.54296875" style="73" bestFit="1" customWidth="1"/>
    <col min="527" max="527" width="6.1796875" style="73" bestFit="1" customWidth="1"/>
    <col min="528" max="528" width="7.81640625" style="73" bestFit="1" customWidth="1"/>
    <col min="529" max="529" width="6.1796875" style="73" bestFit="1" customWidth="1"/>
    <col min="530" max="530" width="11.453125" style="73" bestFit="1" customWidth="1"/>
    <col min="531" max="531" width="6.1796875" style="73" bestFit="1" customWidth="1"/>
    <col min="532" max="535" width="8.54296875" style="73"/>
    <col min="536" max="536" width="13.81640625" style="73" bestFit="1" customWidth="1"/>
    <col min="537" max="537" width="17.54296875" style="73" bestFit="1" customWidth="1"/>
    <col min="538" max="539" width="17.81640625" style="73" bestFit="1" customWidth="1"/>
    <col min="540" max="540" width="17.1796875" style="73" bestFit="1" customWidth="1"/>
    <col min="541" max="542" width="17.81640625" style="73" bestFit="1" customWidth="1"/>
    <col min="543" max="544" width="17.1796875" style="73" bestFit="1" customWidth="1"/>
    <col min="545" max="545" width="10.453125" style="73" bestFit="1" customWidth="1"/>
    <col min="546" max="546" width="17.1796875" style="73" bestFit="1" customWidth="1"/>
    <col min="547" max="547" width="18.1796875" style="73" bestFit="1" customWidth="1"/>
    <col min="548" max="551" width="17.81640625" style="73" bestFit="1" customWidth="1"/>
    <col min="552" max="552" width="17.1796875" style="73" bestFit="1" customWidth="1"/>
    <col min="553" max="553" width="17.54296875" style="73" bestFit="1" customWidth="1"/>
    <col min="554" max="554" width="10.81640625" style="73" bestFit="1" customWidth="1"/>
    <col min="555" max="768" width="8.54296875" style="73"/>
    <col min="769" max="769" width="4.81640625" style="73" bestFit="1" customWidth="1"/>
    <col min="770" max="770" width="31" style="73" bestFit="1" customWidth="1"/>
    <col min="771" max="771" width="9.54296875" style="73" bestFit="1" customWidth="1"/>
    <col min="772" max="772" width="5.1796875" style="73" bestFit="1" customWidth="1"/>
    <col min="773" max="773" width="7.1796875" style="73" bestFit="1" customWidth="1"/>
    <col min="774" max="774" width="5.54296875" style="73" bestFit="1" customWidth="1"/>
    <col min="775" max="775" width="7.81640625" style="73" bestFit="1" customWidth="1"/>
    <col min="776" max="776" width="6.1796875" style="73" bestFit="1" customWidth="1"/>
    <col min="777" max="777" width="11.453125" style="73" customWidth="1"/>
    <col min="778" max="778" width="6.1796875" style="73" bestFit="1" customWidth="1"/>
    <col min="779" max="779" width="6.1796875" style="73" customWidth="1"/>
    <col min="780" max="780" width="10.81640625" style="73" customWidth="1"/>
    <col min="781" max="781" width="5.1796875" style="73" bestFit="1" customWidth="1"/>
    <col min="782" max="782" width="7.54296875" style="73" bestFit="1" customWidth="1"/>
    <col min="783" max="783" width="6.1796875" style="73" bestFit="1" customWidth="1"/>
    <col min="784" max="784" width="7.81640625" style="73" bestFit="1" customWidth="1"/>
    <col min="785" max="785" width="6.1796875" style="73" bestFit="1" customWidth="1"/>
    <col min="786" max="786" width="11.453125" style="73" bestFit="1" customWidth="1"/>
    <col min="787" max="787" width="6.1796875" style="73" bestFit="1" customWidth="1"/>
    <col min="788" max="791" width="8.54296875" style="73"/>
    <col min="792" max="792" width="13.81640625" style="73" bestFit="1" customWidth="1"/>
    <col min="793" max="793" width="17.54296875" style="73" bestFit="1" customWidth="1"/>
    <col min="794" max="795" width="17.81640625" style="73" bestFit="1" customWidth="1"/>
    <col min="796" max="796" width="17.1796875" style="73" bestFit="1" customWidth="1"/>
    <col min="797" max="798" width="17.81640625" style="73" bestFit="1" customWidth="1"/>
    <col min="799" max="800" width="17.1796875" style="73" bestFit="1" customWidth="1"/>
    <col min="801" max="801" width="10.453125" style="73" bestFit="1" customWidth="1"/>
    <col min="802" max="802" width="17.1796875" style="73" bestFit="1" customWidth="1"/>
    <col min="803" max="803" width="18.1796875" style="73" bestFit="1" customWidth="1"/>
    <col min="804" max="807" width="17.81640625" style="73" bestFit="1" customWidth="1"/>
    <col min="808" max="808" width="17.1796875" style="73" bestFit="1" customWidth="1"/>
    <col min="809" max="809" width="17.54296875" style="73" bestFit="1" customWidth="1"/>
    <col min="810" max="810" width="10.81640625" style="73" bestFit="1" customWidth="1"/>
    <col min="811" max="1024" width="8.54296875" style="73"/>
    <col min="1025" max="1025" width="4.81640625" style="73" bestFit="1" customWidth="1"/>
    <col min="1026" max="1026" width="31" style="73" bestFit="1" customWidth="1"/>
    <col min="1027" max="1027" width="9.54296875" style="73" bestFit="1" customWidth="1"/>
    <col min="1028" max="1028" width="5.1796875" style="73" bestFit="1" customWidth="1"/>
    <col min="1029" max="1029" width="7.1796875" style="73" bestFit="1" customWidth="1"/>
    <col min="1030" max="1030" width="5.54296875" style="73" bestFit="1" customWidth="1"/>
    <col min="1031" max="1031" width="7.81640625" style="73" bestFit="1" customWidth="1"/>
    <col min="1032" max="1032" width="6.1796875" style="73" bestFit="1" customWidth="1"/>
    <col min="1033" max="1033" width="11.453125" style="73" customWidth="1"/>
    <col min="1034" max="1034" width="6.1796875" style="73" bestFit="1" customWidth="1"/>
    <col min="1035" max="1035" width="6.1796875" style="73" customWidth="1"/>
    <col min="1036" max="1036" width="10.81640625" style="73" customWidth="1"/>
    <col min="1037" max="1037" width="5.1796875" style="73" bestFit="1" customWidth="1"/>
    <col min="1038" max="1038" width="7.54296875" style="73" bestFit="1" customWidth="1"/>
    <col min="1039" max="1039" width="6.1796875" style="73" bestFit="1" customWidth="1"/>
    <col min="1040" max="1040" width="7.81640625" style="73" bestFit="1" customWidth="1"/>
    <col min="1041" max="1041" width="6.1796875" style="73" bestFit="1" customWidth="1"/>
    <col min="1042" max="1042" width="11.453125" style="73" bestFit="1" customWidth="1"/>
    <col min="1043" max="1043" width="6.1796875" style="73" bestFit="1" customWidth="1"/>
    <col min="1044" max="1047" width="8.54296875" style="73"/>
    <col min="1048" max="1048" width="13.81640625" style="73" bestFit="1" customWidth="1"/>
    <col min="1049" max="1049" width="17.54296875" style="73" bestFit="1" customWidth="1"/>
    <col min="1050" max="1051" width="17.81640625" style="73" bestFit="1" customWidth="1"/>
    <col min="1052" max="1052" width="17.1796875" style="73" bestFit="1" customWidth="1"/>
    <col min="1053" max="1054" width="17.81640625" style="73" bestFit="1" customWidth="1"/>
    <col min="1055" max="1056" width="17.1796875" style="73" bestFit="1" customWidth="1"/>
    <col min="1057" max="1057" width="10.453125" style="73" bestFit="1" customWidth="1"/>
    <col min="1058" max="1058" width="17.1796875" style="73" bestFit="1" customWidth="1"/>
    <col min="1059" max="1059" width="18.1796875" style="73" bestFit="1" customWidth="1"/>
    <col min="1060" max="1063" width="17.81640625" style="73" bestFit="1" customWidth="1"/>
    <col min="1064" max="1064" width="17.1796875" style="73" bestFit="1" customWidth="1"/>
    <col min="1065" max="1065" width="17.54296875" style="73" bestFit="1" customWidth="1"/>
    <col min="1066" max="1066" width="10.81640625" style="73" bestFit="1" customWidth="1"/>
    <col min="1067" max="1280" width="8.54296875" style="73"/>
    <col min="1281" max="1281" width="4.81640625" style="73" bestFit="1" customWidth="1"/>
    <col min="1282" max="1282" width="31" style="73" bestFit="1" customWidth="1"/>
    <col min="1283" max="1283" width="9.54296875" style="73" bestFit="1" customWidth="1"/>
    <col min="1284" max="1284" width="5.1796875" style="73" bestFit="1" customWidth="1"/>
    <col min="1285" max="1285" width="7.1796875" style="73" bestFit="1" customWidth="1"/>
    <col min="1286" max="1286" width="5.54296875" style="73" bestFit="1" customWidth="1"/>
    <col min="1287" max="1287" width="7.81640625" style="73" bestFit="1" customWidth="1"/>
    <col min="1288" max="1288" width="6.1796875" style="73" bestFit="1" customWidth="1"/>
    <col min="1289" max="1289" width="11.453125" style="73" customWidth="1"/>
    <col min="1290" max="1290" width="6.1796875" style="73" bestFit="1" customWidth="1"/>
    <col min="1291" max="1291" width="6.1796875" style="73" customWidth="1"/>
    <col min="1292" max="1292" width="10.81640625" style="73" customWidth="1"/>
    <col min="1293" max="1293" width="5.1796875" style="73" bestFit="1" customWidth="1"/>
    <col min="1294" max="1294" width="7.54296875" style="73" bestFit="1" customWidth="1"/>
    <col min="1295" max="1295" width="6.1796875" style="73" bestFit="1" customWidth="1"/>
    <col min="1296" max="1296" width="7.81640625" style="73" bestFit="1" customWidth="1"/>
    <col min="1297" max="1297" width="6.1796875" style="73" bestFit="1" customWidth="1"/>
    <col min="1298" max="1298" width="11.453125" style="73" bestFit="1" customWidth="1"/>
    <col min="1299" max="1299" width="6.1796875" style="73" bestFit="1" customWidth="1"/>
    <col min="1300" max="1303" width="8.54296875" style="73"/>
    <col min="1304" max="1304" width="13.81640625" style="73" bestFit="1" customWidth="1"/>
    <col min="1305" max="1305" width="17.54296875" style="73" bestFit="1" customWidth="1"/>
    <col min="1306" max="1307" width="17.81640625" style="73" bestFit="1" customWidth="1"/>
    <col min="1308" max="1308" width="17.1796875" style="73" bestFit="1" customWidth="1"/>
    <col min="1309" max="1310" width="17.81640625" style="73" bestFit="1" customWidth="1"/>
    <col min="1311" max="1312" width="17.1796875" style="73" bestFit="1" customWidth="1"/>
    <col min="1313" max="1313" width="10.453125" style="73" bestFit="1" customWidth="1"/>
    <col min="1314" max="1314" width="17.1796875" style="73" bestFit="1" customWidth="1"/>
    <col min="1315" max="1315" width="18.1796875" style="73" bestFit="1" customWidth="1"/>
    <col min="1316" max="1319" width="17.81640625" style="73" bestFit="1" customWidth="1"/>
    <col min="1320" max="1320" width="17.1796875" style="73" bestFit="1" customWidth="1"/>
    <col min="1321" max="1321" width="17.54296875" style="73" bestFit="1" customWidth="1"/>
    <col min="1322" max="1322" width="10.81640625" style="73" bestFit="1" customWidth="1"/>
    <col min="1323" max="1536" width="8.54296875" style="73"/>
    <col min="1537" max="1537" width="4.81640625" style="73" bestFit="1" customWidth="1"/>
    <col min="1538" max="1538" width="31" style="73" bestFit="1" customWidth="1"/>
    <col min="1539" max="1539" width="9.54296875" style="73" bestFit="1" customWidth="1"/>
    <col min="1540" max="1540" width="5.1796875" style="73" bestFit="1" customWidth="1"/>
    <col min="1541" max="1541" width="7.1796875" style="73" bestFit="1" customWidth="1"/>
    <col min="1542" max="1542" width="5.54296875" style="73" bestFit="1" customWidth="1"/>
    <col min="1543" max="1543" width="7.81640625" style="73" bestFit="1" customWidth="1"/>
    <col min="1544" max="1544" width="6.1796875" style="73" bestFit="1" customWidth="1"/>
    <col min="1545" max="1545" width="11.453125" style="73" customWidth="1"/>
    <col min="1546" max="1546" width="6.1796875" style="73" bestFit="1" customWidth="1"/>
    <col min="1547" max="1547" width="6.1796875" style="73" customWidth="1"/>
    <col min="1548" max="1548" width="10.81640625" style="73" customWidth="1"/>
    <col min="1549" max="1549" width="5.1796875" style="73" bestFit="1" customWidth="1"/>
    <col min="1550" max="1550" width="7.54296875" style="73" bestFit="1" customWidth="1"/>
    <col min="1551" max="1551" width="6.1796875" style="73" bestFit="1" customWidth="1"/>
    <col min="1552" max="1552" width="7.81640625" style="73" bestFit="1" customWidth="1"/>
    <col min="1553" max="1553" width="6.1796875" style="73" bestFit="1" customWidth="1"/>
    <col min="1554" max="1554" width="11.453125" style="73" bestFit="1" customWidth="1"/>
    <col min="1555" max="1555" width="6.1796875" style="73" bestFit="1" customWidth="1"/>
    <col min="1556" max="1559" width="8.54296875" style="73"/>
    <col min="1560" max="1560" width="13.81640625" style="73" bestFit="1" customWidth="1"/>
    <col min="1561" max="1561" width="17.54296875" style="73" bestFit="1" customWidth="1"/>
    <col min="1562" max="1563" width="17.81640625" style="73" bestFit="1" customWidth="1"/>
    <col min="1564" max="1564" width="17.1796875" style="73" bestFit="1" customWidth="1"/>
    <col min="1565" max="1566" width="17.81640625" style="73" bestFit="1" customWidth="1"/>
    <col min="1567" max="1568" width="17.1796875" style="73" bestFit="1" customWidth="1"/>
    <col min="1569" max="1569" width="10.453125" style="73" bestFit="1" customWidth="1"/>
    <col min="1570" max="1570" width="17.1796875" style="73" bestFit="1" customWidth="1"/>
    <col min="1571" max="1571" width="18.1796875" style="73" bestFit="1" customWidth="1"/>
    <col min="1572" max="1575" width="17.81640625" style="73" bestFit="1" customWidth="1"/>
    <col min="1576" max="1576" width="17.1796875" style="73" bestFit="1" customWidth="1"/>
    <col min="1577" max="1577" width="17.54296875" style="73" bestFit="1" customWidth="1"/>
    <col min="1578" max="1578" width="10.81640625" style="73" bestFit="1" customWidth="1"/>
    <col min="1579" max="1792" width="8.54296875" style="73"/>
    <col min="1793" max="1793" width="4.81640625" style="73" bestFit="1" customWidth="1"/>
    <col min="1794" max="1794" width="31" style="73" bestFit="1" customWidth="1"/>
    <col min="1795" max="1795" width="9.54296875" style="73" bestFit="1" customWidth="1"/>
    <col min="1796" max="1796" width="5.1796875" style="73" bestFit="1" customWidth="1"/>
    <col min="1797" max="1797" width="7.1796875" style="73" bestFit="1" customWidth="1"/>
    <col min="1798" max="1798" width="5.54296875" style="73" bestFit="1" customWidth="1"/>
    <col min="1799" max="1799" width="7.81640625" style="73" bestFit="1" customWidth="1"/>
    <col min="1800" max="1800" width="6.1796875" style="73" bestFit="1" customWidth="1"/>
    <col min="1801" max="1801" width="11.453125" style="73" customWidth="1"/>
    <col min="1802" max="1802" width="6.1796875" style="73" bestFit="1" customWidth="1"/>
    <col min="1803" max="1803" width="6.1796875" style="73" customWidth="1"/>
    <col min="1804" max="1804" width="10.81640625" style="73" customWidth="1"/>
    <col min="1805" max="1805" width="5.1796875" style="73" bestFit="1" customWidth="1"/>
    <col min="1806" max="1806" width="7.54296875" style="73" bestFit="1" customWidth="1"/>
    <col min="1807" max="1807" width="6.1796875" style="73" bestFit="1" customWidth="1"/>
    <col min="1808" max="1808" width="7.81640625" style="73" bestFit="1" customWidth="1"/>
    <col min="1809" max="1809" width="6.1796875" style="73" bestFit="1" customWidth="1"/>
    <col min="1810" max="1810" width="11.453125" style="73" bestFit="1" customWidth="1"/>
    <col min="1811" max="1811" width="6.1796875" style="73" bestFit="1" customWidth="1"/>
    <col min="1812" max="1815" width="8.54296875" style="73"/>
    <col min="1816" max="1816" width="13.81640625" style="73" bestFit="1" customWidth="1"/>
    <col min="1817" max="1817" width="17.54296875" style="73" bestFit="1" customWidth="1"/>
    <col min="1818" max="1819" width="17.81640625" style="73" bestFit="1" customWidth="1"/>
    <col min="1820" max="1820" width="17.1796875" style="73" bestFit="1" customWidth="1"/>
    <col min="1821" max="1822" width="17.81640625" style="73" bestFit="1" customWidth="1"/>
    <col min="1823" max="1824" width="17.1796875" style="73" bestFit="1" customWidth="1"/>
    <col min="1825" max="1825" width="10.453125" style="73" bestFit="1" customWidth="1"/>
    <col min="1826" max="1826" width="17.1796875" style="73" bestFit="1" customWidth="1"/>
    <col min="1827" max="1827" width="18.1796875" style="73" bestFit="1" customWidth="1"/>
    <col min="1828" max="1831" width="17.81640625" style="73" bestFit="1" customWidth="1"/>
    <col min="1832" max="1832" width="17.1796875" style="73" bestFit="1" customWidth="1"/>
    <col min="1833" max="1833" width="17.54296875" style="73" bestFit="1" customWidth="1"/>
    <col min="1834" max="1834" width="10.81640625" style="73" bestFit="1" customWidth="1"/>
    <col min="1835" max="2048" width="8.54296875" style="73"/>
    <col min="2049" max="2049" width="4.81640625" style="73" bestFit="1" customWidth="1"/>
    <col min="2050" max="2050" width="31" style="73" bestFit="1" customWidth="1"/>
    <col min="2051" max="2051" width="9.54296875" style="73" bestFit="1" customWidth="1"/>
    <col min="2052" max="2052" width="5.1796875" style="73" bestFit="1" customWidth="1"/>
    <col min="2053" max="2053" width="7.1796875" style="73" bestFit="1" customWidth="1"/>
    <col min="2054" max="2054" width="5.54296875" style="73" bestFit="1" customWidth="1"/>
    <col min="2055" max="2055" width="7.81640625" style="73" bestFit="1" customWidth="1"/>
    <col min="2056" max="2056" width="6.1796875" style="73" bestFit="1" customWidth="1"/>
    <col min="2057" max="2057" width="11.453125" style="73" customWidth="1"/>
    <col min="2058" max="2058" width="6.1796875" style="73" bestFit="1" customWidth="1"/>
    <col min="2059" max="2059" width="6.1796875" style="73" customWidth="1"/>
    <col min="2060" max="2060" width="10.81640625" style="73" customWidth="1"/>
    <col min="2061" max="2061" width="5.1796875" style="73" bestFit="1" customWidth="1"/>
    <col min="2062" max="2062" width="7.54296875" style="73" bestFit="1" customWidth="1"/>
    <col min="2063" max="2063" width="6.1796875" style="73" bestFit="1" customWidth="1"/>
    <col min="2064" max="2064" width="7.81640625" style="73" bestFit="1" customWidth="1"/>
    <col min="2065" max="2065" width="6.1796875" style="73" bestFit="1" customWidth="1"/>
    <col min="2066" max="2066" width="11.453125" style="73" bestFit="1" customWidth="1"/>
    <col min="2067" max="2067" width="6.1796875" style="73" bestFit="1" customWidth="1"/>
    <col min="2068" max="2071" width="8.54296875" style="73"/>
    <col min="2072" max="2072" width="13.81640625" style="73" bestFit="1" customWidth="1"/>
    <col min="2073" max="2073" width="17.54296875" style="73" bestFit="1" customWidth="1"/>
    <col min="2074" max="2075" width="17.81640625" style="73" bestFit="1" customWidth="1"/>
    <col min="2076" max="2076" width="17.1796875" style="73" bestFit="1" customWidth="1"/>
    <col min="2077" max="2078" width="17.81640625" style="73" bestFit="1" customWidth="1"/>
    <col min="2079" max="2080" width="17.1796875" style="73" bestFit="1" customWidth="1"/>
    <col min="2081" max="2081" width="10.453125" style="73" bestFit="1" customWidth="1"/>
    <col min="2082" max="2082" width="17.1796875" style="73" bestFit="1" customWidth="1"/>
    <col min="2083" max="2083" width="18.1796875" style="73" bestFit="1" customWidth="1"/>
    <col min="2084" max="2087" width="17.81640625" style="73" bestFit="1" customWidth="1"/>
    <col min="2088" max="2088" width="17.1796875" style="73" bestFit="1" customWidth="1"/>
    <col min="2089" max="2089" width="17.54296875" style="73" bestFit="1" customWidth="1"/>
    <col min="2090" max="2090" width="10.81640625" style="73" bestFit="1" customWidth="1"/>
    <col min="2091" max="2304" width="8.54296875" style="73"/>
    <col min="2305" max="2305" width="4.81640625" style="73" bestFit="1" customWidth="1"/>
    <col min="2306" max="2306" width="31" style="73" bestFit="1" customWidth="1"/>
    <col min="2307" max="2307" width="9.54296875" style="73" bestFit="1" customWidth="1"/>
    <col min="2308" max="2308" width="5.1796875" style="73" bestFit="1" customWidth="1"/>
    <col min="2309" max="2309" width="7.1796875" style="73" bestFit="1" customWidth="1"/>
    <col min="2310" max="2310" width="5.54296875" style="73" bestFit="1" customWidth="1"/>
    <col min="2311" max="2311" width="7.81640625" style="73" bestFit="1" customWidth="1"/>
    <col min="2312" max="2312" width="6.1796875" style="73" bestFit="1" customWidth="1"/>
    <col min="2313" max="2313" width="11.453125" style="73" customWidth="1"/>
    <col min="2314" max="2314" width="6.1796875" style="73" bestFit="1" customWidth="1"/>
    <col min="2315" max="2315" width="6.1796875" style="73" customWidth="1"/>
    <col min="2316" max="2316" width="10.81640625" style="73" customWidth="1"/>
    <col min="2317" max="2317" width="5.1796875" style="73" bestFit="1" customWidth="1"/>
    <col min="2318" max="2318" width="7.54296875" style="73" bestFit="1" customWidth="1"/>
    <col min="2319" max="2319" width="6.1796875" style="73" bestFit="1" customWidth="1"/>
    <col min="2320" max="2320" width="7.81640625" style="73" bestFit="1" customWidth="1"/>
    <col min="2321" max="2321" width="6.1796875" style="73" bestFit="1" customWidth="1"/>
    <col min="2322" max="2322" width="11.453125" style="73" bestFit="1" customWidth="1"/>
    <col min="2323" max="2323" width="6.1796875" style="73" bestFit="1" customWidth="1"/>
    <col min="2324" max="2327" width="8.54296875" style="73"/>
    <col min="2328" max="2328" width="13.81640625" style="73" bestFit="1" customWidth="1"/>
    <col min="2329" max="2329" width="17.54296875" style="73" bestFit="1" customWidth="1"/>
    <col min="2330" max="2331" width="17.81640625" style="73" bestFit="1" customWidth="1"/>
    <col min="2332" max="2332" width="17.1796875" style="73" bestFit="1" customWidth="1"/>
    <col min="2333" max="2334" width="17.81640625" style="73" bestFit="1" customWidth="1"/>
    <col min="2335" max="2336" width="17.1796875" style="73" bestFit="1" customWidth="1"/>
    <col min="2337" max="2337" width="10.453125" style="73" bestFit="1" customWidth="1"/>
    <col min="2338" max="2338" width="17.1796875" style="73" bestFit="1" customWidth="1"/>
    <col min="2339" max="2339" width="18.1796875" style="73" bestFit="1" customWidth="1"/>
    <col min="2340" max="2343" width="17.81640625" style="73" bestFit="1" customWidth="1"/>
    <col min="2344" max="2344" width="17.1796875" style="73" bestFit="1" customWidth="1"/>
    <col min="2345" max="2345" width="17.54296875" style="73" bestFit="1" customWidth="1"/>
    <col min="2346" max="2346" width="10.81640625" style="73" bestFit="1" customWidth="1"/>
    <col min="2347" max="2560" width="8.54296875" style="73"/>
    <col min="2561" max="2561" width="4.81640625" style="73" bestFit="1" customWidth="1"/>
    <col min="2562" max="2562" width="31" style="73" bestFit="1" customWidth="1"/>
    <col min="2563" max="2563" width="9.54296875" style="73" bestFit="1" customWidth="1"/>
    <col min="2564" max="2564" width="5.1796875" style="73" bestFit="1" customWidth="1"/>
    <col min="2565" max="2565" width="7.1796875" style="73" bestFit="1" customWidth="1"/>
    <col min="2566" max="2566" width="5.54296875" style="73" bestFit="1" customWidth="1"/>
    <col min="2567" max="2567" width="7.81640625" style="73" bestFit="1" customWidth="1"/>
    <col min="2568" max="2568" width="6.1796875" style="73" bestFit="1" customWidth="1"/>
    <col min="2569" max="2569" width="11.453125" style="73" customWidth="1"/>
    <col min="2570" max="2570" width="6.1796875" style="73" bestFit="1" customWidth="1"/>
    <col min="2571" max="2571" width="6.1796875" style="73" customWidth="1"/>
    <col min="2572" max="2572" width="10.81640625" style="73" customWidth="1"/>
    <col min="2573" max="2573" width="5.1796875" style="73" bestFit="1" customWidth="1"/>
    <col min="2574" max="2574" width="7.54296875" style="73" bestFit="1" customWidth="1"/>
    <col min="2575" max="2575" width="6.1796875" style="73" bestFit="1" customWidth="1"/>
    <col min="2576" max="2576" width="7.81640625" style="73" bestFit="1" customWidth="1"/>
    <col min="2577" max="2577" width="6.1796875" style="73" bestFit="1" customWidth="1"/>
    <col min="2578" max="2578" width="11.453125" style="73" bestFit="1" customWidth="1"/>
    <col min="2579" max="2579" width="6.1796875" style="73" bestFit="1" customWidth="1"/>
    <col min="2580" max="2583" width="8.54296875" style="73"/>
    <col min="2584" max="2584" width="13.81640625" style="73" bestFit="1" customWidth="1"/>
    <col min="2585" max="2585" width="17.54296875" style="73" bestFit="1" customWidth="1"/>
    <col min="2586" max="2587" width="17.81640625" style="73" bestFit="1" customWidth="1"/>
    <col min="2588" max="2588" width="17.1796875" style="73" bestFit="1" customWidth="1"/>
    <col min="2589" max="2590" width="17.81640625" style="73" bestFit="1" customWidth="1"/>
    <col min="2591" max="2592" width="17.1796875" style="73" bestFit="1" customWidth="1"/>
    <col min="2593" max="2593" width="10.453125" style="73" bestFit="1" customWidth="1"/>
    <col min="2594" max="2594" width="17.1796875" style="73" bestFit="1" customWidth="1"/>
    <col min="2595" max="2595" width="18.1796875" style="73" bestFit="1" customWidth="1"/>
    <col min="2596" max="2599" width="17.81640625" style="73" bestFit="1" customWidth="1"/>
    <col min="2600" max="2600" width="17.1796875" style="73" bestFit="1" customWidth="1"/>
    <col min="2601" max="2601" width="17.54296875" style="73" bestFit="1" customWidth="1"/>
    <col min="2602" max="2602" width="10.81640625" style="73" bestFit="1" customWidth="1"/>
    <col min="2603" max="2816" width="8.54296875" style="73"/>
    <col min="2817" max="2817" width="4.81640625" style="73" bestFit="1" customWidth="1"/>
    <col min="2818" max="2818" width="31" style="73" bestFit="1" customWidth="1"/>
    <col min="2819" max="2819" width="9.54296875" style="73" bestFit="1" customWidth="1"/>
    <col min="2820" max="2820" width="5.1796875" style="73" bestFit="1" customWidth="1"/>
    <col min="2821" max="2821" width="7.1796875" style="73" bestFit="1" customWidth="1"/>
    <col min="2822" max="2822" width="5.54296875" style="73" bestFit="1" customWidth="1"/>
    <col min="2823" max="2823" width="7.81640625" style="73" bestFit="1" customWidth="1"/>
    <col min="2824" max="2824" width="6.1796875" style="73" bestFit="1" customWidth="1"/>
    <col min="2825" max="2825" width="11.453125" style="73" customWidth="1"/>
    <col min="2826" max="2826" width="6.1796875" style="73" bestFit="1" customWidth="1"/>
    <col min="2827" max="2827" width="6.1796875" style="73" customWidth="1"/>
    <col min="2828" max="2828" width="10.81640625" style="73" customWidth="1"/>
    <col min="2829" max="2829" width="5.1796875" style="73" bestFit="1" customWidth="1"/>
    <col min="2830" max="2830" width="7.54296875" style="73" bestFit="1" customWidth="1"/>
    <col min="2831" max="2831" width="6.1796875" style="73" bestFit="1" customWidth="1"/>
    <col min="2832" max="2832" width="7.81640625" style="73" bestFit="1" customWidth="1"/>
    <col min="2833" max="2833" width="6.1796875" style="73" bestFit="1" customWidth="1"/>
    <col min="2834" max="2834" width="11.453125" style="73" bestFit="1" customWidth="1"/>
    <col min="2835" max="2835" width="6.1796875" style="73" bestFit="1" customWidth="1"/>
    <col min="2836" max="2839" width="8.54296875" style="73"/>
    <col min="2840" max="2840" width="13.81640625" style="73" bestFit="1" customWidth="1"/>
    <col min="2841" max="2841" width="17.54296875" style="73" bestFit="1" customWidth="1"/>
    <col min="2842" max="2843" width="17.81640625" style="73" bestFit="1" customWidth="1"/>
    <col min="2844" max="2844" width="17.1796875" style="73" bestFit="1" customWidth="1"/>
    <col min="2845" max="2846" width="17.81640625" style="73" bestFit="1" customWidth="1"/>
    <col min="2847" max="2848" width="17.1796875" style="73" bestFit="1" customWidth="1"/>
    <col min="2849" max="2849" width="10.453125" style="73" bestFit="1" customWidth="1"/>
    <col min="2850" max="2850" width="17.1796875" style="73" bestFit="1" customWidth="1"/>
    <col min="2851" max="2851" width="18.1796875" style="73" bestFit="1" customWidth="1"/>
    <col min="2852" max="2855" width="17.81640625" style="73" bestFit="1" customWidth="1"/>
    <col min="2856" max="2856" width="17.1796875" style="73" bestFit="1" customWidth="1"/>
    <col min="2857" max="2857" width="17.54296875" style="73" bestFit="1" customWidth="1"/>
    <col min="2858" max="2858" width="10.81640625" style="73" bestFit="1" customWidth="1"/>
    <col min="2859" max="3072" width="8.54296875" style="73"/>
    <col min="3073" max="3073" width="4.81640625" style="73" bestFit="1" customWidth="1"/>
    <col min="3074" max="3074" width="31" style="73" bestFit="1" customWidth="1"/>
    <col min="3075" max="3075" width="9.54296875" style="73" bestFit="1" customWidth="1"/>
    <col min="3076" max="3076" width="5.1796875" style="73" bestFit="1" customWidth="1"/>
    <col min="3077" max="3077" width="7.1796875" style="73" bestFit="1" customWidth="1"/>
    <col min="3078" max="3078" width="5.54296875" style="73" bestFit="1" customWidth="1"/>
    <col min="3079" max="3079" width="7.81640625" style="73" bestFit="1" customWidth="1"/>
    <col min="3080" max="3080" width="6.1796875" style="73" bestFit="1" customWidth="1"/>
    <col min="3081" max="3081" width="11.453125" style="73" customWidth="1"/>
    <col min="3082" max="3082" width="6.1796875" style="73" bestFit="1" customWidth="1"/>
    <col min="3083" max="3083" width="6.1796875" style="73" customWidth="1"/>
    <col min="3084" max="3084" width="10.81640625" style="73" customWidth="1"/>
    <col min="3085" max="3085" width="5.1796875" style="73" bestFit="1" customWidth="1"/>
    <col min="3086" max="3086" width="7.54296875" style="73" bestFit="1" customWidth="1"/>
    <col min="3087" max="3087" width="6.1796875" style="73" bestFit="1" customWidth="1"/>
    <col min="3088" max="3088" width="7.81640625" style="73" bestFit="1" customWidth="1"/>
    <col min="3089" max="3089" width="6.1796875" style="73" bestFit="1" customWidth="1"/>
    <col min="3090" max="3090" width="11.453125" style="73" bestFit="1" customWidth="1"/>
    <col min="3091" max="3091" width="6.1796875" style="73" bestFit="1" customWidth="1"/>
    <col min="3092" max="3095" width="8.54296875" style="73"/>
    <col min="3096" max="3096" width="13.81640625" style="73" bestFit="1" customWidth="1"/>
    <col min="3097" max="3097" width="17.54296875" style="73" bestFit="1" customWidth="1"/>
    <col min="3098" max="3099" width="17.81640625" style="73" bestFit="1" customWidth="1"/>
    <col min="3100" max="3100" width="17.1796875" style="73" bestFit="1" customWidth="1"/>
    <col min="3101" max="3102" width="17.81640625" style="73" bestFit="1" customWidth="1"/>
    <col min="3103" max="3104" width="17.1796875" style="73" bestFit="1" customWidth="1"/>
    <col min="3105" max="3105" width="10.453125" style="73" bestFit="1" customWidth="1"/>
    <col min="3106" max="3106" width="17.1796875" style="73" bestFit="1" customWidth="1"/>
    <col min="3107" max="3107" width="18.1796875" style="73" bestFit="1" customWidth="1"/>
    <col min="3108" max="3111" width="17.81640625" style="73" bestFit="1" customWidth="1"/>
    <col min="3112" max="3112" width="17.1796875" style="73" bestFit="1" customWidth="1"/>
    <col min="3113" max="3113" width="17.54296875" style="73" bestFit="1" customWidth="1"/>
    <col min="3114" max="3114" width="10.81640625" style="73" bestFit="1" customWidth="1"/>
    <col min="3115" max="3328" width="8.54296875" style="73"/>
    <col min="3329" max="3329" width="4.81640625" style="73" bestFit="1" customWidth="1"/>
    <col min="3330" max="3330" width="31" style="73" bestFit="1" customWidth="1"/>
    <col min="3331" max="3331" width="9.54296875" style="73" bestFit="1" customWidth="1"/>
    <col min="3332" max="3332" width="5.1796875" style="73" bestFit="1" customWidth="1"/>
    <col min="3333" max="3333" width="7.1796875" style="73" bestFit="1" customWidth="1"/>
    <col min="3334" max="3334" width="5.54296875" style="73" bestFit="1" customWidth="1"/>
    <col min="3335" max="3335" width="7.81640625" style="73" bestFit="1" customWidth="1"/>
    <col min="3336" max="3336" width="6.1796875" style="73" bestFit="1" customWidth="1"/>
    <col min="3337" max="3337" width="11.453125" style="73" customWidth="1"/>
    <col min="3338" max="3338" width="6.1796875" style="73" bestFit="1" customWidth="1"/>
    <col min="3339" max="3339" width="6.1796875" style="73" customWidth="1"/>
    <col min="3340" max="3340" width="10.81640625" style="73" customWidth="1"/>
    <col min="3341" max="3341" width="5.1796875" style="73" bestFit="1" customWidth="1"/>
    <col min="3342" max="3342" width="7.54296875" style="73" bestFit="1" customWidth="1"/>
    <col min="3343" max="3343" width="6.1796875" style="73" bestFit="1" customWidth="1"/>
    <col min="3344" max="3344" width="7.81640625" style="73" bestFit="1" customWidth="1"/>
    <col min="3345" max="3345" width="6.1796875" style="73" bestFit="1" customWidth="1"/>
    <col min="3346" max="3346" width="11.453125" style="73" bestFit="1" customWidth="1"/>
    <col min="3347" max="3347" width="6.1796875" style="73" bestFit="1" customWidth="1"/>
    <col min="3348" max="3351" width="8.54296875" style="73"/>
    <col min="3352" max="3352" width="13.81640625" style="73" bestFit="1" customWidth="1"/>
    <col min="3353" max="3353" width="17.54296875" style="73" bestFit="1" customWidth="1"/>
    <col min="3354" max="3355" width="17.81640625" style="73" bestFit="1" customWidth="1"/>
    <col min="3356" max="3356" width="17.1796875" style="73" bestFit="1" customWidth="1"/>
    <col min="3357" max="3358" width="17.81640625" style="73" bestFit="1" customWidth="1"/>
    <col min="3359" max="3360" width="17.1796875" style="73" bestFit="1" customWidth="1"/>
    <col min="3361" max="3361" width="10.453125" style="73" bestFit="1" customWidth="1"/>
    <col min="3362" max="3362" width="17.1796875" style="73" bestFit="1" customWidth="1"/>
    <col min="3363" max="3363" width="18.1796875" style="73" bestFit="1" customWidth="1"/>
    <col min="3364" max="3367" width="17.81640625" style="73" bestFit="1" customWidth="1"/>
    <col min="3368" max="3368" width="17.1796875" style="73" bestFit="1" customWidth="1"/>
    <col min="3369" max="3369" width="17.54296875" style="73" bestFit="1" customWidth="1"/>
    <col min="3370" max="3370" width="10.81640625" style="73" bestFit="1" customWidth="1"/>
    <col min="3371" max="3584" width="8.54296875" style="73"/>
    <col min="3585" max="3585" width="4.81640625" style="73" bestFit="1" customWidth="1"/>
    <col min="3586" max="3586" width="31" style="73" bestFit="1" customWidth="1"/>
    <col min="3587" max="3587" width="9.54296875" style="73" bestFit="1" customWidth="1"/>
    <col min="3588" max="3588" width="5.1796875" style="73" bestFit="1" customWidth="1"/>
    <col min="3589" max="3589" width="7.1796875" style="73" bestFit="1" customWidth="1"/>
    <col min="3590" max="3590" width="5.54296875" style="73" bestFit="1" customWidth="1"/>
    <col min="3591" max="3591" width="7.81640625" style="73" bestFit="1" customWidth="1"/>
    <col min="3592" max="3592" width="6.1796875" style="73" bestFit="1" customWidth="1"/>
    <col min="3593" max="3593" width="11.453125" style="73" customWidth="1"/>
    <col min="3594" max="3594" width="6.1796875" style="73" bestFit="1" customWidth="1"/>
    <col min="3595" max="3595" width="6.1796875" style="73" customWidth="1"/>
    <col min="3596" max="3596" width="10.81640625" style="73" customWidth="1"/>
    <col min="3597" max="3597" width="5.1796875" style="73" bestFit="1" customWidth="1"/>
    <col min="3598" max="3598" width="7.54296875" style="73" bestFit="1" customWidth="1"/>
    <col min="3599" max="3599" width="6.1796875" style="73" bestFit="1" customWidth="1"/>
    <col min="3600" max="3600" width="7.81640625" style="73" bestFit="1" customWidth="1"/>
    <col min="3601" max="3601" width="6.1796875" style="73" bestFit="1" customWidth="1"/>
    <col min="3602" max="3602" width="11.453125" style="73" bestFit="1" customWidth="1"/>
    <col min="3603" max="3603" width="6.1796875" style="73" bestFit="1" customWidth="1"/>
    <col min="3604" max="3607" width="8.54296875" style="73"/>
    <col min="3608" max="3608" width="13.81640625" style="73" bestFit="1" customWidth="1"/>
    <col min="3609" max="3609" width="17.54296875" style="73" bestFit="1" customWidth="1"/>
    <col min="3610" max="3611" width="17.81640625" style="73" bestFit="1" customWidth="1"/>
    <col min="3612" max="3612" width="17.1796875" style="73" bestFit="1" customWidth="1"/>
    <col min="3613" max="3614" width="17.81640625" style="73" bestFit="1" customWidth="1"/>
    <col min="3615" max="3616" width="17.1796875" style="73" bestFit="1" customWidth="1"/>
    <col min="3617" max="3617" width="10.453125" style="73" bestFit="1" customWidth="1"/>
    <col min="3618" max="3618" width="17.1796875" style="73" bestFit="1" customWidth="1"/>
    <col min="3619" max="3619" width="18.1796875" style="73" bestFit="1" customWidth="1"/>
    <col min="3620" max="3623" width="17.81640625" style="73" bestFit="1" customWidth="1"/>
    <col min="3624" max="3624" width="17.1796875" style="73" bestFit="1" customWidth="1"/>
    <col min="3625" max="3625" width="17.54296875" style="73" bestFit="1" customWidth="1"/>
    <col min="3626" max="3626" width="10.81640625" style="73" bestFit="1" customWidth="1"/>
    <col min="3627" max="3840" width="8.54296875" style="73"/>
    <col min="3841" max="3841" width="4.81640625" style="73" bestFit="1" customWidth="1"/>
    <col min="3842" max="3842" width="31" style="73" bestFit="1" customWidth="1"/>
    <col min="3843" max="3843" width="9.54296875" style="73" bestFit="1" customWidth="1"/>
    <col min="3844" max="3844" width="5.1796875" style="73" bestFit="1" customWidth="1"/>
    <col min="3845" max="3845" width="7.1796875" style="73" bestFit="1" customWidth="1"/>
    <col min="3846" max="3846" width="5.54296875" style="73" bestFit="1" customWidth="1"/>
    <col min="3847" max="3847" width="7.81640625" style="73" bestFit="1" customWidth="1"/>
    <col min="3848" max="3848" width="6.1796875" style="73" bestFit="1" customWidth="1"/>
    <col min="3849" max="3849" width="11.453125" style="73" customWidth="1"/>
    <col min="3850" max="3850" width="6.1796875" style="73" bestFit="1" customWidth="1"/>
    <col min="3851" max="3851" width="6.1796875" style="73" customWidth="1"/>
    <col min="3852" max="3852" width="10.81640625" style="73" customWidth="1"/>
    <col min="3853" max="3853" width="5.1796875" style="73" bestFit="1" customWidth="1"/>
    <col min="3854" max="3854" width="7.54296875" style="73" bestFit="1" customWidth="1"/>
    <col min="3855" max="3855" width="6.1796875" style="73" bestFit="1" customWidth="1"/>
    <col min="3856" max="3856" width="7.81640625" style="73" bestFit="1" customWidth="1"/>
    <col min="3857" max="3857" width="6.1796875" style="73" bestFit="1" customWidth="1"/>
    <col min="3858" max="3858" width="11.453125" style="73" bestFit="1" customWidth="1"/>
    <col min="3859" max="3859" width="6.1796875" style="73" bestFit="1" customWidth="1"/>
    <col min="3860" max="3863" width="8.54296875" style="73"/>
    <col min="3864" max="3864" width="13.81640625" style="73" bestFit="1" customWidth="1"/>
    <col min="3865" max="3865" width="17.54296875" style="73" bestFit="1" customWidth="1"/>
    <col min="3866" max="3867" width="17.81640625" style="73" bestFit="1" customWidth="1"/>
    <col min="3868" max="3868" width="17.1796875" style="73" bestFit="1" customWidth="1"/>
    <col min="3869" max="3870" width="17.81640625" style="73" bestFit="1" customWidth="1"/>
    <col min="3871" max="3872" width="17.1796875" style="73" bestFit="1" customWidth="1"/>
    <col min="3873" max="3873" width="10.453125" style="73" bestFit="1" customWidth="1"/>
    <col min="3874" max="3874" width="17.1796875" style="73" bestFit="1" customWidth="1"/>
    <col min="3875" max="3875" width="18.1796875" style="73" bestFit="1" customWidth="1"/>
    <col min="3876" max="3879" width="17.81640625" style="73" bestFit="1" customWidth="1"/>
    <col min="3880" max="3880" width="17.1796875" style="73" bestFit="1" customWidth="1"/>
    <col min="3881" max="3881" width="17.54296875" style="73" bestFit="1" customWidth="1"/>
    <col min="3882" max="3882" width="10.81640625" style="73" bestFit="1" customWidth="1"/>
    <col min="3883" max="4096" width="8.54296875" style="73"/>
    <col min="4097" max="4097" width="4.81640625" style="73" bestFit="1" customWidth="1"/>
    <col min="4098" max="4098" width="31" style="73" bestFit="1" customWidth="1"/>
    <col min="4099" max="4099" width="9.54296875" style="73" bestFit="1" customWidth="1"/>
    <col min="4100" max="4100" width="5.1796875" style="73" bestFit="1" customWidth="1"/>
    <col min="4101" max="4101" width="7.1796875" style="73" bestFit="1" customWidth="1"/>
    <col min="4102" max="4102" width="5.54296875" style="73" bestFit="1" customWidth="1"/>
    <col min="4103" max="4103" width="7.81640625" style="73" bestFit="1" customWidth="1"/>
    <col min="4104" max="4104" width="6.1796875" style="73" bestFit="1" customWidth="1"/>
    <col min="4105" max="4105" width="11.453125" style="73" customWidth="1"/>
    <col min="4106" max="4106" width="6.1796875" style="73" bestFit="1" customWidth="1"/>
    <col min="4107" max="4107" width="6.1796875" style="73" customWidth="1"/>
    <col min="4108" max="4108" width="10.81640625" style="73" customWidth="1"/>
    <col min="4109" max="4109" width="5.1796875" style="73" bestFit="1" customWidth="1"/>
    <col min="4110" max="4110" width="7.54296875" style="73" bestFit="1" customWidth="1"/>
    <col min="4111" max="4111" width="6.1796875" style="73" bestFit="1" customWidth="1"/>
    <col min="4112" max="4112" width="7.81640625" style="73" bestFit="1" customWidth="1"/>
    <col min="4113" max="4113" width="6.1796875" style="73" bestFit="1" customWidth="1"/>
    <col min="4114" max="4114" width="11.453125" style="73" bestFit="1" customWidth="1"/>
    <col min="4115" max="4115" width="6.1796875" style="73" bestFit="1" customWidth="1"/>
    <col min="4116" max="4119" width="8.54296875" style="73"/>
    <col min="4120" max="4120" width="13.81640625" style="73" bestFit="1" customWidth="1"/>
    <col min="4121" max="4121" width="17.54296875" style="73" bestFit="1" customWidth="1"/>
    <col min="4122" max="4123" width="17.81640625" style="73" bestFit="1" customWidth="1"/>
    <col min="4124" max="4124" width="17.1796875" style="73" bestFit="1" customWidth="1"/>
    <col min="4125" max="4126" width="17.81640625" style="73" bestFit="1" customWidth="1"/>
    <col min="4127" max="4128" width="17.1796875" style="73" bestFit="1" customWidth="1"/>
    <col min="4129" max="4129" width="10.453125" style="73" bestFit="1" customWidth="1"/>
    <col min="4130" max="4130" width="17.1796875" style="73" bestFit="1" customWidth="1"/>
    <col min="4131" max="4131" width="18.1796875" style="73" bestFit="1" customWidth="1"/>
    <col min="4132" max="4135" width="17.81640625" style="73" bestFit="1" customWidth="1"/>
    <col min="4136" max="4136" width="17.1796875" style="73" bestFit="1" customWidth="1"/>
    <col min="4137" max="4137" width="17.54296875" style="73" bestFit="1" customWidth="1"/>
    <col min="4138" max="4138" width="10.81640625" style="73" bestFit="1" customWidth="1"/>
    <col min="4139" max="4352" width="8.54296875" style="73"/>
    <col min="4353" max="4353" width="4.81640625" style="73" bestFit="1" customWidth="1"/>
    <col min="4354" max="4354" width="31" style="73" bestFit="1" customWidth="1"/>
    <col min="4355" max="4355" width="9.54296875" style="73" bestFit="1" customWidth="1"/>
    <col min="4356" max="4356" width="5.1796875" style="73" bestFit="1" customWidth="1"/>
    <col min="4357" max="4357" width="7.1796875" style="73" bestFit="1" customWidth="1"/>
    <col min="4358" max="4358" width="5.54296875" style="73" bestFit="1" customWidth="1"/>
    <col min="4359" max="4359" width="7.81640625" style="73" bestFit="1" customWidth="1"/>
    <col min="4360" max="4360" width="6.1796875" style="73" bestFit="1" customWidth="1"/>
    <col min="4361" max="4361" width="11.453125" style="73" customWidth="1"/>
    <col min="4362" max="4362" width="6.1796875" style="73" bestFit="1" customWidth="1"/>
    <col min="4363" max="4363" width="6.1796875" style="73" customWidth="1"/>
    <col min="4364" max="4364" width="10.81640625" style="73" customWidth="1"/>
    <col min="4365" max="4365" width="5.1796875" style="73" bestFit="1" customWidth="1"/>
    <col min="4366" max="4366" width="7.54296875" style="73" bestFit="1" customWidth="1"/>
    <col min="4367" max="4367" width="6.1796875" style="73" bestFit="1" customWidth="1"/>
    <col min="4368" max="4368" width="7.81640625" style="73" bestFit="1" customWidth="1"/>
    <col min="4369" max="4369" width="6.1796875" style="73" bestFit="1" customWidth="1"/>
    <col min="4370" max="4370" width="11.453125" style="73" bestFit="1" customWidth="1"/>
    <col min="4371" max="4371" width="6.1796875" style="73" bestFit="1" customWidth="1"/>
    <col min="4372" max="4375" width="8.54296875" style="73"/>
    <col min="4376" max="4376" width="13.81640625" style="73" bestFit="1" customWidth="1"/>
    <col min="4377" max="4377" width="17.54296875" style="73" bestFit="1" customWidth="1"/>
    <col min="4378" max="4379" width="17.81640625" style="73" bestFit="1" customWidth="1"/>
    <col min="4380" max="4380" width="17.1796875" style="73" bestFit="1" customWidth="1"/>
    <col min="4381" max="4382" width="17.81640625" style="73" bestFit="1" customWidth="1"/>
    <col min="4383" max="4384" width="17.1796875" style="73" bestFit="1" customWidth="1"/>
    <col min="4385" max="4385" width="10.453125" style="73" bestFit="1" customWidth="1"/>
    <col min="4386" max="4386" width="17.1796875" style="73" bestFit="1" customWidth="1"/>
    <col min="4387" max="4387" width="18.1796875" style="73" bestFit="1" customWidth="1"/>
    <col min="4388" max="4391" width="17.81640625" style="73" bestFit="1" customWidth="1"/>
    <col min="4392" max="4392" width="17.1796875" style="73" bestFit="1" customWidth="1"/>
    <col min="4393" max="4393" width="17.54296875" style="73" bestFit="1" customWidth="1"/>
    <col min="4394" max="4394" width="10.81640625" style="73" bestFit="1" customWidth="1"/>
    <col min="4395" max="4608" width="8.54296875" style="73"/>
    <col min="4609" max="4609" width="4.81640625" style="73" bestFit="1" customWidth="1"/>
    <col min="4610" max="4610" width="31" style="73" bestFit="1" customWidth="1"/>
    <col min="4611" max="4611" width="9.54296875" style="73" bestFit="1" customWidth="1"/>
    <col min="4612" max="4612" width="5.1796875" style="73" bestFit="1" customWidth="1"/>
    <col min="4613" max="4613" width="7.1796875" style="73" bestFit="1" customWidth="1"/>
    <col min="4614" max="4614" width="5.54296875" style="73" bestFit="1" customWidth="1"/>
    <col min="4615" max="4615" width="7.81640625" style="73" bestFit="1" customWidth="1"/>
    <col min="4616" max="4616" width="6.1796875" style="73" bestFit="1" customWidth="1"/>
    <col min="4617" max="4617" width="11.453125" style="73" customWidth="1"/>
    <col min="4618" max="4618" width="6.1796875" style="73" bestFit="1" customWidth="1"/>
    <col min="4619" max="4619" width="6.1796875" style="73" customWidth="1"/>
    <col min="4620" max="4620" width="10.81640625" style="73" customWidth="1"/>
    <col min="4621" max="4621" width="5.1796875" style="73" bestFit="1" customWidth="1"/>
    <col min="4622" max="4622" width="7.54296875" style="73" bestFit="1" customWidth="1"/>
    <col min="4623" max="4623" width="6.1796875" style="73" bestFit="1" customWidth="1"/>
    <col min="4624" max="4624" width="7.81640625" style="73" bestFit="1" customWidth="1"/>
    <col min="4625" max="4625" width="6.1796875" style="73" bestFit="1" customWidth="1"/>
    <col min="4626" max="4626" width="11.453125" style="73" bestFit="1" customWidth="1"/>
    <col min="4627" max="4627" width="6.1796875" style="73" bestFit="1" customWidth="1"/>
    <col min="4628" max="4631" width="8.54296875" style="73"/>
    <col min="4632" max="4632" width="13.81640625" style="73" bestFit="1" customWidth="1"/>
    <col min="4633" max="4633" width="17.54296875" style="73" bestFit="1" customWidth="1"/>
    <col min="4634" max="4635" width="17.81640625" style="73" bestFit="1" customWidth="1"/>
    <col min="4636" max="4636" width="17.1796875" style="73" bestFit="1" customWidth="1"/>
    <col min="4637" max="4638" width="17.81640625" style="73" bestFit="1" customWidth="1"/>
    <col min="4639" max="4640" width="17.1796875" style="73" bestFit="1" customWidth="1"/>
    <col min="4641" max="4641" width="10.453125" style="73" bestFit="1" customWidth="1"/>
    <col min="4642" max="4642" width="17.1796875" style="73" bestFit="1" customWidth="1"/>
    <col min="4643" max="4643" width="18.1796875" style="73" bestFit="1" customWidth="1"/>
    <col min="4644" max="4647" width="17.81640625" style="73" bestFit="1" customWidth="1"/>
    <col min="4648" max="4648" width="17.1796875" style="73" bestFit="1" customWidth="1"/>
    <col min="4649" max="4649" width="17.54296875" style="73" bestFit="1" customWidth="1"/>
    <col min="4650" max="4650" width="10.81640625" style="73" bestFit="1" customWidth="1"/>
    <col min="4651" max="4864" width="8.54296875" style="73"/>
    <col min="4865" max="4865" width="4.81640625" style="73" bestFit="1" customWidth="1"/>
    <col min="4866" max="4866" width="31" style="73" bestFit="1" customWidth="1"/>
    <col min="4867" max="4867" width="9.54296875" style="73" bestFit="1" customWidth="1"/>
    <col min="4868" max="4868" width="5.1796875" style="73" bestFit="1" customWidth="1"/>
    <col min="4869" max="4869" width="7.1796875" style="73" bestFit="1" customWidth="1"/>
    <col min="4870" max="4870" width="5.54296875" style="73" bestFit="1" customWidth="1"/>
    <col min="4871" max="4871" width="7.81640625" style="73" bestFit="1" customWidth="1"/>
    <col min="4872" max="4872" width="6.1796875" style="73" bestFit="1" customWidth="1"/>
    <col min="4873" max="4873" width="11.453125" style="73" customWidth="1"/>
    <col min="4874" max="4874" width="6.1796875" style="73" bestFit="1" customWidth="1"/>
    <col min="4875" max="4875" width="6.1796875" style="73" customWidth="1"/>
    <col min="4876" max="4876" width="10.81640625" style="73" customWidth="1"/>
    <col min="4877" max="4877" width="5.1796875" style="73" bestFit="1" customWidth="1"/>
    <col min="4878" max="4878" width="7.54296875" style="73" bestFit="1" customWidth="1"/>
    <col min="4879" max="4879" width="6.1796875" style="73" bestFit="1" customWidth="1"/>
    <col min="4880" max="4880" width="7.81640625" style="73" bestFit="1" customWidth="1"/>
    <col min="4881" max="4881" width="6.1796875" style="73" bestFit="1" customWidth="1"/>
    <col min="4882" max="4882" width="11.453125" style="73" bestFit="1" customWidth="1"/>
    <col min="4883" max="4883" width="6.1796875" style="73" bestFit="1" customWidth="1"/>
    <col min="4884" max="4887" width="8.54296875" style="73"/>
    <col min="4888" max="4888" width="13.81640625" style="73" bestFit="1" customWidth="1"/>
    <col min="4889" max="4889" width="17.54296875" style="73" bestFit="1" customWidth="1"/>
    <col min="4890" max="4891" width="17.81640625" style="73" bestFit="1" customWidth="1"/>
    <col min="4892" max="4892" width="17.1796875" style="73" bestFit="1" customWidth="1"/>
    <col min="4893" max="4894" width="17.81640625" style="73" bestFit="1" customWidth="1"/>
    <col min="4895" max="4896" width="17.1796875" style="73" bestFit="1" customWidth="1"/>
    <col min="4897" max="4897" width="10.453125" style="73" bestFit="1" customWidth="1"/>
    <col min="4898" max="4898" width="17.1796875" style="73" bestFit="1" customWidth="1"/>
    <col min="4899" max="4899" width="18.1796875" style="73" bestFit="1" customWidth="1"/>
    <col min="4900" max="4903" width="17.81640625" style="73" bestFit="1" customWidth="1"/>
    <col min="4904" max="4904" width="17.1796875" style="73" bestFit="1" customWidth="1"/>
    <col min="4905" max="4905" width="17.54296875" style="73" bestFit="1" customWidth="1"/>
    <col min="4906" max="4906" width="10.81640625" style="73" bestFit="1" customWidth="1"/>
    <col min="4907" max="5120" width="8.54296875" style="73"/>
    <col min="5121" max="5121" width="4.81640625" style="73" bestFit="1" customWidth="1"/>
    <col min="5122" max="5122" width="31" style="73" bestFit="1" customWidth="1"/>
    <col min="5123" max="5123" width="9.54296875" style="73" bestFit="1" customWidth="1"/>
    <col min="5124" max="5124" width="5.1796875" style="73" bestFit="1" customWidth="1"/>
    <col min="5125" max="5125" width="7.1796875" style="73" bestFit="1" customWidth="1"/>
    <col min="5126" max="5126" width="5.54296875" style="73" bestFit="1" customWidth="1"/>
    <col min="5127" max="5127" width="7.81640625" style="73" bestFit="1" customWidth="1"/>
    <col min="5128" max="5128" width="6.1796875" style="73" bestFit="1" customWidth="1"/>
    <col min="5129" max="5129" width="11.453125" style="73" customWidth="1"/>
    <col min="5130" max="5130" width="6.1796875" style="73" bestFit="1" customWidth="1"/>
    <col min="5131" max="5131" width="6.1796875" style="73" customWidth="1"/>
    <col min="5132" max="5132" width="10.81640625" style="73" customWidth="1"/>
    <col min="5133" max="5133" width="5.1796875" style="73" bestFit="1" customWidth="1"/>
    <col min="5134" max="5134" width="7.54296875" style="73" bestFit="1" customWidth="1"/>
    <col min="5135" max="5135" width="6.1796875" style="73" bestFit="1" customWidth="1"/>
    <col min="5136" max="5136" width="7.81640625" style="73" bestFit="1" customWidth="1"/>
    <col min="5137" max="5137" width="6.1796875" style="73" bestFit="1" customWidth="1"/>
    <col min="5138" max="5138" width="11.453125" style="73" bestFit="1" customWidth="1"/>
    <col min="5139" max="5139" width="6.1796875" style="73" bestFit="1" customWidth="1"/>
    <col min="5140" max="5143" width="8.54296875" style="73"/>
    <col min="5144" max="5144" width="13.81640625" style="73" bestFit="1" customWidth="1"/>
    <col min="5145" max="5145" width="17.54296875" style="73" bestFit="1" customWidth="1"/>
    <col min="5146" max="5147" width="17.81640625" style="73" bestFit="1" customWidth="1"/>
    <col min="5148" max="5148" width="17.1796875" style="73" bestFit="1" customWidth="1"/>
    <col min="5149" max="5150" width="17.81640625" style="73" bestFit="1" customWidth="1"/>
    <col min="5151" max="5152" width="17.1796875" style="73" bestFit="1" customWidth="1"/>
    <col min="5153" max="5153" width="10.453125" style="73" bestFit="1" customWidth="1"/>
    <col min="5154" max="5154" width="17.1796875" style="73" bestFit="1" customWidth="1"/>
    <col min="5155" max="5155" width="18.1796875" style="73" bestFit="1" customWidth="1"/>
    <col min="5156" max="5159" width="17.81640625" style="73" bestFit="1" customWidth="1"/>
    <col min="5160" max="5160" width="17.1796875" style="73" bestFit="1" customWidth="1"/>
    <col min="5161" max="5161" width="17.54296875" style="73" bestFit="1" customWidth="1"/>
    <col min="5162" max="5162" width="10.81640625" style="73" bestFit="1" customWidth="1"/>
    <col min="5163" max="5376" width="8.54296875" style="73"/>
    <col min="5377" max="5377" width="4.81640625" style="73" bestFit="1" customWidth="1"/>
    <col min="5378" max="5378" width="31" style="73" bestFit="1" customWidth="1"/>
    <col min="5379" max="5379" width="9.54296875" style="73" bestFit="1" customWidth="1"/>
    <col min="5380" max="5380" width="5.1796875" style="73" bestFit="1" customWidth="1"/>
    <col min="5381" max="5381" width="7.1796875" style="73" bestFit="1" customWidth="1"/>
    <col min="5382" max="5382" width="5.54296875" style="73" bestFit="1" customWidth="1"/>
    <col min="5383" max="5383" width="7.81640625" style="73" bestFit="1" customWidth="1"/>
    <col min="5384" max="5384" width="6.1796875" style="73" bestFit="1" customWidth="1"/>
    <col min="5385" max="5385" width="11.453125" style="73" customWidth="1"/>
    <col min="5386" max="5386" width="6.1796875" style="73" bestFit="1" customWidth="1"/>
    <col min="5387" max="5387" width="6.1796875" style="73" customWidth="1"/>
    <col min="5388" max="5388" width="10.81640625" style="73" customWidth="1"/>
    <col min="5389" max="5389" width="5.1796875" style="73" bestFit="1" customWidth="1"/>
    <col min="5390" max="5390" width="7.54296875" style="73" bestFit="1" customWidth="1"/>
    <col min="5391" max="5391" width="6.1796875" style="73" bestFit="1" customWidth="1"/>
    <col min="5392" max="5392" width="7.81640625" style="73" bestFit="1" customWidth="1"/>
    <col min="5393" max="5393" width="6.1796875" style="73" bestFit="1" customWidth="1"/>
    <col min="5394" max="5394" width="11.453125" style="73" bestFit="1" customWidth="1"/>
    <col min="5395" max="5395" width="6.1796875" style="73" bestFit="1" customWidth="1"/>
    <col min="5396" max="5399" width="8.54296875" style="73"/>
    <col min="5400" max="5400" width="13.81640625" style="73" bestFit="1" customWidth="1"/>
    <col min="5401" max="5401" width="17.54296875" style="73" bestFit="1" customWidth="1"/>
    <col min="5402" max="5403" width="17.81640625" style="73" bestFit="1" customWidth="1"/>
    <col min="5404" max="5404" width="17.1796875" style="73" bestFit="1" customWidth="1"/>
    <col min="5405" max="5406" width="17.81640625" style="73" bestFit="1" customWidth="1"/>
    <col min="5407" max="5408" width="17.1796875" style="73" bestFit="1" customWidth="1"/>
    <col min="5409" max="5409" width="10.453125" style="73" bestFit="1" customWidth="1"/>
    <col min="5410" max="5410" width="17.1796875" style="73" bestFit="1" customWidth="1"/>
    <col min="5411" max="5411" width="18.1796875" style="73" bestFit="1" customWidth="1"/>
    <col min="5412" max="5415" width="17.81640625" style="73" bestFit="1" customWidth="1"/>
    <col min="5416" max="5416" width="17.1796875" style="73" bestFit="1" customWidth="1"/>
    <col min="5417" max="5417" width="17.54296875" style="73" bestFit="1" customWidth="1"/>
    <col min="5418" max="5418" width="10.81640625" style="73" bestFit="1" customWidth="1"/>
    <col min="5419" max="5632" width="8.54296875" style="73"/>
    <col min="5633" max="5633" width="4.81640625" style="73" bestFit="1" customWidth="1"/>
    <col min="5634" max="5634" width="31" style="73" bestFit="1" customWidth="1"/>
    <col min="5635" max="5635" width="9.54296875" style="73" bestFit="1" customWidth="1"/>
    <col min="5636" max="5636" width="5.1796875" style="73" bestFit="1" customWidth="1"/>
    <col min="5637" max="5637" width="7.1796875" style="73" bestFit="1" customWidth="1"/>
    <col min="5638" max="5638" width="5.54296875" style="73" bestFit="1" customWidth="1"/>
    <col min="5639" max="5639" width="7.81640625" style="73" bestFit="1" customWidth="1"/>
    <col min="5640" max="5640" width="6.1796875" style="73" bestFit="1" customWidth="1"/>
    <col min="5641" max="5641" width="11.453125" style="73" customWidth="1"/>
    <col min="5642" max="5642" width="6.1796875" style="73" bestFit="1" customWidth="1"/>
    <col min="5643" max="5643" width="6.1796875" style="73" customWidth="1"/>
    <col min="5644" max="5644" width="10.81640625" style="73" customWidth="1"/>
    <col min="5645" max="5645" width="5.1796875" style="73" bestFit="1" customWidth="1"/>
    <col min="5646" max="5646" width="7.54296875" style="73" bestFit="1" customWidth="1"/>
    <col min="5647" max="5647" width="6.1796875" style="73" bestFit="1" customWidth="1"/>
    <col min="5648" max="5648" width="7.81640625" style="73" bestFit="1" customWidth="1"/>
    <col min="5649" max="5649" width="6.1796875" style="73" bestFit="1" customWidth="1"/>
    <col min="5650" max="5650" width="11.453125" style="73" bestFit="1" customWidth="1"/>
    <col min="5651" max="5651" width="6.1796875" style="73" bestFit="1" customWidth="1"/>
    <col min="5652" max="5655" width="8.54296875" style="73"/>
    <col min="5656" max="5656" width="13.81640625" style="73" bestFit="1" customWidth="1"/>
    <col min="5657" max="5657" width="17.54296875" style="73" bestFit="1" customWidth="1"/>
    <col min="5658" max="5659" width="17.81640625" style="73" bestFit="1" customWidth="1"/>
    <col min="5660" max="5660" width="17.1796875" style="73" bestFit="1" customWidth="1"/>
    <col min="5661" max="5662" width="17.81640625" style="73" bestFit="1" customWidth="1"/>
    <col min="5663" max="5664" width="17.1796875" style="73" bestFit="1" customWidth="1"/>
    <col min="5665" max="5665" width="10.453125" style="73" bestFit="1" customWidth="1"/>
    <col min="5666" max="5666" width="17.1796875" style="73" bestFit="1" customWidth="1"/>
    <col min="5667" max="5667" width="18.1796875" style="73" bestFit="1" customWidth="1"/>
    <col min="5668" max="5671" width="17.81640625" style="73" bestFit="1" customWidth="1"/>
    <col min="5672" max="5672" width="17.1796875" style="73" bestFit="1" customWidth="1"/>
    <col min="5673" max="5673" width="17.54296875" style="73" bestFit="1" customWidth="1"/>
    <col min="5674" max="5674" width="10.81640625" style="73" bestFit="1" customWidth="1"/>
    <col min="5675" max="5888" width="8.54296875" style="73"/>
    <col min="5889" max="5889" width="4.81640625" style="73" bestFit="1" customWidth="1"/>
    <col min="5890" max="5890" width="31" style="73" bestFit="1" customWidth="1"/>
    <col min="5891" max="5891" width="9.54296875" style="73" bestFit="1" customWidth="1"/>
    <col min="5892" max="5892" width="5.1796875" style="73" bestFit="1" customWidth="1"/>
    <col min="5893" max="5893" width="7.1796875" style="73" bestFit="1" customWidth="1"/>
    <col min="5894" max="5894" width="5.54296875" style="73" bestFit="1" customWidth="1"/>
    <col min="5895" max="5895" width="7.81640625" style="73" bestFit="1" customWidth="1"/>
    <col min="5896" max="5896" width="6.1796875" style="73" bestFit="1" customWidth="1"/>
    <col min="5897" max="5897" width="11.453125" style="73" customWidth="1"/>
    <col min="5898" max="5898" width="6.1796875" style="73" bestFit="1" customWidth="1"/>
    <col min="5899" max="5899" width="6.1796875" style="73" customWidth="1"/>
    <col min="5900" max="5900" width="10.81640625" style="73" customWidth="1"/>
    <col min="5901" max="5901" width="5.1796875" style="73" bestFit="1" customWidth="1"/>
    <col min="5902" max="5902" width="7.54296875" style="73" bestFit="1" customWidth="1"/>
    <col min="5903" max="5903" width="6.1796875" style="73" bestFit="1" customWidth="1"/>
    <col min="5904" max="5904" width="7.81640625" style="73" bestFit="1" customWidth="1"/>
    <col min="5905" max="5905" width="6.1796875" style="73" bestFit="1" customWidth="1"/>
    <col min="5906" max="5906" width="11.453125" style="73" bestFit="1" customWidth="1"/>
    <col min="5907" max="5907" width="6.1796875" style="73" bestFit="1" customWidth="1"/>
    <col min="5908" max="5911" width="8.54296875" style="73"/>
    <col min="5912" max="5912" width="13.81640625" style="73" bestFit="1" customWidth="1"/>
    <col min="5913" max="5913" width="17.54296875" style="73" bestFit="1" customWidth="1"/>
    <col min="5914" max="5915" width="17.81640625" style="73" bestFit="1" customWidth="1"/>
    <col min="5916" max="5916" width="17.1796875" style="73" bestFit="1" customWidth="1"/>
    <col min="5917" max="5918" width="17.81640625" style="73" bestFit="1" customWidth="1"/>
    <col min="5919" max="5920" width="17.1796875" style="73" bestFit="1" customWidth="1"/>
    <col min="5921" max="5921" width="10.453125" style="73" bestFit="1" customWidth="1"/>
    <col min="5922" max="5922" width="17.1796875" style="73" bestFit="1" customWidth="1"/>
    <col min="5923" max="5923" width="18.1796875" style="73" bestFit="1" customWidth="1"/>
    <col min="5924" max="5927" width="17.81640625" style="73" bestFit="1" customWidth="1"/>
    <col min="5928" max="5928" width="17.1796875" style="73" bestFit="1" customWidth="1"/>
    <col min="5929" max="5929" width="17.54296875" style="73" bestFit="1" customWidth="1"/>
    <col min="5930" max="5930" width="10.81640625" style="73" bestFit="1" customWidth="1"/>
    <col min="5931" max="6144" width="8.54296875" style="73"/>
    <col min="6145" max="6145" width="4.81640625" style="73" bestFit="1" customWidth="1"/>
    <col min="6146" max="6146" width="31" style="73" bestFit="1" customWidth="1"/>
    <col min="6147" max="6147" width="9.54296875" style="73" bestFit="1" customWidth="1"/>
    <col min="6148" max="6148" width="5.1796875" style="73" bestFit="1" customWidth="1"/>
    <col min="6149" max="6149" width="7.1796875" style="73" bestFit="1" customWidth="1"/>
    <col min="6150" max="6150" width="5.54296875" style="73" bestFit="1" customWidth="1"/>
    <col min="6151" max="6151" width="7.81640625" style="73" bestFit="1" customWidth="1"/>
    <col min="6152" max="6152" width="6.1796875" style="73" bestFit="1" customWidth="1"/>
    <col min="6153" max="6153" width="11.453125" style="73" customWidth="1"/>
    <col min="6154" max="6154" width="6.1796875" style="73" bestFit="1" customWidth="1"/>
    <col min="6155" max="6155" width="6.1796875" style="73" customWidth="1"/>
    <col min="6156" max="6156" width="10.81640625" style="73" customWidth="1"/>
    <col min="6157" max="6157" width="5.1796875" style="73" bestFit="1" customWidth="1"/>
    <col min="6158" max="6158" width="7.54296875" style="73" bestFit="1" customWidth="1"/>
    <col min="6159" max="6159" width="6.1796875" style="73" bestFit="1" customWidth="1"/>
    <col min="6160" max="6160" width="7.81640625" style="73" bestFit="1" customWidth="1"/>
    <col min="6161" max="6161" width="6.1796875" style="73" bestFit="1" customWidth="1"/>
    <col min="6162" max="6162" width="11.453125" style="73" bestFit="1" customWidth="1"/>
    <col min="6163" max="6163" width="6.1796875" style="73" bestFit="1" customWidth="1"/>
    <col min="6164" max="6167" width="8.54296875" style="73"/>
    <col min="6168" max="6168" width="13.81640625" style="73" bestFit="1" customWidth="1"/>
    <col min="6169" max="6169" width="17.54296875" style="73" bestFit="1" customWidth="1"/>
    <col min="6170" max="6171" width="17.81640625" style="73" bestFit="1" customWidth="1"/>
    <col min="6172" max="6172" width="17.1796875" style="73" bestFit="1" customWidth="1"/>
    <col min="6173" max="6174" width="17.81640625" style="73" bestFit="1" customWidth="1"/>
    <col min="6175" max="6176" width="17.1796875" style="73" bestFit="1" customWidth="1"/>
    <col min="6177" max="6177" width="10.453125" style="73" bestFit="1" customWidth="1"/>
    <col min="6178" max="6178" width="17.1796875" style="73" bestFit="1" customWidth="1"/>
    <col min="6179" max="6179" width="18.1796875" style="73" bestFit="1" customWidth="1"/>
    <col min="6180" max="6183" width="17.81640625" style="73" bestFit="1" customWidth="1"/>
    <col min="6184" max="6184" width="17.1796875" style="73" bestFit="1" customWidth="1"/>
    <col min="6185" max="6185" width="17.54296875" style="73" bestFit="1" customWidth="1"/>
    <col min="6186" max="6186" width="10.81640625" style="73" bestFit="1" customWidth="1"/>
    <col min="6187" max="6400" width="8.54296875" style="73"/>
    <col min="6401" max="6401" width="4.81640625" style="73" bestFit="1" customWidth="1"/>
    <col min="6402" max="6402" width="31" style="73" bestFit="1" customWidth="1"/>
    <col min="6403" max="6403" width="9.54296875" style="73" bestFit="1" customWidth="1"/>
    <col min="6404" max="6404" width="5.1796875" style="73" bestFit="1" customWidth="1"/>
    <col min="6405" max="6405" width="7.1796875" style="73" bestFit="1" customWidth="1"/>
    <col min="6406" max="6406" width="5.54296875" style="73" bestFit="1" customWidth="1"/>
    <col min="6407" max="6407" width="7.81640625" style="73" bestFit="1" customWidth="1"/>
    <col min="6408" max="6408" width="6.1796875" style="73" bestFit="1" customWidth="1"/>
    <col min="6409" max="6409" width="11.453125" style="73" customWidth="1"/>
    <col min="6410" max="6410" width="6.1796875" style="73" bestFit="1" customWidth="1"/>
    <col min="6411" max="6411" width="6.1796875" style="73" customWidth="1"/>
    <col min="6412" max="6412" width="10.81640625" style="73" customWidth="1"/>
    <col min="6413" max="6413" width="5.1796875" style="73" bestFit="1" customWidth="1"/>
    <col min="6414" max="6414" width="7.54296875" style="73" bestFit="1" customWidth="1"/>
    <col min="6415" max="6415" width="6.1796875" style="73" bestFit="1" customWidth="1"/>
    <col min="6416" max="6416" width="7.81640625" style="73" bestFit="1" customWidth="1"/>
    <col min="6417" max="6417" width="6.1796875" style="73" bestFit="1" customWidth="1"/>
    <col min="6418" max="6418" width="11.453125" style="73" bestFit="1" customWidth="1"/>
    <col min="6419" max="6419" width="6.1796875" style="73" bestFit="1" customWidth="1"/>
    <col min="6420" max="6423" width="8.54296875" style="73"/>
    <col min="6424" max="6424" width="13.81640625" style="73" bestFit="1" customWidth="1"/>
    <col min="6425" max="6425" width="17.54296875" style="73" bestFit="1" customWidth="1"/>
    <col min="6426" max="6427" width="17.81640625" style="73" bestFit="1" customWidth="1"/>
    <col min="6428" max="6428" width="17.1796875" style="73" bestFit="1" customWidth="1"/>
    <col min="6429" max="6430" width="17.81640625" style="73" bestFit="1" customWidth="1"/>
    <col min="6431" max="6432" width="17.1796875" style="73" bestFit="1" customWidth="1"/>
    <col min="6433" max="6433" width="10.453125" style="73" bestFit="1" customWidth="1"/>
    <col min="6434" max="6434" width="17.1796875" style="73" bestFit="1" customWidth="1"/>
    <col min="6435" max="6435" width="18.1796875" style="73" bestFit="1" customWidth="1"/>
    <col min="6436" max="6439" width="17.81640625" style="73" bestFit="1" customWidth="1"/>
    <col min="6440" max="6440" width="17.1796875" style="73" bestFit="1" customWidth="1"/>
    <col min="6441" max="6441" width="17.54296875" style="73" bestFit="1" customWidth="1"/>
    <col min="6442" max="6442" width="10.81640625" style="73" bestFit="1" customWidth="1"/>
    <col min="6443" max="6656" width="8.54296875" style="73"/>
    <col min="6657" max="6657" width="4.81640625" style="73" bestFit="1" customWidth="1"/>
    <col min="6658" max="6658" width="31" style="73" bestFit="1" customWidth="1"/>
    <col min="6659" max="6659" width="9.54296875" style="73" bestFit="1" customWidth="1"/>
    <col min="6660" max="6660" width="5.1796875" style="73" bestFit="1" customWidth="1"/>
    <col min="6661" max="6661" width="7.1796875" style="73" bestFit="1" customWidth="1"/>
    <col min="6662" max="6662" width="5.54296875" style="73" bestFit="1" customWidth="1"/>
    <col min="6663" max="6663" width="7.81640625" style="73" bestFit="1" customWidth="1"/>
    <col min="6664" max="6664" width="6.1796875" style="73" bestFit="1" customWidth="1"/>
    <col min="6665" max="6665" width="11.453125" style="73" customWidth="1"/>
    <col min="6666" max="6666" width="6.1796875" style="73" bestFit="1" customWidth="1"/>
    <col min="6667" max="6667" width="6.1796875" style="73" customWidth="1"/>
    <col min="6668" max="6668" width="10.81640625" style="73" customWidth="1"/>
    <col min="6669" max="6669" width="5.1796875" style="73" bestFit="1" customWidth="1"/>
    <col min="6670" max="6670" width="7.54296875" style="73" bestFit="1" customWidth="1"/>
    <col min="6671" max="6671" width="6.1796875" style="73" bestFit="1" customWidth="1"/>
    <col min="6672" max="6672" width="7.81640625" style="73" bestFit="1" customWidth="1"/>
    <col min="6673" max="6673" width="6.1796875" style="73" bestFit="1" customWidth="1"/>
    <col min="6674" max="6674" width="11.453125" style="73" bestFit="1" customWidth="1"/>
    <col min="6675" max="6675" width="6.1796875" style="73" bestFit="1" customWidth="1"/>
    <col min="6676" max="6679" width="8.54296875" style="73"/>
    <col min="6680" max="6680" width="13.81640625" style="73" bestFit="1" customWidth="1"/>
    <col min="6681" max="6681" width="17.54296875" style="73" bestFit="1" customWidth="1"/>
    <col min="6682" max="6683" width="17.81640625" style="73" bestFit="1" customWidth="1"/>
    <col min="6684" max="6684" width="17.1796875" style="73" bestFit="1" customWidth="1"/>
    <col min="6685" max="6686" width="17.81640625" style="73" bestFit="1" customWidth="1"/>
    <col min="6687" max="6688" width="17.1796875" style="73" bestFit="1" customWidth="1"/>
    <col min="6689" max="6689" width="10.453125" style="73" bestFit="1" customWidth="1"/>
    <col min="6690" max="6690" width="17.1796875" style="73" bestFit="1" customWidth="1"/>
    <col min="6691" max="6691" width="18.1796875" style="73" bestFit="1" customWidth="1"/>
    <col min="6692" max="6695" width="17.81640625" style="73" bestFit="1" customWidth="1"/>
    <col min="6696" max="6696" width="17.1796875" style="73" bestFit="1" customWidth="1"/>
    <col min="6697" max="6697" width="17.54296875" style="73" bestFit="1" customWidth="1"/>
    <col min="6698" max="6698" width="10.81640625" style="73" bestFit="1" customWidth="1"/>
    <col min="6699" max="6912" width="8.54296875" style="73"/>
    <col min="6913" max="6913" width="4.81640625" style="73" bestFit="1" customWidth="1"/>
    <col min="6914" max="6914" width="31" style="73" bestFit="1" customWidth="1"/>
    <col min="6915" max="6915" width="9.54296875" style="73" bestFit="1" customWidth="1"/>
    <col min="6916" max="6916" width="5.1796875" style="73" bestFit="1" customWidth="1"/>
    <col min="6917" max="6917" width="7.1796875" style="73" bestFit="1" customWidth="1"/>
    <col min="6918" max="6918" width="5.54296875" style="73" bestFit="1" customWidth="1"/>
    <col min="6919" max="6919" width="7.81640625" style="73" bestFit="1" customWidth="1"/>
    <col min="6920" max="6920" width="6.1796875" style="73" bestFit="1" customWidth="1"/>
    <col min="6921" max="6921" width="11.453125" style="73" customWidth="1"/>
    <col min="6922" max="6922" width="6.1796875" style="73" bestFit="1" customWidth="1"/>
    <col min="6923" max="6923" width="6.1796875" style="73" customWidth="1"/>
    <col min="6924" max="6924" width="10.81640625" style="73" customWidth="1"/>
    <col min="6925" max="6925" width="5.1796875" style="73" bestFit="1" customWidth="1"/>
    <col min="6926" max="6926" width="7.54296875" style="73" bestFit="1" customWidth="1"/>
    <col min="6927" max="6927" width="6.1796875" style="73" bestFit="1" customWidth="1"/>
    <col min="6928" max="6928" width="7.81640625" style="73" bestFit="1" customWidth="1"/>
    <col min="6929" max="6929" width="6.1796875" style="73" bestFit="1" customWidth="1"/>
    <col min="6930" max="6930" width="11.453125" style="73" bestFit="1" customWidth="1"/>
    <col min="6931" max="6931" width="6.1796875" style="73" bestFit="1" customWidth="1"/>
    <col min="6932" max="6935" width="8.54296875" style="73"/>
    <col min="6936" max="6936" width="13.81640625" style="73" bestFit="1" customWidth="1"/>
    <col min="6937" max="6937" width="17.54296875" style="73" bestFit="1" customWidth="1"/>
    <col min="6938" max="6939" width="17.81640625" style="73" bestFit="1" customWidth="1"/>
    <col min="6940" max="6940" width="17.1796875" style="73" bestFit="1" customWidth="1"/>
    <col min="6941" max="6942" width="17.81640625" style="73" bestFit="1" customWidth="1"/>
    <col min="6943" max="6944" width="17.1796875" style="73" bestFit="1" customWidth="1"/>
    <col min="6945" max="6945" width="10.453125" style="73" bestFit="1" customWidth="1"/>
    <col min="6946" max="6946" width="17.1796875" style="73" bestFit="1" customWidth="1"/>
    <col min="6947" max="6947" width="18.1796875" style="73" bestFit="1" customWidth="1"/>
    <col min="6948" max="6951" width="17.81640625" style="73" bestFit="1" customWidth="1"/>
    <col min="6952" max="6952" width="17.1796875" style="73" bestFit="1" customWidth="1"/>
    <col min="6953" max="6953" width="17.54296875" style="73" bestFit="1" customWidth="1"/>
    <col min="6954" max="6954" width="10.81640625" style="73" bestFit="1" customWidth="1"/>
    <col min="6955" max="7168" width="8.54296875" style="73"/>
    <col min="7169" max="7169" width="4.81640625" style="73" bestFit="1" customWidth="1"/>
    <col min="7170" max="7170" width="31" style="73" bestFit="1" customWidth="1"/>
    <col min="7171" max="7171" width="9.54296875" style="73" bestFit="1" customWidth="1"/>
    <col min="7172" max="7172" width="5.1796875" style="73" bestFit="1" customWidth="1"/>
    <col min="7173" max="7173" width="7.1796875" style="73" bestFit="1" customWidth="1"/>
    <col min="7174" max="7174" width="5.54296875" style="73" bestFit="1" customWidth="1"/>
    <col min="7175" max="7175" width="7.81640625" style="73" bestFit="1" customWidth="1"/>
    <col min="7176" max="7176" width="6.1796875" style="73" bestFit="1" customWidth="1"/>
    <col min="7177" max="7177" width="11.453125" style="73" customWidth="1"/>
    <col min="7178" max="7178" width="6.1796875" style="73" bestFit="1" customWidth="1"/>
    <col min="7179" max="7179" width="6.1796875" style="73" customWidth="1"/>
    <col min="7180" max="7180" width="10.81640625" style="73" customWidth="1"/>
    <col min="7181" max="7181" width="5.1796875" style="73" bestFit="1" customWidth="1"/>
    <col min="7182" max="7182" width="7.54296875" style="73" bestFit="1" customWidth="1"/>
    <col min="7183" max="7183" width="6.1796875" style="73" bestFit="1" customWidth="1"/>
    <col min="7184" max="7184" width="7.81640625" style="73" bestFit="1" customWidth="1"/>
    <col min="7185" max="7185" width="6.1796875" style="73" bestFit="1" customWidth="1"/>
    <col min="7186" max="7186" width="11.453125" style="73" bestFit="1" customWidth="1"/>
    <col min="7187" max="7187" width="6.1796875" style="73" bestFit="1" customWidth="1"/>
    <col min="7188" max="7191" width="8.54296875" style="73"/>
    <col min="7192" max="7192" width="13.81640625" style="73" bestFit="1" customWidth="1"/>
    <col min="7193" max="7193" width="17.54296875" style="73" bestFit="1" customWidth="1"/>
    <col min="7194" max="7195" width="17.81640625" style="73" bestFit="1" customWidth="1"/>
    <col min="7196" max="7196" width="17.1796875" style="73" bestFit="1" customWidth="1"/>
    <col min="7197" max="7198" width="17.81640625" style="73" bestFit="1" customWidth="1"/>
    <col min="7199" max="7200" width="17.1796875" style="73" bestFit="1" customWidth="1"/>
    <col min="7201" max="7201" width="10.453125" style="73" bestFit="1" customWidth="1"/>
    <col min="7202" max="7202" width="17.1796875" style="73" bestFit="1" customWidth="1"/>
    <col min="7203" max="7203" width="18.1796875" style="73" bestFit="1" customWidth="1"/>
    <col min="7204" max="7207" width="17.81640625" style="73" bestFit="1" customWidth="1"/>
    <col min="7208" max="7208" width="17.1796875" style="73" bestFit="1" customWidth="1"/>
    <col min="7209" max="7209" width="17.54296875" style="73" bestFit="1" customWidth="1"/>
    <col min="7210" max="7210" width="10.81640625" style="73" bestFit="1" customWidth="1"/>
    <col min="7211" max="7424" width="8.54296875" style="73"/>
    <col min="7425" max="7425" width="4.81640625" style="73" bestFit="1" customWidth="1"/>
    <col min="7426" max="7426" width="31" style="73" bestFit="1" customWidth="1"/>
    <col min="7427" max="7427" width="9.54296875" style="73" bestFit="1" customWidth="1"/>
    <col min="7428" max="7428" width="5.1796875" style="73" bestFit="1" customWidth="1"/>
    <col min="7429" max="7429" width="7.1796875" style="73" bestFit="1" customWidth="1"/>
    <col min="7430" max="7430" width="5.54296875" style="73" bestFit="1" customWidth="1"/>
    <col min="7431" max="7431" width="7.81640625" style="73" bestFit="1" customWidth="1"/>
    <col min="7432" max="7432" width="6.1796875" style="73" bestFit="1" customWidth="1"/>
    <col min="7433" max="7433" width="11.453125" style="73" customWidth="1"/>
    <col min="7434" max="7434" width="6.1796875" style="73" bestFit="1" customWidth="1"/>
    <col min="7435" max="7435" width="6.1796875" style="73" customWidth="1"/>
    <col min="7436" max="7436" width="10.81640625" style="73" customWidth="1"/>
    <col min="7437" max="7437" width="5.1796875" style="73" bestFit="1" customWidth="1"/>
    <col min="7438" max="7438" width="7.54296875" style="73" bestFit="1" customWidth="1"/>
    <col min="7439" max="7439" width="6.1796875" style="73" bestFit="1" customWidth="1"/>
    <col min="7440" max="7440" width="7.81640625" style="73" bestFit="1" customWidth="1"/>
    <col min="7441" max="7441" width="6.1796875" style="73" bestFit="1" customWidth="1"/>
    <col min="7442" max="7442" width="11.453125" style="73" bestFit="1" customWidth="1"/>
    <col min="7443" max="7443" width="6.1796875" style="73" bestFit="1" customWidth="1"/>
    <col min="7444" max="7447" width="8.54296875" style="73"/>
    <col min="7448" max="7448" width="13.81640625" style="73" bestFit="1" customWidth="1"/>
    <col min="7449" max="7449" width="17.54296875" style="73" bestFit="1" customWidth="1"/>
    <col min="7450" max="7451" width="17.81640625" style="73" bestFit="1" customWidth="1"/>
    <col min="7452" max="7452" width="17.1796875" style="73" bestFit="1" customWidth="1"/>
    <col min="7453" max="7454" width="17.81640625" style="73" bestFit="1" customWidth="1"/>
    <col min="7455" max="7456" width="17.1796875" style="73" bestFit="1" customWidth="1"/>
    <col min="7457" max="7457" width="10.453125" style="73" bestFit="1" customWidth="1"/>
    <col min="7458" max="7458" width="17.1796875" style="73" bestFit="1" customWidth="1"/>
    <col min="7459" max="7459" width="18.1796875" style="73" bestFit="1" customWidth="1"/>
    <col min="7460" max="7463" width="17.81640625" style="73" bestFit="1" customWidth="1"/>
    <col min="7464" max="7464" width="17.1796875" style="73" bestFit="1" customWidth="1"/>
    <col min="7465" max="7465" width="17.54296875" style="73" bestFit="1" customWidth="1"/>
    <col min="7466" max="7466" width="10.81640625" style="73" bestFit="1" customWidth="1"/>
    <col min="7467" max="7680" width="8.54296875" style="73"/>
    <col min="7681" max="7681" width="4.81640625" style="73" bestFit="1" customWidth="1"/>
    <col min="7682" max="7682" width="31" style="73" bestFit="1" customWidth="1"/>
    <col min="7683" max="7683" width="9.54296875" style="73" bestFit="1" customWidth="1"/>
    <col min="7684" max="7684" width="5.1796875" style="73" bestFit="1" customWidth="1"/>
    <col min="7685" max="7685" width="7.1796875" style="73" bestFit="1" customWidth="1"/>
    <col min="7686" max="7686" width="5.54296875" style="73" bestFit="1" customWidth="1"/>
    <col min="7687" max="7687" width="7.81640625" style="73" bestFit="1" customWidth="1"/>
    <col min="7688" max="7688" width="6.1796875" style="73" bestFit="1" customWidth="1"/>
    <col min="7689" max="7689" width="11.453125" style="73" customWidth="1"/>
    <col min="7690" max="7690" width="6.1796875" style="73" bestFit="1" customWidth="1"/>
    <col min="7691" max="7691" width="6.1796875" style="73" customWidth="1"/>
    <col min="7692" max="7692" width="10.81640625" style="73" customWidth="1"/>
    <col min="7693" max="7693" width="5.1796875" style="73" bestFit="1" customWidth="1"/>
    <col min="7694" max="7694" width="7.54296875" style="73" bestFit="1" customWidth="1"/>
    <col min="7695" max="7695" width="6.1796875" style="73" bestFit="1" customWidth="1"/>
    <col min="7696" max="7696" width="7.81640625" style="73" bestFit="1" customWidth="1"/>
    <col min="7697" max="7697" width="6.1796875" style="73" bestFit="1" customWidth="1"/>
    <col min="7698" max="7698" width="11.453125" style="73" bestFit="1" customWidth="1"/>
    <col min="7699" max="7699" width="6.1796875" style="73" bestFit="1" customWidth="1"/>
    <col min="7700" max="7703" width="8.54296875" style="73"/>
    <col min="7704" max="7704" width="13.81640625" style="73" bestFit="1" customWidth="1"/>
    <col min="7705" max="7705" width="17.54296875" style="73" bestFit="1" customWidth="1"/>
    <col min="7706" max="7707" width="17.81640625" style="73" bestFit="1" customWidth="1"/>
    <col min="7708" max="7708" width="17.1796875" style="73" bestFit="1" customWidth="1"/>
    <col min="7709" max="7710" width="17.81640625" style="73" bestFit="1" customWidth="1"/>
    <col min="7711" max="7712" width="17.1796875" style="73" bestFit="1" customWidth="1"/>
    <col min="7713" max="7713" width="10.453125" style="73" bestFit="1" customWidth="1"/>
    <col min="7714" max="7714" width="17.1796875" style="73" bestFit="1" customWidth="1"/>
    <col min="7715" max="7715" width="18.1796875" style="73" bestFit="1" customWidth="1"/>
    <col min="7716" max="7719" width="17.81640625" style="73" bestFit="1" customWidth="1"/>
    <col min="7720" max="7720" width="17.1796875" style="73" bestFit="1" customWidth="1"/>
    <col min="7721" max="7721" width="17.54296875" style="73" bestFit="1" customWidth="1"/>
    <col min="7722" max="7722" width="10.81640625" style="73" bestFit="1" customWidth="1"/>
    <col min="7723" max="7936" width="8.54296875" style="73"/>
    <col min="7937" max="7937" width="4.81640625" style="73" bestFit="1" customWidth="1"/>
    <col min="7938" max="7938" width="31" style="73" bestFit="1" customWidth="1"/>
    <col min="7939" max="7939" width="9.54296875" style="73" bestFit="1" customWidth="1"/>
    <col min="7940" max="7940" width="5.1796875" style="73" bestFit="1" customWidth="1"/>
    <col min="7941" max="7941" width="7.1796875" style="73" bestFit="1" customWidth="1"/>
    <col min="7942" max="7942" width="5.54296875" style="73" bestFit="1" customWidth="1"/>
    <col min="7943" max="7943" width="7.81640625" style="73" bestFit="1" customWidth="1"/>
    <col min="7944" max="7944" width="6.1796875" style="73" bestFit="1" customWidth="1"/>
    <col min="7945" max="7945" width="11.453125" style="73" customWidth="1"/>
    <col min="7946" max="7946" width="6.1796875" style="73" bestFit="1" customWidth="1"/>
    <col min="7947" max="7947" width="6.1796875" style="73" customWidth="1"/>
    <col min="7948" max="7948" width="10.81640625" style="73" customWidth="1"/>
    <col min="7949" max="7949" width="5.1796875" style="73" bestFit="1" customWidth="1"/>
    <col min="7950" max="7950" width="7.54296875" style="73" bestFit="1" customWidth="1"/>
    <col min="7951" max="7951" width="6.1796875" style="73" bestFit="1" customWidth="1"/>
    <col min="7952" max="7952" width="7.81640625" style="73" bestFit="1" customWidth="1"/>
    <col min="7953" max="7953" width="6.1796875" style="73" bestFit="1" customWidth="1"/>
    <col min="7954" max="7954" width="11.453125" style="73" bestFit="1" customWidth="1"/>
    <col min="7955" max="7955" width="6.1796875" style="73" bestFit="1" customWidth="1"/>
    <col min="7956" max="7959" width="8.54296875" style="73"/>
    <col min="7960" max="7960" width="13.81640625" style="73" bestFit="1" customWidth="1"/>
    <col min="7961" max="7961" width="17.54296875" style="73" bestFit="1" customWidth="1"/>
    <col min="7962" max="7963" width="17.81640625" style="73" bestFit="1" customWidth="1"/>
    <col min="7964" max="7964" width="17.1796875" style="73" bestFit="1" customWidth="1"/>
    <col min="7965" max="7966" width="17.81640625" style="73" bestFit="1" customWidth="1"/>
    <col min="7967" max="7968" width="17.1796875" style="73" bestFit="1" customWidth="1"/>
    <col min="7969" max="7969" width="10.453125" style="73" bestFit="1" customWidth="1"/>
    <col min="7970" max="7970" width="17.1796875" style="73" bestFit="1" customWidth="1"/>
    <col min="7971" max="7971" width="18.1796875" style="73" bestFit="1" customWidth="1"/>
    <col min="7972" max="7975" width="17.81640625" style="73" bestFit="1" customWidth="1"/>
    <col min="7976" max="7976" width="17.1796875" style="73" bestFit="1" customWidth="1"/>
    <col min="7977" max="7977" width="17.54296875" style="73" bestFit="1" customWidth="1"/>
    <col min="7978" max="7978" width="10.81640625" style="73" bestFit="1" customWidth="1"/>
    <col min="7979" max="8192" width="8.54296875" style="73"/>
    <col min="8193" max="8193" width="4.81640625" style="73" bestFit="1" customWidth="1"/>
    <col min="8194" max="8194" width="31" style="73" bestFit="1" customWidth="1"/>
    <col min="8195" max="8195" width="9.54296875" style="73" bestFit="1" customWidth="1"/>
    <col min="8196" max="8196" width="5.1796875" style="73" bestFit="1" customWidth="1"/>
    <col min="8197" max="8197" width="7.1796875" style="73" bestFit="1" customWidth="1"/>
    <col min="8198" max="8198" width="5.54296875" style="73" bestFit="1" customWidth="1"/>
    <col min="8199" max="8199" width="7.81640625" style="73" bestFit="1" customWidth="1"/>
    <col min="8200" max="8200" width="6.1796875" style="73" bestFit="1" customWidth="1"/>
    <col min="8201" max="8201" width="11.453125" style="73" customWidth="1"/>
    <col min="8202" max="8202" width="6.1796875" style="73" bestFit="1" customWidth="1"/>
    <col min="8203" max="8203" width="6.1796875" style="73" customWidth="1"/>
    <col min="8204" max="8204" width="10.81640625" style="73" customWidth="1"/>
    <col min="8205" max="8205" width="5.1796875" style="73" bestFit="1" customWidth="1"/>
    <col min="8206" max="8206" width="7.54296875" style="73" bestFit="1" customWidth="1"/>
    <col min="8207" max="8207" width="6.1796875" style="73" bestFit="1" customWidth="1"/>
    <col min="8208" max="8208" width="7.81640625" style="73" bestFit="1" customWidth="1"/>
    <col min="8209" max="8209" width="6.1796875" style="73" bestFit="1" customWidth="1"/>
    <col min="8210" max="8210" width="11.453125" style="73" bestFit="1" customWidth="1"/>
    <col min="8211" max="8211" width="6.1796875" style="73" bestFit="1" customWidth="1"/>
    <col min="8212" max="8215" width="8.54296875" style="73"/>
    <col min="8216" max="8216" width="13.81640625" style="73" bestFit="1" customWidth="1"/>
    <col min="8217" max="8217" width="17.54296875" style="73" bestFit="1" customWidth="1"/>
    <col min="8218" max="8219" width="17.81640625" style="73" bestFit="1" customWidth="1"/>
    <col min="8220" max="8220" width="17.1796875" style="73" bestFit="1" customWidth="1"/>
    <col min="8221" max="8222" width="17.81640625" style="73" bestFit="1" customWidth="1"/>
    <col min="8223" max="8224" width="17.1796875" style="73" bestFit="1" customWidth="1"/>
    <col min="8225" max="8225" width="10.453125" style="73" bestFit="1" customWidth="1"/>
    <col min="8226" max="8226" width="17.1796875" style="73" bestFit="1" customWidth="1"/>
    <col min="8227" max="8227" width="18.1796875" style="73" bestFit="1" customWidth="1"/>
    <col min="8228" max="8231" width="17.81640625" style="73" bestFit="1" customWidth="1"/>
    <col min="8232" max="8232" width="17.1796875" style="73" bestFit="1" customWidth="1"/>
    <col min="8233" max="8233" width="17.54296875" style="73" bestFit="1" customWidth="1"/>
    <col min="8234" max="8234" width="10.81640625" style="73" bestFit="1" customWidth="1"/>
    <col min="8235" max="8448" width="8.54296875" style="73"/>
    <col min="8449" max="8449" width="4.81640625" style="73" bestFit="1" customWidth="1"/>
    <col min="8450" max="8450" width="31" style="73" bestFit="1" customWidth="1"/>
    <col min="8451" max="8451" width="9.54296875" style="73" bestFit="1" customWidth="1"/>
    <col min="8452" max="8452" width="5.1796875" style="73" bestFit="1" customWidth="1"/>
    <col min="8453" max="8453" width="7.1796875" style="73" bestFit="1" customWidth="1"/>
    <col min="8454" max="8454" width="5.54296875" style="73" bestFit="1" customWidth="1"/>
    <col min="8455" max="8455" width="7.81640625" style="73" bestFit="1" customWidth="1"/>
    <col min="8456" max="8456" width="6.1796875" style="73" bestFit="1" customWidth="1"/>
    <col min="8457" max="8457" width="11.453125" style="73" customWidth="1"/>
    <col min="8458" max="8458" width="6.1796875" style="73" bestFit="1" customWidth="1"/>
    <col min="8459" max="8459" width="6.1796875" style="73" customWidth="1"/>
    <col min="8460" max="8460" width="10.81640625" style="73" customWidth="1"/>
    <col min="8461" max="8461" width="5.1796875" style="73" bestFit="1" customWidth="1"/>
    <col min="8462" max="8462" width="7.54296875" style="73" bestFit="1" customWidth="1"/>
    <col min="8463" max="8463" width="6.1796875" style="73" bestFit="1" customWidth="1"/>
    <col min="8464" max="8464" width="7.81640625" style="73" bestFit="1" customWidth="1"/>
    <col min="8465" max="8465" width="6.1796875" style="73" bestFit="1" customWidth="1"/>
    <col min="8466" max="8466" width="11.453125" style="73" bestFit="1" customWidth="1"/>
    <col min="8467" max="8467" width="6.1796875" style="73" bestFit="1" customWidth="1"/>
    <col min="8468" max="8471" width="8.54296875" style="73"/>
    <col min="8472" max="8472" width="13.81640625" style="73" bestFit="1" customWidth="1"/>
    <col min="8473" max="8473" width="17.54296875" style="73" bestFit="1" customWidth="1"/>
    <col min="8474" max="8475" width="17.81640625" style="73" bestFit="1" customWidth="1"/>
    <col min="8476" max="8476" width="17.1796875" style="73" bestFit="1" customWidth="1"/>
    <col min="8477" max="8478" width="17.81640625" style="73" bestFit="1" customWidth="1"/>
    <col min="8479" max="8480" width="17.1796875" style="73" bestFit="1" customWidth="1"/>
    <col min="8481" max="8481" width="10.453125" style="73" bestFit="1" customWidth="1"/>
    <col min="8482" max="8482" width="17.1796875" style="73" bestFit="1" customWidth="1"/>
    <col min="8483" max="8483" width="18.1796875" style="73" bestFit="1" customWidth="1"/>
    <col min="8484" max="8487" width="17.81640625" style="73" bestFit="1" customWidth="1"/>
    <col min="8488" max="8488" width="17.1796875" style="73" bestFit="1" customWidth="1"/>
    <col min="8489" max="8489" width="17.54296875" style="73" bestFit="1" customWidth="1"/>
    <col min="8490" max="8490" width="10.81640625" style="73" bestFit="1" customWidth="1"/>
    <col min="8491" max="8704" width="8.54296875" style="73"/>
    <col min="8705" max="8705" width="4.81640625" style="73" bestFit="1" customWidth="1"/>
    <col min="8706" max="8706" width="31" style="73" bestFit="1" customWidth="1"/>
    <col min="8707" max="8707" width="9.54296875" style="73" bestFit="1" customWidth="1"/>
    <col min="8708" max="8708" width="5.1796875" style="73" bestFit="1" customWidth="1"/>
    <col min="8709" max="8709" width="7.1796875" style="73" bestFit="1" customWidth="1"/>
    <col min="8710" max="8710" width="5.54296875" style="73" bestFit="1" customWidth="1"/>
    <col min="8711" max="8711" width="7.81640625" style="73" bestFit="1" customWidth="1"/>
    <col min="8712" max="8712" width="6.1796875" style="73" bestFit="1" customWidth="1"/>
    <col min="8713" max="8713" width="11.453125" style="73" customWidth="1"/>
    <col min="8714" max="8714" width="6.1796875" style="73" bestFit="1" customWidth="1"/>
    <col min="8715" max="8715" width="6.1796875" style="73" customWidth="1"/>
    <col min="8716" max="8716" width="10.81640625" style="73" customWidth="1"/>
    <col min="8717" max="8717" width="5.1796875" style="73" bestFit="1" customWidth="1"/>
    <col min="8718" max="8718" width="7.54296875" style="73" bestFit="1" customWidth="1"/>
    <col min="8719" max="8719" width="6.1796875" style="73" bestFit="1" customWidth="1"/>
    <col min="8720" max="8720" width="7.81640625" style="73" bestFit="1" customWidth="1"/>
    <col min="8721" max="8721" width="6.1796875" style="73" bestFit="1" customWidth="1"/>
    <col min="8722" max="8722" width="11.453125" style="73" bestFit="1" customWidth="1"/>
    <col min="8723" max="8723" width="6.1796875" style="73" bestFit="1" customWidth="1"/>
    <col min="8724" max="8727" width="8.54296875" style="73"/>
    <col min="8728" max="8728" width="13.81640625" style="73" bestFit="1" customWidth="1"/>
    <col min="8729" max="8729" width="17.54296875" style="73" bestFit="1" customWidth="1"/>
    <col min="8730" max="8731" width="17.81640625" style="73" bestFit="1" customWidth="1"/>
    <col min="8732" max="8732" width="17.1796875" style="73" bestFit="1" customWidth="1"/>
    <col min="8733" max="8734" width="17.81640625" style="73" bestFit="1" customWidth="1"/>
    <col min="8735" max="8736" width="17.1796875" style="73" bestFit="1" customWidth="1"/>
    <col min="8737" max="8737" width="10.453125" style="73" bestFit="1" customWidth="1"/>
    <col min="8738" max="8738" width="17.1796875" style="73" bestFit="1" customWidth="1"/>
    <col min="8739" max="8739" width="18.1796875" style="73" bestFit="1" customWidth="1"/>
    <col min="8740" max="8743" width="17.81640625" style="73" bestFit="1" customWidth="1"/>
    <col min="8744" max="8744" width="17.1796875" style="73" bestFit="1" customWidth="1"/>
    <col min="8745" max="8745" width="17.54296875" style="73" bestFit="1" customWidth="1"/>
    <col min="8746" max="8746" width="10.81640625" style="73" bestFit="1" customWidth="1"/>
    <col min="8747" max="8960" width="8.54296875" style="73"/>
    <col min="8961" max="8961" width="4.81640625" style="73" bestFit="1" customWidth="1"/>
    <col min="8962" max="8962" width="31" style="73" bestFit="1" customWidth="1"/>
    <col min="8963" max="8963" width="9.54296875" style="73" bestFit="1" customWidth="1"/>
    <col min="8964" max="8964" width="5.1796875" style="73" bestFit="1" customWidth="1"/>
    <col min="8965" max="8965" width="7.1796875" style="73" bestFit="1" customWidth="1"/>
    <col min="8966" max="8966" width="5.54296875" style="73" bestFit="1" customWidth="1"/>
    <col min="8967" max="8967" width="7.81640625" style="73" bestFit="1" customWidth="1"/>
    <col min="8968" max="8968" width="6.1796875" style="73" bestFit="1" customWidth="1"/>
    <col min="8969" max="8969" width="11.453125" style="73" customWidth="1"/>
    <col min="8970" max="8970" width="6.1796875" style="73" bestFit="1" customWidth="1"/>
    <col min="8971" max="8971" width="6.1796875" style="73" customWidth="1"/>
    <col min="8972" max="8972" width="10.81640625" style="73" customWidth="1"/>
    <col min="8973" max="8973" width="5.1796875" style="73" bestFit="1" customWidth="1"/>
    <col min="8974" max="8974" width="7.54296875" style="73" bestFit="1" customWidth="1"/>
    <col min="8975" max="8975" width="6.1796875" style="73" bestFit="1" customWidth="1"/>
    <col min="8976" max="8976" width="7.81640625" style="73" bestFit="1" customWidth="1"/>
    <col min="8977" max="8977" width="6.1796875" style="73" bestFit="1" customWidth="1"/>
    <col min="8978" max="8978" width="11.453125" style="73" bestFit="1" customWidth="1"/>
    <col min="8979" max="8979" width="6.1796875" style="73" bestFit="1" customWidth="1"/>
    <col min="8980" max="8983" width="8.54296875" style="73"/>
    <col min="8984" max="8984" width="13.81640625" style="73" bestFit="1" customWidth="1"/>
    <col min="8985" max="8985" width="17.54296875" style="73" bestFit="1" customWidth="1"/>
    <col min="8986" max="8987" width="17.81640625" style="73" bestFit="1" customWidth="1"/>
    <col min="8988" max="8988" width="17.1796875" style="73" bestFit="1" customWidth="1"/>
    <col min="8989" max="8990" width="17.81640625" style="73" bestFit="1" customWidth="1"/>
    <col min="8991" max="8992" width="17.1796875" style="73" bestFit="1" customWidth="1"/>
    <col min="8993" max="8993" width="10.453125" style="73" bestFit="1" customWidth="1"/>
    <col min="8994" max="8994" width="17.1796875" style="73" bestFit="1" customWidth="1"/>
    <col min="8995" max="8995" width="18.1796875" style="73" bestFit="1" customWidth="1"/>
    <col min="8996" max="8999" width="17.81640625" style="73" bestFit="1" customWidth="1"/>
    <col min="9000" max="9000" width="17.1796875" style="73" bestFit="1" customWidth="1"/>
    <col min="9001" max="9001" width="17.54296875" style="73" bestFit="1" customWidth="1"/>
    <col min="9002" max="9002" width="10.81640625" style="73" bestFit="1" customWidth="1"/>
    <col min="9003" max="9216" width="8.54296875" style="73"/>
    <col min="9217" max="9217" width="4.81640625" style="73" bestFit="1" customWidth="1"/>
    <col min="9218" max="9218" width="31" style="73" bestFit="1" customWidth="1"/>
    <col min="9219" max="9219" width="9.54296875" style="73" bestFit="1" customWidth="1"/>
    <col min="9220" max="9220" width="5.1796875" style="73" bestFit="1" customWidth="1"/>
    <col min="9221" max="9221" width="7.1796875" style="73" bestFit="1" customWidth="1"/>
    <col min="9222" max="9222" width="5.54296875" style="73" bestFit="1" customWidth="1"/>
    <col min="9223" max="9223" width="7.81640625" style="73" bestFit="1" customWidth="1"/>
    <col min="9224" max="9224" width="6.1796875" style="73" bestFit="1" customWidth="1"/>
    <col min="9225" max="9225" width="11.453125" style="73" customWidth="1"/>
    <col min="9226" max="9226" width="6.1796875" style="73" bestFit="1" customWidth="1"/>
    <col min="9227" max="9227" width="6.1796875" style="73" customWidth="1"/>
    <col min="9228" max="9228" width="10.81640625" style="73" customWidth="1"/>
    <col min="9229" max="9229" width="5.1796875" style="73" bestFit="1" customWidth="1"/>
    <col min="9230" max="9230" width="7.54296875" style="73" bestFit="1" customWidth="1"/>
    <col min="9231" max="9231" width="6.1796875" style="73" bestFit="1" customWidth="1"/>
    <col min="9232" max="9232" width="7.81640625" style="73" bestFit="1" customWidth="1"/>
    <col min="9233" max="9233" width="6.1796875" style="73" bestFit="1" customWidth="1"/>
    <col min="9234" max="9234" width="11.453125" style="73" bestFit="1" customWidth="1"/>
    <col min="9235" max="9235" width="6.1796875" style="73" bestFit="1" customWidth="1"/>
    <col min="9236" max="9239" width="8.54296875" style="73"/>
    <col min="9240" max="9240" width="13.81640625" style="73" bestFit="1" customWidth="1"/>
    <col min="9241" max="9241" width="17.54296875" style="73" bestFit="1" customWidth="1"/>
    <col min="9242" max="9243" width="17.81640625" style="73" bestFit="1" customWidth="1"/>
    <col min="9244" max="9244" width="17.1796875" style="73" bestFit="1" customWidth="1"/>
    <col min="9245" max="9246" width="17.81640625" style="73" bestFit="1" customWidth="1"/>
    <col min="9247" max="9248" width="17.1796875" style="73" bestFit="1" customWidth="1"/>
    <col min="9249" max="9249" width="10.453125" style="73" bestFit="1" customWidth="1"/>
    <col min="9250" max="9250" width="17.1796875" style="73" bestFit="1" customWidth="1"/>
    <col min="9251" max="9251" width="18.1796875" style="73" bestFit="1" customWidth="1"/>
    <col min="9252" max="9255" width="17.81640625" style="73" bestFit="1" customWidth="1"/>
    <col min="9256" max="9256" width="17.1796875" style="73" bestFit="1" customWidth="1"/>
    <col min="9257" max="9257" width="17.54296875" style="73" bestFit="1" customWidth="1"/>
    <col min="9258" max="9258" width="10.81640625" style="73" bestFit="1" customWidth="1"/>
    <col min="9259" max="9472" width="8.54296875" style="73"/>
    <col min="9473" max="9473" width="4.81640625" style="73" bestFit="1" customWidth="1"/>
    <col min="9474" max="9474" width="31" style="73" bestFit="1" customWidth="1"/>
    <col min="9475" max="9475" width="9.54296875" style="73" bestFit="1" customWidth="1"/>
    <col min="9476" max="9476" width="5.1796875" style="73" bestFit="1" customWidth="1"/>
    <col min="9477" max="9477" width="7.1796875" style="73" bestFit="1" customWidth="1"/>
    <col min="9478" max="9478" width="5.54296875" style="73" bestFit="1" customWidth="1"/>
    <col min="9479" max="9479" width="7.81640625" style="73" bestFit="1" customWidth="1"/>
    <col min="9480" max="9480" width="6.1796875" style="73" bestFit="1" customWidth="1"/>
    <col min="9481" max="9481" width="11.453125" style="73" customWidth="1"/>
    <col min="9482" max="9482" width="6.1796875" style="73" bestFit="1" customWidth="1"/>
    <col min="9483" max="9483" width="6.1796875" style="73" customWidth="1"/>
    <col min="9484" max="9484" width="10.81640625" style="73" customWidth="1"/>
    <col min="9485" max="9485" width="5.1796875" style="73" bestFit="1" customWidth="1"/>
    <col min="9486" max="9486" width="7.54296875" style="73" bestFit="1" customWidth="1"/>
    <col min="9487" max="9487" width="6.1796875" style="73" bestFit="1" customWidth="1"/>
    <col min="9488" max="9488" width="7.81640625" style="73" bestFit="1" customWidth="1"/>
    <col min="9489" max="9489" width="6.1796875" style="73" bestFit="1" customWidth="1"/>
    <col min="9490" max="9490" width="11.453125" style="73" bestFit="1" customWidth="1"/>
    <col min="9491" max="9491" width="6.1796875" style="73" bestFit="1" customWidth="1"/>
    <col min="9492" max="9495" width="8.54296875" style="73"/>
    <col min="9496" max="9496" width="13.81640625" style="73" bestFit="1" customWidth="1"/>
    <col min="9497" max="9497" width="17.54296875" style="73" bestFit="1" customWidth="1"/>
    <col min="9498" max="9499" width="17.81640625" style="73" bestFit="1" customWidth="1"/>
    <col min="9500" max="9500" width="17.1796875" style="73" bestFit="1" customWidth="1"/>
    <col min="9501" max="9502" width="17.81640625" style="73" bestFit="1" customWidth="1"/>
    <col min="9503" max="9504" width="17.1796875" style="73" bestFit="1" customWidth="1"/>
    <col min="9505" max="9505" width="10.453125" style="73" bestFit="1" customWidth="1"/>
    <col min="9506" max="9506" width="17.1796875" style="73" bestFit="1" customWidth="1"/>
    <col min="9507" max="9507" width="18.1796875" style="73" bestFit="1" customWidth="1"/>
    <col min="9508" max="9511" width="17.81640625" style="73" bestFit="1" customWidth="1"/>
    <col min="9512" max="9512" width="17.1796875" style="73" bestFit="1" customWidth="1"/>
    <col min="9513" max="9513" width="17.54296875" style="73" bestFit="1" customWidth="1"/>
    <col min="9514" max="9514" width="10.81640625" style="73" bestFit="1" customWidth="1"/>
    <col min="9515" max="9728" width="8.54296875" style="73"/>
    <col min="9729" max="9729" width="4.81640625" style="73" bestFit="1" customWidth="1"/>
    <col min="9730" max="9730" width="31" style="73" bestFit="1" customWidth="1"/>
    <col min="9731" max="9731" width="9.54296875" style="73" bestFit="1" customWidth="1"/>
    <col min="9732" max="9732" width="5.1796875" style="73" bestFit="1" customWidth="1"/>
    <col min="9733" max="9733" width="7.1796875" style="73" bestFit="1" customWidth="1"/>
    <col min="9734" max="9734" width="5.54296875" style="73" bestFit="1" customWidth="1"/>
    <col min="9735" max="9735" width="7.81640625" style="73" bestFit="1" customWidth="1"/>
    <col min="9736" max="9736" width="6.1796875" style="73" bestFit="1" customWidth="1"/>
    <col min="9737" max="9737" width="11.453125" style="73" customWidth="1"/>
    <col min="9738" max="9738" width="6.1796875" style="73" bestFit="1" customWidth="1"/>
    <col min="9739" max="9739" width="6.1796875" style="73" customWidth="1"/>
    <col min="9740" max="9740" width="10.81640625" style="73" customWidth="1"/>
    <col min="9741" max="9741" width="5.1796875" style="73" bestFit="1" customWidth="1"/>
    <col min="9742" max="9742" width="7.54296875" style="73" bestFit="1" customWidth="1"/>
    <col min="9743" max="9743" width="6.1796875" style="73" bestFit="1" customWidth="1"/>
    <col min="9744" max="9744" width="7.81640625" style="73" bestFit="1" customWidth="1"/>
    <col min="9745" max="9745" width="6.1796875" style="73" bestFit="1" customWidth="1"/>
    <col min="9746" max="9746" width="11.453125" style="73" bestFit="1" customWidth="1"/>
    <col min="9747" max="9747" width="6.1796875" style="73" bestFit="1" customWidth="1"/>
    <col min="9748" max="9751" width="8.54296875" style="73"/>
    <col min="9752" max="9752" width="13.81640625" style="73" bestFit="1" customWidth="1"/>
    <col min="9753" max="9753" width="17.54296875" style="73" bestFit="1" customWidth="1"/>
    <col min="9754" max="9755" width="17.81640625" style="73" bestFit="1" customWidth="1"/>
    <col min="9756" max="9756" width="17.1796875" style="73" bestFit="1" customWidth="1"/>
    <col min="9757" max="9758" width="17.81640625" style="73" bestFit="1" customWidth="1"/>
    <col min="9759" max="9760" width="17.1796875" style="73" bestFit="1" customWidth="1"/>
    <col min="9761" max="9761" width="10.453125" style="73" bestFit="1" customWidth="1"/>
    <col min="9762" max="9762" width="17.1796875" style="73" bestFit="1" customWidth="1"/>
    <col min="9763" max="9763" width="18.1796875" style="73" bestFit="1" customWidth="1"/>
    <col min="9764" max="9767" width="17.81640625" style="73" bestFit="1" customWidth="1"/>
    <col min="9768" max="9768" width="17.1796875" style="73" bestFit="1" customWidth="1"/>
    <col min="9769" max="9769" width="17.54296875" style="73" bestFit="1" customWidth="1"/>
    <col min="9770" max="9770" width="10.81640625" style="73" bestFit="1" customWidth="1"/>
    <col min="9771" max="9984" width="8.54296875" style="73"/>
    <col min="9985" max="9985" width="4.81640625" style="73" bestFit="1" customWidth="1"/>
    <col min="9986" max="9986" width="31" style="73" bestFit="1" customWidth="1"/>
    <col min="9987" max="9987" width="9.54296875" style="73" bestFit="1" customWidth="1"/>
    <col min="9988" max="9988" width="5.1796875" style="73" bestFit="1" customWidth="1"/>
    <col min="9989" max="9989" width="7.1796875" style="73" bestFit="1" customWidth="1"/>
    <col min="9990" max="9990" width="5.54296875" style="73" bestFit="1" customWidth="1"/>
    <col min="9991" max="9991" width="7.81640625" style="73" bestFit="1" customWidth="1"/>
    <col min="9992" max="9992" width="6.1796875" style="73" bestFit="1" customWidth="1"/>
    <col min="9993" max="9993" width="11.453125" style="73" customWidth="1"/>
    <col min="9994" max="9994" width="6.1796875" style="73" bestFit="1" customWidth="1"/>
    <col min="9995" max="9995" width="6.1796875" style="73" customWidth="1"/>
    <col min="9996" max="9996" width="10.81640625" style="73" customWidth="1"/>
    <col min="9997" max="9997" width="5.1796875" style="73" bestFit="1" customWidth="1"/>
    <col min="9998" max="9998" width="7.54296875" style="73" bestFit="1" customWidth="1"/>
    <col min="9999" max="9999" width="6.1796875" style="73" bestFit="1" customWidth="1"/>
    <col min="10000" max="10000" width="7.81640625" style="73" bestFit="1" customWidth="1"/>
    <col min="10001" max="10001" width="6.1796875" style="73" bestFit="1" customWidth="1"/>
    <col min="10002" max="10002" width="11.453125" style="73" bestFit="1" customWidth="1"/>
    <col min="10003" max="10003" width="6.1796875" style="73" bestFit="1" customWidth="1"/>
    <col min="10004" max="10007" width="8.54296875" style="73"/>
    <col min="10008" max="10008" width="13.81640625" style="73" bestFit="1" customWidth="1"/>
    <col min="10009" max="10009" width="17.54296875" style="73" bestFit="1" customWidth="1"/>
    <col min="10010" max="10011" width="17.81640625" style="73" bestFit="1" customWidth="1"/>
    <col min="10012" max="10012" width="17.1796875" style="73" bestFit="1" customWidth="1"/>
    <col min="10013" max="10014" width="17.81640625" style="73" bestFit="1" customWidth="1"/>
    <col min="10015" max="10016" width="17.1796875" style="73" bestFit="1" customWidth="1"/>
    <col min="10017" max="10017" width="10.453125" style="73" bestFit="1" customWidth="1"/>
    <col min="10018" max="10018" width="17.1796875" style="73" bestFit="1" customWidth="1"/>
    <col min="10019" max="10019" width="18.1796875" style="73" bestFit="1" customWidth="1"/>
    <col min="10020" max="10023" width="17.81640625" style="73" bestFit="1" customWidth="1"/>
    <col min="10024" max="10024" width="17.1796875" style="73" bestFit="1" customWidth="1"/>
    <col min="10025" max="10025" width="17.54296875" style="73" bestFit="1" customWidth="1"/>
    <col min="10026" max="10026" width="10.81640625" style="73" bestFit="1" customWidth="1"/>
    <col min="10027" max="10240" width="8.54296875" style="73"/>
    <col min="10241" max="10241" width="4.81640625" style="73" bestFit="1" customWidth="1"/>
    <col min="10242" max="10242" width="31" style="73" bestFit="1" customWidth="1"/>
    <col min="10243" max="10243" width="9.54296875" style="73" bestFit="1" customWidth="1"/>
    <col min="10244" max="10244" width="5.1796875" style="73" bestFit="1" customWidth="1"/>
    <col min="10245" max="10245" width="7.1796875" style="73" bestFit="1" customWidth="1"/>
    <col min="10246" max="10246" width="5.54296875" style="73" bestFit="1" customWidth="1"/>
    <col min="10247" max="10247" width="7.81640625" style="73" bestFit="1" customWidth="1"/>
    <col min="10248" max="10248" width="6.1796875" style="73" bestFit="1" customWidth="1"/>
    <col min="10249" max="10249" width="11.453125" style="73" customWidth="1"/>
    <col min="10250" max="10250" width="6.1796875" style="73" bestFit="1" customWidth="1"/>
    <col min="10251" max="10251" width="6.1796875" style="73" customWidth="1"/>
    <col min="10252" max="10252" width="10.81640625" style="73" customWidth="1"/>
    <col min="10253" max="10253" width="5.1796875" style="73" bestFit="1" customWidth="1"/>
    <col min="10254" max="10254" width="7.54296875" style="73" bestFit="1" customWidth="1"/>
    <col min="10255" max="10255" width="6.1796875" style="73" bestFit="1" customWidth="1"/>
    <col min="10256" max="10256" width="7.81640625" style="73" bestFit="1" customWidth="1"/>
    <col min="10257" max="10257" width="6.1796875" style="73" bestFit="1" customWidth="1"/>
    <col min="10258" max="10258" width="11.453125" style="73" bestFit="1" customWidth="1"/>
    <col min="10259" max="10259" width="6.1796875" style="73" bestFit="1" customWidth="1"/>
    <col min="10260" max="10263" width="8.54296875" style="73"/>
    <col min="10264" max="10264" width="13.81640625" style="73" bestFit="1" customWidth="1"/>
    <col min="10265" max="10265" width="17.54296875" style="73" bestFit="1" customWidth="1"/>
    <col min="10266" max="10267" width="17.81640625" style="73" bestFit="1" customWidth="1"/>
    <col min="10268" max="10268" width="17.1796875" style="73" bestFit="1" customWidth="1"/>
    <col min="10269" max="10270" width="17.81640625" style="73" bestFit="1" customWidth="1"/>
    <col min="10271" max="10272" width="17.1796875" style="73" bestFit="1" customWidth="1"/>
    <col min="10273" max="10273" width="10.453125" style="73" bestFit="1" customWidth="1"/>
    <col min="10274" max="10274" width="17.1796875" style="73" bestFit="1" customWidth="1"/>
    <col min="10275" max="10275" width="18.1796875" style="73" bestFit="1" customWidth="1"/>
    <col min="10276" max="10279" width="17.81640625" style="73" bestFit="1" customWidth="1"/>
    <col min="10280" max="10280" width="17.1796875" style="73" bestFit="1" customWidth="1"/>
    <col min="10281" max="10281" width="17.54296875" style="73" bestFit="1" customWidth="1"/>
    <col min="10282" max="10282" width="10.81640625" style="73" bestFit="1" customWidth="1"/>
    <col min="10283" max="10496" width="8.54296875" style="73"/>
    <col min="10497" max="10497" width="4.81640625" style="73" bestFit="1" customWidth="1"/>
    <col min="10498" max="10498" width="31" style="73" bestFit="1" customWidth="1"/>
    <col min="10499" max="10499" width="9.54296875" style="73" bestFit="1" customWidth="1"/>
    <col min="10500" max="10500" width="5.1796875" style="73" bestFit="1" customWidth="1"/>
    <col min="10501" max="10501" width="7.1796875" style="73" bestFit="1" customWidth="1"/>
    <col min="10502" max="10502" width="5.54296875" style="73" bestFit="1" customWidth="1"/>
    <col min="10503" max="10503" width="7.81640625" style="73" bestFit="1" customWidth="1"/>
    <col min="10504" max="10504" width="6.1796875" style="73" bestFit="1" customWidth="1"/>
    <col min="10505" max="10505" width="11.453125" style="73" customWidth="1"/>
    <col min="10506" max="10506" width="6.1796875" style="73" bestFit="1" customWidth="1"/>
    <col min="10507" max="10507" width="6.1796875" style="73" customWidth="1"/>
    <col min="10508" max="10508" width="10.81640625" style="73" customWidth="1"/>
    <col min="10509" max="10509" width="5.1796875" style="73" bestFit="1" customWidth="1"/>
    <col min="10510" max="10510" width="7.54296875" style="73" bestFit="1" customWidth="1"/>
    <col min="10511" max="10511" width="6.1796875" style="73" bestFit="1" customWidth="1"/>
    <col min="10512" max="10512" width="7.81640625" style="73" bestFit="1" customWidth="1"/>
    <col min="10513" max="10513" width="6.1796875" style="73" bestFit="1" customWidth="1"/>
    <col min="10514" max="10514" width="11.453125" style="73" bestFit="1" customWidth="1"/>
    <col min="10515" max="10515" width="6.1796875" style="73" bestFit="1" customWidth="1"/>
    <col min="10516" max="10519" width="8.54296875" style="73"/>
    <col min="10520" max="10520" width="13.81640625" style="73" bestFit="1" customWidth="1"/>
    <col min="10521" max="10521" width="17.54296875" style="73" bestFit="1" customWidth="1"/>
    <col min="10522" max="10523" width="17.81640625" style="73" bestFit="1" customWidth="1"/>
    <col min="10524" max="10524" width="17.1796875" style="73" bestFit="1" customWidth="1"/>
    <col min="10525" max="10526" width="17.81640625" style="73" bestFit="1" customWidth="1"/>
    <col min="10527" max="10528" width="17.1796875" style="73" bestFit="1" customWidth="1"/>
    <col min="10529" max="10529" width="10.453125" style="73" bestFit="1" customWidth="1"/>
    <col min="10530" max="10530" width="17.1796875" style="73" bestFit="1" customWidth="1"/>
    <col min="10531" max="10531" width="18.1796875" style="73" bestFit="1" customWidth="1"/>
    <col min="10532" max="10535" width="17.81640625" style="73" bestFit="1" customWidth="1"/>
    <col min="10536" max="10536" width="17.1796875" style="73" bestFit="1" customWidth="1"/>
    <col min="10537" max="10537" width="17.54296875" style="73" bestFit="1" customWidth="1"/>
    <col min="10538" max="10538" width="10.81640625" style="73" bestFit="1" customWidth="1"/>
    <col min="10539" max="10752" width="8.54296875" style="73"/>
    <col min="10753" max="10753" width="4.81640625" style="73" bestFit="1" customWidth="1"/>
    <col min="10754" max="10754" width="31" style="73" bestFit="1" customWidth="1"/>
    <col min="10755" max="10755" width="9.54296875" style="73" bestFit="1" customWidth="1"/>
    <col min="10756" max="10756" width="5.1796875" style="73" bestFit="1" customWidth="1"/>
    <col min="10757" max="10757" width="7.1796875" style="73" bestFit="1" customWidth="1"/>
    <col min="10758" max="10758" width="5.54296875" style="73" bestFit="1" customWidth="1"/>
    <col min="10759" max="10759" width="7.81640625" style="73" bestFit="1" customWidth="1"/>
    <col min="10760" max="10760" width="6.1796875" style="73" bestFit="1" customWidth="1"/>
    <col min="10761" max="10761" width="11.453125" style="73" customWidth="1"/>
    <col min="10762" max="10762" width="6.1796875" style="73" bestFit="1" customWidth="1"/>
    <col min="10763" max="10763" width="6.1796875" style="73" customWidth="1"/>
    <col min="10764" max="10764" width="10.81640625" style="73" customWidth="1"/>
    <col min="10765" max="10765" width="5.1796875" style="73" bestFit="1" customWidth="1"/>
    <col min="10766" max="10766" width="7.54296875" style="73" bestFit="1" customWidth="1"/>
    <col min="10767" max="10767" width="6.1796875" style="73" bestFit="1" customWidth="1"/>
    <col min="10768" max="10768" width="7.81640625" style="73" bestFit="1" customWidth="1"/>
    <col min="10769" max="10769" width="6.1796875" style="73" bestFit="1" customWidth="1"/>
    <col min="10770" max="10770" width="11.453125" style="73" bestFit="1" customWidth="1"/>
    <col min="10771" max="10771" width="6.1796875" style="73" bestFit="1" customWidth="1"/>
    <col min="10772" max="10775" width="8.54296875" style="73"/>
    <col min="10776" max="10776" width="13.81640625" style="73" bestFit="1" customWidth="1"/>
    <col min="10777" max="10777" width="17.54296875" style="73" bestFit="1" customWidth="1"/>
    <col min="10778" max="10779" width="17.81640625" style="73" bestFit="1" customWidth="1"/>
    <col min="10780" max="10780" width="17.1796875" style="73" bestFit="1" customWidth="1"/>
    <col min="10781" max="10782" width="17.81640625" style="73" bestFit="1" customWidth="1"/>
    <col min="10783" max="10784" width="17.1796875" style="73" bestFit="1" customWidth="1"/>
    <col min="10785" max="10785" width="10.453125" style="73" bestFit="1" customWidth="1"/>
    <col min="10786" max="10786" width="17.1796875" style="73" bestFit="1" customWidth="1"/>
    <col min="10787" max="10787" width="18.1796875" style="73" bestFit="1" customWidth="1"/>
    <col min="10788" max="10791" width="17.81640625" style="73" bestFit="1" customWidth="1"/>
    <col min="10792" max="10792" width="17.1796875" style="73" bestFit="1" customWidth="1"/>
    <col min="10793" max="10793" width="17.54296875" style="73" bestFit="1" customWidth="1"/>
    <col min="10794" max="10794" width="10.81640625" style="73" bestFit="1" customWidth="1"/>
    <col min="10795" max="11008" width="8.54296875" style="73"/>
    <col min="11009" max="11009" width="4.81640625" style="73" bestFit="1" customWidth="1"/>
    <col min="11010" max="11010" width="31" style="73" bestFit="1" customWidth="1"/>
    <col min="11011" max="11011" width="9.54296875" style="73" bestFit="1" customWidth="1"/>
    <col min="11012" max="11012" width="5.1796875" style="73" bestFit="1" customWidth="1"/>
    <col min="11013" max="11013" width="7.1796875" style="73" bestFit="1" customWidth="1"/>
    <col min="11014" max="11014" width="5.54296875" style="73" bestFit="1" customWidth="1"/>
    <col min="11015" max="11015" width="7.81640625" style="73" bestFit="1" customWidth="1"/>
    <col min="11016" max="11016" width="6.1796875" style="73" bestFit="1" customWidth="1"/>
    <col min="11017" max="11017" width="11.453125" style="73" customWidth="1"/>
    <col min="11018" max="11018" width="6.1796875" style="73" bestFit="1" customWidth="1"/>
    <col min="11019" max="11019" width="6.1796875" style="73" customWidth="1"/>
    <col min="11020" max="11020" width="10.81640625" style="73" customWidth="1"/>
    <col min="11021" max="11021" width="5.1796875" style="73" bestFit="1" customWidth="1"/>
    <col min="11022" max="11022" width="7.54296875" style="73" bestFit="1" customWidth="1"/>
    <col min="11023" max="11023" width="6.1796875" style="73" bestFit="1" customWidth="1"/>
    <col min="11024" max="11024" width="7.81640625" style="73" bestFit="1" customWidth="1"/>
    <col min="11025" max="11025" width="6.1796875" style="73" bestFit="1" customWidth="1"/>
    <col min="11026" max="11026" width="11.453125" style="73" bestFit="1" customWidth="1"/>
    <col min="11027" max="11027" width="6.1796875" style="73" bestFit="1" customWidth="1"/>
    <col min="11028" max="11031" width="8.54296875" style="73"/>
    <col min="11032" max="11032" width="13.81640625" style="73" bestFit="1" customWidth="1"/>
    <col min="11033" max="11033" width="17.54296875" style="73" bestFit="1" customWidth="1"/>
    <col min="11034" max="11035" width="17.81640625" style="73" bestFit="1" customWidth="1"/>
    <col min="11036" max="11036" width="17.1796875" style="73" bestFit="1" customWidth="1"/>
    <col min="11037" max="11038" width="17.81640625" style="73" bestFit="1" customWidth="1"/>
    <col min="11039" max="11040" width="17.1796875" style="73" bestFit="1" customWidth="1"/>
    <col min="11041" max="11041" width="10.453125" style="73" bestFit="1" customWidth="1"/>
    <col min="11042" max="11042" width="17.1796875" style="73" bestFit="1" customWidth="1"/>
    <col min="11043" max="11043" width="18.1796875" style="73" bestFit="1" customWidth="1"/>
    <col min="11044" max="11047" width="17.81640625" style="73" bestFit="1" customWidth="1"/>
    <col min="11048" max="11048" width="17.1796875" style="73" bestFit="1" customWidth="1"/>
    <col min="11049" max="11049" width="17.54296875" style="73" bestFit="1" customWidth="1"/>
    <col min="11050" max="11050" width="10.81640625" style="73" bestFit="1" customWidth="1"/>
    <col min="11051" max="11264" width="8.54296875" style="73"/>
    <col min="11265" max="11265" width="4.81640625" style="73" bestFit="1" customWidth="1"/>
    <col min="11266" max="11266" width="31" style="73" bestFit="1" customWidth="1"/>
    <col min="11267" max="11267" width="9.54296875" style="73" bestFit="1" customWidth="1"/>
    <col min="11268" max="11268" width="5.1796875" style="73" bestFit="1" customWidth="1"/>
    <col min="11269" max="11269" width="7.1796875" style="73" bestFit="1" customWidth="1"/>
    <col min="11270" max="11270" width="5.54296875" style="73" bestFit="1" customWidth="1"/>
    <col min="11271" max="11271" width="7.81640625" style="73" bestFit="1" customWidth="1"/>
    <col min="11272" max="11272" width="6.1796875" style="73" bestFit="1" customWidth="1"/>
    <col min="11273" max="11273" width="11.453125" style="73" customWidth="1"/>
    <col min="11274" max="11274" width="6.1796875" style="73" bestFit="1" customWidth="1"/>
    <col min="11275" max="11275" width="6.1796875" style="73" customWidth="1"/>
    <col min="11276" max="11276" width="10.81640625" style="73" customWidth="1"/>
    <col min="11277" max="11277" width="5.1796875" style="73" bestFit="1" customWidth="1"/>
    <col min="11278" max="11278" width="7.54296875" style="73" bestFit="1" customWidth="1"/>
    <col min="11279" max="11279" width="6.1796875" style="73" bestFit="1" customWidth="1"/>
    <col min="11280" max="11280" width="7.81640625" style="73" bestFit="1" customWidth="1"/>
    <col min="11281" max="11281" width="6.1796875" style="73" bestFit="1" customWidth="1"/>
    <col min="11282" max="11282" width="11.453125" style="73" bestFit="1" customWidth="1"/>
    <col min="11283" max="11283" width="6.1796875" style="73" bestFit="1" customWidth="1"/>
    <col min="11284" max="11287" width="8.54296875" style="73"/>
    <col min="11288" max="11288" width="13.81640625" style="73" bestFit="1" customWidth="1"/>
    <col min="11289" max="11289" width="17.54296875" style="73" bestFit="1" customWidth="1"/>
    <col min="11290" max="11291" width="17.81640625" style="73" bestFit="1" customWidth="1"/>
    <col min="11292" max="11292" width="17.1796875" style="73" bestFit="1" customWidth="1"/>
    <col min="11293" max="11294" width="17.81640625" style="73" bestFit="1" customWidth="1"/>
    <col min="11295" max="11296" width="17.1796875" style="73" bestFit="1" customWidth="1"/>
    <col min="11297" max="11297" width="10.453125" style="73" bestFit="1" customWidth="1"/>
    <col min="11298" max="11298" width="17.1796875" style="73" bestFit="1" customWidth="1"/>
    <col min="11299" max="11299" width="18.1796875" style="73" bestFit="1" customWidth="1"/>
    <col min="11300" max="11303" width="17.81640625" style="73" bestFit="1" customWidth="1"/>
    <col min="11304" max="11304" width="17.1796875" style="73" bestFit="1" customWidth="1"/>
    <col min="11305" max="11305" width="17.54296875" style="73" bestFit="1" customWidth="1"/>
    <col min="11306" max="11306" width="10.81640625" style="73" bestFit="1" customWidth="1"/>
    <col min="11307" max="11520" width="8.54296875" style="73"/>
    <col min="11521" max="11521" width="4.81640625" style="73" bestFit="1" customWidth="1"/>
    <col min="11522" max="11522" width="31" style="73" bestFit="1" customWidth="1"/>
    <col min="11523" max="11523" width="9.54296875" style="73" bestFit="1" customWidth="1"/>
    <col min="11524" max="11524" width="5.1796875" style="73" bestFit="1" customWidth="1"/>
    <col min="11525" max="11525" width="7.1796875" style="73" bestFit="1" customWidth="1"/>
    <col min="11526" max="11526" width="5.54296875" style="73" bestFit="1" customWidth="1"/>
    <col min="11527" max="11527" width="7.81640625" style="73" bestFit="1" customWidth="1"/>
    <col min="11528" max="11528" width="6.1796875" style="73" bestFit="1" customWidth="1"/>
    <col min="11529" max="11529" width="11.453125" style="73" customWidth="1"/>
    <col min="11530" max="11530" width="6.1796875" style="73" bestFit="1" customWidth="1"/>
    <col min="11531" max="11531" width="6.1796875" style="73" customWidth="1"/>
    <col min="11532" max="11532" width="10.81640625" style="73" customWidth="1"/>
    <col min="11533" max="11533" width="5.1796875" style="73" bestFit="1" customWidth="1"/>
    <col min="11534" max="11534" width="7.54296875" style="73" bestFit="1" customWidth="1"/>
    <col min="11535" max="11535" width="6.1796875" style="73" bestFit="1" customWidth="1"/>
    <col min="11536" max="11536" width="7.81640625" style="73" bestFit="1" customWidth="1"/>
    <col min="11537" max="11537" width="6.1796875" style="73" bestFit="1" customWidth="1"/>
    <col min="11538" max="11538" width="11.453125" style="73" bestFit="1" customWidth="1"/>
    <col min="11539" max="11539" width="6.1796875" style="73" bestFit="1" customWidth="1"/>
    <col min="11540" max="11543" width="8.54296875" style="73"/>
    <col min="11544" max="11544" width="13.81640625" style="73" bestFit="1" customWidth="1"/>
    <col min="11545" max="11545" width="17.54296875" style="73" bestFit="1" customWidth="1"/>
    <col min="11546" max="11547" width="17.81640625" style="73" bestFit="1" customWidth="1"/>
    <col min="11548" max="11548" width="17.1796875" style="73" bestFit="1" customWidth="1"/>
    <col min="11549" max="11550" width="17.81640625" style="73" bestFit="1" customWidth="1"/>
    <col min="11551" max="11552" width="17.1796875" style="73" bestFit="1" customWidth="1"/>
    <col min="11553" max="11553" width="10.453125" style="73" bestFit="1" customWidth="1"/>
    <col min="11554" max="11554" width="17.1796875" style="73" bestFit="1" customWidth="1"/>
    <col min="11555" max="11555" width="18.1796875" style="73" bestFit="1" customWidth="1"/>
    <col min="11556" max="11559" width="17.81640625" style="73" bestFit="1" customWidth="1"/>
    <col min="11560" max="11560" width="17.1796875" style="73" bestFit="1" customWidth="1"/>
    <col min="11561" max="11561" width="17.54296875" style="73" bestFit="1" customWidth="1"/>
    <col min="11562" max="11562" width="10.81640625" style="73" bestFit="1" customWidth="1"/>
    <col min="11563" max="11776" width="8.54296875" style="73"/>
    <col min="11777" max="11777" width="4.81640625" style="73" bestFit="1" customWidth="1"/>
    <col min="11778" max="11778" width="31" style="73" bestFit="1" customWidth="1"/>
    <col min="11779" max="11779" width="9.54296875" style="73" bestFit="1" customWidth="1"/>
    <col min="11780" max="11780" width="5.1796875" style="73" bestFit="1" customWidth="1"/>
    <col min="11781" max="11781" width="7.1796875" style="73" bestFit="1" customWidth="1"/>
    <col min="11782" max="11782" width="5.54296875" style="73" bestFit="1" customWidth="1"/>
    <col min="11783" max="11783" width="7.81640625" style="73" bestFit="1" customWidth="1"/>
    <col min="11784" max="11784" width="6.1796875" style="73" bestFit="1" customWidth="1"/>
    <col min="11785" max="11785" width="11.453125" style="73" customWidth="1"/>
    <col min="11786" max="11786" width="6.1796875" style="73" bestFit="1" customWidth="1"/>
    <col min="11787" max="11787" width="6.1796875" style="73" customWidth="1"/>
    <col min="11788" max="11788" width="10.81640625" style="73" customWidth="1"/>
    <col min="11789" max="11789" width="5.1796875" style="73" bestFit="1" customWidth="1"/>
    <col min="11790" max="11790" width="7.54296875" style="73" bestFit="1" customWidth="1"/>
    <col min="11791" max="11791" width="6.1796875" style="73" bestFit="1" customWidth="1"/>
    <col min="11792" max="11792" width="7.81640625" style="73" bestFit="1" customWidth="1"/>
    <col min="11793" max="11793" width="6.1796875" style="73" bestFit="1" customWidth="1"/>
    <col min="11794" max="11794" width="11.453125" style="73" bestFit="1" customWidth="1"/>
    <col min="11795" max="11795" width="6.1796875" style="73" bestFit="1" customWidth="1"/>
    <col min="11796" max="11799" width="8.54296875" style="73"/>
    <col min="11800" max="11800" width="13.81640625" style="73" bestFit="1" customWidth="1"/>
    <col min="11801" max="11801" width="17.54296875" style="73" bestFit="1" customWidth="1"/>
    <col min="11802" max="11803" width="17.81640625" style="73" bestFit="1" customWidth="1"/>
    <col min="11804" max="11804" width="17.1796875" style="73" bestFit="1" customWidth="1"/>
    <col min="11805" max="11806" width="17.81640625" style="73" bestFit="1" customWidth="1"/>
    <col min="11807" max="11808" width="17.1796875" style="73" bestFit="1" customWidth="1"/>
    <col min="11809" max="11809" width="10.453125" style="73" bestFit="1" customWidth="1"/>
    <col min="11810" max="11810" width="17.1796875" style="73" bestFit="1" customWidth="1"/>
    <col min="11811" max="11811" width="18.1796875" style="73" bestFit="1" customWidth="1"/>
    <col min="11812" max="11815" width="17.81640625" style="73" bestFit="1" customWidth="1"/>
    <col min="11816" max="11816" width="17.1796875" style="73" bestFit="1" customWidth="1"/>
    <col min="11817" max="11817" width="17.54296875" style="73" bestFit="1" customWidth="1"/>
    <col min="11818" max="11818" width="10.81640625" style="73" bestFit="1" customWidth="1"/>
    <col min="11819" max="12032" width="8.54296875" style="73"/>
    <col min="12033" max="12033" width="4.81640625" style="73" bestFit="1" customWidth="1"/>
    <col min="12034" max="12034" width="31" style="73" bestFit="1" customWidth="1"/>
    <col min="12035" max="12035" width="9.54296875" style="73" bestFit="1" customWidth="1"/>
    <col min="12036" max="12036" width="5.1796875" style="73" bestFit="1" customWidth="1"/>
    <col min="12037" max="12037" width="7.1796875" style="73" bestFit="1" customWidth="1"/>
    <col min="12038" max="12038" width="5.54296875" style="73" bestFit="1" customWidth="1"/>
    <col min="12039" max="12039" width="7.81640625" style="73" bestFit="1" customWidth="1"/>
    <col min="12040" max="12040" width="6.1796875" style="73" bestFit="1" customWidth="1"/>
    <col min="12041" max="12041" width="11.453125" style="73" customWidth="1"/>
    <col min="12042" max="12042" width="6.1796875" style="73" bestFit="1" customWidth="1"/>
    <col min="12043" max="12043" width="6.1796875" style="73" customWidth="1"/>
    <col min="12044" max="12044" width="10.81640625" style="73" customWidth="1"/>
    <col min="12045" max="12045" width="5.1796875" style="73" bestFit="1" customWidth="1"/>
    <col min="12046" max="12046" width="7.54296875" style="73" bestFit="1" customWidth="1"/>
    <col min="12047" max="12047" width="6.1796875" style="73" bestFit="1" customWidth="1"/>
    <col min="12048" max="12048" width="7.81640625" style="73" bestFit="1" customWidth="1"/>
    <col min="12049" max="12049" width="6.1796875" style="73" bestFit="1" customWidth="1"/>
    <col min="12050" max="12050" width="11.453125" style="73" bestFit="1" customWidth="1"/>
    <col min="12051" max="12051" width="6.1796875" style="73" bestFit="1" customWidth="1"/>
    <col min="12052" max="12055" width="8.54296875" style="73"/>
    <col min="12056" max="12056" width="13.81640625" style="73" bestFit="1" customWidth="1"/>
    <col min="12057" max="12057" width="17.54296875" style="73" bestFit="1" customWidth="1"/>
    <col min="12058" max="12059" width="17.81640625" style="73" bestFit="1" customWidth="1"/>
    <col min="12060" max="12060" width="17.1796875" style="73" bestFit="1" customWidth="1"/>
    <col min="12061" max="12062" width="17.81640625" style="73" bestFit="1" customWidth="1"/>
    <col min="12063" max="12064" width="17.1796875" style="73" bestFit="1" customWidth="1"/>
    <col min="12065" max="12065" width="10.453125" style="73" bestFit="1" customWidth="1"/>
    <col min="12066" max="12066" width="17.1796875" style="73" bestFit="1" customWidth="1"/>
    <col min="12067" max="12067" width="18.1796875" style="73" bestFit="1" customWidth="1"/>
    <col min="12068" max="12071" width="17.81640625" style="73" bestFit="1" customWidth="1"/>
    <col min="12072" max="12072" width="17.1796875" style="73" bestFit="1" customWidth="1"/>
    <col min="12073" max="12073" width="17.54296875" style="73" bestFit="1" customWidth="1"/>
    <col min="12074" max="12074" width="10.81640625" style="73" bestFit="1" customWidth="1"/>
    <col min="12075" max="12288" width="8.54296875" style="73"/>
    <col min="12289" max="12289" width="4.81640625" style="73" bestFit="1" customWidth="1"/>
    <col min="12290" max="12290" width="31" style="73" bestFit="1" customWidth="1"/>
    <col min="12291" max="12291" width="9.54296875" style="73" bestFit="1" customWidth="1"/>
    <col min="12292" max="12292" width="5.1796875" style="73" bestFit="1" customWidth="1"/>
    <col min="12293" max="12293" width="7.1796875" style="73" bestFit="1" customWidth="1"/>
    <col min="12294" max="12294" width="5.54296875" style="73" bestFit="1" customWidth="1"/>
    <col min="12295" max="12295" width="7.81640625" style="73" bestFit="1" customWidth="1"/>
    <col min="12296" max="12296" width="6.1796875" style="73" bestFit="1" customWidth="1"/>
    <col min="12297" max="12297" width="11.453125" style="73" customWidth="1"/>
    <col min="12298" max="12298" width="6.1796875" style="73" bestFit="1" customWidth="1"/>
    <col min="12299" max="12299" width="6.1796875" style="73" customWidth="1"/>
    <col min="12300" max="12300" width="10.81640625" style="73" customWidth="1"/>
    <col min="12301" max="12301" width="5.1796875" style="73" bestFit="1" customWidth="1"/>
    <col min="12302" max="12302" width="7.54296875" style="73" bestFit="1" customWidth="1"/>
    <col min="12303" max="12303" width="6.1796875" style="73" bestFit="1" customWidth="1"/>
    <col min="12304" max="12304" width="7.81640625" style="73" bestFit="1" customWidth="1"/>
    <col min="12305" max="12305" width="6.1796875" style="73" bestFit="1" customWidth="1"/>
    <col min="12306" max="12306" width="11.453125" style="73" bestFit="1" customWidth="1"/>
    <col min="12307" max="12307" width="6.1796875" style="73" bestFit="1" customWidth="1"/>
    <col min="12308" max="12311" width="8.54296875" style="73"/>
    <col min="12312" max="12312" width="13.81640625" style="73" bestFit="1" customWidth="1"/>
    <col min="12313" max="12313" width="17.54296875" style="73" bestFit="1" customWidth="1"/>
    <col min="12314" max="12315" width="17.81640625" style="73" bestFit="1" customWidth="1"/>
    <col min="12316" max="12316" width="17.1796875" style="73" bestFit="1" customWidth="1"/>
    <col min="12317" max="12318" width="17.81640625" style="73" bestFit="1" customWidth="1"/>
    <col min="12319" max="12320" width="17.1796875" style="73" bestFit="1" customWidth="1"/>
    <col min="12321" max="12321" width="10.453125" style="73" bestFit="1" customWidth="1"/>
    <col min="12322" max="12322" width="17.1796875" style="73" bestFit="1" customWidth="1"/>
    <col min="12323" max="12323" width="18.1796875" style="73" bestFit="1" customWidth="1"/>
    <col min="12324" max="12327" width="17.81640625" style="73" bestFit="1" customWidth="1"/>
    <col min="12328" max="12328" width="17.1796875" style="73" bestFit="1" customWidth="1"/>
    <col min="12329" max="12329" width="17.54296875" style="73" bestFit="1" customWidth="1"/>
    <col min="12330" max="12330" width="10.81640625" style="73" bestFit="1" customWidth="1"/>
    <col min="12331" max="12544" width="8.54296875" style="73"/>
    <col min="12545" max="12545" width="4.81640625" style="73" bestFit="1" customWidth="1"/>
    <col min="12546" max="12546" width="31" style="73" bestFit="1" customWidth="1"/>
    <col min="12547" max="12547" width="9.54296875" style="73" bestFit="1" customWidth="1"/>
    <col min="12548" max="12548" width="5.1796875" style="73" bestFit="1" customWidth="1"/>
    <col min="12549" max="12549" width="7.1796875" style="73" bestFit="1" customWidth="1"/>
    <col min="12550" max="12550" width="5.54296875" style="73" bestFit="1" customWidth="1"/>
    <col min="12551" max="12551" width="7.81640625" style="73" bestFit="1" customWidth="1"/>
    <col min="12552" max="12552" width="6.1796875" style="73" bestFit="1" customWidth="1"/>
    <col min="12553" max="12553" width="11.453125" style="73" customWidth="1"/>
    <col min="12554" max="12554" width="6.1796875" style="73" bestFit="1" customWidth="1"/>
    <col min="12555" max="12555" width="6.1796875" style="73" customWidth="1"/>
    <col min="12556" max="12556" width="10.81640625" style="73" customWidth="1"/>
    <col min="12557" max="12557" width="5.1796875" style="73" bestFit="1" customWidth="1"/>
    <col min="12558" max="12558" width="7.54296875" style="73" bestFit="1" customWidth="1"/>
    <col min="12559" max="12559" width="6.1796875" style="73" bestFit="1" customWidth="1"/>
    <col min="12560" max="12560" width="7.81640625" style="73" bestFit="1" customWidth="1"/>
    <col min="12561" max="12561" width="6.1796875" style="73" bestFit="1" customWidth="1"/>
    <col min="12562" max="12562" width="11.453125" style="73" bestFit="1" customWidth="1"/>
    <col min="12563" max="12563" width="6.1796875" style="73" bestFit="1" customWidth="1"/>
    <col min="12564" max="12567" width="8.54296875" style="73"/>
    <col min="12568" max="12568" width="13.81640625" style="73" bestFit="1" customWidth="1"/>
    <col min="12569" max="12569" width="17.54296875" style="73" bestFit="1" customWidth="1"/>
    <col min="12570" max="12571" width="17.81640625" style="73" bestFit="1" customWidth="1"/>
    <col min="12572" max="12572" width="17.1796875" style="73" bestFit="1" customWidth="1"/>
    <col min="12573" max="12574" width="17.81640625" style="73" bestFit="1" customWidth="1"/>
    <col min="12575" max="12576" width="17.1796875" style="73" bestFit="1" customWidth="1"/>
    <col min="12577" max="12577" width="10.453125" style="73" bestFit="1" customWidth="1"/>
    <col min="12578" max="12578" width="17.1796875" style="73" bestFit="1" customWidth="1"/>
    <col min="12579" max="12579" width="18.1796875" style="73" bestFit="1" customWidth="1"/>
    <col min="12580" max="12583" width="17.81640625" style="73" bestFit="1" customWidth="1"/>
    <col min="12584" max="12584" width="17.1796875" style="73" bestFit="1" customWidth="1"/>
    <col min="12585" max="12585" width="17.54296875" style="73" bestFit="1" customWidth="1"/>
    <col min="12586" max="12586" width="10.81640625" style="73" bestFit="1" customWidth="1"/>
    <col min="12587" max="12800" width="8.54296875" style="73"/>
    <col min="12801" max="12801" width="4.81640625" style="73" bestFit="1" customWidth="1"/>
    <col min="12802" max="12802" width="31" style="73" bestFit="1" customWidth="1"/>
    <col min="12803" max="12803" width="9.54296875" style="73" bestFit="1" customWidth="1"/>
    <col min="12804" max="12804" width="5.1796875" style="73" bestFit="1" customWidth="1"/>
    <col min="12805" max="12805" width="7.1796875" style="73" bestFit="1" customWidth="1"/>
    <col min="12806" max="12806" width="5.54296875" style="73" bestFit="1" customWidth="1"/>
    <col min="12807" max="12807" width="7.81640625" style="73" bestFit="1" customWidth="1"/>
    <col min="12808" max="12808" width="6.1796875" style="73" bestFit="1" customWidth="1"/>
    <col min="12809" max="12809" width="11.453125" style="73" customWidth="1"/>
    <col min="12810" max="12810" width="6.1796875" style="73" bestFit="1" customWidth="1"/>
    <col min="12811" max="12811" width="6.1796875" style="73" customWidth="1"/>
    <col min="12812" max="12812" width="10.81640625" style="73" customWidth="1"/>
    <col min="12813" max="12813" width="5.1796875" style="73" bestFit="1" customWidth="1"/>
    <col min="12814" max="12814" width="7.54296875" style="73" bestFit="1" customWidth="1"/>
    <col min="12815" max="12815" width="6.1796875" style="73" bestFit="1" customWidth="1"/>
    <col min="12816" max="12816" width="7.81640625" style="73" bestFit="1" customWidth="1"/>
    <col min="12817" max="12817" width="6.1796875" style="73" bestFit="1" customWidth="1"/>
    <col min="12818" max="12818" width="11.453125" style="73" bestFit="1" customWidth="1"/>
    <col min="12819" max="12819" width="6.1796875" style="73" bestFit="1" customWidth="1"/>
    <col min="12820" max="12823" width="8.54296875" style="73"/>
    <col min="12824" max="12824" width="13.81640625" style="73" bestFit="1" customWidth="1"/>
    <col min="12825" max="12825" width="17.54296875" style="73" bestFit="1" customWidth="1"/>
    <col min="12826" max="12827" width="17.81640625" style="73" bestFit="1" customWidth="1"/>
    <col min="12828" max="12828" width="17.1796875" style="73" bestFit="1" customWidth="1"/>
    <col min="12829" max="12830" width="17.81640625" style="73" bestFit="1" customWidth="1"/>
    <col min="12831" max="12832" width="17.1796875" style="73" bestFit="1" customWidth="1"/>
    <col min="12833" max="12833" width="10.453125" style="73" bestFit="1" customWidth="1"/>
    <col min="12834" max="12834" width="17.1796875" style="73" bestFit="1" customWidth="1"/>
    <col min="12835" max="12835" width="18.1796875" style="73" bestFit="1" customWidth="1"/>
    <col min="12836" max="12839" width="17.81640625" style="73" bestFit="1" customWidth="1"/>
    <col min="12840" max="12840" width="17.1796875" style="73" bestFit="1" customWidth="1"/>
    <col min="12841" max="12841" width="17.54296875" style="73" bestFit="1" customWidth="1"/>
    <col min="12842" max="12842" width="10.81640625" style="73" bestFit="1" customWidth="1"/>
    <col min="12843" max="13056" width="8.54296875" style="73"/>
    <col min="13057" max="13057" width="4.81640625" style="73" bestFit="1" customWidth="1"/>
    <col min="13058" max="13058" width="31" style="73" bestFit="1" customWidth="1"/>
    <col min="13059" max="13059" width="9.54296875" style="73" bestFit="1" customWidth="1"/>
    <col min="13060" max="13060" width="5.1796875" style="73" bestFit="1" customWidth="1"/>
    <col min="13061" max="13061" width="7.1796875" style="73" bestFit="1" customWidth="1"/>
    <col min="13062" max="13062" width="5.54296875" style="73" bestFit="1" customWidth="1"/>
    <col min="13063" max="13063" width="7.81640625" style="73" bestFit="1" customWidth="1"/>
    <col min="13064" max="13064" width="6.1796875" style="73" bestFit="1" customWidth="1"/>
    <col min="13065" max="13065" width="11.453125" style="73" customWidth="1"/>
    <col min="13066" max="13066" width="6.1796875" style="73" bestFit="1" customWidth="1"/>
    <col min="13067" max="13067" width="6.1796875" style="73" customWidth="1"/>
    <col min="13068" max="13068" width="10.81640625" style="73" customWidth="1"/>
    <col min="13069" max="13069" width="5.1796875" style="73" bestFit="1" customWidth="1"/>
    <col min="13070" max="13070" width="7.54296875" style="73" bestFit="1" customWidth="1"/>
    <col min="13071" max="13071" width="6.1796875" style="73" bestFit="1" customWidth="1"/>
    <col min="13072" max="13072" width="7.81640625" style="73" bestFit="1" customWidth="1"/>
    <col min="13073" max="13073" width="6.1796875" style="73" bestFit="1" customWidth="1"/>
    <col min="13074" max="13074" width="11.453125" style="73" bestFit="1" customWidth="1"/>
    <col min="13075" max="13075" width="6.1796875" style="73" bestFit="1" customWidth="1"/>
    <col min="13076" max="13079" width="8.54296875" style="73"/>
    <col min="13080" max="13080" width="13.81640625" style="73" bestFit="1" customWidth="1"/>
    <col min="13081" max="13081" width="17.54296875" style="73" bestFit="1" customWidth="1"/>
    <col min="13082" max="13083" width="17.81640625" style="73" bestFit="1" customWidth="1"/>
    <col min="13084" max="13084" width="17.1796875" style="73" bestFit="1" customWidth="1"/>
    <col min="13085" max="13086" width="17.81640625" style="73" bestFit="1" customWidth="1"/>
    <col min="13087" max="13088" width="17.1796875" style="73" bestFit="1" customWidth="1"/>
    <col min="13089" max="13089" width="10.453125" style="73" bestFit="1" customWidth="1"/>
    <col min="13090" max="13090" width="17.1796875" style="73" bestFit="1" customWidth="1"/>
    <col min="13091" max="13091" width="18.1796875" style="73" bestFit="1" customWidth="1"/>
    <col min="13092" max="13095" width="17.81640625" style="73" bestFit="1" customWidth="1"/>
    <col min="13096" max="13096" width="17.1796875" style="73" bestFit="1" customWidth="1"/>
    <col min="13097" max="13097" width="17.54296875" style="73" bestFit="1" customWidth="1"/>
    <col min="13098" max="13098" width="10.81640625" style="73" bestFit="1" customWidth="1"/>
    <col min="13099" max="13312" width="8.54296875" style="73"/>
    <col min="13313" max="13313" width="4.81640625" style="73" bestFit="1" customWidth="1"/>
    <col min="13314" max="13314" width="31" style="73" bestFit="1" customWidth="1"/>
    <col min="13315" max="13315" width="9.54296875" style="73" bestFit="1" customWidth="1"/>
    <col min="13316" max="13316" width="5.1796875" style="73" bestFit="1" customWidth="1"/>
    <col min="13317" max="13317" width="7.1796875" style="73" bestFit="1" customWidth="1"/>
    <col min="13318" max="13318" width="5.54296875" style="73" bestFit="1" customWidth="1"/>
    <col min="13319" max="13319" width="7.81640625" style="73" bestFit="1" customWidth="1"/>
    <col min="13320" max="13320" width="6.1796875" style="73" bestFit="1" customWidth="1"/>
    <col min="13321" max="13321" width="11.453125" style="73" customWidth="1"/>
    <col min="13322" max="13322" width="6.1796875" style="73" bestFit="1" customWidth="1"/>
    <col min="13323" max="13323" width="6.1796875" style="73" customWidth="1"/>
    <col min="13324" max="13324" width="10.81640625" style="73" customWidth="1"/>
    <col min="13325" max="13325" width="5.1796875" style="73" bestFit="1" customWidth="1"/>
    <col min="13326" max="13326" width="7.54296875" style="73" bestFit="1" customWidth="1"/>
    <col min="13327" max="13327" width="6.1796875" style="73" bestFit="1" customWidth="1"/>
    <col min="13328" max="13328" width="7.81640625" style="73" bestFit="1" customWidth="1"/>
    <col min="13329" max="13329" width="6.1796875" style="73" bestFit="1" customWidth="1"/>
    <col min="13330" max="13330" width="11.453125" style="73" bestFit="1" customWidth="1"/>
    <col min="13331" max="13331" width="6.1796875" style="73" bestFit="1" customWidth="1"/>
    <col min="13332" max="13335" width="8.54296875" style="73"/>
    <col min="13336" max="13336" width="13.81640625" style="73" bestFit="1" customWidth="1"/>
    <col min="13337" max="13337" width="17.54296875" style="73" bestFit="1" customWidth="1"/>
    <col min="13338" max="13339" width="17.81640625" style="73" bestFit="1" customWidth="1"/>
    <col min="13340" max="13340" width="17.1796875" style="73" bestFit="1" customWidth="1"/>
    <col min="13341" max="13342" width="17.81640625" style="73" bestFit="1" customWidth="1"/>
    <col min="13343" max="13344" width="17.1796875" style="73" bestFit="1" customWidth="1"/>
    <col min="13345" max="13345" width="10.453125" style="73" bestFit="1" customWidth="1"/>
    <col min="13346" max="13346" width="17.1796875" style="73" bestFit="1" customWidth="1"/>
    <col min="13347" max="13347" width="18.1796875" style="73" bestFit="1" customWidth="1"/>
    <col min="13348" max="13351" width="17.81640625" style="73" bestFit="1" customWidth="1"/>
    <col min="13352" max="13352" width="17.1796875" style="73" bestFit="1" customWidth="1"/>
    <col min="13353" max="13353" width="17.54296875" style="73" bestFit="1" customWidth="1"/>
    <col min="13354" max="13354" width="10.81640625" style="73" bestFit="1" customWidth="1"/>
    <col min="13355" max="13568" width="8.54296875" style="73"/>
    <col min="13569" max="13569" width="4.81640625" style="73" bestFit="1" customWidth="1"/>
    <col min="13570" max="13570" width="31" style="73" bestFit="1" customWidth="1"/>
    <col min="13571" max="13571" width="9.54296875" style="73" bestFit="1" customWidth="1"/>
    <col min="13572" max="13572" width="5.1796875" style="73" bestFit="1" customWidth="1"/>
    <col min="13573" max="13573" width="7.1796875" style="73" bestFit="1" customWidth="1"/>
    <col min="13574" max="13574" width="5.54296875" style="73" bestFit="1" customWidth="1"/>
    <col min="13575" max="13575" width="7.81640625" style="73" bestFit="1" customWidth="1"/>
    <col min="13576" max="13576" width="6.1796875" style="73" bestFit="1" customWidth="1"/>
    <col min="13577" max="13577" width="11.453125" style="73" customWidth="1"/>
    <col min="13578" max="13578" width="6.1796875" style="73" bestFit="1" customWidth="1"/>
    <col min="13579" max="13579" width="6.1796875" style="73" customWidth="1"/>
    <col min="13580" max="13580" width="10.81640625" style="73" customWidth="1"/>
    <col min="13581" max="13581" width="5.1796875" style="73" bestFit="1" customWidth="1"/>
    <col min="13582" max="13582" width="7.54296875" style="73" bestFit="1" customWidth="1"/>
    <col min="13583" max="13583" width="6.1796875" style="73" bestFit="1" customWidth="1"/>
    <col min="13584" max="13584" width="7.81640625" style="73" bestFit="1" customWidth="1"/>
    <col min="13585" max="13585" width="6.1796875" style="73" bestFit="1" customWidth="1"/>
    <col min="13586" max="13586" width="11.453125" style="73" bestFit="1" customWidth="1"/>
    <col min="13587" max="13587" width="6.1796875" style="73" bestFit="1" customWidth="1"/>
    <col min="13588" max="13591" width="8.54296875" style="73"/>
    <col min="13592" max="13592" width="13.81640625" style="73" bestFit="1" customWidth="1"/>
    <col min="13593" max="13593" width="17.54296875" style="73" bestFit="1" customWidth="1"/>
    <col min="13594" max="13595" width="17.81640625" style="73" bestFit="1" customWidth="1"/>
    <col min="13596" max="13596" width="17.1796875" style="73" bestFit="1" customWidth="1"/>
    <col min="13597" max="13598" width="17.81640625" style="73" bestFit="1" customWidth="1"/>
    <col min="13599" max="13600" width="17.1796875" style="73" bestFit="1" customWidth="1"/>
    <col min="13601" max="13601" width="10.453125" style="73" bestFit="1" customWidth="1"/>
    <col min="13602" max="13602" width="17.1796875" style="73" bestFit="1" customWidth="1"/>
    <col min="13603" max="13603" width="18.1796875" style="73" bestFit="1" customWidth="1"/>
    <col min="13604" max="13607" width="17.81640625" style="73" bestFit="1" customWidth="1"/>
    <col min="13608" max="13608" width="17.1796875" style="73" bestFit="1" customWidth="1"/>
    <col min="13609" max="13609" width="17.54296875" style="73" bestFit="1" customWidth="1"/>
    <col min="13610" max="13610" width="10.81640625" style="73" bestFit="1" customWidth="1"/>
    <col min="13611" max="13824" width="8.54296875" style="73"/>
    <col min="13825" max="13825" width="4.81640625" style="73" bestFit="1" customWidth="1"/>
    <col min="13826" max="13826" width="31" style="73" bestFit="1" customWidth="1"/>
    <col min="13827" max="13827" width="9.54296875" style="73" bestFit="1" customWidth="1"/>
    <col min="13828" max="13828" width="5.1796875" style="73" bestFit="1" customWidth="1"/>
    <col min="13829" max="13829" width="7.1796875" style="73" bestFit="1" customWidth="1"/>
    <col min="13830" max="13830" width="5.54296875" style="73" bestFit="1" customWidth="1"/>
    <col min="13831" max="13831" width="7.81640625" style="73" bestFit="1" customWidth="1"/>
    <col min="13832" max="13832" width="6.1796875" style="73" bestFit="1" customWidth="1"/>
    <col min="13833" max="13833" width="11.453125" style="73" customWidth="1"/>
    <col min="13834" max="13834" width="6.1796875" style="73" bestFit="1" customWidth="1"/>
    <col min="13835" max="13835" width="6.1796875" style="73" customWidth="1"/>
    <col min="13836" max="13836" width="10.81640625" style="73" customWidth="1"/>
    <col min="13837" max="13837" width="5.1796875" style="73" bestFit="1" customWidth="1"/>
    <col min="13838" max="13838" width="7.54296875" style="73" bestFit="1" customWidth="1"/>
    <col min="13839" max="13839" width="6.1796875" style="73" bestFit="1" customWidth="1"/>
    <col min="13840" max="13840" width="7.81640625" style="73" bestFit="1" customWidth="1"/>
    <col min="13841" max="13841" width="6.1796875" style="73" bestFit="1" customWidth="1"/>
    <col min="13842" max="13842" width="11.453125" style="73" bestFit="1" customWidth="1"/>
    <col min="13843" max="13843" width="6.1796875" style="73" bestFit="1" customWidth="1"/>
    <col min="13844" max="13847" width="8.54296875" style="73"/>
    <col min="13848" max="13848" width="13.81640625" style="73" bestFit="1" customWidth="1"/>
    <col min="13849" max="13849" width="17.54296875" style="73" bestFit="1" customWidth="1"/>
    <col min="13850" max="13851" width="17.81640625" style="73" bestFit="1" customWidth="1"/>
    <col min="13852" max="13852" width="17.1796875" style="73" bestFit="1" customWidth="1"/>
    <col min="13853" max="13854" width="17.81640625" style="73" bestFit="1" customWidth="1"/>
    <col min="13855" max="13856" width="17.1796875" style="73" bestFit="1" customWidth="1"/>
    <col min="13857" max="13857" width="10.453125" style="73" bestFit="1" customWidth="1"/>
    <col min="13858" max="13858" width="17.1796875" style="73" bestFit="1" customWidth="1"/>
    <col min="13859" max="13859" width="18.1796875" style="73" bestFit="1" customWidth="1"/>
    <col min="13860" max="13863" width="17.81640625" style="73" bestFit="1" customWidth="1"/>
    <col min="13864" max="13864" width="17.1796875" style="73" bestFit="1" customWidth="1"/>
    <col min="13865" max="13865" width="17.54296875" style="73" bestFit="1" customWidth="1"/>
    <col min="13866" max="13866" width="10.81640625" style="73" bestFit="1" customWidth="1"/>
    <col min="13867" max="14080" width="8.54296875" style="73"/>
    <col min="14081" max="14081" width="4.81640625" style="73" bestFit="1" customWidth="1"/>
    <col min="14082" max="14082" width="31" style="73" bestFit="1" customWidth="1"/>
    <col min="14083" max="14083" width="9.54296875" style="73" bestFit="1" customWidth="1"/>
    <col min="14084" max="14084" width="5.1796875" style="73" bestFit="1" customWidth="1"/>
    <col min="14085" max="14085" width="7.1796875" style="73" bestFit="1" customWidth="1"/>
    <col min="14086" max="14086" width="5.54296875" style="73" bestFit="1" customWidth="1"/>
    <col min="14087" max="14087" width="7.81640625" style="73" bestFit="1" customWidth="1"/>
    <col min="14088" max="14088" width="6.1796875" style="73" bestFit="1" customWidth="1"/>
    <col min="14089" max="14089" width="11.453125" style="73" customWidth="1"/>
    <col min="14090" max="14090" width="6.1796875" style="73" bestFit="1" customWidth="1"/>
    <col min="14091" max="14091" width="6.1796875" style="73" customWidth="1"/>
    <col min="14092" max="14092" width="10.81640625" style="73" customWidth="1"/>
    <col min="14093" max="14093" width="5.1796875" style="73" bestFit="1" customWidth="1"/>
    <col min="14094" max="14094" width="7.54296875" style="73" bestFit="1" customWidth="1"/>
    <col min="14095" max="14095" width="6.1796875" style="73" bestFit="1" customWidth="1"/>
    <col min="14096" max="14096" width="7.81640625" style="73" bestFit="1" customWidth="1"/>
    <col min="14097" max="14097" width="6.1796875" style="73" bestFit="1" customWidth="1"/>
    <col min="14098" max="14098" width="11.453125" style="73" bestFit="1" customWidth="1"/>
    <col min="14099" max="14099" width="6.1796875" style="73" bestFit="1" customWidth="1"/>
    <col min="14100" max="14103" width="8.54296875" style="73"/>
    <col min="14104" max="14104" width="13.81640625" style="73" bestFit="1" customWidth="1"/>
    <col min="14105" max="14105" width="17.54296875" style="73" bestFit="1" customWidth="1"/>
    <col min="14106" max="14107" width="17.81640625" style="73" bestFit="1" customWidth="1"/>
    <col min="14108" max="14108" width="17.1796875" style="73" bestFit="1" customWidth="1"/>
    <col min="14109" max="14110" width="17.81640625" style="73" bestFit="1" customWidth="1"/>
    <col min="14111" max="14112" width="17.1796875" style="73" bestFit="1" customWidth="1"/>
    <col min="14113" max="14113" width="10.453125" style="73" bestFit="1" customWidth="1"/>
    <col min="14114" max="14114" width="17.1796875" style="73" bestFit="1" customWidth="1"/>
    <col min="14115" max="14115" width="18.1796875" style="73" bestFit="1" customWidth="1"/>
    <col min="14116" max="14119" width="17.81640625" style="73" bestFit="1" customWidth="1"/>
    <col min="14120" max="14120" width="17.1796875" style="73" bestFit="1" customWidth="1"/>
    <col min="14121" max="14121" width="17.54296875" style="73" bestFit="1" customWidth="1"/>
    <col min="14122" max="14122" width="10.81640625" style="73" bestFit="1" customWidth="1"/>
    <col min="14123" max="14336" width="8.54296875" style="73"/>
    <col min="14337" max="14337" width="4.81640625" style="73" bestFit="1" customWidth="1"/>
    <col min="14338" max="14338" width="31" style="73" bestFit="1" customWidth="1"/>
    <col min="14339" max="14339" width="9.54296875" style="73" bestFit="1" customWidth="1"/>
    <col min="14340" max="14340" width="5.1796875" style="73" bestFit="1" customWidth="1"/>
    <col min="14341" max="14341" width="7.1796875" style="73" bestFit="1" customWidth="1"/>
    <col min="14342" max="14342" width="5.54296875" style="73" bestFit="1" customWidth="1"/>
    <col min="14343" max="14343" width="7.81640625" style="73" bestFit="1" customWidth="1"/>
    <col min="14344" max="14344" width="6.1796875" style="73" bestFit="1" customWidth="1"/>
    <col min="14345" max="14345" width="11.453125" style="73" customWidth="1"/>
    <col min="14346" max="14346" width="6.1796875" style="73" bestFit="1" customWidth="1"/>
    <col min="14347" max="14347" width="6.1796875" style="73" customWidth="1"/>
    <col min="14348" max="14348" width="10.81640625" style="73" customWidth="1"/>
    <col min="14349" max="14349" width="5.1796875" style="73" bestFit="1" customWidth="1"/>
    <col min="14350" max="14350" width="7.54296875" style="73" bestFit="1" customWidth="1"/>
    <col min="14351" max="14351" width="6.1796875" style="73" bestFit="1" customWidth="1"/>
    <col min="14352" max="14352" width="7.81640625" style="73" bestFit="1" customWidth="1"/>
    <col min="14353" max="14353" width="6.1796875" style="73" bestFit="1" customWidth="1"/>
    <col min="14354" max="14354" width="11.453125" style="73" bestFit="1" customWidth="1"/>
    <col min="14355" max="14355" width="6.1796875" style="73" bestFit="1" customWidth="1"/>
    <col min="14356" max="14359" width="8.54296875" style="73"/>
    <col min="14360" max="14360" width="13.81640625" style="73" bestFit="1" customWidth="1"/>
    <col min="14361" max="14361" width="17.54296875" style="73" bestFit="1" customWidth="1"/>
    <col min="14362" max="14363" width="17.81640625" style="73" bestFit="1" customWidth="1"/>
    <col min="14364" max="14364" width="17.1796875" style="73" bestFit="1" customWidth="1"/>
    <col min="14365" max="14366" width="17.81640625" style="73" bestFit="1" customWidth="1"/>
    <col min="14367" max="14368" width="17.1796875" style="73" bestFit="1" customWidth="1"/>
    <col min="14369" max="14369" width="10.453125" style="73" bestFit="1" customWidth="1"/>
    <col min="14370" max="14370" width="17.1796875" style="73" bestFit="1" customWidth="1"/>
    <col min="14371" max="14371" width="18.1796875" style="73" bestFit="1" customWidth="1"/>
    <col min="14372" max="14375" width="17.81640625" style="73" bestFit="1" customWidth="1"/>
    <col min="14376" max="14376" width="17.1796875" style="73" bestFit="1" customWidth="1"/>
    <col min="14377" max="14377" width="17.54296875" style="73" bestFit="1" customWidth="1"/>
    <col min="14378" max="14378" width="10.81640625" style="73" bestFit="1" customWidth="1"/>
    <col min="14379" max="14592" width="8.54296875" style="73"/>
    <col min="14593" max="14593" width="4.81640625" style="73" bestFit="1" customWidth="1"/>
    <col min="14594" max="14594" width="31" style="73" bestFit="1" customWidth="1"/>
    <col min="14595" max="14595" width="9.54296875" style="73" bestFit="1" customWidth="1"/>
    <col min="14596" max="14596" width="5.1796875" style="73" bestFit="1" customWidth="1"/>
    <col min="14597" max="14597" width="7.1796875" style="73" bestFit="1" customWidth="1"/>
    <col min="14598" max="14598" width="5.54296875" style="73" bestFit="1" customWidth="1"/>
    <col min="14599" max="14599" width="7.81640625" style="73" bestFit="1" customWidth="1"/>
    <col min="14600" max="14600" width="6.1796875" style="73" bestFit="1" customWidth="1"/>
    <col min="14601" max="14601" width="11.453125" style="73" customWidth="1"/>
    <col min="14602" max="14602" width="6.1796875" style="73" bestFit="1" customWidth="1"/>
    <col min="14603" max="14603" width="6.1796875" style="73" customWidth="1"/>
    <col min="14604" max="14604" width="10.81640625" style="73" customWidth="1"/>
    <col min="14605" max="14605" width="5.1796875" style="73" bestFit="1" customWidth="1"/>
    <col min="14606" max="14606" width="7.54296875" style="73" bestFit="1" customWidth="1"/>
    <col min="14607" max="14607" width="6.1796875" style="73" bestFit="1" customWidth="1"/>
    <col min="14608" max="14608" width="7.81640625" style="73" bestFit="1" customWidth="1"/>
    <col min="14609" max="14609" width="6.1796875" style="73" bestFit="1" customWidth="1"/>
    <col min="14610" max="14610" width="11.453125" style="73" bestFit="1" customWidth="1"/>
    <col min="14611" max="14611" width="6.1796875" style="73" bestFit="1" customWidth="1"/>
    <col min="14612" max="14615" width="8.54296875" style="73"/>
    <col min="14616" max="14616" width="13.81640625" style="73" bestFit="1" customWidth="1"/>
    <col min="14617" max="14617" width="17.54296875" style="73" bestFit="1" customWidth="1"/>
    <col min="14618" max="14619" width="17.81640625" style="73" bestFit="1" customWidth="1"/>
    <col min="14620" max="14620" width="17.1796875" style="73" bestFit="1" customWidth="1"/>
    <col min="14621" max="14622" width="17.81640625" style="73" bestFit="1" customWidth="1"/>
    <col min="14623" max="14624" width="17.1796875" style="73" bestFit="1" customWidth="1"/>
    <col min="14625" max="14625" width="10.453125" style="73" bestFit="1" customWidth="1"/>
    <col min="14626" max="14626" width="17.1796875" style="73" bestFit="1" customWidth="1"/>
    <col min="14627" max="14627" width="18.1796875" style="73" bestFit="1" customWidth="1"/>
    <col min="14628" max="14631" width="17.81640625" style="73" bestFit="1" customWidth="1"/>
    <col min="14632" max="14632" width="17.1796875" style="73" bestFit="1" customWidth="1"/>
    <col min="14633" max="14633" width="17.54296875" style="73" bestFit="1" customWidth="1"/>
    <col min="14634" max="14634" width="10.81640625" style="73" bestFit="1" customWidth="1"/>
    <col min="14635" max="14848" width="8.54296875" style="73"/>
    <col min="14849" max="14849" width="4.81640625" style="73" bestFit="1" customWidth="1"/>
    <col min="14850" max="14850" width="31" style="73" bestFit="1" customWidth="1"/>
    <col min="14851" max="14851" width="9.54296875" style="73" bestFit="1" customWidth="1"/>
    <col min="14852" max="14852" width="5.1796875" style="73" bestFit="1" customWidth="1"/>
    <col min="14853" max="14853" width="7.1796875" style="73" bestFit="1" customWidth="1"/>
    <col min="14854" max="14854" width="5.54296875" style="73" bestFit="1" customWidth="1"/>
    <col min="14855" max="14855" width="7.81640625" style="73" bestFit="1" customWidth="1"/>
    <col min="14856" max="14856" width="6.1796875" style="73" bestFit="1" customWidth="1"/>
    <col min="14857" max="14857" width="11.453125" style="73" customWidth="1"/>
    <col min="14858" max="14858" width="6.1796875" style="73" bestFit="1" customWidth="1"/>
    <col min="14859" max="14859" width="6.1796875" style="73" customWidth="1"/>
    <col min="14860" max="14860" width="10.81640625" style="73" customWidth="1"/>
    <col min="14861" max="14861" width="5.1796875" style="73" bestFit="1" customWidth="1"/>
    <col min="14862" max="14862" width="7.54296875" style="73" bestFit="1" customWidth="1"/>
    <col min="14863" max="14863" width="6.1796875" style="73" bestFit="1" customWidth="1"/>
    <col min="14864" max="14864" width="7.81640625" style="73" bestFit="1" customWidth="1"/>
    <col min="14865" max="14865" width="6.1796875" style="73" bestFit="1" customWidth="1"/>
    <col min="14866" max="14866" width="11.453125" style="73" bestFit="1" customWidth="1"/>
    <col min="14867" max="14867" width="6.1796875" style="73" bestFit="1" customWidth="1"/>
    <col min="14868" max="14871" width="8.54296875" style="73"/>
    <col min="14872" max="14872" width="13.81640625" style="73" bestFit="1" customWidth="1"/>
    <col min="14873" max="14873" width="17.54296875" style="73" bestFit="1" customWidth="1"/>
    <col min="14874" max="14875" width="17.81640625" style="73" bestFit="1" customWidth="1"/>
    <col min="14876" max="14876" width="17.1796875" style="73" bestFit="1" customWidth="1"/>
    <col min="14877" max="14878" width="17.81640625" style="73" bestFit="1" customWidth="1"/>
    <col min="14879" max="14880" width="17.1796875" style="73" bestFit="1" customWidth="1"/>
    <col min="14881" max="14881" width="10.453125" style="73" bestFit="1" customWidth="1"/>
    <col min="14882" max="14882" width="17.1796875" style="73" bestFit="1" customWidth="1"/>
    <col min="14883" max="14883" width="18.1796875" style="73" bestFit="1" customWidth="1"/>
    <col min="14884" max="14887" width="17.81640625" style="73" bestFit="1" customWidth="1"/>
    <col min="14888" max="14888" width="17.1796875" style="73" bestFit="1" customWidth="1"/>
    <col min="14889" max="14889" width="17.54296875" style="73" bestFit="1" customWidth="1"/>
    <col min="14890" max="14890" width="10.81640625" style="73" bestFit="1" customWidth="1"/>
    <col min="14891" max="15104" width="8.54296875" style="73"/>
    <col min="15105" max="15105" width="4.81640625" style="73" bestFit="1" customWidth="1"/>
    <col min="15106" max="15106" width="31" style="73" bestFit="1" customWidth="1"/>
    <col min="15107" max="15107" width="9.54296875" style="73" bestFit="1" customWidth="1"/>
    <col min="15108" max="15108" width="5.1796875" style="73" bestFit="1" customWidth="1"/>
    <col min="15109" max="15109" width="7.1796875" style="73" bestFit="1" customWidth="1"/>
    <col min="15110" max="15110" width="5.54296875" style="73" bestFit="1" customWidth="1"/>
    <col min="15111" max="15111" width="7.81640625" style="73" bestFit="1" customWidth="1"/>
    <col min="15112" max="15112" width="6.1796875" style="73" bestFit="1" customWidth="1"/>
    <col min="15113" max="15113" width="11.453125" style="73" customWidth="1"/>
    <col min="15114" max="15114" width="6.1796875" style="73" bestFit="1" customWidth="1"/>
    <col min="15115" max="15115" width="6.1796875" style="73" customWidth="1"/>
    <col min="15116" max="15116" width="10.81640625" style="73" customWidth="1"/>
    <col min="15117" max="15117" width="5.1796875" style="73" bestFit="1" customWidth="1"/>
    <col min="15118" max="15118" width="7.54296875" style="73" bestFit="1" customWidth="1"/>
    <col min="15119" max="15119" width="6.1796875" style="73" bestFit="1" customWidth="1"/>
    <col min="15120" max="15120" width="7.81640625" style="73" bestFit="1" customWidth="1"/>
    <col min="15121" max="15121" width="6.1796875" style="73" bestFit="1" customWidth="1"/>
    <col min="15122" max="15122" width="11.453125" style="73" bestFit="1" customWidth="1"/>
    <col min="15123" max="15123" width="6.1796875" style="73" bestFit="1" customWidth="1"/>
    <col min="15124" max="15127" width="8.54296875" style="73"/>
    <col min="15128" max="15128" width="13.81640625" style="73" bestFit="1" customWidth="1"/>
    <col min="15129" max="15129" width="17.54296875" style="73" bestFit="1" customWidth="1"/>
    <col min="15130" max="15131" width="17.81640625" style="73" bestFit="1" customWidth="1"/>
    <col min="15132" max="15132" width="17.1796875" style="73" bestFit="1" customWidth="1"/>
    <col min="15133" max="15134" width="17.81640625" style="73" bestFit="1" customWidth="1"/>
    <col min="15135" max="15136" width="17.1796875" style="73" bestFit="1" customWidth="1"/>
    <col min="15137" max="15137" width="10.453125" style="73" bestFit="1" customWidth="1"/>
    <col min="15138" max="15138" width="17.1796875" style="73" bestFit="1" customWidth="1"/>
    <col min="15139" max="15139" width="18.1796875" style="73" bestFit="1" customWidth="1"/>
    <col min="15140" max="15143" width="17.81640625" style="73" bestFit="1" customWidth="1"/>
    <col min="15144" max="15144" width="17.1796875" style="73" bestFit="1" customWidth="1"/>
    <col min="15145" max="15145" width="17.54296875" style="73" bestFit="1" customWidth="1"/>
    <col min="15146" max="15146" width="10.81640625" style="73" bestFit="1" customWidth="1"/>
    <col min="15147" max="15360" width="8.54296875" style="73"/>
    <col min="15361" max="15361" width="4.81640625" style="73" bestFit="1" customWidth="1"/>
    <col min="15362" max="15362" width="31" style="73" bestFit="1" customWidth="1"/>
    <col min="15363" max="15363" width="9.54296875" style="73" bestFit="1" customWidth="1"/>
    <col min="15364" max="15364" width="5.1796875" style="73" bestFit="1" customWidth="1"/>
    <col min="15365" max="15365" width="7.1796875" style="73" bestFit="1" customWidth="1"/>
    <col min="15366" max="15366" width="5.54296875" style="73" bestFit="1" customWidth="1"/>
    <col min="15367" max="15367" width="7.81640625" style="73" bestFit="1" customWidth="1"/>
    <col min="15368" max="15368" width="6.1796875" style="73" bestFit="1" customWidth="1"/>
    <col min="15369" max="15369" width="11.453125" style="73" customWidth="1"/>
    <col min="15370" max="15370" width="6.1796875" style="73" bestFit="1" customWidth="1"/>
    <col min="15371" max="15371" width="6.1796875" style="73" customWidth="1"/>
    <col min="15372" max="15372" width="10.81640625" style="73" customWidth="1"/>
    <col min="15373" max="15373" width="5.1796875" style="73" bestFit="1" customWidth="1"/>
    <col min="15374" max="15374" width="7.54296875" style="73" bestFit="1" customWidth="1"/>
    <col min="15375" max="15375" width="6.1796875" style="73" bestFit="1" customWidth="1"/>
    <col min="15376" max="15376" width="7.81640625" style="73" bestFit="1" customWidth="1"/>
    <col min="15377" max="15377" width="6.1796875" style="73" bestFit="1" customWidth="1"/>
    <col min="15378" max="15378" width="11.453125" style="73" bestFit="1" customWidth="1"/>
    <col min="15379" max="15379" width="6.1796875" style="73" bestFit="1" customWidth="1"/>
    <col min="15380" max="15383" width="8.54296875" style="73"/>
    <col min="15384" max="15384" width="13.81640625" style="73" bestFit="1" customWidth="1"/>
    <col min="15385" max="15385" width="17.54296875" style="73" bestFit="1" customWidth="1"/>
    <col min="15386" max="15387" width="17.81640625" style="73" bestFit="1" customWidth="1"/>
    <col min="15388" max="15388" width="17.1796875" style="73" bestFit="1" customWidth="1"/>
    <col min="15389" max="15390" width="17.81640625" style="73" bestFit="1" customWidth="1"/>
    <col min="15391" max="15392" width="17.1796875" style="73" bestFit="1" customWidth="1"/>
    <col min="15393" max="15393" width="10.453125" style="73" bestFit="1" customWidth="1"/>
    <col min="15394" max="15394" width="17.1796875" style="73" bestFit="1" customWidth="1"/>
    <col min="15395" max="15395" width="18.1796875" style="73" bestFit="1" customWidth="1"/>
    <col min="15396" max="15399" width="17.81640625" style="73" bestFit="1" customWidth="1"/>
    <col min="15400" max="15400" width="17.1796875" style="73" bestFit="1" customWidth="1"/>
    <col min="15401" max="15401" width="17.54296875" style="73" bestFit="1" customWidth="1"/>
    <col min="15402" max="15402" width="10.81640625" style="73" bestFit="1" customWidth="1"/>
    <col min="15403" max="15616" width="8.54296875" style="73"/>
    <col min="15617" max="15617" width="4.81640625" style="73" bestFit="1" customWidth="1"/>
    <col min="15618" max="15618" width="31" style="73" bestFit="1" customWidth="1"/>
    <col min="15619" max="15619" width="9.54296875" style="73" bestFit="1" customWidth="1"/>
    <col min="15620" max="15620" width="5.1796875" style="73" bestFit="1" customWidth="1"/>
    <col min="15621" max="15621" width="7.1796875" style="73" bestFit="1" customWidth="1"/>
    <col min="15622" max="15622" width="5.54296875" style="73" bestFit="1" customWidth="1"/>
    <col min="15623" max="15623" width="7.81640625" style="73" bestFit="1" customWidth="1"/>
    <col min="15624" max="15624" width="6.1796875" style="73" bestFit="1" customWidth="1"/>
    <col min="15625" max="15625" width="11.453125" style="73" customWidth="1"/>
    <col min="15626" max="15626" width="6.1796875" style="73" bestFit="1" customWidth="1"/>
    <col min="15627" max="15627" width="6.1796875" style="73" customWidth="1"/>
    <col min="15628" max="15628" width="10.81640625" style="73" customWidth="1"/>
    <col min="15629" max="15629" width="5.1796875" style="73" bestFit="1" customWidth="1"/>
    <col min="15630" max="15630" width="7.54296875" style="73" bestFit="1" customWidth="1"/>
    <col min="15631" max="15631" width="6.1796875" style="73" bestFit="1" customWidth="1"/>
    <col min="15632" max="15632" width="7.81640625" style="73" bestFit="1" customWidth="1"/>
    <col min="15633" max="15633" width="6.1796875" style="73" bestFit="1" customWidth="1"/>
    <col min="15634" max="15634" width="11.453125" style="73" bestFit="1" customWidth="1"/>
    <col min="15635" max="15635" width="6.1796875" style="73" bestFit="1" customWidth="1"/>
    <col min="15636" max="15639" width="8.54296875" style="73"/>
    <col min="15640" max="15640" width="13.81640625" style="73" bestFit="1" customWidth="1"/>
    <col min="15641" max="15641" width="17.54296875" style="73" bestFit="1" customWidth="1"/>
    <col min="15642" max="15643" width="17.81640625" style="73" bestFit="1" customWidth="1"/>
    <col min="15644" max="15644" width="17.1796875" style="73" bestFit="1" customWidth="1"/>
    <col min="15645" max="15646" width="17.81640625" style="73" bestFit="1" customWidth="1"/>
    <col min="15647" max="15648" width="17.1796875" style="73" bestFit="1" customWidth="1"/>
    <col min="15649" max="15649" width="10.453125" style="73" bestFit="1" customWidth="1"/>
    <col min="15650" max="15650" width="17.1796875" style="73" bestFit="1" customWidth="1"/>
    <col min="15651" max="15651" width="18.1796875" style="73" bestFit="1" customWidth="1"/>
    <col min="15652" max="15655" width="17.81640625" style="73" bestFit="1" customWidth="1"/>
    <col min="15656" max="15656" width="17.1796875" style="73" bestFit="1" customWidth="1"/>
    <col min="15657" max="15657" width="17.54296875" style="73" bestFit="1" customWidth="1"/>
    <col min="15658" max="15658" width="10.81640625" style="73" bestFit="1" customWidth="1"/>
    <col min="15659" max="15872" width="8.54296875" style="73"/>
    <col min="15873" max="15873" width="4.81640625" style="73" bestFit="1" customWidth="1"/>
    <col min="15874" max="15874" width="31" style="73" bestFit="1" customWidth="1"/>
    <col min="15875" max="15875" width="9.54296875" style="73" bestFit="1" customWidth="1"/>
    <col min="15876" max="15876" width="5.1796875" style="73" bestFit="1" customWidth="1"/>
    <col min="15877" max="15877" width="7.1796875" style="73" bestFit="1" customWidth="1"/>
    <col min="15878" max="15878" width="5.54296875" style="73" bestFit="1" customWidth="1"/>
    <col min="15879" max="15879" width="7.81640625" style="73" bestFit="1" customWidth="1"/>
    <col min="15880" max="15880" width="6.1796875" style="73" bestFit="1" customWidth="1"/>
    <col min="15881" max="15881" width="11.453125" style="73" customWidth="1"/>
    <col min="15882" max="15882" width="6.1796875" style="73" bestFit="1" customWidth="1"/>
    <col min="15883" max="15883" width="6.1796875" style="73" customWidth="1"/>
    <col min="15884" max="15884" width="10.81640625" style="73" customWidth="1"/>
    <col min="15885" max="15885" width="5.1796875" style="73" bestFit="1" customWidth="1"/>
    <col min="15886" max="15886" width="7.54296875" style="73" bestFit="1" customWidth="1"/>
    <col min="15887" max="15887" width="6.1796875" style="73" bestFit="1" customWidth="1"/>
    <col min="15888" max="15888" width="7.81640625" style="73" bestFit="1" customWidth="1"/>
    <col min="15889" max="15889" width="6.1796875" style="73" bestFit="1" customWidth="1"/>
    <col min="15890" max="15890" width="11.453125" style="73" bestFit="1" customWidth="1"/>
    <col min="15891" max="15891" width="6.1796875" style="73" bestFit="1" customWidth="1"/>
    <col min="15892" max="15895" width="8.54296875" style="73"/>
    <col min="15896" max="15896" width="13.81640625" style="73" bestFit="1" customWidth="1"/>
    <col min="15897" max="15897" width="17.54296875" style="73" bestFit="1" customWidth="1"/>
    <col min="15898" max="15899" width="17.81640625" style="73" bestFit="1" customWidth="1"/>
    <col min="15900" max="15900" width="17.1796875" style="73" bestFit="1" customWidth="1"/>
    <col min="15901" max="15902" width="17.81640625" style="73" bestFit="1" customWidth="1"/>
    <col min="15903" max="15904" width="17.1796875" style="73" bestFit="1" customWidth="1"/>
    <col min="15905" max="15905" width="10.453125" style="73" bestFit="1" customWidth="1"/>
    <col min="15906" max="15906" width="17.1796875" style="73" bestFit="1" customWidth="1"/>
    <col min="15907" max="15907" width="18.1796875" style="73" bestFit="1" customWidth="1"/>
    <col min="15908" max="15911" width="17.81640625" style="73" bestFit="1" customWidth="1"/>
    <col min="15912" max="15912" width="17.1796875" style="73" bestFit="1" customWidth="1"/>
    <col min="15913" max="15913" width="17.54296875" style="73" bestFit="1" customWidth="1"/>
    <col min="15914" max="15914" width="10.81640625" style="73" bestFit="1" customWidth="1"/>
    <col min="15915" max="16128" width="8.54296875" style="73"/>
    <col min="16129" max="16129" width="4.81640625" style="73" bestFit="1" customWidth="1"/>
    <col min="16130" max="16130" width="31" style="73" bestFit="1" customWidth="1"/>
    <col min="16131" max="16131" width="9.54296875" style="73" bestFit="1" customWidth="1"/>
    <col min="16132" max="16132" width="5.1796875" style="73" bestFit="1" customWidth="1"/>
    <col min="16133" max="16133" width="7.1796875" style="73" bestFit="1" customWidth="1"/>
    <col min="16134" max="16134" width="5.54296875" style="73" bestFit="1" customWidth="1"/>
    <col min="16135" max="16135" width="7.81640625" style="73" bestFit="1" customWidth="1"/>
    <col min="16136" max="16136" width="6.1796875" style="73" bestFit="1" customWidth="1"/>
    <col min="16137" max="16137" width="11.453125" style="73" customWidth="1"/>
    <col min="16138" max="16138" width="6.1796875" style="73" bestFit="1" customWidth="1"/>
    <col min="16139" max="16139" width="6.1796875" style="73" customWidth="1"/>
    <col min="16140" max="16140" width="10.81640625" style="73" customWidth="1"/>
    <col min="16141" max="16141" width="5.1796875" style="73" bestFit="1" customWidth="1"/>
    <col min="16142" max="16142" width="7.54296875" style="73" bestFit="1" customWidth="1"/>
    <col min="16143" max="16143" width="6.1796875" style="73" bestFit="1" customWidth="1"/>
    <col min="16144" max="16144" width="7.81640625" style="73" bestFit="1" customWidth="1"/>
    <col min="16145" max="16145" width="6.1796875" style="73" bestFit="1" customWidth="1"/>
    <col min="16146" max="16146" width="11.453125" style="73" bestFit="1" customWidth="1"/>
    <col min="16147" max="16147" width="6.1796875" style="73" bestFit="1" customWidth="1"/>
    <col min="16148" max="16151" width="8.54296875" style="73"/>
    <col min="16152" max="16152" width="13.81640625" style="73" bestFit="1" customWidth="1"/>
    <col min="16153" max="16153" width="17.54296875" style="73" bestFit="1" customWidth="1"/>
    <col min="16154" max="16155" width="17.81640625" style="73" bestFit="1" customWidth="1"/>
    <col min="16156" max="16156" width="17.1796875" style="73" bestFit="1" customWidth="1"/>
    <col min="16157" max="16158" width="17.81640625" style="73" bestFit="1" customWidth="1"/>
    <col min="16159" max="16160" width="17.1796875" style="73" bestFit="1" customWidth="1"/>
    <col min="16161" max="16161" width="10.453125" style="73" bestFit="1" customWidth="1"/>
    <col min="16162" max="16162" width="17.1796875" style="73" bestFit="1" customWidth="1"/>
    <col min="16163" max="16163" width="18.1796875" style="73" bestFit="1" customWidth="1"/>
    <col min="16164" max="16167" width="17.81640625" style="73" bestFit="1" customWidth="1"/>
    <col min="16168" max="16168" width="17.1796875" style="73" bestFit="1" customWidth="1"/>
    <col min="16169" max="16169" width="17.54296875" style="73" bestFit="1" customWidth="1"/>
    <col min="16170" max="16170" width="10.81640625" style="73" bestFit="1" customWidth="1"/>
    <col min="16171" max="16384" width="8.54296875" style="73"/>
  </cols>
  <sheetData>
    <row r="1" spans="1:42" x14ac:dyDescent="0.3">
      <c r="C1" s="74"/>
      <c r="D1" s="74"/>
      <c r="E1" s="74"/>
      <c r="F1" s="74"/>
      <c r="G1" s="74"/>
      <c r="H1" s="209" t="s">
        <v>64</v>
      </c>
      <c r="I1" s="209"/>
      <c r="J1" s="209"/>
      <c r="K1" s="74"/>
      <c r="L1" s="74"/>
      <c r="M1" s="74"/>
      <c r="N1" s="74"/>
      <c r="O1" s="74"/>
      <c r="P1" s="74"/>
      <c r="Q1" s="209" t="s">
        <v>64</v>
      </c>
      <c r="R1" s="209"/>
      <c r="S1" s="209"/>
      <c r="U1" s="75" t="s">
        <v>77</v>
      </c>
      <c r="V1" s="76">
        <v>2014</v>
      </c>
      <c r="X1" s="73" t="s">
        <v>93</v>
      </c>
    </row>
    <row r="2" spans="1:42" x14ac:dyDescent="0.3">
      <c r="B2" s="77"/>
      <c r="C2" s="114"/>
      <c r="D2" s="114"/>
      <c r="E2" s="113"/>
      <c r="F2" s="113" t="s">
        <v>65</v>
      </c>
      <c r="G2" s="113" t="s">
        <v>66</v>
      </c>
      <c r="H2" s="113"/>
      <c r="I2" s="113" t="s">
        <v>67</v>
      </c>
      <c r="J2" s="113" t="s">
        <v>68</v>
      </c>
      <c r="K2" s="78"/>
      <c r="L2" s="114"/>
      <c r="M2" s="114"/>
      <c r="N2" s="113"/>
      <c r="O2" s="113" t="s">
        <v>65</v>
      </c>
      <c r="P2" s="113" t="s">
        <v>66</v>
      </c>
      <c r="Q2" s="113"/>
      <c r="R2" s="113" t="s">
        <v>67</v>
      </c>
      <c r="S2" s="113" t="s">
        <v>68</v>
      </c>
      <c r="U2" s="79" t="s">
        <v>37</v>
      </c>
      <c r="V2" s="80">
        <v>12</v>
      </c>
      <c r="Y2" s="73" t="s">
        <v>94</v>
      </c>
      <c r="Z2" s="73" t="s">
        <v>109</v>
      </c>
      <c r="AA2" s="73" t="s">
        <v>465</v>
      </c>
      <c r="AB2" s="73" t="s">
        <v>95</v>
      </c>
      <c r="AC2" s="73" t="s">
        <v>96</v>
      </c>
      <c r="AD2" s="73" t="s">
        <v>97</v>
      </c>
      <c r="AE2" s="73" t="s">
        <v>98</v>
      </c>
      <c r="AF2" s="73" t="s">
        <v>99</v>
      </c>
      <c r="AG2" s="73" t="s">
        <v>100</v>
      </c>
      <c r="AH2" s="73" t="s">
        <v>101</v>
      </c>
      <c r="AI2" s="73" t="s">
        <v>466</v>
      </c>
      <c r="AJ2" s="12" t="s">
        <v>102</v>
      </c>
      <c r="AK2" s="12" t="s">
        <v>103</v>
      </c>
      <c r="AL2" s="12" t="s">
        <v>104</v>
      </c>
      <c r="AM2" s="12" t="s">
        <v>105</v>
      </c>
      <c r="AN2" s="12" t="s">
        <v>106</v>
      </c>
      <c r="AO2" s="12" t="s">
        <v>107</v>
      </c>
    </row>
    <row r="3" spans="1:42" ht="13.5" thickBot="1" x14ac:dyDescent="0.35">
      <c r="C3" s="115" t="s">
        <v>69</v>
      </c>
      <c r="D3" s="116" t="s">
        <v>72</v>
      </c>
      <c r="E3" s="116" t="s">
        <v>73</v>
      </c>
      <c r="F3" s="116" t="s">
        <v>78</v>
      </c>
      <c r="G3" s="116" t="s">
        <v>74</v>
      </c>
      <c r="H3" s="115" t="s">
        <v>70</v>
      </c>
      <c r="I3" s="116" t="s">
        <v>75</v>
      </c>
      <c r="J3" s="115" t="s">
        <v>71</v>
      </c>
      <c r="K3" s="81"/>
      <c r="L3" s="115" t="s">
        <v>69</v>
      </c>
      <c r="M3" s="116" t="s">
        <v>72</v>
      </c>
      <c r="N3" s="116" t="s">
        <v>73</v>
      </c>
      <c r="O3" s="116" t="s">
        <v>78</v>
      </c>
      <c r="P3" s="116" t="s">
        <v>74</v>
      </c>
      <c r="Q3" s="115" t="s">
        <v>70</v>
      </c>
      <c r="R3" s="116" t="s">
        <v>75</v>
      </c>
      <c r="S3" s="115" t="s">
        <v>71</v>
      </c>
      <c r="U3" s="82" t="s">
        <v>36</v>
      </c>
      <c r="V3" s="83">
        <v>4</v>
      </c>
      <c r="X3" s="84">
        <v>31</v>
      </c>
      <c r="Y3" s="85" t="str">
        <f t="shared" ref="Y3:AO7" si="0">$X$1&amp;Y$2&amp;$X3</f>
        <v>Annual!A31</v>
      </c>
      <c r="Z3" s="85" t="str">
        <f t="shared" si="0"/>
        <v>Annual!B31</v>
      </c>
      <c r="AA3" s="85" t="str">
        <f t="shared" si="0"/>
        <v>Annual!C31</v>
      </c>
      <c r="AB3" s="85" t="str">
        <f t="shared" si="0"/>
        <v>Annual!D31</v>
      </c>
      <c r="AC3" s="85" t="str">
        <f t="shared" si="0"/>
        <v>Annual!E31</v>
      </c>
      <c r="AD3" s="85" t="str">
        <f t="shared" si="0"/>
        <v>Annual!F31</v>
      </c>
      <c r="AE3" s="85" t="str">
        <f t="shared" si="0"/>
        <v>Annual!G31</v>
      </c>
      <c r="AF3" s="85" t="str">
        <f t="shared" si="0"/>
        <v>Annual!H31</v>
      </c>
      <c r="AG3" s="85" t="str">
        <f t="shared" si="0"/>
        <v>Annual!I31</v>
      </c>
      <c r="AH3" s="85" t="str">
        <f t="shared" si="0"/>
        <v>Annual!J31</v>
      </c>
      <c r="AI3" s="85" t="str">
        <f t="shared" si="0"/>
        <v>Annual!K31</v>
      </c>
      <c r="AJ3" s="85" t="str">
        <f t="shared" si="0"/>
        <v>Annual!L31</v>
      </c>
      <c r="AK3" s="85" t="str">
        <f t="shared" si="0"/>
        <v>Annual!M31</v>
      </c>
      <c r="AL3" s="85" t="str">
        <f t="shared" si="0"/>
        <v>Annual!N31</v>
      </c>
      <c r="AM3" s="85" t="str">
        <f t="shared" si="0"/>
        <v>Annual!O31</v>
      </c>
      <c r="AN3" s="85" t="str">
        <f t="shared" si="0"/>
        <v>Annual!P31</v>
      </c>
      <c r="AO3" s="85" t="str">
        <f t="shared" si="0"/>
        <v>Annual!Q31</v>
      </c>
    </row>
    <row r="4" spans="1:42" x14ac:dyDescent="0.3">
      <c r="B4" s="77"/>
      <c r="C4" s="210" t="s">
        <v>79</v>
      </c>
      <c r="D4" s="210"/>
      <c r="E4" s="210"/>
      <c r="F4" s="210"/>
      <c r="G4" s="210"/>
      <c r="H4" s="210"/>
      <c r="I4" s="210"/>
      <c r="J4" s="210"/>
      <c r="K4" s="74"/>
      <c r="L4" s="87" t="s">
        <v>80</v>
      </c>
      <c r="M4" s="86"/>
      <c r="N4" s="86"/>
      <c r="O4" s="86"/>
      <c r="P4" s="86"/>
      <c r="Q4" s="86"/>
      <c r="R4" s="86"/>
      <c r="S4" s="86"/>
      <c r="X4" s="73">
        <f>X3+1</f>
        <v>32</v>
      </c>
      <c r="Y4" s="85" t="str">
        <f t="shared" si="0"/>
        <v>Annual!A32</v>
      </c>
      <c r="Z4" s="85" t="str">
        <f t="shared" si="0"/>
        <v>Annual!B32</v>
      </c>
      <c r="AA4" s="85" t="str">
        <f t="shared" si="0"/>
        <v>Annual!C32</v>
      </c>
      <c r="AB4" s="85" t="str">
        <f t="shared" si="0"/>
        <v>Annual!D32</v>
      </c>
      <c r="AC4" s="85" t="str">
        <f t="shared" si="0"/>
        <v>Annual!E32</v>
      </c>
      <c r="AD4" s="85" t="str">
        <f t="shared" si="0"/>
        <v>Annual!F32</v>
      </c>
      <c r="AE4" s="85" t="str">
        <f t="shared" si="0"/>
        <v>Annual!G32</v>
      </c>
      <c r="AF4" s="85" t="str">
        <f t="shared" si="0"/>
        <v>Annual!H32</v>
      </c>
      <c r="AG4" s="85" t="str">
        <f t="shared" si="0"/>
        <v>Annual!I32</v>
      </c>
      <c r="AH4" s="85" t="str">
        <f t="shared" si="0"/>
        <v>Annual!J32</v>
      </c>
      <c r="AI4" s="85" t="str">
        <f t="shared" si="0"/>
        <v>Annual!K32</v>
      </c>
      <c r="AJ4" s="85" t="str">
        <f t="shared" si="0"/>
        <v>Annual!L32</v>
      </c>
      <c r="AK4" s="85" t="str">
        <f t="shared" si="0"/>
        <v>Annual!M32</v>
      </c>
      <c r="AL4" s="85" t="str">
        <f t="shared" si="0"/>
        <v>Annual!N32</v>
      </c>
      <c r="AM4" s="85" t="str">
        <f t="shared" si="0"/>
        <v>Annual!O32</v>
      </c>
      <c r="AN4" s="85" t="str">
        <f t="shared" si="0"/>
        <v>Annual!P32</v>
      </c>
      <c r="AO4" s="85" t="str">
        <f t="shared" si="0"/>
        <v>Annual!Q32</v>
      </c>
    </row>
    <row r="5" spans="1:42" x14ac:dyDescent="0.3">
      <c r="A5" s="88">
        <v>1995</v>
      </c>
      <c r="B5" s="73" t="s">
        <v>81</v>
      </c>
      <c r="C5" s="89">
        <f>Month!B7</f>
        <v>21.030000000000005</v>
      </c>
      <c r="D5" s="89">
        <f>Month!C7</f>
        <v>4.32</v>
      </c>
      <c r="E5" s="89">
        <f>Month!D7</f>
        <v>6.16</v>
      </c>
      <c r="F5" s="89">
        <f>Month!E7</f>
        <v>8.9</v>
      </c>
      <c r="G5" s="89">
        <f>Month!F7</f>
        <v>0.14000000000000001</v>
      </c>
      <c r="H5" s="89">
        <f>Month!G7</f>
        <v>1.51</v>
      </c>
      <c r="I5" s="90" t="str">
        <f>Month!H7</f>
        <v>[x]</v>
      </c>
      <c r="J5" s="90" t="str">
        <f>Month!I7</f>
        <v>[x]</v>
      </c>
      <c r="L5" s="89">
        <f>Month!J7</f>
        <v>223.03</v>
      </c>
      <c r="M5" s="89">
        <f>Month!K7</f>
        <v>50.85</v>
      </c>
      <c r="N5" s="89">
        <f>Month!L7</f>
        <v>73.61</v>
      </c>
      <c r="O5" s="89">
        <f>Month!M7</f>
        <v>78.59</v>
      </c>
      <c r="P5" s="89">
        <f>Month!N7</f>
        <v>1.72</v>
      </c>
      <c r="Q5" s="89">
        <f>Month!O7</f>
        <v>18.260000000000002</v>
      </c>
      <c r="R5" s="90" t="str">
        <f>Month!P7</f>
        <v>[x]</v>
      </c>
      <c r="S5" s="90" t="str">
        <f>Month!Q7</f>
        <v>[x]</v>
      </c>
      <c r="X5" s="73">
        <f>X4+1</f>
        <v>33</v>
      </c>
      <c r="Y5" s="85" t="str">
        <f t="shared" si="0"/>
        <v>Annual!A33</v>
      </c>
      <c r="Z5" s="85" t="str">
        <f t="shared" si="0"/>
        <v>Annual!B33</v>
      </c>
      <c r="AA5" s="85" t="str">
        <f t="shared" si="0"/>
        <v>Annual!C33</v>
      </c>
      <c r="AB5" s="85" t="str">
        <f t="shared" si="0"/>
        <v>Annual!D33</v>
      </c>
      <c r="AC5" s="85" t="str">
        <f t="shared" si="0"/>
        <v>Annual!E33</v>
      </c>
      <c r="AD5" s="85" t="str">
        <f t="shared" si="0"/>
        <v>Annual!F33</v>
      </c>
      <c r="AE5" s="85" t="str">
        <f t="shared" si="0"/>
        <v>Annual!G33</v>
      </c>
      <c r="AF5" s="85" t="str">
        <f t="shared" si="0"/>
        <v>Annual!H33</v>
      </c>
      <c r="AG5" s="85" t="str">
        <f t="shared" si="0"/>
        <v>Annual!I33</v>
      </c>
      <c r="AH5" s="85" t="str">
        <f t="shared" si="0"/>
        <v>Annual!J33</v>
      </c>
      <c r="AI5" s="85" t="str">
        <f t="shared" si="0"/>
        <v>Annual!K33</v>
      </c>
      <c r="AJ5" s="85" t="str">
        <f t="shared" si="0"/>
        <v>Annual!L33</v>
      </c>
      <c r="AK5" s="85" t="str">
        <f t="shared" si="0"/>
        <v>Annual!M33</v>
      </c>
      <c r="AL5" s="85" t="str">
        <f t="shared" si="0"/>
        <v>Annual!N33</v>
      </c>
      <c r="AM5" s="85" t="str">
        <f t="shared" si="0"/>
        <v>Annual!O33</v>
      </c>
      <c r="AN5" s="85" t="str">
        <f t="shared" si="0"/>
        <v>Annual!P33</v>
      </c>
      <c r="AO5" s="85" t="str">
        <f t="shared" si="0"/>
        <v>Annual!Q33</v>
      </c>
    </row>
    <row r="6" spans="1:42" x14ac:dyDescent="0.3">
      <c r="A6" s="88">
        <v>1995</v>
      </c>
      <c r="B6" s="73" t="s">
        <v>82</v>
      </c>
      <c r="C6" s="89">
        <f>Month!B8+calculation_hide!C5</f>
        <v>41.03</v>
      </c>
      <c r="D6" s="89">
        <f>Month!C8+calculation_hide!D5</f>
        <v>9.11</v>
      </c>
      <c r="E6" s="89">
        <f>Month!D8+calculation_hide!E5</f>
        <v>12.48</v>
      </c>
      <c r="F6" s="89">
        <f>Month!E8+calculation_hide!F5</f>
        <v>16.060000000000002</v>
      </c>
      <c r="G6" s="89">
        <f>Month!F8+calculation_hide!G5</f>
        <v>0.28000000000000003</v>
      </c>
      <c r="H6" s="89">
        <f>Month!G8+calculation_hide!H5</f>
        <v>3.1</v>
      </c>
      <c r="I6" s="90" t="str">
        <f>Month!H8</f>
        <v>[x]</v>
      </c>
      <c r="J6" s="90" t="str">
        <f>Month!I8</f>
        <v>[x]</v>
      </c>
      <c r="L6" s="89">
        <f>SUM(Month!J$7:J8)/2</f>
        <v>231.035</v>
      </c>
      <c r="M6" s="89">
        <f>SUM(Month!K$7:K8)/2</f>
        <v>53.44</v>
      </c>
      <c r="N6" s="89">
        <f>SUM(Month!L$7:L8)/2</f>
        <v>77.335000000000008</v>
      </c>
      <c r="O6" s="89">
        <f>SUM(Month!M$7:M8)/2</f>
        <v>79.61</v>
      </c>
      <c r="P6" s="89">
        <f>SUM(Month!N$7:N8)/2</f>
        <v>1.72</v>
      </c>
      <c r="Q6" s="89">
        <f>SUM(Month!O$7:O8)/2</f>
        <v>18.93</v>
      </c>
      <c r="R6" s="90" t="str">
        <f>Month!P8</f>
        <v>[x]</v>
      </c>
      <c r="S6" s="90" t="str">
        <f>Month!Q8</f>
        <v>[x]</v>
      </c>
      <c r="X6" s="73">
        <f>X5+1</f>
        <v>34</v>
      </c>
      <c r="Y6" s="85" t="str">
        <f t="shared" si="0"/>
        <v>Annual!A34</v>
      </c>
      <c r="Z6" s="85" t="str">
        <f t="shared" si="0"/>
        <v>Annual!B34</v>
      </c>
      <c r="AA6" s="85" t="str">
        <f t="shared" si="0"/>
        <v>Annual!C34</v>
      </c>
      <c r="AB6" s="85" t="str">
        <f t="shared" si="0"/>
        <v>Annual!D34</v>
      </c>
      <c r="AC6" s="85" t="str">
        <f t="shared" si="0"/>
        <v>Annual!E34</v>
      </c>
      <c r="AD6" s="85" t="str">
        <f t="shared" si="0"/>
        <v>Annual!F34</v>
      </c>
      <c r="AE6" s="85" t="str">
        <f t="shared" si="0"/>
        <v>Annual!G34</v>
      </c>
      <c r="AF6" s="85" t="str">
        <f t="shared" si="0"/>
        <v>Annual!H34</v>
      </c>
      <c r="AG6" s="85" t="str">
        <f t="shared" si="0"/>
        <v>Annual!I34</v>
      </c>
      <c r="AH6" s="85" t="str">
        <f t="shared" si="0"/>
        <v>Annual!J34</v>
      </c>
      <c r="AI6" s="85" t="str">
        <f t="shared" si="0"/>
        <v>Annual!K34</v>
      </c>
      <c r="AJ6" s="85" t="str">
        <f t="shared" si="0"/>
        <v>Annual!L34</v>
      </c>
      <c r="AK6" s="85" t="str">
        <f t="shared" si="0"/>
        <v>Annual!M34</v>
      </c>
      <c r="AL6" s="85" t="str">
        <f t="shared" si="0"/>
        <v>Annual!N34</v>
      </c>
      <c r="AM6" s="85" t="str">
        <f t="shared" si="0"/>
        <v>Annual!O34</v>
      </c>
      <c r="AN6" s="85" t="str">
        <f t="shared" si="0"/>
        <v>Annual!P34</v>
      </c>
      <c r="AO6" s="85" t="str">
        <f t="shared" si="0"/>
        <v>Annual!Q34</v>
      </c>
    </row>
    <row r="7" spans="1:42" x14ac:dyDescent="0.3">
      <c r="A7" s="88">
        <v>1995</v>
      </c>
      <c r="B7" s="73" t="s">
        <v>83</v>
      </c>
      <c r="C7" s="89">
        <f>Month!B9+calculation_hide!C6</f>
        <v>63.570000000000007</v>
      </c>
      <c r="D7" s="89">
        <f>Month!C9+calculation_hide!D6</f>
        <v>14.73</v>
      </c>
      <c r="E7" s="89">
        <f>Month!D9+calculation_hide!E6</f>
        <v>19.440000000000001</v>
      </c>
      <c r="F7" s="89">
        <f>Month!E9+calculation_hide!F6</f>
        <v>23.970000000000002</v>
      </c>
      <c r="G7" s="89">
        <f>Month!F9+calculation_hide!G6</f>
        <v>0.42000000000000004</v>
      </c>
      <c r="H7" s="89">
        <f>Month!G9+calculation_hide!H6</f>
        <v>5.01</v>
      </c>
      <c r="I7" s="90" t="str">
        <f>Month!H9</f>
        <v>[x]</v>
      </c>
      <c r="J7" s="90" t="str">
        <f>Month!I9</f>
        <v>[x]</v>
      </c>
      <c r="L7" s="89">
        <f>SUM(Month!J$7:J9)/3</f>
        <v>230.91333333333333</v>
      </c>
      <c r="M7" s="89">
        <f>SUM(Month!K$7:K9)/3</f>
        <v>54.133333333333333</v>
      </c>
      <c r="N7" s="89">
        <f>SUM(Month!L$7:L9)/3</f>
        <v>77.190000000000012</v>
      </c>
      <c r="O7" s="89">
        <f>SUM(Month!M$7:M9)/3</f>
        <v>78.50333333333333</v>
      </c>
      <c r="P7" s="89">
        <f>SUM(Month!N$7:N9)/3</f>
        <v>1.72</v>
      </c>
      <c r="Q7" s="89">
        <f>SUM(Month!O$7:O9)/3</f>
        <v>19.366666666666664</v>
      </c>
      <c r="R7" s="90" t="str">
        <f>Month!P9</f>
        <v>[x]</v>
      </c>
      <c r="S7" s="90" t="str">
        <f>Month!Q9</f>
        <v>[x]</v>
      </c>
      <c r="X7" s="73">
        <f>X6+1</f>
        <v>35</v>
      </c>
      <c r="Y7" s="85" t="str">
        <f t="shared" si="0"/>
        <v>Annual!A35</v>
      </c>
      <c r="Z7" s="85" t="str">
        <f t="shared" si="0"/>
        <v>Annual!B35</v>
      </c>
      <c r="AA7" s="85" t="str">
        <f t="shared" si="0"/>
        <v>Annual!C35</v>
      </c>
      <c r="AB7" s="85" t="str">
        <f t="shared" si="0"/>
        <v>Annual!D35</v>
      </c>
      <c r="AC7" s="85" t="str">
        <f t="shared" si="0"/>
        <v>Annual!E35</v>
      </c>
      <c r="AD7" s="85" t="str">
        <f t="shared" si="0"/>
        <v>Annual!F35</v>
      </c>
      <c r="AE7" s="85" t="str">
        <f t="shared" si="0"/>
        <v>Annual!G35</v>
      </c>
      <c r="AF7" s="85" t="str">
        <f t="shared" si="0"/>
        <v>Annual!H35</v>
      </c>
      <c r="AG7" s="85" t="str">
        <f t="shared" si="0"/>
        <v>Annual!I35</v>
      </c>
      <c r="AH7" s="85" t="str">
        <f t="shared" si="0"/>
        <v>Annual!J35</v>
      </c>
      <c r="AI7" s="85" t="str">
        <f t="shared" si="0"/>
        <v>Annual!K35</v>
      </c>
      <c r="AJ7" s="85" t="str">
        <f t="shared" si="0"/>
        <v>Annual!L35</v>
      </c>
      <c r="AK7" s="85" t="str">
        <f t="shared" si="0"/>
        <v>Annual!M35</v>
      </c>
      <c r="AL7" s="85" t="str">
        <f t="shared" si="0"/>
        <v>Annual!N35</v>
      </c>
      <c r="AM7" s="85" t="str">
        <f t="shared" si="0"/>
        <v>Annual!O35</v>
      </c>
      <c r="AN7" s="85" t="str">
        <f t="shared" si="0"/>
        <v>Annual!P35</v>
      </c>
      <c r="AO7" s="85" t="str">
        <f t="shared" si="0"/>
        <v>Annual!Q35</v>
      </c>
    </row>
    <row r="8" spans="1:42" x14ac:dyDescent="0.3">
      <c r="A8" s="88">
        <v>1995</v>
      </c>
      <c r="B8" s="73" t="s">
        <v>84</v>
      </c>
      <c r="C8" s="89">
        <f>Month!B10+calculation_hide!C7</f>
        <v>81.150000000000006</v>
      </c>
      <c r="D8" s="89">
        <f>Month!C10+calculation_hide!D7</f>
        <v>18.560000000000002</v>
      </c>
      <c r="E8" s="89">
        <f>Month!D10+calculation_hide!E7</f>
        <v>25.520000000000003</v>
      </c>
      <c r="F8" s="89">
        <f>Month!E10+calculation_hide!F7</f>
        <v>29.720000000000002</v>
      </c>
      <c r="G8" s="89">
        <f>Month!F10+calculation_hide!G7</f>
        <v>0.56000000000000005</v>
      </c>
      <c r="H8" s="89">
        <f>Month!G10+calculation_hide!H7</f>
        <v>6.79</v>
      </c>
      <c r="I8" s="90" t="str">
        <f>Month!H10</f>
        <v>[x]</v>
      </c>
      <c r="J8" s="90" t="str">
        <f>Month!I10</f>
        <v>[x]</v>
      </c>
      <c r="L8" s="89">
        <f>SUM(Month!J$7:J10)/4</f>
        <v>228.60750000000002</v>
      </c>
      <c r="M8" s="89">
        <f>SUM(Month!K$7:K10)/4</f>
        <v>52.465000000000003</v>
      </c>
      <c r="N8" s="89">
        <f>SUM(Month!L$7:L10)/4</f>
        <v>77.19</v>
      </c>
      <c r="O8" s="89">
        <f>SUM(Month!M$7:M10)/4</f>
        <v>77.0625</v>
      </c>
      <c r="P8" s="89">
        <f>SUM(Month!N$7:N10)/4</f>
        <v>1.72</v>
      </c>
      <c r="Q8" s="89">
        <f>SUM(Month!O$7:O10)/4</f>
        <v>20.169999999999998</v>
      </c>
      <c r="R8" s="90" t="str">
        <f>Month!P10</f>
        <v>[x]</v>
      </c>
      <c r="S8" s="90" t="str">
        <f>Month!Q10</f>
        <v>[x]</v>
      </c>
      <c r="AJ8" s="12"/>
      <c r="AK8" s="12"/>
      <c r="AL8" s="12"/>
      <c r="AM8" s="12"/>
      <c r="AN8" s="12"/>
      <c r="AO8" s="12"/>
    </row>
    <row r="9" spans="1:42" x14ac:dyDescent="0.3">
      <c r="A9" s="88">
        <v>1995</v>
      </c>
      <c r="B9" s="73" t="s">
        <v>85</v>
      </c>
      <c r="C9" s="89">
        <f>Month!B11+calculation_hide!C8</f>
        <v>97.580000000000013</v>
      </c>
      <c r="D9" s="89">
        <f>Month!C11+calculation_hide!D8</f>
        <v>22.28</v>
      </c>
      <c r="E9" s="89">
        <f>Month!D11+calculation_hide!E8</f>
        <v>31.750000000000004</v>
      </c>
      <c r="F9" s="89">
        <f>Month!E11+calculation_hide!F8</f>
        <v>34.510000000000005</v>
      </c>
      <c r="G9" s="89">
        <f>Month!F11+calculation_hide!G8</f>
        <v>0.70000000000000007</v>
      </c>
      <c r="H9" s="89">
        <f>Month!G11+calculation_hide!H8</f>
        <v>8.34</v>
      </c>
      <c r="I9" s="90" t="str">
        <f>Month!H11</f>
        <v>[x]</v>
      </c>
      <c r="J9" s="90" t="str">
        <f>Month!I11</f>
        <v>[x]</v>
      </c>
      <c r="L9" s="89">
        <f>SUM(Month!J$7:J11)/5</f>
        <v>226.62200000000001</v>
      </c>
      <c r="M9" s="89">
        <f>SUM(Month!K$7:K11)/5</f>
        <v>52.416000000000011</v>
      </c>
      <c r="N9" s="89">
        <f>SUM(Month!L$7:L11)/5</f>
        <v>76.804000000000002</v>
      </c>
      <c r="O9" s="89">
        <f>SUM(Month!M$7:M11)/5</f>
        <v>75.66</v>
      </c>
      <c r="P9" s="89">
        <f>SUM(Month!N$7:N11)/5</f>
        <v>1.72</v>
      </c>
      <c r="Q9" s="89">
        <f>SUM(Month!O$7:O11)/5</f>
        <v>20.021999999999998</v>
      </c>
      <c r="R9" s="90" t="str">
        <f>Month!P11</f>
        <v>[x]</v>
      </c>
      <c r="S9" s="90" t="str">
        <f>Month!Q11</f>
        <v>[x]</v>
      </c>
      <c r="X9" s="73" t="s">
        <v>108</v>
      </c>
      <c r="AJ9" s="12"/>
      <c r="AK9" s="12"/>
      <c r="AL9" s="12"/>
      <c r="AM9" s="12"/>
      <c r="AN9" s="12"/>
      <c r="AO9" s="12"/>
    </row>
    <row r="10" spans="1:42" x14ac:dyDescent="0.3">
      <c r="A10" s="88">
        <v>1995</v>
      </c>
      <c r="B10" s="73" t="s">
        <v>86</v>
      </c>
      <c r="C10" s="89">
        <f>Month!B12+calculation_hide!C9</f>
        <v>113.20000000000002</v>
      </c>
      <c r="D10" s="89">
        <f>Month!C12+calculation_hide!D9</f>
        <v>26</v>
      </c>
      <c r="E10" s="89">
        <f>Month!D12+calculation_hide!E9</f>
        <v>37.67</v>
      </c>
      <c r="F10" s="89">
        <f>Month!E12+calculation_hide!F9</f>
        <v>38.360000000000007</v>
      </c>
      <c r="G10" s="89">
        <f>Month!F12+calculation_hide!G9</f>
        <v>0.84000000000000008</v>
      </c>
      <c r="H10" s="89">
        <f>Month!G12+calculation_hide!H9</f>
        <v>10.33</v>
      </c>
      <c r="I10" s="90" t="str">
        <f>Month!H12</f>
        <v>[x]</v>
      </c>
      <c r="J10" s="90" t="str">
        <f>Month!I12</f>
        <v>[x]</v>
      </c>
      <c r="L10" s="89">
        <f>SUM(Month!J$7:J12)/6</f>
        <v>223.35500000000002</v>
      </c>
      <c r="M10" s="89">
        <f>SUM(Month!K$7:K12)/6</f>
        <v>51.805000000000007</v>
      </c>
      <c r="N10" s="89">
        <f>SUM(Month!L$7:L12)/6</f>
        <v>76.040000000000006</v>
      </c>
      <c r="O10" s="89">
        <f>SUM(Month!M$7:M12)/6</f>
        <v>73.498333333333335</v>
      </c>
      <c r="P10" s="89">
        <f>SUM(Month!N$7:N12)/6</f>
        <v>1.72</v>
      </c>
      <c r="Q10" s="89">
        <f>SUM(Month!O$7:O12)/6</f>
        <v>20.291666666666664</v>
      </c>
      <c r="R10" s="90" t="str">
        <f>Month!P12</f>
        <v>[x]</v>
      </c>
      <c r="S10" s="90" t="str">
        <f>Month!Q12</f>
        <v>[x]</v>
      </c>
      <c r="Y10" s="73" t="s">
        <v>94</v>
      </c>
      <c r="Z10" s="73" t="s">
        <v>109</v>
      </c>
      <c r="AA10" s="73" t="s">
        <v>465</v>
      </c>
      <c r="AB10" s="73" t="s">
        <v>95</v>
      </c>
      <c r="AC10" s="73" t="s">
        <v>96</v>
      </c>
      <c r="AD10" s="73" t="s">
        <v>97</v>
      </c>
      <c r="AE10" s="73" t="s">
        <v>98</v>
      </c>
      <c r="AF10" s="73" t="s">
        <v>99</v>
      </c>
      <c r="AG10" s="73" t="s">
        <v>100</v>
      </c>
      <c r="AH10" s="73" t="s">
        <v>101</v>
      </c>
      <c r="AI10" s="73" t="s">
        <v>466</v>
      </c>
      <c r="AJ10" s="12" t="s">
        <v>102</v>
      </c>
      <c r="AK10" s="12" t="s">
        <v>103</v>
      </c>
      <c r="AL10" s="12" t="s">
        <v>104</v>
      </c>
      <c r="AM10" s="12" t="s">
        <v>105</v>
      </c>
      <c r="AN10" s="12" t="s">
        <v>106</v>
      </c>
      <c r="AO10" s="12" t="s">
        <v>107</v>
      </c>
    </row>
    <row r="11" spans="1:42" x14ac:dyDescent="0.3">
      <c r="A11" s="88">
        <v>1995</v>
      </c>
      <c r="B11" s="73" t="s">
        <v>87</v>
      </c>
      <c r="C11" s="89">
        <f>Month!B13+calculation_hide!C10</f>
        <v>127.70000000000002</v>
      </c>
      <c r="D11" s="89">
        <f>Month!C13+calculation_hide!D10</f>
        <v>29.21</v>
      </c>
      <c r="E11" s="89">
        <f>Month!D13+calculation_hide!E10</f>
        <v>43.77</v>
      </c>
      <c r="F11" s="89">
        <f>Month!E13+calculation_hide!F10</f>
        <v>41.720000000000006</v>
      </c>
      <c r="G11" s="89">
        <f>Month!F13+calculation_hide!G10</f>
        <v>0.98000000000000009</v>
      </c>
      <c r="H11" s="89">
        <f>Month!G13+calculation_hide!H10</f>
        <v>12.02</v>
      </c>
      <c r="I11" s="90" t="str">
        <f>Month!H13</f>
        <v>[x]</v>
      </c>
      <c r="J11" s="90" t="str">
        <f>Month!I13</f>
        <v>[x]</v>
      </c>
      <c r="L11" s="89">
        <f>SUM(Month!J$7:J13)/7</f>
        <v>220.88142857142859</v>
      </c>
      <c r="M11" s="89">
        <f>SUM(Month!K$7:K13)/7</f>
        <v>50.907142857142858</v>
      </c>
      <c r="N11" s="89">
        <f>SUM(Month!L$7:L13)/7</f>
        <v>76.070000000000007</v>
      </c>
      <c r="O11" s="89">
        <f>SUM(Month!M$7:M13)/7</f>
        <v>71.510000000000005</v>
      </c>
      <c r="P11" s="89">
        <f>SUM(Month!N$7:N13)/7</f>
        <v>1.7200000000000002</v>
      </c>
      <c r="Q11" s="89">
        <f>SUM(Month!O$7:O13)/7</f>
        <v>20.674285714285709</v>
      </c>
      <c r="R11" s="90" t="str">
        <f>Month!P13</f>
        <v>[x]</v>
      </c>
      <c r="S11" s="90" t="str">
        <f>Month!Q13</f>
        <v>[x]</v>
      </c>
      <c r="X11" s="84">
        <v>352</v>
      </c>
      <c r="Y11" s="85" t="str">
        <f t="shared" ref="Y11:AN25" si="1">$X$9&amp;Y$10&amp;$X11</f>
        <v>Month!A352</v>
      </c>
      <c r="Z11" s="85" t="str">
        <f t="shared" si="1"/>
        <v>Month!B352</v>
      </c>
      <c r="AA11" s="85" t="str">
        <f t="shared" si="1"/>
        <v>Month!C352</v>
      </c>
      <c r="AB11" s="85" t="str">
        <f t="shared" si="1"/>
        <v>Month!D352</v>
      </c>
      <c r="AC11" s="85" t="str">
        <f t="shared" si="1"/>
        <v>Month!E352</v>
      </c>
      <c r="AD11" s="85" t="str">
        <f t="shared" si="1"/>
        <v>Month!F352</v>
      </c>
      <c r="AE11" s="85" t="str">
        <f t="shared" si="1"/>
        <v>Month!G352</v>
      </c>
      <c r="AF11" s="85" t="str">
        <f t="shared" si="1"/>
        <v>Month!H352</v>
      </c>
      <c r="AG11" s="85" t="str">
        <f t="shared" si="1"/>
        <v>Month!I352</v>
      </c>
      <c r="AH11" s="85" t="str">
        <f t="shared" si="1"/>
        <v>Month!J352</v>
      </c>
      <c r="AI11" s="85" t="str">
        <f t="shared" si="1"/>
        <v>Month!K352</v>
      </c>
      <c r="AJ11" s="85" t="str">
        <f t="shared" si="1"/>
        <v>Month!L352</v>
      </c>
      <c r="AK11" s="85" t="str">
        <f t="shared" si="1"/>
        <v>Month!M352</v>
      </c>
      <c r="AL11" s="85" t="str">
        <f t="shared" si="1"/>
        <v>Month!N352</v>
      </c>
      <c r="AM11" s="85" t="str">
        <f t="shared" si="1"/>
        <v>Month!O352</v>
      </c>
      <c r="AN11" s="85" t="str">
        <f t="shared" si="1"/>
        <v>Month!P352</v>
      </c>
      <c r="AO11" s="85" t="str">
        <f t="shared" ref="AN11:AO25" si="2">$X$9&amp;AO$10&amp;$X11</f>
        <v>Month!Q352</v>
      </c>
    </row>
    <row r="12" spans="1:42" x14ac:dyDescent="0.3">
      <c r="A12" s="88">
        <v>1995</v>
      </c>
      <c r="B12" s="73" t="s">
        <v>88</v>
      </c>
      <c r="C12" s="89">
        <f>Month!B14+calculation_hide!C11</f>
        <v>141.92000000000002</v>
      </c>
      <c r="D12" s="89">
        <f>Month!C14+calculation_hide!D11</f>
        <v>32.270000000000003</v>
      </c>
      <c r="E12" s="89">
        <f>Month!D14+calculation_hide!E11</f>
        <v>50.07</v>
      </c>
      <c r="F12" s="89">
        <f>Month!E14+calculation_hide!F11</f>
        <v>44.84</v>
      </c>
      <c r="G12" s="89">
        <f>Month!F14+calculation_hide!G11</f>
        <v>1.1200000000000001</v>
      </c>
      <c r="H12" s="89">
        <f>Month!G14+calculation_hide!H11</f>
        <v>13.62</v>
      </c>
      <c r="I12" s="90" t="str">
        <f>Month!H14</f>
        <v>[x]</v>
      </c>
      <c r="J12" s="90" t="str">
        <f>Month!I14</f>
        <v>[x]</v>
      </c>
      <c r="L12" s="89">
        <f>SUM(Month!J$7:J14)/8</f>
        <v>219.0275</v>
      </c>
      <c r="M12" s="89">
        <f>SUM(Month!K$7:K14)/8</f>
        <v>50.728750000000005</v>
      </c>
      <c r="N12" s="89">
        <f>SUM(Month!L$7:L14)/8</f>
        <v>76.006249999999994</v>
      </c>
      <c r="O12" s="89">
        <f>SUM(Month!M$7:M14)/8</f>
        <v>69.692499999999995</v>
      </c>
      <c r="P12" s="89">
        <f>SUM(Month!N$7:N14)/8</f>
        <v>1.7200000000000002</v>
      </c>
      <c r="Q12" s="89">
        <f>SUM(Month!O$7:O14)/8</f>
        <v>20.879999999999995</v>
      </c>
      <c r="R12" s="90" t="str">
        <f>Month!P14</f>
        <v>[x]</v>
      </c>
      <c r="S12" s="90" t="str">
        <f>Month!Q14</f>
        <v>[x]</v>
      </c>
      <c r="X12" s="73">
        <f t="shared" ref="X12:X25" si="3">X11+1</f>
        <v>353</v>
      </c>
      <c r="Y12" s="85" t="str">
        <f t="shared" si="1"/>
        <v>Month!A353</v>
      </c>
      <c r="Z12" s="85" t="str">
        <f t="shared" si="1"/>
        <v>Month!B353</v>
      </c>
      <c r="AA12" s="85" t="str">
        <f t="shared" si="1"/>
        <v>Month!C353</v>
      </c>
      <c r="AB12" s="85" t="str">
        <f t="shared" si="1"/>
        <v>Month!D353</v>
      </c>
      <c r="AC12" s="85" t="str">
        <f t="shared" si="1"/>
        <v>Month!E353</v>
      </c>
      <c r="AD12" s="85" t="str">
        <f t="shared" si="1"/>
        <v>Month!F353</v>
      </c>
      <c r="AE12" s="85" t="str">
        <f t="shared" si="1"/>
        <v>Month!G353</v>
      </c>
      <c r="AF12" s="85" t="str">
        <f t="shared" si="1"/>
        <v>Month!H353</v>
      </c>
      <c r="AG12" s="85" t="str">
        <f t="shared" si="1"/>
        <v>Month!I353</v>
      </c>
      <c r="AH12" s="85" t="str">
        <f t="shared" si="1"/>
        <v>Month!J353</v>
      </c>
      <c r="AI12" s="85" t="str">
        <f t="shared" si="1"/>
        <v>Month!K353</v>
      </c>
      <c r="AJ12" s="85" t="str">
        <f t="shared" si="1"/>
        <v>Month!L353</v>
      </c>
      <c r="AK12" s="85" t="str">
        <f t="shared" si="1"/>
        <v>Month!M353</v>
      </c>
      <c r="AL12" s="85" t="str">
        <f t="shared" si="1"/>
        <v>Month!N353</v>
      </c>
      <c r="AM12" s="85" t="str">
        <f t="shared" si="1"/>
        <v>Month!O353</v>
      </c>
      <c r="AN12" s="85" t="str">
        <f t="shared" si="2"/>
        <v>Month!P353</v>
      </c>
      <c r="AO12" s="85" t="str">
        <f t="shared" si="2"/>
        <v>Month!Q353</v>
      </c>
    </row>
    <row r="13" spans="1:42" x14ac:dyDescent="0.3">
      <c r="A13" s="88">
        <v>1995</v>
      </c>
      <c r="B13" s="73" t="s">
        <v>89</v>
      </c>
      <c r="C13" s="89">
        <f>Month!B15+calculation_hide!C12</f>
        <v>157.77000000000001</v>
      </c>
      <c r="D13" s="89">
        <f>Month!C15+calculation_hide!D12</f>
        <v>35.910000000000004</v>
      </c>
      <c r="E13" s="89">
        <f>Month!D15+calculation_hide!E12</f>
        <v>55.88</v>
      </c>
      <c r="F13" s="89">
        <f>Month!E15+calculation_hide!F12</f>
        <v>49.1</v>
      </c>
      <c r="G13" s="89">
        <f>Month!F15+calculation_hide!G12</f>
        <v>1.2600000000000002</v>
      </c>
      <c r="H13" s="89">
        <f>Month!G15+calculation_hide!H12</f>
        <v>15.62</v>
      </c>
      <c r="I13" s="90" t="str">
        <f>Month!H15</f>
        <v>[x]</v>
      </c>
      <c r="J13" s="90" t="str">
        <f>Month!I15</f>
        <v>[x]</v>
      </c>
      <c r="L13" s="89">
        <f>SUM(Month!J$7:J15)/9</f>
        <v>217.95555555555555</v>
      </c>
      <c r="M13" s="89">
        <f>SUM(Month!K$7:K15)/9</f>
        <v>50.094444444444449</v>
      </c>
      <c r="N13" s="89">
        <f>SUM(Month!L$7:L15)/9</f>
        <v>75.351111111111109</v>
      </c>
      <c r="O13" s="89">
        <f>SUM(Month!M$7:M15)/9</f>
        <v>69.713333333333324</v>
      </c>
      <c r="P13" s="89">
        <f>SUM(Month!N$7:N15)/9</f>
        <v>1.7200000000000002</v>
      </c>
      <c r="Q13" s="89">
        <f>SUM(Month!O$7:O15)/9</f>
        <v>21.076666666666664</v>
      </c>
      <c r="R13" s="90" t="str">
        <f>Month!P15</f>
        <v>[x]</v>
      </c>
      <c r="S13" s="90" t="str">
        <f>Month!Q15</f>
        <v>[x]</v>
      </c>
      <c r="X13" s="73">
        <f t="shared" si="3"/>
        <v>354</v>
      </c>
      <c r="Y13" s="85" t="str">
        <f t="shared" si="1"/>
        <v>Month!A354</v>
      </c>
      <c r="Z13" s="85" t="str">
        <f t="shared" si="1"/>
        <v>Month!B354</v>
      </c>
      <c r="AA13" s="85" t="str">
        <f t="shared" si="1"/>
        <v>Month!C354</v>
      </c>
      <c r="AB13" s="85" t="str">
        <f t="shared" si="1"/>
        <v>Month!D354</v>
      </c>
      <c r="AC13" s="85" t="str">
        <f t="shared" si="1"/>
        <v>Month!E354</v>
      </c>
      <c r="AD13" s="85" t="str">
        <f t="shared" si="1"/>
        <v>Month!F354</v>
      </c>
      <c r="AE13" s="85" t="str">
        <f t="shared" si="1"/>
        <v>Month!G354</v>
      </c>
      <c r="AF13" s="85" t="str">
        <f t="shared" si="1"/>
        <v>Month!H354</v>
      </c>
      <c r="AG13" s="85" t="str">
        <f t="shared" si="1"/>
        <v>Month!I354</v>
      </c>
      <c r="AH13" s="85" t="str">
        <f t="shared" si="1"/>
        <v>Month!J354</v>
      </c>
      <c r="AI13" s="85" t="str">
        <f t="shared" si="1"/>
        <v>Month!K354</v>
      </c>
      <c r="AJ13" s="85" t="str">
        <f t="shared" si="1"/>
        <v>Month!L354</v>
      </c>
      <c r="AK13" s="85" t="str">
        <f t="shared" si="1"/>
        <v>Month!M354</v>
      </c>
      <c r="AL13" s="85" t="str">
        <f t="shared" si="1"/>
        <v>Month!N354</v>
      </c>
      <c r="AM13" s="85" t="str">
        <f t="shared" si="1"/>
        <v>Month!O354</v>
      </c>
      <c r="AN13" s="85" t="str">
        <f t="shared" si="2"/>
        <v>Month!P354</v>
      </c>
      <c r="AO13" s="85" t="str">
        <f t="shared" si="2"/>
        <v>Month!Q354</v>
      </c>
    </row>
    <row r="14" spans="1:42" x14ac:dyDescent="0.3">
      <c r="A14" s="88">
        <v>1995</v>
      </c>
      <c r="B14" s="73" t="s">
        <v>90</v>
      </c>
      <c r="C14" s="89">
        <f>Month!B16+calculation_hide!C13</f>
        <v>175.48000000000002</v>
      </c>
      <c r="D14" s="89">
        <f>Month!C16+calculation_hide!D13</f>
        <v>39.590000000000003</v>
      </c>
      <c r="E14" s="89">
        <f>Month!D16+calculation_hide!E13</f>
        <v>62.940000000000005</v>
      </c>
      <c r="F14" s="89">
        <f>Month!E16+calculation_hide!F13</f>
        <v>54.25</v>
      </c>
      <c r="G14" s="89">
        <f>Month!F16+calculation_hide!G13</f>
        <v>1.4000000000000004</v>
      </c>
      <c r="H14" s="89">
        <f>Month!G16+calculation_hide!H13</f>
        <v>17.3</v>
      </c>
      <c r="I14" s="90" t="str">
        <f>Month!H16</f>
        <v>[x]</v>
      </c>
      <c r="J14" s="90" t="str">
        <f>Month!I16</f>
        <v>[x]</v>
      </c>
      <c r="L14" s="89">
        <f>SUM(Month!J$7:J16)/10</f>
        <v>220</v>
      </c>
      <c r="M14" s="89">
        <f>SUM(Month!K$7:K16)/10</f>
        <v>50.095000000000006</v>
      </c>
      <c r="N14" s="89">
        <f>SUM(Month!L$7:L16)/10</f>
        <v>76.853999999999999</v>
      </c>
      <c r="O14" s="89">
        <f>SUM(Month!M$7:M16)/10</f>
        <v>70.109999999999985</v>
      </c>
      <c r="P14" s="89">
        <f>SUM(Month!N$7:N16)/10</f>
        <v>1.7200000000000002</v>
      </c>
      <c r="Q14" s="89">
        <f>SUM(Month!O$7:O16)/10</f>
        <v>21.220999999999997</v>
      </c>
      <c r="R14" s="90" t="str">
        <f>Month!P16</f>
        <v>[x]</v>
      </c>
      <c r="S14" s="90" t="str">
        <f>Month!Q16</f>
        <v>[x]</v>
      </c>
      <c r="X14" s="73">
        <f>X13+1</f>
        <v>355</v>
      </c>
      <c r="Y14" s="85" t="str">
        <f t="shared" si="1"/>
        <v>Month!A355</v>
      </c>
      <c r="Z14" s="85" t="str">
        <f t="shared" si="1"/>
        <v>Month!B355</v>
      </c>
      <c r="AA14" s="85" t="str">
        <f t="shared" si="1"/>
        <v>Month!C355</v>
      </c>
      <c r="AB14" s="85" t="str">
        <f t="shared" si="1"/>
        <v>Month!D355</v>
      </c>
      <c r="AC14" s="85" t="str">
        <f t="shared" si="1"/>
        <v>Month!E355</v>
      </c>
      <c r="AD14" s="85" t="str">
        <f t="shared" si="1"/>
        <v>Month!F355</v>
      </c>
      <c r="AE14" s="85" t="str">
        <f t="shared" si="1"/>
        <v>Month!G355</v>
      </c>
      <c r="AF14" s="85" t="str">
        <f t="shared" si="1"/>
        <v>Month!H355</v>
      </c>
      <c r="AG14" s="85" t="str">
        <f t="shared" si="1"/>
        <v>Month!I355</v>
      </c>
      <c r="AH14" s="85" t="str">
        <f t="shared" si="1"/>
        <v>Month!J355</v>
      </c>
      <c r="AI14" s="85" t="str">
        <f t="shared" si="1"/>
        <v>Month!K355</v>
      </c>
      <c r="AJ14" s="85" t="str">
        <f t="shared" si="1"/>
        <v>Month!L355</v>
      </c>
      <c r="AK14" s="85" t="str">
        <f t="shared" si="1"/>
        <v>Month!M355</v>
      </c>
      <c r="AL14" s="85" t="str">
        <f t="shared" si="1"/>
        <v>Month!N355</v>
      </c>
      <c r="AM14" s="85" t="str">
        <f t="shared" si="1"/>
        <v>Month!O355</v>
      </c>
      <c r="AN14" s="85" t="str">
        <f t="shared" si="2"/>
        <v>Month!P355</v>
      </c>
      <c r="AO14" s="85" t="str">
        <f t="shared" si="2"/>
        <v>Month!Q355</v>
      </c>
    </row>
    <row r="15" spans="1:42" x14ac:dyDescent="0.3">
      <c r="A15" s="88">
        <v>1995</v>
      </c>
      <c r="B15" s="73" t="s">
        <v>91</v>
      </c>
      <c r="C15" s="89">
        <f>Month!B17+calculation_hide!C14</f>
        <v>194.55</v>
      </c>
      <c r="D15" s="89">
        <f>Month!C17+calculation_hide!D14</f>
        <v>43.38</v>
      </c>
      <c r="E15" s="89">
        <f>Month!D17+calculation_hide!E14</f>
        <v>69.150000000000006</v>
      </c>
      <c r="F15" s="89">
        <f>Month!E17+calculation_hide!F14</f>
        <v>61.46</v>
      </c>
      <c r="G15" s="89">
        <f>Month!F17+calculation_hide!G14</f>
        <v>1.5400000000000005</v>
      </c>
      <c r="H15" s="89">
        <f>Month!G17+calculation_hide!H14</f>
        <v>19.02</v>
      </c>
      <c r="I15" s="90" t="str">
        <f>Month!H17</f>
        <v>[x]</v>
      </c>
      <c r="J15" s="90" t="str">
        <f>Month!I17</f>
        <v>[x]</v>
      </c>
      <c r="L15" s="89">
        <f>SUM(Month!J$7:J17)/11</f>
        <v>219.75545454545454</v>
      </c>
      <c r="M15" s="89">
        <f>SUM(Month!K$7:K17)/11</f>
        <v>49.545454545454547</v>
      </c>
      <c r="N15" s="89">
        <f>SUM(Month!L$7:L17)/11</f>
        <v>76.541818181818172</v>
      </c>
      <c r="O15" s="89">
        <f>SUM(Month!M$7:M17)/11</f>
        <v>70.75272727272727</v>
      </c>
      <c r="P15" s="89">
        <f>SUM(Month!N$7:N17)/11</f>
        <v>1.7200000000000002</v>
      </c>
      <c r="Q15" s="89">
        <f>SUM(Month!O$7:O17)/11</f>
        <v>21.195454545454542</v>
      </c>
      <c r="R15" s="90" t="str">
        <f>Month!P17</f>
        <v>[x]</v>
      </c>
      <c r="S15" s="90" t="str">
        <f>Month!Q17</f>
        <v>[x]</v>
      </c>
      <c r="X15" s="73">
        <f t="shared" si="3"/>
        <v>356</v>
      </c>
      <c r="Y15" s="85" t="str">
        <f t="shared" si="1"/>
        <v>Month!A356</v>
      </c>
      <c r="Z15" s="85" t="str">
        <f t="shared" si="1"/>
        <v>Month!B356</v>
      </c>
      <c r="AA15" s="85" t="str">
        <f t="shared" si="1"/>
        <v>Month!C356</v>
      </c>
      <c r="AB15" s="85" t="str">
        <f t="shared" si="1"/>
        <v>Month!D356</v>
      </c>
      <c r="AC15" s="85" t="str">
        <f t="shared" si="1"/>
        <v>Month!E356</v>
      </c>
      <c r="AD15" s="85" t="str">
        <f t="shared" si="1"/>
        <v>Month!F356</v>
      </c>
      <c r="AE15" s="85" t="str">
        <f t="shared" si="1"/>
        <v>Month!G356</v>
      </c>
      <c r="AF15" s="85" t="str">
        <f t="shared" si="1"/>
        <v>Month!H356</v>
      </c>
      <c r="AG15" s="85" t="str">
        <f t="shared" si="1"/>
        <v>Month!I356</v>
      </c>
      <c r="AH15" s="85" t="str">
        <f t="shared" si="1"/>
        <v>Month!J356</v>
      </c>
      <c r="AI15" s="85" t="str">
        <f t="shared" si="1"/>
        <v>Month!K356</v>
      </c>
      <c r="AJ15" s="85" t="str">
        <f t="shared" si="1"/>
        <v>Month!L356</v>
      </c>
      <c r="AK15" s="85" t="str">
        <f t="shared" si="1"/>
        <v>Month!M356</v>
      </c>
      <c r="AL15" s="85" t="str">
        <f t="shared" si="1"/>
        <v>Month!N356</v>
      </c>
      <c r="AM15" s="85" t="str">
        <f t="shared" si="1"/>
        <v>Month!O356</v>
      </c>
      <c r="AN15" s="85" t="str">
        <f t="shared" si="2"/>
        <v>Month!P356</v>
      </c>
      <c r="AO15" s="85" t="str">
        <f t="shared" si="2"/>
        <v>Month!Q356</v>
      </c>
      <c r="AP15" s="12"/>
    </row>
    <row r="16" spans="1:42" x14ac:dyDescent="0.3">
      <c r="A16" s="91">
        <v>1995</v>
      </c>
      <c r="B16" s="92" t="s">
        <v>92</v>
      </c>
      <c r="C16" s="93">
        <f>Month!B18+calculation_hide!C15</f>
        <v>219.57000000000002</v>
      </c>
      <c r="D16" s="93">
        <f>Month!C18+calculation_hide!D15</f>
        <v>49.57</v>
      </c>
      <c r="E16" s="93">
        <f>Month!D18+calculation_hide!E15</f>
        <v>75.790000000000006</v>
      </c>
      <c r="F16" s="93">
        <f>Month!E18+calculation_hide!F15</f>
        <v>71.27</v>
      </c>
      <c r="G16" s="93">
        <f>Month!F18+calculation_hide!G15</f>
        <v>1.6800000000000006</v>
      </c>
      <c r="H16" s="93">
        <f>Month!G18+calculation_hide!H15</f>
        <v>21.259999999999998</v>
      </c>
      <c r="I16" s="94" t="str">
        <f>Month!H18</f>
        <v>[x]</v>
      </c>
      <c r="J16" s="94" t="str">
        <f>Month!I18</f>
        <v>[x]</v>
      </c>
      <c r="K16" s="92"/>
      <c r="L16" s="93">
        <f>SUM(Month!J$7:J18)/12</f>
        <v>221.46666666666667</v>
      </c>
      <c r="M16" s="93">
        <f>SUM(Month!K$7:K18)/12</f>
        <v>50.080000000000005</v>
      </c>
      <c r="N16" s="93">
        <f>SUM(Month!L$7:L18)/12</f>
        <v>76.484166666666667</v>
      </c>
      <c r="O16" s="93">
        <f>SUM(Month!M$7:M18)/12</f>
        <v>71.903333333333322</v>
      </c>
      <c r="P16" s="93">
        <f>SUM(Month!N$7:N18)/12</f>
        <v>1.72</v>
      </c>
      <c r="Q16" s="93">
        <f>SUM(Month!O$7:O18)/12</f>
        <v>21.279166666666665</v>
      </c>
      <c r="R16" s="94" t="str">
        <f>Month!P18</f>
        <v>[x]</v>
      </c>
      <c r="S16" s="94" t="str">
        <f>Month!Q18</f>
        <v>[x]</v>
      </c>
      <c r="X16" s="73">
        <f t="shared" si="3"/>
        <v>357</v>
      </c>
      <c r="Y16" s="85" t="str">
        <f t="shared" si="1"/>
        <v>Month!A357</v>
      </c>
      <c r="Z16" s="85" t="str">
        <f t="shared" si="1"/>
        <v>Month!B357</v>
      </c>
      <c r="AA16" s="85" t="str">
        <f t="shared" si="1"/>
        <v>Month!C357</v>
      </c>
      <c r="AB16" s="85" t="str">
        <f t="shared" si="1"/>
        <v>Month!D357</v>
      </c>
      <c r="AC16" s="85" t="str">
        <f t="shared" si="1"/>
        <v>Month!E357</v>
      </c>
      <c r="AD16" s="85" t="str">
        <f t="shared" si="1"/>
        <v>Month!F357</v>
      </c>
      <c r="AE16" s="85" t="str">
        <f t="shared" si="1"/>
        <v>Month!G357</v>
      </c>
      <c r="AF16" s="85" t="str">
        <f t="shared" si="1"/>
        <v>Month!H357</v>
      </c>
      <c r="AG16" s="85" t="str">
        <f t="shared" si="1"/>
        <v>Month!I357</v>
      </c>
      <c r="AH16" s="85" t="str">
        <f t="shared" si="1"/>
        <v>Month!J357</v>
      </c>
      <c r="AI16" s="85" t="str">
        <f t="shared" si="1"/>
        <v>Month!K357</v>
      </c>
      <c r="AJ16" s="85" t="str">
        <f t="shared" si="1"/>
        <v>Month!L357</v>
      </c>
      <c r="AK16" s="85" t="str">
        <f t="shared" si="1"/>
        <v>Month!M357</v>
      </c>
      <c r="AL16" s="85" t="str">
        <f t="shared" si="1"/>
        <v>Month!N357</v>
      </c>
      <c r="AM16" s="85" t="str">
        <f t="shared" si="1"/>
        <v>Month!O357</v>
      </c>
      <c r="AN16" s="85" t="str">
        <f t="shared" si="2"/>
        <v>Month!P357</v>
      </c>
      <c r="AO16" s="85" t="str">
        <f t="shared" si="2"/>
        <v>Month!Q357</v>
      </c>
      <c r="AP16" s="12"/>
    </row>
    <row r="17" spans="1:43" x14ac:dyDescent="0.3">
      <c r="A17" s="88">
        <v>1996</v>
      </c>
      <c r="B17" s="73" t="s">
        <v>81</v>
      </c>
      <c r="C17" s="89">
        <f>Month!B19</f>
        <v>21.409999999999997</v>
      </c>
      <c r="D17" s="89">
        <f>Month!C19</f>
        <v>4.43</v>
      </c>
      <c r="E17" s="89">
        <f>Month!D19</f>
        <v>5.41</v>
      </c>
      <c r="F17" s="89">
        <f>Month!E19</f>
        <v>9.61</v>
      </c>
      <c r="G17" s="89">
        <f>Month!F19</f>
        <v>0.15</v>
      </c>
      <c r="H17" s="89">
        <f>Month!G19</f>
        <v>1.81</v>
      </c>
      <c r="I17" s="90" t="str">
        <f>Month!H19</f>
        <v>[x]</v>
      </c>
      <c r="J17" s="90" t="str">
        <f>Month!I19</f>
        <v>[x]</v>
      </c>
      <c r="L17" s="89">
        <f>Month!J19</f>
        <v>225.22</v>
      </c>
      <c r="M17" s="89">
        <f>Month!K19</f>
        <v>51.9</v>
      </c>
      <c r="N17" s="89">
        <f>Month!L19</f>
        <v>64.45</v>
      </c>
      <c r="O17" s="89">
        <f>Month!M19</f>
        <v>85.31</v>
      </c>
      <c r="P17" s="89">
        <f>Month!N19</f>
        <v>1.77</v>
      </c>
      <c r="Q17" s="89">
        <f>Month!O19</f>
        <v>21.79</v>
      </c>
      <c r="R17" s="90" t="str">
        <f>Month!P19</f>
        <v>[x]</v>
      </c>
      <c r="S17" s="90" t="str">
        <f>Month!Q19</f>
        <v>[x]</v>
      </c>
      <c r="X17" s="73">
        <f t="shared" si="3"/>
        <v>358</v>
      </c>
      <c r="Y17" s="85" t="str">
        <f t="shared" si="1"/>
        <v>Month!A358</v>
      </c>
      <c r="Z17" s="85" t="str">
        <f t="shared" si="1"/>
        <v>Month!B358</v>
      </c>
      <c r="AA17" s="85" t="str">
        <f t="shared" si="1"/>
        <v>Month!C358</v>
      </c>
      <c r="AB17" s="85" t="str">
        <f t="shared" si="1"/>
        <v>Month!D358</v>
      </c>
      <c r="AC17" s="85" t="str">
        <f t="shared" si="1"/>
        <v>Month!E358</v>
      </c>
      <c r="AD17" s="85" t="str">
        <f t="shared" si="1"/>
        <v>Month!F358</v>
      </c>
      <c r="AE17" s="85" t="str">
        <f t="shared" si="1"/>
        <v>Month!G358</v>
      </c>
      <c r="AF17" s="85" t="str">
        <f t="shared" si="1"/>
        <v>Month!H358</v>
      </c>
      <c r="AG17" s="85" t="str">
        <f t="shared" si="1"/>
        <v>Month!I358</v>
      </c>
      <c r="AH17" s="85" t="str">
        <f t="shared" si="1"/>
        <v>Month!J358</v>
      </c>
      <c r="AI17" s="85" t="str">
        <f t="shared" si="1"/>
        <v>Month!K358</v>
      </c>
      <c r="AJ17" s="85" t="str">
        <f t="shared" si="1"/>
        <v>Month!L358</v>
      </c>
      <c r="AK17" s="85" t="str">
        <f t="shared" si="1"/>
        <v>Month!M358</v>
      </c>
      <c r="AL17" s="85" t="str">
        <f t="shared" si="1"/>
        <v>Month!N358</v>
      </c>
      <c r="AM17" s="85" t="str">
        <f t="shared" si="1"/>
        <v>Month!O358</v>
      </c>
      <c r="AN17" s="85" t="str">
        <f t="shared" si="2"/>
        <v>Month!P358</v>
      </c>
      <c r="AO17" s="85" t="str">
        <f t="shared" si="2"/>
        <v>Month!Q358</v>
      </c>
      <c r="AP17" s="12"/>
    </row>
    <row r="18" spans="1:43" x14ac:dyDescent="0.3">
      <c r="A18" s="88">
        <v>1996</v>
      </c>
      <c r="B18" s="73" t="s">
        <v>82</v>
      </c>
      <c r="C18" s="89">
        <f>Month!B20+calculation_hide!C17</f>
        <v>44.11</v>
      </c>
      <c r="D18" s="89">
        <f>Month!C20+calculation_hide!D17</f>
        <v>9.19</v>
      </c>
      <c r="E18" s="89">
        <f>Month!D20+calculation_hide!E17</f>
        <v>11.93</v>
      </c>
      <c r="F18" s="89">
        <f>Month!E20+calculation_hide!F17</f>
        <v>19.18</v>
      </c>
      <c r="G18" s="89">
        <f>Month!F20+calculation_hide!G17</f>
        <v>0.3</v>
      </c>
      <c r="H18" s="89">
        <f>Month!G20+calculation_hide!H17</f>
        <v>3.51</v>
      </c>
      <c r="I18" s="90" t="str">
        <f>Month!H20</f>
        <v>[x]</v>
      </c>
      <c r="J18" s="90" t="str">
        <f>Month!I20</f>
        <v>[x]</v>
      </c>
      <c r="L18" s="89">
        <f>SUM(Month!J$19:J20)/2</f>
        <v>235.09</v>
      </c>
      <c r="M18" s="89">
        <f>SUM(Month!K$19:K20)/2</f>
        <v>51.765000000000001</v>
      </c>
      <c r="N18" s="89">
        <f>SUM(Month!L$19:L20)/2</f>
        <v>71.41</v>
      </c>
      <c r="O18" s="89">
        <f>SUM(Month!M$19:M20)/2</f>
        <v>88.795000000000002</v>
      </c>
      <c r="P18" s="89">
        <f>SUM(Month!N$19:N20)/2</f>
        <v>1.77</v>
      </c>
      <c r="Q18" s="89">
        <f>SUM(Month!O$19:O20)/2</f>
        <v>21.35</v>
      </c>
      <c r="R18" s="90" t="str">
        <f>Month!P20</f>
        <v>[x]</v>
      </c>
      <c r="S18" s="90" t="str">
        <f>Month!Q20</f>
        <v>[x]</v>
      </c>
      <c r="T18" s="95"/>
      <c r="X18" s="73">
        <f t="shared" si="3"/>
        <v>359</v>
      </c>
      <c r="Y18" s="85" t="str">
        <f t="shared" si="1"/>
        <v>Month!A359</v>
      </c>
      <c r="Z18" s="85" t="str">
        <f t="shared" si="1"/>
        <v>Month!B359</v>
      </c>
      <c r="AA18" s="85" t="str">
        <f t="shared" si="1"/>
        <v>Month!C359</v>
      </c>
      <c r="AB18" s="85" t="str">
        <f t="shared" si="1"/>
        <v>Month!D359</v>
      </c>
      <c r="AC18" s="85" t="str">
        <f t="shared" si="1"/>
        <v>Month!E359</v>
      </c>
      <c r="AD18" s="85" t="str">
        <f t="shared" si="1"/>
        <v>Month!F359</v>
      </c>
      <c r="AE18" s="85" t="str">
        <f t="shared" si="1"/>
        <v>Month!G359</v>
      </c>
      <c r="AF18" s="85" t="str">
        <f t="shared" si="1"/>
        <v>Month!H359</v>
      </c>
      <c r="AG18" s="85" t="str">
        <f t="shared" si="1"/>
        <v>Month!I359</v>
      </c>
      <c r="AH18" s="85" t="str">
        <f t="shared" si="1"/>
        <v>Month!J359</v>
      </c>
      <c r="AI18" s="85" t="str">
        <f t="shared" si="1"/>
        <v>Month!K359</v>
      </c>
      <c r="AJ18" s="85" t="str">
        <f t="shared" si="1"/>
        <v>Month!L359</v>
      </c>
      <c r="AK18" s="85" t="str">
        <f t="shared" si="1"/>
        <v>Month!M359</v>
      </c>
      <c r="AL18" s="85" t="str">
        <f t="shared" si="1"/>
        <v>Month!N359</v>
      </c>
      <c r="AM18" s="85" t="str">
        <f t="shared" si="1"/>
        <v>Month!O359</v>
      </c>
      <c r="AN18" s="85" t="str">
        <f t="shared" si="2"/>
        <v>Month!P359</v>
      </c>
      <c r="AO18" s="85" t="str">
        <f t="shared" si="2"/>
        <v>Month!Q359</v>
      </c>
      <c r="AP18" s="12"/>
    </row>
    <row r="19" spans="1:43" x14ac:dyDescent="0.3">
      <c r="A19" s="88">
        <v>1996</v>
      </c>
      <c r="B19" s="73" t="s">
        <v>83</v>
      </c>
      <c r="C19" s="89">
        <f>Month!B21+calculation_hide!C18</f>
        <v>67.069999999999993</v>
      </c>
      <c r="D19" s="89">
        <f>Month!C21+calculation_hide!D18</f>
        <v>14.73</v>
      </c>
      <c r="E19" s="89">
        <f>Month!D21+calculation_hide!E18</f>
        <v>17.939999999999998</v>
      </c>
      <c r="F19" s="89">
        <f>Month!E21+calculation_hide!F18</f>
        <v>28.369999999999997</v>
      </c>
      <c r="G19" s="89">
        <f>Month!F21+calculation_hide!G18</f>
        <v>0.44999999999999996</v>
      </c>
      <c r="H19" s="89">
        <f>Month!G21+calculation_hide!H18</f>
        <v>5.58</v>
      </c>
      <c r="I19" s="90" t="str">
        <f>Month!H21</f>
        <v>[x]</v>
      </c>
      <c r="J19" s="90" t="str">
        <f>Month!I21</f>
        <v>[x]</v>
      </c>
      <c r="L19" s="89">
        <f>SUM(Month!J$19:J21)/3</f>
        <v>232.20333333333335</v>
      </c>
      <c r="M19" s="89">
        <f>SUM(Month!K$19:K21)/3</f>
        <v>52.113333333333337</v>
      </c>
      <c r="N19" s="89">
        <f>SUM(Month!L$19:L21)/3</f>
        <v>69.353333333333339</v>
      </c>
      <c r="O19" s="89">
        <f>SUM(Month!M$19:M21)/3</f>
        <v>87.42</v>
      </c>
      <c r="P19" s="89">
        <f>SUM(Month!N$19:N21)/3</f>
        <v>1.7700000000000002</v>
      </c>
      <c r="Q19" s="89">
        <f>SUM(Month!O$19:O21)/3</f>
        <v>21.546666666666667</v>
      </c>
      <c r="R19" s="90" t="str">
        <f>Month!P21</f>
        <v>[x]</v>
      </c>
      <c r="S19" s="90" t="str">
        <f>Month!Q21</f>
        <v>[x]</v>
      </c>
      <c r="T19" s="77"/>
      <c r="X19" s="73">
        <f t="shared" si="3"/>
        <v>360</v>
      </c>
      <c r="Y19" s="85" t="str">
        <f t="shared" si="1"/>
        <v>Month!A360</v>
      </c>
      <c r="Z19" s="85" t="str">
        <f t="shared" si="1"/>
        <v>Month!B360</v>
      </c>
      <c r="AA19" s="85" t="str">
        <f t="shared" si="1"/>
        <v>Month!C360</v>
      </c>
      <c r="AB19" s="85" t="str">
        <f t="shared" si="1"/>
        <v>Month!D360</v>
      </c>
      <c r="AC19" s="85" t="str">
        <f t="shared" si="1"/>
        <v>Month!E360</v>
      </c>
      <c r="AD19" s="85" t="str">
        <f t="shared" si="1"/>
        <v>Month!F360</v>
      </c>
      <c r="AE19" s="85" t="str">
        <f t="shared" si="1"/>
        <v>Month!G360</v>
      </c>
      <c r="AF19" s="85" t="str">
        <f t="shared" si="1"/>
        <v>Month!H360</v>
      </c>
      <c r="AG19" s="85" t="str">
        <f t="shared" si="1"/>
        <v>Month!I360</v>
      </c>
      <c r="AH19" s="85" t="str">
        <f t="shared" si="1"/>
        <v>Month!J360</v>
      </c>
      <c r="AI19" s="85" t="str">
        <f t="shared" si="1"/>
        <v>Month!K360</v>
      </c>
      <c r="AJ19" s="85" t="str">
        <f t="shared" si="1"/>
        <v>Month!L360</v>
      </c>
      <c r="AK19" s="85" t="str">
        <f t="shared" si="1"/>
        <v>Month!M360</v>
      </c>
      <c r="AL19" s="85" t="str">
        <f t="shared" si="1"/>
        <v>Month!N360</v>
      </c>
      <c r="AM19" s="85" t="str">
        <f t="shared" si="1"/>
        <v>Month!O360</v>
      </c>
      <c r="AN19" s="85" t="str">
        <f t="shared" si="2"/>
        <v>Month!P360</v>
      </c>
      <c r="AO19" s="85" t="str">
        <f t="shared" si="2"/>
        <v>Month!Q360</v>
      </c>
      <c r="AP19" s="12"/>
    </row>
    <row r="20" spans="1:43" x14ac:dyDescent="0.3">
      <c r="A20" s="88">
        <v>1996</v>
      </c>
      <c r="B20" s="73" t="s">
        <v>84</v>
      </c>
      <c r="C20" s="89">
        <f>Month!B22+calculation_hide!C19</f>
        <v>85.8</v>
      </c>
      <c r="D20" s="89">
        <f>Month!C22+calculation_hide!D19</f>
        <v>18.580000000000002</v>
      </c>
      <c r="E20" s="89">
        <f>Month!D22+calculation_hide!E19</f>
        <v>24.339999999999996</v>
      </c>
      <c r="F20" s="89">
        <f>Month!E22+calculation_hide!F19</f>
        <v>34.97</v>
      </c>
      <c r="G20" s="89">
        <f>Month!F22+calculation_hide!G19</f>
        <v>0.6</v>
      </c>
      <c r="H20" s="89">
        <f>Month!G22+calculation_hide!H19</f>
        <v>7.3100000000000005</v>
      </c>
      <c r="I20" s="90" t="str">
        <f>Month!H22</f>
        <v>[x]</v>
      </c>
      <c r="J20" s="90" t="str">
        <f>Month!I22</f>
        <v>[x]</v>
      </c>
      <c r="L20" s="89">
        <f>SUM(Month!J$19:J22)/4</f>
        <v>232.60249999999999</v>
      </c>
      <c r="M20" s="89">
        <f>SUM(Month!K$19:K22)/4</f>
        <v>51.052500000000002</v>
      </c>
      <c r="N20" s="89">
        <f>SUM(Month!L$19:L22)/4</f>
        <v>72.3</v>
      </c>
      <c r="O20" s="89">
        <f>SUM(Month!M$19:M22)/4</f>
        <v>85.802499999999995</v>
      </c>
      <c r="P20" s="89">
        <f>SUM(Month!N$19:N22)/4</f>
        <v>1.77</v>
      </c>
      <c r="Q20" s="89">
        <f>SUM(Month!O$19:O22)/4</f>
        <v>21.677500000000002</v>
      </c>
      <c r="R20" s="90" t="str">
        <f>Month!P22</f>
        <v>[x]</v>
      </c>
      <c r="S20" s="90" t="str">
        <f>Month!Q22</f>
        <v>[x]</v>
      </c>
      <c r="T20" s="77"/>
      <c r="X20" s="73">
        <f t="shared" si="3"/>
        <v>361</v>
      </c>
      <c r="Y20" s="85" t="str">
        <f t="shared" si="1"/>
        <v>Month!A361</v>
      </c>
      <c r="Z20" s="85" t="str">
        <f t="shared" si="1"/>
        <v>Month!B361</v>
      </c>
      <c r="AA20" s="85" t="str">
        <f t="shared" si="1"/>
        <v>Month!C361</v>
      </c>
      <c r="AB20" s="85" t="str">
        <f t="shared" si="1"/>
        <v>Month!D361</v>
      </c>
      <c r="AC20" s="85" t="str">
        <f t="shared" si="1"/>
        <v>Month!E361</v>
      </c>
      <c r="AD20" s="85" t="str">
        <f t="shared" si="1"/>
        <v>Month!F361</v>
      </c>
      <c r="AE20" s="85" t="str">
        <f t="shared" si="1"/>
        <v>Month!G361</v>
      </c>
      <c r="AF20" s="85" t="str">
        <f t="shared" si="1"/>
        <v>Month!H361</v>
      </c>
      <c r="AG20" s="85" t="str">
        <f t="shared" si="1"/>
        <v>Month!I361</v>
      </c>
      <c r="AH20" s="85" t="str">
        <f t="shared" si="1"/>
        <v>Month!J361</v>
      </c>
      <c r="AI20" s="85" t="str">
        <f t="shared" si="1"/>
        <v>Month!K361</v>
      </c>
      <c r="AJ20" s="85" t="str">
        <f t="shared" si="1"/>
        <v>Month!L361</v>
      </c>
      <c r="AK20" s="85" t="str">
        <f t="shared" si="1"/>
        <v>Month!M361</v>
      </c>
      <c r="AL20" s="85" t="str">
        <f t="shared" si="1"/>
        <v>Month!N361</v>
      </c>
      <c r="AM20" s="85" t="str">
        <f t="shared" si="1"/>
        <v>Month!O361</v>
      </c>
      <c r="AN20" s="85" t="str">
        <f t="shared" si="2"/>
        <v>Month!P361</v>
      </c>
      <c r="AO20" s="85" t="str">
        <f t="shared" si="2"/>
        <v>Month!Q361</v>
      </c>
      <c r="AP20" s="12"/>
    </row>
    <row r="21" spans="1:43" x14ac:dyDescent="0.3">
      <c r="A21" s="88">
        <v>1996</v>
      </c>
      <c r="B21" s="73" t="s">
        <v>85</v>
      </c>
      <c r="C21" s="89">
        <f>Month!B23+calculation_hide!C20</f>
        <v>103.9</v>
      </c>
      <c r="D21" s="89">
        <f>Month!C23+calculation_hide!D20</f>
        <v>21.85</v>
      </c>
      <c r="E21" s="89">
        <f>Month!D23+calculation_hide!E20</f>
        <v>30.969999999999995</v>
      </c>
      <c r="F21" s="89">
        <f>Month!E23+calculation_hide!F20</f>
        <v>41.239999999999995</v>
      </c>
      <c r="G21" s="89">
        <f>Month!F23+calculation_hide!G20</f>
        <v>0.75</v>
      </c>
      <c r="H21" s="89">
        <f>Month!G23+calculation_hide!H20</f>
        <v>9.09</v>
      </c>
      <c r="I21" s="90" t="str">
        <f>Month!H23</f>
        <v>[x]</v>
      </c>
      <c r="J21" s="90" t="str">
        <f>Month!I23</f>
        <v>[x]</v>
      </c>
      <c r="L21" s="89">
        <f>SUM(Month!J$19:J23)/5</f>
        <v>230.59399999999999</v>
      </c>
      <c r="M21" s="89">
        <f>SUM(Month!K$19:K23)/5</f>
        <v>49.65</v>
      </c>
      <c r="N21" s="89">
        <f>SUM(Month!L$19:L23)/5</f>
        <v>73.207999999999998</v>
      </c>
      <c r="O21" s="89">
        <f>SUM(Month!M$19:M23)/5</f>
        <v>84.164000000000001</v>
      </c>
      <c r="P21" s="89">
        <f>SUM(Month!N$19:N23)/5</f>
        <v>1.77</v>
      </c>
      <c r="Q21" s="89">
        <f>SUM(Month!O$19:O23)/5</f>
        <v>21.802</v>
      </c>
      <c r="R21" s="90" t="str">
        <f>Month!P23</f>
        <v>[x]</v>
      </c>
      <c r="S21" s="90" t="str">
        <f>Month!Q23</f>
        <v>[x]</v>
      </c>
      <c r="T21" s="77"/>
      <c r="X21" s="73">
        <f t="shared" si="3"/>
        <v>362</v>
      </c>
      <c r="Y21" s="85" t="str">
        <f t="shared" si="1"/>
        <v>Month!A362</v>
      </c>
      <c r="Z21" s="85" t="str">
        <f t="shared" si="1"/>
        <v>Month!B362</v>
      </c>
      <c r="AA21" s="85" t="str">
        <f t="shared" si="1"/>
        <v>Month!C362</v>
      </c>
      <c r="AB21" s="85" t="str">
        <f t="shared" si="1"/>
        <v>Month!D362</v>
      </c>
      <c r="AC21" s="85" t="str">
        <f t="shared" si="1"/>
        <v>Month!E362</v>
      </c>
      <c r="AD21" s="85" t="str">
        <f t="shared" si="1"/>
        <v>Month!F362</v>
      </c>
      <c r="AE21" s="85" t="str">
        <f t="shared" si="1"/>
        <v>Month!G362</v>
      </c>
      <c r="AF21" s="85" t="str">
        <f t="shared" si="1"/>
        <v>Month!H362</v>
      </c>
      <c r="AG21" s="85" t="str">
        <f t="shared" si="1"/>
        <v>Month!I362</v>
      </c>
      <c r="AH21" s="85" t="str">
        <f t="shared" si="1"/>
        <v>Month!J362</v>
      </c>
      <c r="AI21" s="85" t="str">
        <f t="shared" si="1"/>
        <v>Month!K362</v>
      </c>
      <c r="AJ21" s="85" t="str">
        <f t="shared" si="1"/>
        <v>Month!L362</v>
      </c>
      <c r="AK21" s="85" t="str">
        <f t="shared" si="1"/>
        <v>Month!M362</v>
      </c>
      <c r="AL21" s="85" t="str">
        <f t="shared" si="1"/>
        <v>Month!N362</v>
      </c>
      <c r="AM21" s="85" t="str">
        <f t="shared" si="1"/>
        <v>Month!O362</v>
      </c>
      <c r="AN21" s="85" t="str">
        <f t="shared" si="2"/>
        <v>Month!P362</v>
      </c>
      <c r="AO21" s="85" t="str">
        <f t="shared" si="2"/>
        <v>Month!Q362</v>
      </c>
      <c r="AP21" s="12"/>
    </row>
    <row r="22" spans="1:43" x14ac:dyDescent="0.3">
      <c r="A22" s="88">
        <v>1996</v>
      </c>
      <c r="B22" s="73" t="s">
        <v>86</v>
      </c>
      <c r="C22" s="89">
        <f>Month!B24+calculation_hide!C21</f>
        <v>119.65</v>
      </c>
      <c r="D22" s="89">
        <f>Month!C24+calculation_hide!D21</f>
        <v>25.270000000000003</v>
      </c>
      <c r="E22" s="89">
        <f>Month!D24+calculation_hide!E21</f>
        <v>37.069999999999993</v>
      </c>
      <c r="F22" s="89">
        <f>Month!E24+calculation_hide!F21</f>
        <v>45.3</v>
      </c>
      <c r="G22" s="89">
        <f>Month!F24+calculation_hide!G21</f>
        <v>0.9</v>
      </c>
      <c r="H22" s="89">
        <f>Month!G24+calculation_hide!H21</f>
        <v>11.11</v>
      </c>
      <c r="I22" s="90" t="str">
        <f>Month!H24</f>
        <v>[x]</v>
      </c>
      <c r="J22" s="90" t="str">
        <f>Month!I24</f>
        <v>[x]</v>
      </c>
      <c r="L22" s="89">
        <f>SUM(Month!J$19:J24)/6</f>
        <v>227.44500000000002</v>
      </c>
      <c r="M22" s="89">
        <f>SUM(Month!K$19:K24)/6</f>
        <v>49.026666666666664</v>
      </c>
      <c r="N22" s="89">
        <f>SUM(Month!L$19:L24)/6</f>
        <v>73.428333333333327</v>
      </c>
      <c r="O22" s="89">
        <f>SUM(Month!M$19:M24)/6</f>
        <v>81.391666666666666</v>
      </c>
      <c r="P22" s="89">
        <f>SUM(Month!N$19:N24)/6</f>
        <v>1.7699999999999998</v>
      </c>
      <c r="Q22" s="89">
        <f>SUM(Month!O$19:O24)/6</f>
        <v>21.828333333333333</v>
      </c>
      <c r="R22" s="90" t="str">
        <f>Month!P24</f>
        <v>[x]</v>
      </c>
      <c r="S22" s="90" t="str">
        <f>Month!Q24</f>
        <v>[x]</v>
      </c>
      <c r="T22" s="77"/>
      <c r="X22" s="73">
        <f t="shared" si="3"/>
        <v>363</v>
      </c>
      <c r="Y22" s="85" t="str">
        <f t="shared" si="1"/>
        <v>Month!A363</v>
      </c>
      <c r="Z22" s="85" t="str">
        <f t="shared" si="1"/>
        <v>Month!B363</v>
      </c>
      <c r="AA22" s="85" t="str">
        <f t="shared" si="1"/>
        <v>Month!C363</v>
      </c>
      <c r="AB22" s="85" t="str">
        <f t="shared" si="1"/>
        <v>Month!D363</v>
      </c>
      <c r="AC22" s="85" t="str">
        <f t="shared" si="1"/>
        <v>Month!E363</v>
      </c>
      <c r="AD22" s="85" t="str">
        <f t="shared" si="1"/>
        <v>Month!F363</v>
      </c>
      <c r="AE22" s="85" t="str">
        <f t="shared" si="1"/>
        <v>Month!G363</v>
      </c>
      <c r="AF22" s="85" t="str">
        <f t="shared" si="1"/>
        <v>Month!H363</v>
      </c>
      <c r="AG22" s="85" t="str">
        <f t="shared" si="1"/>
        <v>Month!I363</v>
      </c>
      <c r="AH22" s="85" t="str">
        <f t="shared" si="1"/>
        <v>Month!J363</v>
      </c>
      <c r="AI22" s="85" t="str">
        <f t="shared" si="1"/>
        <v>Month!K363</v>
      </c>
      <c r="AJ22" s="85" t="str">
        <f t="shared" si="1"/>
        <v>Month!L363</v>
      </c>
      <c r="AK22" s="85" t="str">
        <f t="shared" si="1"/>
        <v>Month!M363</v>
      </c>
      <c r="AL22" s="85" t="str">
        <f t="shared" si="1"/>
        <v>Month!N363</v>
      </c>
      <c r="AM22" s="85" t="str">
        <f t="shared" si="1"/>
        <v>Month!O363</v>
      </c>
      <c r="AN22" s="85" t="str">
        <f t="shared" si="2"/>
        <v>Month!P363</v>
      </c>
      <c r="AO22" s="85" t="str">
        <f t="shared" si="2"/>
        <v>Month!Q363</v>
      </c>
      <c r="AP22" s="12"/>
    </row>
    <row r="23" spans="1:43" x14ac:dyDescent="0.3">
      <c r="A23" s="88">
        <v>1996</v>
      </c>
      <c r="B23" s="73" t="s">
        <v>87</v>
      </c>
      <c r="C23" s="89">
        <f>Month!B25+calculation_hide!C22</f>
        <v>134.27000000000001</v>
      </c>
      <c r="D23" s="89">
        <f>Month!C25+calculation_hide!D22</f>
        <v>28.520000000000003</v>
      </c>
      <c r="E23" s="89">
        <f>Month!D25+calculation_hide!E22</f>
        <v>42.849999999999994</v>
      </c>
      <c r="F23" s="89">
        <f>Month!E25+calculation_hide!F22</f>
        <v>49.349999999999994</v>
      </c>
      <c r="G23" s="89">
        <f>Month!F25+calculation_hide!G22</f>
        <v>1.05</v>
      </c>
      <c r="H23" s="89">
        <f>Month!G25+calculation_hide!H22</f>
        <v>12.5</v>
      </c>
      <c r="I23" s="90" t="str">
        <f>Month!H25</f>
        <v>[x]</v>
      </c>
      <c r="J23" s="90" t="str">
        <f>Month!I25</f>
        <v>[x]</v>
      </c>
      <c r="L23" s="89">
        <f>SUM(Month!J$19:J25)/7</f>
        <v>224.35285714285715</v>
      </c>
      <c r="M23" s="89">
        <f>SUM(Month!K$19:K25)/7</f>
        <v>48.541428571428568</v>
      </c>
      <c r="N23" s="89">
        <f>SUM(Month!L$19:L25)/7</f>
        <v>73.107142857142847</v>
      </c>
      <c r="O23" s="89">
        <f>SUM(Month!M$19:M25)/7</f>
        <v>79.511428571428581</v>
      </c>
      <c r="P23" s="89">
        <f>SUM(Month!N$19:N25)/7</f>
        <v>1.7699999999999998</v>
      </c>
      <c r="Q23" s="89">
        <f>SUM(Month!O$19:O25)/7</f>
        <v>21.422857142857143</v>
      </c>
      <c r="R23" s="90" t="str">
        <f>Month!P25</f>
        <v>[x]</v>
      </c>
      <c r="S23" s="90" t="str">
        <f>Month!Q25</f>
        <v>[x]</v>
      </c>
      <c r="T23" s="77"/>
      <c r="X23" s="73">
        <f t="shared" si="3"/>
        <v>364</v>
      </c>
      <c r="Y23" s="85" t="str">
        <f t="shared" si="1"/>
        <v>Month!A364</v>
      </c>
      <c r="Z23" s="85" t="str">
        <f t="shared" si="1"/>
        <v>Month!B364</v>
      </c>
      <c r="AA23" s="85" t="str">
        <f t="shared" si="1"/>
        <v>Month!C364</v>
      </c>
      <c r="AB23" s="85" t="str">
        <f t="shared" si="1"/>
        <v>Month!D364</v>
      </c>
      <c r="AC23" s="85" t="str">
        <f t="shared" si="1"/>
        <v>Month!E364</v>
      </c>
      <c r="AD23" s="85" t="str">
        <f t="shared" si="1"/>
        <v>Month!F364</v>
      </c>
      <c r="AE23" s="85" t="str">
        <f t="shared" si="1"/>
        <v>Month!G364</v>
      </c>
      <c r="AF23" s="85" t="str">
        <f t="shared" si="1"/>
        <v>Month!H364</v>
      </c>
      <c r="AG23" s="85" t="str">
        <f t="shared" si="1"/>
        <v>Month!I364</v>
      </c>
      <c r="AH23" s="85" t="str">
        <f t="shared" si="1"/>
        <v>Month!J364</v>
      </c>
      <c r="AI23" s="85" t="str">
        <f t="shared" si="1"/>
        <v>Month!K364</v>
      </c>
      <c r="AJ23" s="85" t="str">
        <f t="shared" si="1"/>
        <v>Month!L364</v>
      </c>
      <c r="AK23" s="85" t="str">
        <f t="shared" si="1"/>
        <v>Month!M364</v>
      </c>
      <c r="AL23" s="85" t="str">
        <f t="shared" si="1"/>
        <v>Month!N364</v>
      </c>
      <c r="AM23" s="85" t="str">
        <f t="shared" si="1"/>
        <v>Month!O364</v>
      </c>
      <c r="AN23" s="85" t="str">
        <f t="shared" si="2"/>
        <v>Month!P364</v>
      </c>
      <c r="AO23" s="85" t="str">
        <f t="shared" si="2"/>
        <v>Month!Q364</v>
      </c>
      <c r="AP23" s="12"/>
    </row>
    <row r="24" spans="1:43" x14ac:dyDescent="0.3">
      <c r="A24" s="88">
        <v>1996</v>
      </c>
      <c r="B24" s="73" t="s">
        <v>88</v>
      </c>
      <c r="C24" s="89">
        <f>Month!B26+calculation_hide!C23</f>
        <v>148.67000000000002</v>
      </c>
      <c r="D24" s="89">
        <f>Month!C26+calculation_hide!D23</f>
        <v>31.35</v>
      </c>
      <c r="E24" s="89">
        <f>Month!D26+calculation_hide!E23</f>
        <v>48.969999999999992</v>
      </c>
      <c r="F24" s="89">
        <f>Month!E26+calculation_hide!F23</f>
        <v>53.23</v>
      </c>
      <c r="G24" s="89">
        <f>Month!F26+calculation_hide!G23</f>
        <v>1.2</v>
      </c>
      <c r="H24" s="89">
        <f>Month!G26+calculation_hide!H23</f>
        <v>13.92</v>
      </c>
      <c r="I24" s="90" t="str">
        <f>Month!H26</f>
        <v>[x]</v>
      </c>
      <c r="J24" s="90" t="str">
        <f>Month!I26</f>
        <v>[x]</v>
      </c>
      <c r="L24" s="89">
        <f>SUM(Month!J$19:J26)/8</f>
        <v>222.48</v>
      </c>
      <c r="M24" s="89">
        <f>SUM(Month!K$19:K26)/8</f>
        <v>48.173749999999998</v>
      </c>
      <c r="N24" s="89">
        <f>SUM(Month!L$19:L26)/8</f>
        <v>72.964999999999989</v>
      </c>
      <c r="O24" s="89">
        <f>SUM(Month!M$19:M26)/8</f>
        <v>78.356250000000003</v>
      </c>
      <c r="P24" s="89">
        <f>SUM(Month!N$19:N26)/8</f>
        <v>1.7699999999999998</v>
      </c>
      <c r="Q24" s="89">
        <f>SUM(Month!O$19:O26)/8</f>
        <v>21.215</v>
      </c>
      <c r="R24" s="90" t="str">
        <f>Month!P26</f>
        <v>[x]</v>
      </c>
      <c r="S24" s="90" t="str">
        <f>Month!Q26</f>
        <v>[x]</v>
      </c>
      <c r="T24" s="77"/>
      <c r="X24" s="73">
        <f t="shared" si="3"/>
        <v>365</v>
      </c>
      <c r="Y24" s="85" t="str">
        <f t="shared" si="1"/>
        <v>Month!A365</v>
      </c>
      <c r="Z24" s="85" t="str">
        <f t="shared" si="1"/>
        <v>Month!B365</v>
      </c>
      <c r="AA24" s="85" t="str">
        <f t="shared" si="1"/>
        <v>Month!C365</v>
      </c>
      <c r="AB24" s="85" t="str">
        <f t="shared" si="1"/>
        <v>Month!D365</v>
      </c>
      <c r="AC24" s="85" t="str">
        <f t="shared" si="1"/>
        <v>Month!E365</v>
      </c>
      <c r="AD24" s="85" t="str">
        <f t="shared" si="1"/>
        <v>Month!F365</v>
      </c>
      <c r="AE24" s="85" t="str">
        <f t="shared" si="1"/>
        <v>Month!G365</v>
      </c>
      <c r="AF24" s="85" t="str">
        <f t="shared" si="1"/>
        <v>Month!H365</v>
      </c>
      <c r="AG24" s="85" t="str">
        <f t="shared" si="1"/>
        <v>Month!I365</v>
      </c>
      <c r="AH24" s="85" t="str">
        <f t="shared" si="1"/>
        <v>Month!J365</v>
      </c>
      <c r="AI24" s="85" t="str">
        <f t="shared" si="1"/>
        <v>Month!K365</v>
      </c>
      <c r="AJ24" s="85" t="str">
        <f t="shared" si="1"/>
        <v>Month!L365</v>
      </c>
      <c r="AK24" s="85" t="str">
        <f t="shared" si="1"/>
        <v>Month!M365</v>
      </c>
      <c r="AL24" s="85" t="str">
        <f t="shared" si="1"/>
        <v>Month!N365</v>
      </c>
      <c r="AM24" s="85" t="str">
        <f t="shared" si="1"/>
        <v>Month!O365</v>
      </c>
      <c r="AN24" s="85" t="str">
        <f t="shared" si="2"/>
        <v>Month!P365</v>
      </c>
      <c r="AO24" s="85" t="str">
        <f t="shared" si="2"/>
        <v>Month!Q365</v>
      </c>
      <c r="AP24" s="12"/>
    </row>
    <row r="25" spans="1:43" x14ac:dyDescent="0.3">
      <c r="A25" s="88">
        <v>1996</v>
      </c>
      <c r="B25" s="73" t="s">
        <v>89</v>
      </c>
      <c r="C25" s="89">
        <f>Month!B27+calculation_hide!C24</f>
        <v>165.14000000000001</v>
      </c>
      <c r="D25" s="89">
        <f>Month!C27+calculation_hide!D24</f>
        <v>34.510000000000005</v>
      </c>
      <c r="E25" s="89">
        <f>Month!D27+calculation_hide!E24</f>
        <v>55.269999999999989</v>
      </c>
      <c r="F25" s="89">
        <f>Month!E27+calculation_hide!F24</f>
        <v>57.989999999999995</v>
      </c>
      <c r="G25" s="89">
        <f>Month!F27+calculation_hide!G24</f>
        <v>1.3499999999999999</v>
      </c>
      <c r="H25" s="89">
        <f>Month!G27+calculation_hide!H24</f>
        <v>16.02</v>
      </c>
      <c r="I25" s="90" t="str">
        <f>Month!H27</f>
        <v>[x]</v>
      </c>
      <c r="J25" s="90" t="str">
        <f>Month!I27</f>
        <v>[x]</v>
      </c>
      <c r="L25" s="89">
        <f>SUM(Month!J$19:J27)/9</f>
        <v>221.71555555555557</v>
      </c>
      <c r="M25" s="89">
        <f>SUM(Month!K$19:K27)/9</f>
        <v>46.989999999999995</v>
      </c>
      <c r="N25" s="89">
        <f>SUM(Month!L$19:L27)/9</f>
        <v>73.293333333333322</v>
      </c>
      <c r="O25" s="89">
        <f>SUM(Month!M$19:M27)/9</f>
        <v>78.153333333333336</v>
      </c>
      <c r="P25" s="89">
        <f>SUM(Month!N$19:N27)/9</f>
        <v>1.7699999999999998</v>
      </c>
      <c r="Q25" s="89">
        <f>SUM(Month!O$19:O27)/9</f>
        <v>21.508888888888887</v>
      </c>
      <c r="R25" s="90" t="str">
        <f>Month!P27</f>
        <v>[x]</v>
      </c>
      <c r="S25" s="90" t="str">
        <f>Month!Q27</f>
        <v>[x]</v>
      </c>
      <c r="T25" s="77"/>
      <c r="X25" s="73">
        <f t="shared" si="3"/>
        <v>366</v>
      </c>
      <c r="Y25" s="85" t="str">
        <f t="shared" si="1"/>
        <v>Month!A366</v>
      </c>
      <c r="Z25" s="85" t="str">
        <f t="shared" si="1"/>
        <v>Month!B366</v>
      </c>
      <c r="AA25" s="85" t="str">
        <f t="shared" si="1"/>
        <v>Month!C366</v>
      </c>
      <c r="AB25" s="85" t="str">
        <f t="shared" si="1"/>
        <v>Month!D366</v>
      </c>
      <c r="AC25" s="85" t="str">
        <f t="shared" si="1"/>
        <v>Month!E366</v>
      </c>
      <c r="AD25" s="85" t="str">
        <f t="shared" si="1"/>
        <v>Month!F366</v>
      </c>
      <c r="AE25" s="85" t="str">
        <f t="shared" si="1"/>
        <v>Month!G366</v>
      </c>
      <c r="AF25" s="85" t="str">
        <f t="shared" si="1"/>
        <v>Month!H366</v>
      </c>
      <c r="AG25" s="85" t="str">
        <f t="shared" si="1"/>
        <v>Month!I366</v>
      </c>
      <c r="AH25" s="85" t="str">
        <f t="shared" si="1"/>
        <v>Month!J366</v>
      </c>
      <c r="AI25" s="85" t="str">
        <f t="shared" si="1"/>
        <v>Month!K366</v>
      </c>
      <c r="AJ25" s="85" t="str">
        <f t="shared" si="1"/>
        <v>Month!L366</v>
      </c>
      <c r="AK25" s="85" t="str">
        <f t="shared" si="1"/>
        <v>Month!M366</v>
      </c>
      <c r="AL25" s="85" t="str">
        <f t="shared" si="1"/>
        <v>Month!N366</v>
      </c>
      <c r="AM25" s="85" t="str">
        <f t="shared" si="1"/>
        <v>Month!O366</v>
      </c>
      <c r="AN25" s="85" t="str">
        <f t="shared" si="2"/>
        <v>Month!P366</v>
      </c>
      <c r="AO25" s="85" t="str">
        <f t="shared" si="2"/>
        <v>Month!Q366</v>
      </c>
      <c r="AP25" s="12"/>
    </row>
    <row r="26" spans="1:43" x14ac:dyDescent="0.3">
      <c r="A26" s="88">
        <v>1996</v>
      </c>
      <c r="B26" s="73" t="s">
        <v>90</v>
      </c>
      <c r="C26" s="89">
        <f>Month!B28+calculation_hide!C25</f>
        <v>183.98000000000002</v>
      </c>
      <c r="D26" s="89">
        <f>Month!C28+calculation_hide!D25</f>
        <v>37.690000000000005</v>
      </c>
      <c r="E26" s="89">
        <f>Month!D28+calculation_hide!E25</f>
        <v>62.649999999999991</v>
      </c>
      <c r="F26" s="89">
        <f>Month!E28+calculation_hide!F25</f>
        <v>64.349999999999994</v>
      </c>
      <c r="G26" s="89">
        <f>Month!F28+calculation_hide!G25</f>
        <v>1.4999999999999998</v>
      </c>
      <c r="H26" s="89">
        <f>Month!G28+calculation_hide!H25</f>
        <v>17.79</v>
      </c>
      <c r="I26" s="90" t="str">
        <f>Month!H28</f>
        <v>[x]</v>
      </c>
      <c r="J26" s="90" t="str">
        <f>Month!I28</f>
        <v>[x]</v>
      </c>
      <c r="L26" s="89">
        <f>SUM(Month!J$19:J28)/10</f>
        <v>223.93299999999999</v>
      </c>
      <c r="M26" s="89">
        <f>SUM(Month!K$19:K28)/10</f>
        <v>46.503</v>
      </c>
      <c r="N26" s="89">
        <f>SUM(Month!L$19:L28)/10</f>
        <v>75.184999999999988</v>
      </c>
      <c r="O26" s="89">
        <f>SUM(Month!M$19:M28)/10</f>
        <v>78.744</v>
      </c>
      <c r="P26" s="89">
        <f>SUM(Month!N$19:N28)/10</f>
        <v>1.77</v>
      </c>
      <c r="Q26" s="89">
        <f>SUM(Month!O$19:O28)/10</f>
        <v>21.730999999999998</v>
      </c>
      <c r="R26" s="90" t="str">
        <f>Month!P28</f>
        <v>[x]</v>
      </c>
      <c r="S26" s="90" t="str">
        <f>Month!Q28</f>
        <v>[x]</v>
      </c>
      <c r="T26" s="77"/>
      <c r="AJ26" s="12"/>
      <c r="AK26" s="12"/>
      <c r="AL26" s="12"/>
      <c r="AM26" s="12"/>
      <c r="AN26" s="12"/>
      <c r="AO26" s="12"/>
      <c r="AP26" s="12"/>
    </row>
    <row r="27" spans="1:43" x14ac:dyDescent="0.3">
      <c r="A27" s="88">
        <v>1996</v>
      </c>
      <c r="B27" s="73" t="s">
        <v>91</v>
      </c>
      <c r="C27" s="89">
        <f>Month!B29+calculation_hide!C26</f>
        <v>205.36</v>
      </c>
      <c r="D27" s="89">
        <f>Month!C29+calculation_hide!D26</f>
        <v>41.440000000000005</v>
      </c>
      <c r="E27" s="89">
        <f>Month!D29+calculation_hide!E26</f>
        <v>69.589999999999989</v>
      </c>
      <c r="F27" s="89">
        <f>Month!E29+calculation_hide!F26</f>
        <v>72.959999999999994</v>
      </c>
      <c r="G27" s="89">
        <f>Month!F29+calculation_hide!G26</f>
        <v>1.6499999999999997</v>
      </c>
      <c r="H27" s="89">
        <f>Month!G29+calculation_hide!H26</f>
        <v>19.72</v>
      </c>
      <c r="I27" s="90" t="str">
        <f>Month!H29</f>
        <v>[x]</v>
      </c>
      <c r="J27" s="90" t="str">
        <f>Month!I29</f>
        <v>[x]</v>
      </c>
      <c r="L27" s="89">
        <f>SUM(Month!J$19:J29)/11</f>
        <v>224.63363636363636</v>
      </c>
      <c r="M27" s="89">
        <f>SUM(Month!K$19:K29)/11</f>
        <v>46.105454545454542</v>
      </c>
      <c r="N27" s="89">
        <f>SUM(Month!L$19:L29)/11</f>
        <v>75.566363636363633</v>
      </c>
      <c r="O27" s="89">
        <f>SUM(Month!M$19:M29)/11</f>
        <v>79.308181818181822</v>
      </c>
      <c r="P27" s="89">
        <f>SUM(Month!N$19:N29)/11</f>
        <v>1.7699999999999998</v>
      </c>
      <c r="Q27" s="89">
        <f>SUM(Month!O$19:O29)/11</f>
        <v>21.883636363636359</v>
      </c>
      <c r="R27" s="90" t="str">
        <f>Month!P29</f>
        <v>[x]</v>
      </c>
      <c r="S27" s="90" t="str">
        <f>Month!Q29</f>
        <v>[x]</v>
      </c>
      <c r="T27" s="77"/>
      <c r="X27" s="73" t="s">
        <v>110</v>
      </c>
      <c r="AJ27" s="12"/>
      <c r="AK27" s="12"/>
      <c r="AL27" s="12"/>
      <c r="AM27" s="12"/>
      <c r="AN27" s="12"/>
      <c r="AO27" s="12"/>
      <c r="AP27" s="12"/>
    </row>
    <row r="28" spans="1:43" x14ac:dyDescent="0.3">
      <c r="A28" s="91">
        <v>1996</v>
      </c>
      <c r="B28" s="92" t="s">
        <v>92</v>
      </c>
      <c r="C28" s="93">
        <f>Month!B30+calculation_hide!C27</f>
        <v>229.06</v>
      </c>
      <c r="D28" s="93">
        <f>Month!C30+calculation_hide!D27</f>
        <v>45.890000000000008</v>
      </c>
      <c r="E28" s="93">
        <f>Month!D30+calculation_hide!E27</f>
        <v>76.009999999999991</v>
      </c>
      <c r="F28" s="93">
        <f>Month!E30+calculation_hide!F27</f>
        <v>83.179999999999993</v>
      </c>
      <c r="G28" s="93">
        <f>Month!F30+calculation_hide!G27</f>
        <v>1.7999999999999996</v>
      </c>
      <c r="H28" s="93">
        <f>Month!G30+calculation_hide!H27</f>
        <v>22.18</v>
      </c>
      <c r="I28" s="94" t="str">
        <f>Month!H30</f>
        <v>[x]</v>
      </c>
      <c r="J28" s="94" t="str">
        <f>Month!I30</f>
        <v>[x]</v>
      </c>
      <c r="K28" s="92"/>
      <c r="L28" s="93">
        <f>SUM(Month!J$19:J30)/12</f>
        <v>225.02999999999997</v>
      </c>
      <c r="M28" s="93">
        <f>SUM(Month!K$19:K30)/12</f>
        <v>45.502499999999998</v>
      </c>
      <c r="N28" s="93">
        <f>SUM(Month!L$19:L30)/12</f>
        <v>75.463333333333324</v>
      </c>
      <c r="O28" s="93">
        <f>SUM(Month!M$19:M30)/12</f>
        <v>80.191666666666677</v>
      </c>
      <c r="P28" s="93">
        <f>SUM(Month!N$19:N30)/12</f>
        <v>1.7699999999999998</v>
      </c>
      <c r="Q28" s="93">
        <f>SUM(Month!O$19:O30)/12</f>
        <v>22.102499999999996</v>
      </c>
      <c r="R28" s="94" t="str">
        <f>Month!P30</f>
        <v>[x]</v>
      </c>
      <c r="S28" s="94" t="str">
        <f>Month!Q30</f>
        <v>[x]</v>
      </c>
      <c r="T28" s="77"/>
      <c r="Y28" s="73" t="s">
        <v>618</v>
      </c>
      <c r="Z28" s="73" t="s">
        <v>619</v>
      </c>
      <c r="AA28" s="73" t="s">
        <v>620</v>
      </c>
      <c r="AB28" s="73" t="s">
        <v>621</v>
      </c>
      <c r="AC28" s="73" t="s">
        <v>622</v>
      </c>
      <c r="AD28" s="73" t="s">
        <v>623</v>
      </c>
      <c r="AE28" s="73" t="s">
        <v>624</v>
      </c>
      <c r="AF28" s="73" t="s">
        <v>625</v>
      </c>
      <c r="AG28" s="73" t="s">
        <v>626</v>
      </c>
      <c r="AH28" s="73" t="s">
        <v>627</v>
      </c>
      <c r="AI28" s="73" t="s">
        <v>628</v>
      </c>
      <c r="AJ28" s="73" t="s">
        <v>629</v>
      </c>
      <c r="AK28" s="73" t="s">
        <v>630</v>
      </c>
      <c r="AL28" s="73" t="s">
        <v>631</v>
      </c>
      <c r="AM28" s="73" t="s">
        <v>632</v>
      </c>
      <c r="AN28" s="73" t="s">
        <v>633</v>
      </c>
      <c r="AO28" s="73" t="s">
        <v>634</v>
      </c>
      <c r="AP28" s="12"/>
      <c r="AQ28" s="12"/>
    </row>
    <row r="29" spans="1:43" x14ac:dyDescent="0.3">
      <c r="A29" s="88">
        <v>1997</v>
      </c>
      <c r="B29" s="73" t="s">
        <v>81</v>
      </c>
      <c r="C29" s="89">
        <f>Month!B31</f>
        <v>23.98</v>
      </c>
      <c r="D29" s="89">
        <f>Month!C31</f>
        <v>4.8099999999999996</v>
      </c>
      <c r="E29" s="89">
        <f>Month!D31</f>
        <v>6.4</v>
      </c>
      <c r="F29" s="89">
        <f>Month!E31</f>
        <v>10.66</v>
      </c>
      <c r="G29" s="89">
        <f>Month!F31</f>
        <v>0.16</v>
      </c>
      <c r="H29" s="89">
        <f>Month!G31</f>
        <v>1.84</v>
      </c>
      <c r="I29" s="90" t="str">
        <f>Month!H31</f>
        <v>[x]</v>
      </c>
      <c r="J29" s="89">
        <f>Month!I31</f>
        <v>0.11</v>
      </c>
      <c r="L29" s="89">
        <f>Month!J31</f>
        <v>241.37000000000003</v>
      </c>
      <c r="M29" s="89">
        <f>Month!K31</f>
        <v>52.78</v>
      </c>
      <c r="N29" s="89">
        <f>Month!L31</f>
        <v>73.47</v>
      </c>
      <c r="O29" s="89">
        <f>Month!M31</f>
        <v>89.98</v>
      </c>
      <c r="P29" s="89">
        <f>Month!N31</f>
        <v>1.91</v>
      </c>
      <c r="Q29" s="89">
        <f>Month!O31</f>
        <v>21.9</v>
      </c>
      <c r="R29" s="90" t="str">
        <f>Month!P31</f>
        <v>[x]</v>
      </c>
      <c r="S29" s="89">
        <f>Month!Q31</f>
        <v>1.33</v>
      </c>
      <c r="T29" s="77"/>
      <c r="X29" s="73">
        <f>X11</f>
        <v>352</v>
      </c>
      <c r="Y29" s="85" t="str">
        <f>$X$27&amp;Y$28&amp;$X29</f>
        <v>calculation_hide!b352</v>
      </c>
      <c r="Z29" s="85" t="str">
        <f t="shared" ref="Z29:AO30" si="4">$X$27&amp;Z$28&amp;$X29</f>
        <v>calculation_hide!c352</v>
      </c>
      <c r="AA29" s="85" t="str">
        <f t="shared" si="4"/>
        <v>calculation_hide!d352</v>
      </c>
      <c r="AB29" s="85" t="str">
        <f t="shared" si="4"/>
        <v>calculation_hide!e352</v>
      </c>
      <c r="AC29" s="85" t="str">
        <f t="shared" si="4"/>
        <v>calculation_hide!f352</v>
      </c>
      <c r="AD29" s="85" t="str">
        <f t="shared" si="4"/>
        <v>calculation_hide!g352</v>
      </c>
      <c r="AE29" s="85" t="str">
        <f t="shared" si="4"/>
        <v>calculation_hide!h352</v>
      </c>
      <c r="AF29" s="85" t="str">
        <f t="shared" si="4"/>
        <v>calculation_hide!i352</v>
      </c>
      <c r="AG29" s="85" t="str">
        <f t="shared" si="4"/>
        <v>calculation_hide!j352</v>
      </c>
      <c r="AH29" s="85" t="str">
        <f t="shared" si="4"/>
        <v>calculation_hide!l352</v>
      </c>
      <c r="AI29" s="85" t="str">
        <f t="shared" si="4"/>
        <v>calculation_hide!m352</v>
      </c>
      <c r="AJ29" s="85" t="str">
        <f t="shared" si="4"/>
        <v>calculation_hide!n352</v>
      </c>
      <c r="AK29" s="85" t="str">
        <f t="shared" si="4"/>
        <v>calculation_hide!o352</v>
      </c>
      <c r="AL29" s="85" t="str">
        <f t="shared" si="4"/>
        <v>calculation_hide!p352</v>
      </c>
      <c r="AM29" s="85" t="str">
        <f t="shared" si="4"/>
        <v>calculation_hide!q352</v>
      </c>
      <c r="AN29" s="85" t="str">
        <f t="shared" si="4"/>
        <v>calculation_hide!r352</v>
      </c>
      <c r="AO29" s="85" t="str">
        <f t="shared" si="4"/>
        <v>calculation_hide!s352</v>
      </c>
      <c r="AP29" s="12"/>
      <c r="AQ29" s="12"/>
    </row>
    <row r="30" spans="1:43" x14ac:dyDescent="0.3">
      <c r="A30" s="88">
        <v>1997</v>
      </c>
      <c r="B30" s="73" t="s">
        <v>82</v>
      </c>
      <c r="C30" s="89">
        <f>Month!B32+calculation_hide!C29</f>
        <v>43.97</v>
      </c>
      <c r="D30" s="89">
        <f>Month!C32+calculation_hide!D29</f>
        <v>8.1199999999999992</v>
      </c>
      <c r="E30" s="89">
        <f>Month!D32+calculation_hide!E29</f>
        <v>12.16</v>
      </c>
      <c r="F30" s="89">
        <f>Month!E32+calculation_hide!F29</f>
        <v>19.39</v>
      </c>
      <c r="G30" s="89">
        <f>Month!F32+calculation_hide!G29</f>
        <v>0.32</v>
      </c>
      <c r="H30" s="89">
        <f>Month!G32+calculation_hide!H29</f>
        <v>3.76</v>
      </c>
      <c r="I30" s="90" t="str">
        <f>Month!H32</f>
        <v>[x]</v>
      </c>
      <c r="J30" s="89">
        <f>Month!I32+calculation_hide!J29</f>
        <v>0.22</v>
      </c>
      <c r="L30" s="89">
        <f>SUM(Month!J$31:J32)/2</f>
        <v>239.17000000000002</v>
      </c>
      <c r="M30" s="89">
        <f>SUM(Month!K$31:K32)/2</f>
        <v>45.825000000000003</v>
      </c>
      <c r="N30" s="89">
        <f>SUM(Month!L$31:L32)/2</f>
        <v>73.789999999999992</v>
      </c>
      <c r="O30" s="89">
        <f>SUM(Month!M$31:M32)/2</f>
        <v>93.53</v>
      </c>
      <c r="P30" s="89">
        <f>SUM(Month!N$31:N32)/2</f>
        <v>1.91</v>
      </c>
      <c r="Q30" s="89">
        <f>SUM(Month!O$31:O32)/2</f>
        <v>22.765000000000001</v>
      </c>
      <c r="R30" s="90" t="str">
        <f>Month!P32</f>
        <v>[x]</v>
      </c>
      <c r="S30" s="89">
        <f>SUM(Month!Q$31:Q32)/2</f>
        <v>1.35</v>
      </c>
      <c r="T30" s="77"/>
      <c r="X30" s="73">
        <f>X29+12</f>
        <v>364</v>
      </c>
      <c r="Y30" s="85" t="str">
        <f>$X$27&amp;Y$28&amp;$X30</f>
        <v>calculation_hide!b364</v>
      </c>
      <c r="Z30" s="85" t="str">
        <f t="shared" si="4"/>
        <v>calculation_hide!c364</v>
      </c>
      <c r="AA30" s="85" t="str">
        <f t="shared" si="4"/>
        <v>calculation_hide!d364</v>
      </c>
      <c r="AB30" s="85" t="str">
        <f t="shared" si="4"/>
        <v>calculation_hide!e364</v>
      </c>
      <c r="AC30" s="85" t="str">
        <f t="shared" si="4"/>
        <v>calculation_hide!f364</v>
      </c>
      <c r="AD30" s="85" t="str">
        <f t="shared" si="4"/>
        <v>calculation_hide!g364</v>
      </c>
      <c r="AE30" s="85" t="str">
        <f t="shared" si="4"/>
        <v>calculation_hide!h364</v>
      </c>
      <c r="AF30" s="85" t="str">
        <f t="shared" si="4"/>
        <v>calculation_hide!i364</v>
      </c>
      <c r="AG30" s="85" t="str">
        <f t="shared" si="4"/>
        <v>calculation_hide!j364</v>
      </c>
      <c r="AH30" s="85" t="str">
        <f t="shared" si="4"/>
        <v>calculation_hide!l364</v>
      </c>
      <c r="AI30" s="85" t="str">
        <f t="shared" si="4"/>
        <v>calculation_hide!m364</v>
      </c>
      <c r="AJ30" s="85" t="str">
        <f t="shared" si="4"/>
        <v>calculation_hide!n364</v>
      </c>
      <c r="AK30" s="85" t="str">
        <f t="shared" si="4"/>
        <v>calculation_hide!o364</v>
      </c>
      <c r="AL30" s="85" t="str">
        <f t="shared" si="4"/>
        <v>calculation_hide!p364</v>
      </c>
      <c r="AM30" s="85" t="str">
        <f t="shared" si="4"/>
        <v>calculation_hide!q364</v>
      </c>
      <c r="AN30" s="85" t="str">
        <f t="shared" si="4"/>
        <v>calculation_hide!r364</v>
      </c>
      <c r="AO30" s="85" t="str">
        <f t="shared" si="4"/>
        <v>calculation_hide!s364</v>
      </c>
      <c r="AP30" s="12"/>
      <c r="AQ30" s="12"/>
    </row>
    <row r="31" spans="1:43" x14ac:dyDescent="0.3">
      <c r="A31" s="88">
        <v>1997</v>
      </c>
      <c r="B31" s="73" t="s">
        <v>83</v>
      </c>
      <c r="C31" s="89">
        <f>Month!B33+calculation_hide!C30</f>
        <v>64.599999999999994</v>
      </c>
      <c r="D31" s="89">
        <f>Month!C33+calculation_hide!D30</f>
        <v>11.95</v>
      </c>
      <c r="E31" s="89">
        <f>Month!D33+calculation_hide!E30</f>
        <v>18.47</v>
      </c>
      <c r="F31" s="89">
        <f>Month!E33+calculation_hide!F30</f>
        <v>27.44</v>
      </c>
      <c r="G31" s="89">
        <f>Month!F33+calculation_hide!G30</f>
        <v>0.48</v>
      </c>
      <c r="H31" s="89">
        <f>Month!G33+calculation_hide!H30</f>
        <v>5.9</v>
      </c>
      <c r="I31" s="90" t="str">
        <f>Month!H33</f>
        <v>[x]</v>
      </c>
      <c r="J31" s="89">
        <f>Month!I33+calculation_hide!J30</f>
        <v>0.36</v>
      </c>
      <c r="L31" s="89">
        <f>SUM(Month!J$31:J33)/3</f>
        <v>236.43666666666664</v>
      </c>
      <c r="M31" s="89">
        <f>SUM(Month!K$31:K33)/3</f>
        <v>44.006666666666668</v>
      </c>
      <c r="N31" s="89">
        <f>SUM(Month!L$31:L33)/3</f>
        <v>73.61</v>
      </c>
      <c r="O31" s="89">
        <f>SUM(Month!M$31:M33)/3</f>
        <v>92.719999999999985</v>
      </c>
      <c r="P31" s="89">
        <f>SUM(Month!N$31:N33)/3</f>
        <v>1.91</v>
      </c>
      <c r="Q31" s="89">
        <f>SUM(Month!O$31:O33)/3</f>
        <v>22.723333333333333</v>
      </c>
      <c r="R31" s="90" t="str">
        <f>Month!P33</f>
        <v>[x]</v>
      </c>
      <c r="S31" s="89">
        <f>SUM(Month!Q$31:Q33)/3</f>
        <v>1.4666666666666668</v>
      </c>
      <c r="T31" s="77"/>
      <c r="AJ31" s="12"/>
      <c r="AK31" s="12"/>
      <c r="AL31" s="12"/>
      <c r="AM31" s="12"/>
      <c r="AN31" s="12"/>
      <c r="AO31" s="12"/>
      <c r="AP31" s="12"/>
    </row>
    <row r="32" spans="1:43" x14ac:dyDescent="0.3">
      <c r="A32" s="88">
        <v>1997</v>
      </c>
      <c r="B32" s="73" t="s">
        <v>84</v>
      </c>
      <c r="C32" s="89">
        <f>Month!B34+calculation_hide!C31</f>
        <v>83.169999999999987</v>
      </c>
      <c r="D32" s="89">
        <f>Month!C34+calculation_hide!D31</f>
        <v>15.34</v>
      </c>
      <c r="E32" s="89">
        <f>Month!D34+calculation_hide!E31</f>
        <v>24.619999999999997</v>
      </c>
      <c r="F32" s="89">
        <f>Month!E34+calculation_hide!F31</f>
        <v>34.43</v>
      </c>
      <c r="G32" s="89">
        <f>Month!F34+calculation_hide!G31</f>
        <v>0.64</v>
      </c>
      <c r="H32" s="89">
        <f>Month!G34+calculation_hide!H31</f>
        <v>7.67</v>
      </c>
      <c r="I32" s="90" t="str">
        <f>Month!H34</f>
        <v>[x]</v>
      </c>
      <c r="J32" s="89">
        <f>Month!I34+calculation_hide!J31</f>
        <v>0.47</v>
      </c>
      <c r="L32" s="89">
        <f>SUM(Month!J$31:J34)/4</f>
        <v>236.10749999999999</v>
      </c>
      <c r="M32" s="89">
        <f>SUM(Month!K$31:K34)/4</f>
        <v>43.482500000000002</v>
      </c>
      <c r="N32" s="89">
        <f>SUM(Month!L$31:L34)/4</f>
        <v>74.94</v>
      </c>
      <c r="O32" s="89">
        <f>SUM(Month!M$31:M34)/4</f>
        <v>91.622499999999988</v>
      </c>
      <c r="P32" s="89">
        <f>SUM(Month!N$31:N34)/4</f>
        <v>1.91</v>
      </c>
      <c r="Q32" s="89">
        <f>SUM(Month!O$31:O34)/4</f>
        <v>22.712499999999999</v>
      </c>
      <c r="R32" s="90" t="str">
        <f>Month!P34</f>
        <v>[x]</v>
      </c>
      <c r="S32" s="89">
        <f>SUM(Month!Q$31:Q34)/4</f>
        <v>1.4400000000000002</v>
      </c>
      <c r="T32" s="77"/>
      <c r="X32" s="73" t="s">
        <v>111</v>
      </c>
      <c r="AJ32" s="12"/>
      <c r="AK32" s="12"/>
      <c r="AL32" s="12"/>
      <c r="AM32" s="12"/>
      <c r="AN32" s="12"/>
      <c r="AO32" s="12"/>
      <c r="AP32" s="12"/>
    </row>
    <row r="33" spans="1:42" x14ac:dyDescent="0.3">
      <c r="A33" s="88">
        <v>1997</v>
      </c>
      <c r="B33" s="73" t="s">
        <v>85</v>
      </c>
      <c r="C33" s="89">
        <f>Month!B35+calculation_hide!C32</f>
        <v>99.36999999999999</v>
      </c>
      <c r="D33" s="89">
        <f>Month!C35+calculation_hide!D32</f>
        <v>17.5</v>
      </c>
      <c r="E33" s="89">
        <f>Month!D35+calculation_hide!E32</f>
        <v>30.65</v>
      </c>
      <c r="F33" s="89">
        <f>Month!E35+calculation_hide!F32</f>
        <v>40.32</v>
      </c>
      <c r="G33" s="89">
        <f>Month!F35+calculation_hide!G32</f>
        <v>0.8</v>
      </c>
      <c r="H33" s="89">
        <f>Month!G35+calculation_hide!H32</f>
        <v>9.52</v>
      </c>
      <c r="I33" s="90" t="str">
        <f>Month!H35</f>
        <v>[x]</v>
      </c>
      <c r="J33" s="89">
        <f>Month!I35+calculation_hide!J32</f>
        <v>0.57999999999999996</v>
      </c>
      <c r="L33" s="89">
        <f>SUM(Month!J$31:J35)/5</f>
        <v>232.00200000000001</v>
      </c>
      <c r="M33" s="89">
        <f>SUM(Month!K$31:K35)/5</f>
        <v>40.9</v>
      </c>
      <c r="N33" s="89">
        <f>SUM(Month!L$31:L35)/5</f>
        <v>74.467999999999989</v>
      </c>
      <c r="O33" s="89">
        <f>SUM(Month!M$31:M35)/5</f>
        <v>90.506</v>
      </c>
      <c r="P33" s="89">
        <f>SUM(Month!N$31:N35)/5</f>
        <v>1.9099999999999997</v>
      </c>
      <c r="Q33" s="89">
        <f>SUM(Month!O$31:O35)/5</f>
        <v>22.802</v>
      </c>
      <c r="R33" s="90" t="str">
        <f>Month!P35</f>
        <v>[x]</v>
      </c>
      <c r="S33" s="89">
        <f>SUM(Month!Q$31:Q35)/5</f>
        <v>1.4160000000000001</v>
      </c>
      <c r="T33" s="77"/>
      <c r="Y33" s="73" t="s">
        <v>94</v>
      </c>
      <c r="Z33" s="73" t="s">
        <v>109</v>
      </c>
      <c r="AA33" s="73" t="s">
        <v>465</v>
      </c>
      <c r="AB33" s="73" t="s">
        <v>95</v>
      </c>
      <c r="AC33" s="73" t="s">
        <v>96</v>
      </c>
      <c r="AD33" s="73" t="s">
        <v>97</v>
      </c>
      <c r="AE33" s="73" t="s">
        <v>98</v>
      </c>
      <c r="AF33" s="73" t="s">
        <v>99</v>
      </c>
      <c r="AG33" s="73" t="s">
        <v>100</v>
      </c>
      <c r="AH33" s="73" t="s">
        <v>101</v>
      </c>
      <c r="AI33" s="73" t="s">
        <v>466</v>
      </c>
      <c r="AJ33" s="12" t="s">
        <v>102</v>
      </c>
      <c r="AK33" s="12" t="s">
        <v>103</v>
      </c>
      <c r="AL33" s="12" t="s">
        <v>104</v>
      </c>
      <c r="AM33" s="12" t="s">
        <v>105</v>
      </c>
      <c r="AN33" s="12" t="s">
        <v>106</v>
      </c>
      <c r="AO33" s="12" t="s">
        <v>107</v>
      </c>
      <c r="AP33" s="12"/>
    </row>
    <row r="34" spans="1:42" x14ac:dyDescent="0.3">
      <c r="A34" s="88">
        <v>1997</v>
      </c>
      <c r="B34" s="73" t="s">
        <v>86</v>
      </c>
      <c r="C34" s="89">
        <f>Month!B36+calculation_hide!C33</f>
        <v>115.97999999999999</v>
      </c>
      <c r="D34" s="89">
        <f>Month!C36+calculation_hide!D33</f>
        <v>20.64</v>
      </c>
      <c r="E34" s="89">
        <f>Month!D36+calculation_hide!E33</f>
        <v>36.83</v>
      </c>
      <c r="F34" s="89">
        <f>Month!E36+calculation_hide!F33</f>
        <v>45.21</v>
      </c>
      <c r="G34" s="89">
        <f>Month!F36+calculation_hide!G33</f>
        <v>0.96000000000000008</v>
      </c>
      <c r="H34" s="89">
        <f>Month!G36+calculation_hide!H33</f>
        <v>11.629999999999999</v>
      </c>
      <c r="I34" s="90" t="str">
        <f>Month!H36</f>
        <v>[x]</v>
      </c>
      <c r="J34" s="89">
        <f>Month!I36+calculation_hide!J33</f>
        <v>0.71</v>
      </c>
      <c r="L34" s="89">
        <f>SUM(Month!J$31:J36)/6</f>
        <v>230.24</v>
      </c>
      <c r="M34" s="89">
        <f>SUM(Month!K$31:K36)/6</f>
        <v>41.155000000000001</v>
      </c>
      <c r="N34" s="89">
        <f>SUM(Month!L$31:L36)/6</f>
        <v>74.594999999999999</v>
      </c>
      <c r="O34" s="89">
        <f>SUM(Month!M$31:M36)/6</f>
        <v>88.304999999999993</v>
      </c>
      <c r="P34" s="89">
        <f>SUM(Month!N$31:N36)/6</f>
        <v>1.91</v>
      </c>
      <c r="Q34" s="89">
        <f>SUM(Month!O$31:O36)/6</f>
        <v>22.843333333333334</v>
      </c>
      <c r="R34" s="90" t="str">
        <f>Month!P36</f>
        <v>[x]</v>
      </c>
      <c r="S34" s="89">
        <f>SUM(Month!Q$31:Q36)/6</f>
        <v>1.4316666666666669</v>
      </c>
      <c r="T34" s="77"/>
      <c r="X34" s="84">
        <v>122</v>
      </c>
      <c r="Y34" s="85" t="str">
        <f t="shared" ref="Y34:AN38" si="5">$X$32&amp;Y$33&amp;$X34</f>
        <v>Quarter!A122</v>
      </c>
      <c r="Z34" s="85" t="str">
        <f t="shared" si="5"/>
        <v>Quarter!B122</v>
      </c>
      <c r="AA34" s="85" t="str">
        <f t="shared" si="5"/>
        <v>Quarter!C122</v>
      </c>
      <c r="AB34" s="85" t="str">
        <f t="shared" si="5"/>
        <v>Quarter!D122</v>
      </c>
      <c r="AC34" s="85" t="str">
        <f t="shared" si="5"/>
        <v>Quarter!E122</v>
      </c>
      <c r="AD34" s="85" t="str">
        <f t="shared" si="5"/>
        <v>Quarter!F122</v>
      </c>
      <c r="AE34" s="85" t="str">
        <f t="shared" si="5"/>
        <v>Quarter!G122</v>
      </c>
      <c r="AF34" s="85" t="str">
        <f t="shared" si="5"/>
        <v>Quarter!H122</v>
      </c>
      <c r="AG34" s="85" t="str">
        <f t="shared" si="5"/>
        <v>Quarter!I122</v>
      </c>
      <c r="AH34" s="85" t="str">
        <f t="shared" si="5"/>
        <v>Quarter!J122</v>
      </c>
      <c r="AI34" s="85" t="str">
        <f t="shared" si="5"/>
        <v>Quarter!K122</v>
      </c>
      <c r="AJ34" s="85" t="str">
        <f t="shared" si="5"/>
        <v>Quarter!L122</v>
      </c>
      <c r="AK34" s="85" t="str">
        <f t="shared" si="5"/>
        <v>Quarter!M122</v>
      </c>
      <c r="AL34" s="85" t="str">
        <f t="shared" si="5"/>
        <v>Quarter!N122</v>
      </c>
      <c r="AM34" s="85" t="str">
        <f t="shared" si="5"/>
        <v>Quarter!O122</v>
      </c>
      <c r="AN34" s="85" t="str">
        <f t="shared" si="5"/>
        <v>Quarter!P122</v>
      </c>
      <c r="AO34" s="85" t="str">
        <f t="shared" ref="AI34:AO38" si="6">$X$32&amp;AO$33&amp;$X34</f>
        <v>Quarter!Q122</v>
      </c>
      <c r="AP34" s="12"/>
    </row>
    <row r="35" spans="1:42" x14ac:dyDescent="0.3">
      <c r="A35" s="88">
        <v>1997</v>
      </c>
      <c r="B35" s="73" t="s">
        <v>87</v>
      </c>
      <c r="C35" s="89">
        <f>Month!B37+calculation_hide!C34</f>
        <v>132.29</v>
      </c>
      <c r="D35" s="89">
        <f>Month!C37+calculation_hide!D34</f>
        <v>23.79</v>
      </c>
      <c r="E35" s="89">
        <f>Month!D37+calculation_hide!E34</f>
        <v>43.39</v>
      </c>
      <c r="F35" s="89">
        <f>Month!E37+calculation_hide!F34</f>
        <v>49.85</v>
      </c>
      <c r="G35" s="89">
        <f>Month!F37+calculation_hide!G34</f>
        <v>1.1200000000000001</v>
      </c>
      <c r="H35" s="89">
        <f>Month!G37+calculation_hide!H34</f>
        <v>13.319999999999999</v>
      </c>
      <c r="I35" s="90" t="str">
        <f>Month!H37</f>
        <v>[x]</v>
      </c>
      <c r="J35" s="89">
        <f>Month!I37+calculation_hide!J34</f>
        <v>0.82</v>
      </c>
      <c r="L35" s="89">
        <f>SUM(Month!J$31:J37)/7</f>
        <v>230.34142857142859</v>
      </c>
      <c r="M35" s="89">
        <f>SUM(Month!K$31:K37)/7</f>
        <v>41.732857142857142</v>
      </c>
      <c r="N35" s="89">
        <f>SUM(Month!L$31:L37)/7</f>
        <v>75.508571428571415</v>
      </c>
      <c r="O35" s="89">
        <f>SUM(Month!M$31:M37)/7</f>
        <v>86.882857142857134</v>
      </c>
      <c r="P35" s="89">
        <f>SUM(Month!N$31:N37)/7</f>
        <v>1.91</v>
      </c>
      <c r="Q35" s="89">
        <f>SUM(Month!O$31:O37)/7</f>
        <v>22.895714285714288</v>
      </c>
      <c r="R35" s="90" t="str">
        <f>Month!P37</f>
        <v>[x]</v>
      </c>
      <c r="S35" s="89">
        <f>SUM(Month!Q$31:Q37)/7</f>
        <v>1.4114285714285717</v>
      </c>
      <c r="T35" s="77"/>
      <c r="X35" s="73">
        <f>X34+1</f>
        <v>123</v>
      </c>
      <c r="Y35" s="85" t="str">
        <f t="shared" si="5"/>
        <v>Quarter!A123</v>
      </c>
      <c r="Z35" s="85" t="str">
        <f t="shared" si="5"/>
        <v>Quarter!B123</v>
      </c>
      <c r="AA35" s="85" t="str">
        <f t="shared" si="5"/>
        <v>Quarter!C123</v>
      </c>
      <c r="AB35" s="85" t="str">
        <f t="shared" si="5"/>
        <v>Quarter!D123</v>
      </c>
      <c r="AC35" s="85" t="str">
        <f t="shared" si="5"/>
        <v>Quarter!E123</v>
      </c>
      <c r="AD35" s="85" t="str">
        <f t="shared" si="5"/>
        <v>Quarter!F123</v>
      </c>
      <c r="AE35" s="85" t="str">
        <f t="shared" si="5"/>
        <v>Quarter!G123</v>
      </c>
      <c r="AF35" s="85" t="str">
        <f t="shared" si="5"/>
        <v>Quarter!H123</v>
      </c>
      <c r="AG35" s="85" t="str">
        <f t="shared" si="5"/>
        <v>Quarter!I123</v>
      </c>
      <c r="AH35" s="85" t="str">
        <f t="shared" si="5"/>
        <v>Quarter!J123</v>
      </c>
      <c r="AI35" s="85" t="str">
        <f t="shared" si="6"/>
        <v>Quarter!K123</v>
      </c>
      <c r="AJ35" s="85" t="str">
        <f t="shared" si="6"/>
        <v>Quarter!L123</v>
      </c>
      <c r="AK35" s="85" t="str">
        <f t="shared" si="6"/>
        <v>Quarter!M123</v>
      </c>
      <c r="AL35" s="85" t="str">
        <f t="shared" si="6"/>
        <v>Quarter!N123</v>
      </c>
      <c r="AM35" s="85" t="str">
        <f t="shared" si="6"/>
        <v>Quarter!O123</v>
      </c>
      <c r="AN35" s="85" t="str">
        <f t="shared" si="6"/>
        <v>Quarter!P123</v>
      </c>
      <c r="AO35" s="85" t="str">
        <f t="shared" si="6"/>
        <v>Quarter!Q123</v>
      </c>
      <c r="AP35" s="12"/>
    </row>
    <row r="36" spans="1:42" x14ac:dyDescent="0.3">
      <c r="A36" s="88">
        <v>1997</v>
      </c>
      <c r="B36" s="73" t="s">
        <v>88</v>
      </c>
      <c r="C36" s="89">
        <f>Month!B38+calculation_hide!C35</f>
        <v>145.76</v>
      </c>
      <c r="D36" s="89">
        <f>Month!C38+calculation_hide!D35</f>
        <v>25.95</v>
      </c>
      <c r="E36" s="89">
        <f>Month!D38+calculation_hide!E35</f>
        <v>48.52</v>
      </c>
      <c r="F36" s="89">
        <f>Month!E38+calculation_hide!F35</f>
        <v>54.160000000000004</v>
      </c>
      <c r="G36" s="89">
        <f>Month!F38+calculation_hide!G35</f>
        <v>1.28</v>
      </c>
      <c r="H36" s="89">
        <f>Month!G38+calculation_hide!H35</f>
        <v>14.919999999999998</v>
      </c>
      <c r="I36" s="90" t="str">
        <f>Month!H38</f>
        <v>[x]</v>
      </c>
      <c r="J36" s="89">
        <f>Month!I38+calculation_hide!J35</f>
        <v>0.92999999999999994</v>
      </c>
      <c r="L36" s="89">
        <f>SUM(Month!J$31:J38)/8</f>
        <v>226.6825</v>
      </c>
      <c r="M36" s="89">
        <f>SUM(Month!K$31:K38)/8</f>
        <v>41.004999999999995</v>
      </c>
      <c r="N36" s="89">
        <f>SUM(Month!L$31:L38)/8</f>
        <v>73.677499999999995</v>
      </c>
      <c r="O36" s="89">
        <f>SUM(Month!M$31:M38)/8</f>
        <v>85.923749999999998</v>
      </c>
      <c r="P36" s="89">
        <f>SUM(Month!N$31:N38)/8</f>
        <v>1.91</v>
      </c>
      <c r="Q36" s="89">
        <f>SUM(Month!O$31:O38)/8</f>
        <v>22.767500000000002</v>
      </c>
      <c r="R36" s="90" t="str">
        <f>Month!P38</f>
        <v>[x]</v>
      </c>
      <c r="S36" s="89">
        <f>SUM(Month!Q$31:Q38)/8</f>
        <v>1.3987500000000004</v>
      </c>
      <c r="T36" s="77"/>
      <c r="X36" s="73">
        <f>X35+1</f>
        <v>124</v>
      </c>
      <c r="Y36" s="85" t="str">
        <f t="shared" si="5"/>
        <v>Quarter!A124</v>
      </c>
      <c r="Z36" s="85" t="str">
        <f t="shared" si="5"/>
        <v>Quarter!B124</v>
      </c>
      <c r="AA36" s="85" t="str">
        <f t="shared" si="5"/>
        <v>Quarter!C124</v>
      </c>
      <c r="AB36" s="85" t="str">
        <f t="shared" si="5"/>
        <v>Quarter!D124</v>
      </c>
      <c r="AC36" s="85" t="str">
        <f t="shared" si="5"/>
        <v>Quarter!E124</v>
      </c>
      <c r="AD36" s="85" t="str">
        <f t="shared" si="5"/>
        <v>Quarter!F124</v>
      </c>
      <c r="AE36" s="85" t="str">
        <f t="shared" si="5"/>
        <v>Quarter!G124</v>
      </c>
      <c r="AF36" s="85" t="str">
        <f t="shared" si="5"/>
        <v>Quarter!H124</v>
      </c>
      <c r="AG36" s="85" t="str">
        <f t="shared" si="5"/>
        <v>Quarter!I124</v>
      </c>
      <c r="AH36" s="85" t="str">
        <f t="shared" si="5"/>
        <v>Quarter!J124</v>
      </c>
      <c r="AI36" s="85" t="str">
        <f t="shared" si="6"/>
        <v>Quarter!K124</v>
      </c>
      <c r="AJ36" s="85" t="str">
        <f t="shared" si="6"/>
        <v>Quarter!L124</v>
      </c>
      <c r="AK36" s="85" t="str">
        <f t="shared" si="6"/>
        <v>Quarter!M124</v>
      </c>
      <c r="AL36" s="85" t="str">
        <f t="shared" si="6"/>
        <v>Quarter!N124</v>
      </c>
      <c r="AM36" s="85" t="str">
        <f t="shared" si="6"/>
        <v>Quarter!O124</v>
      </c>
      <c r="AN36" s="85" t="str">
        <f t="shared" si="6"/>
        <v>Quarter!P124</v>
      </c>
      <c r="AO36" s="85" t="str">
        <f t="shared" si="6"/>
        <v>Quarter!Q124</v>
      </c>
      <c r="AP36" s="12"/>
    </row>
    <row r="37" spans="1:42" x14ac:dyDescent="0.3">
      <c r="A37" s="88">
        <v>1997</v>
      </c>
      <c r="B37" s="73" t="s">
        <v>89</v>
      </c>
      <c r="C37" s="89">
        <f>Month!B39+calculation_hide!C36</f>
        <v>162.23999999999998</v>
      </c>
      <c r="D37" s="89">
        <f>Month!C39+calculation_hide!D36</f>
        <v>29.48</v>
      </c>
      <c r="E37" s="89">
        <f>Month!D39+calculation_hide!E36</f>
        <v>54.52</v>
      </c>
      <c r="F37" s="89">
        <f>Month!E39+calculation_hide!F36</f>
        <v>59.040000000000006</v>
      </c>
      <c r="G37" s="89">
        <f>Month!F39+calculation_hide!G36</f>
        <v>1.44</v>
      </c>
      <c r="H37" s="89">
        <f>Month!G39+calculation_hide!H36</f>
        <v>16.7</v>
      </c>
      <c r="I37" s="90" t="str">
        <f>Month!H39</f>
        <v>[x]</v>
      </c>
      <c r="J37" s="89">
        <f>Month!I39+calculation_hide!J36</f>
        <v>1.06</v>
      </c>
      <c r="L37" s="89">
        <f>SUM(Month!J$31:J39)/9</f>
        <v>226.06333333333333</v>
      </c>
      <c r="M37" s="89">
        <f>SUM(Month!K$31:K39)/9</f>
        <v>41.223333333333329</v>
      </c>
      <c r="N37" s="89">
        <f>SUM(Month!L$31:L39)/9</f>
        <v>73.649999999999991</v>
      </c>
      <c r="O37" s="89">
        <f>SUM(Month!M$31:M39)/9</f>
        <v>85.36666666666666</v>
      </c>
      <c r="P37" s="89">
        <f>SUM(Month!N$31:N39)/9</f>
        <v>1.9099999999999997</v>
      </c>
      <c r="Q37" s="89">
        <f>SUM(Month!O$31:O39)/9</f>
        <v>22.502222222222223</v>
      </c>
      <c r="R37" s="90" t="str">
        <f>Month!P39</f>
        <v>[x]</v>
      </c>
      <c r="S37" s="89">
        <f>SUM(Month!Q$31:Q39)/9</f>
        <v>1.4111111111111114</v>
      </c>
      <c r="T37" s="77"/>
      <c r="X37" s="73">
        <f>X36+1</f>
        <v>125</v>
      </c>
      <c r="Y37" s="85" t="str">
        <f t="shared" si="5"/>
        <v>Quarter!A125</v>
      </c>
      <c r="Z37" s="85" t="str">
        <f t="shared" si="5"/>
        <v>Quarter!B125</v>
      </c>
      <c r="AA37" s="85" t="str">
        <f t="shared" si="5"/>
        <v>Quarter!C125</v>
      </c>
      <c r="AB37" s="85" t="str">
        <f t="shared" si="5"/>
        <v>Quarter!D125</v>
      </c>
      <c r="AC37" s="85" t="str">
        <f t="shared" si="5"/>
        <v>Quarter!E125</v>
      </c>
      <c r="AD37" s="85" t="str">
        <f t="shared" si="5"/>
        <v>Quarter!F125</v>
      </c>
      <c r="AE37" s="85" t="str">
        <f t="shared" si="5"/>
        <v>Quarter!G125</v>
      </c>
      <c r="AF37" s="85" t="str">
        <f t="shared" si="5"/>
        <v>Quarter!H125</v>
      </c>
      <c r="AG37" s="85" t="str">
        <f t="shared" si="5"/>
        <v>Quarter!I125</v>
      </c>
      <c r="AH37" s="85" t="str">
        <f t="shared" si="5"/>
        <v>Quarter!J125</v>
      </c>
      <c r="AI37" s="85" t="str">
        <f t="shared" si="6"/>
        <v>Quarter!K125</v>
      </c>
      <c r="AJ37" s="85" t="str">
        <f t="shared" si="6"/>
        <v>Quarter!L125</v>
      </c>
      <c r="AK37" s="85" t="str">
        <f t="shared" si="6"/>
        <v>Quarter!M125</v>
      </c>
      <c r="AL37" s="85" t="str">
        <f t="shared" si="6"/>
        <v>Quarter!N125</v>
      </c>
      <c r="AM37" s="85" t="str">
        <f t="shared" si="6"/>
        <v>Quarter!O125</v>
      </c>
      <c r="AN37" s="85" t="str">
        <f t="shared" si="6"/>
        <v>Quarter!P125</v>
      </c>
      <c r="AO37" s="85" t="str">
        <f t="shared" si="6"/>
        <v>Quarter!Q125</v>
      </c>
      <c r="AP37" s="12"/>
    </row>
    <row r="38" spans="1:42" x14ac:dyDescent="0.3">
      <c r="A38" s="88">
        <v>1997</v>
      </c>
      <c r="B38" s="73" t="s">
        <v>90</v>
      </c>
      <c r="C38" s="89">
        <f>Month!B40+calculation_hide!C37</f>
        <v>180.85999999999999</v>
      </c>
      <c r="D38" s="89">
        <f>Month!C40+calculation_hide!D37</f>
        <v>33.25</v>
      </c>
      <c r="E38" s="89">
        <f>Month!D40+calculation_hide!E37</f>
        <v>60.46</v>
      </c>
      <c r="F38" s="89">
        <f>Month!E40+calculation_hide!F37</f>
        <v>66.2</v>
      </c>
      <c r="G38" s="89">
        <f>Month!F40+calculation_hide!G37</f>
        <v>1.5999999999999999</v>
      </c>
      <c r="H38" s="89">
        <f>Month!G40+calculation_hide!H37</f>
        <v>18.18</v>
      </c>
      <c r="I38" s="90" t="str">
        <f>Month!H40</f>
        <v>[x]</v>
      </c>
      <c r="J38" s="89">
        <f>Month!I40+calculation_hide!J37</f>
        <v>1.1700000000000002</v>
      </c>
      <c r="L38" s="89">
        <f>SUM(Month!J$31:J40)/10</f>
        <v>226.70099999999996</v>
      </c>
      <c r="M38" s="89">
        <f>SUM(Month!K$31:K40)/10</f>
        <v>42.003</v>
      </c>
      <c r="N38" s="89">
        <f>SUM(Month!L$31:L40)/10</f>
        <v>73.537999999999982</v>
      </c>
      <c r="O38" s="89">
        <f>SUM(Month!M$31:M40)/10</f>
        <v>85.614999999999995</v>
      </c>
      <c r="P38" s="89">
        <f>SUM(Month!N$31:N40)/10</f>
        <v>1.9099999999999997</v>
      </c>
      <c r="Q38" s="89">
        <f>SUM(Month!O$31:O40)/10</f>
        <v>22.228000000000002</v>
      </c>
      <c r="R38" s="90" t="str">
        <f>Month!P40</f>
        <v>[x]</v>
      </c>
      <c r="S38" s="89">
        <f>SUM(Month!Q$31:Q40)/10</f>
        <v>1.4070000000000005</v>
      </c>
      <c r="T38" s="77"/>
      <c r="X38" s="73">
        <f>X37+1</f>
        <v>126</v>
      </c>
      <c r="Y38" s="85" t="str">
        <f t="shared" si="5"/>
        <v>Quarter!A126</v>
      </c>
      <c r="Z38" s="85" t="str">
        <f t="shared" si="5"/>
        <v>Quarter!B126</v>
      </c>
      <c r="AA38" s="85" t="str">
        <f t="shared" si="5"/>
        <v>Quarter!C126</v>
      </c>
      <c r="AB38" s="85" t="str">
        <f t="shared" si="5"/>
        <v>Quarter!D126</v>
      </c>
      <c r="AC38" s="85" t="str">
        <f t="shared" si="5"/>
        <v>Quarter!E126</v>
      </c>
      <c r="AD38" s="85" t="str">
        <f t="shared" si="5"/>
        <v>Quarter!F126</v>
      </c>
      <c r="AE38" s="85" t="str">
        <f t="shared" si="5"/>
        <v>Quarter!G126</v>
      </c>
      <c r="AF38" s="85" t="str">
        <f t="shared" si="5"/>
        <v>Quarter!H126</v>
      </c>
      <c r="AG38" s="85" t="str">
        <f t="shared" si="5"/>
        <v>Quarter!I126</v>
      </c>
      <c r="AH38" s="85" t="str">
        <f t="shared" si="5"/>
        <v>Quarter!J126</v>
      </c>
      <c r="AI38" s="85" t="str">
        <f t="shared" si="6"/>
        <v>Quarter!K126</v>
      </c>
      <c r="AJ38" s="85" t="str">
        <f t="shared" si="6"/>
        <v>Quarter!L126</v>
      </c>
      <c r="AK38" s="85" t="str">
        <f t="shared" si="6"/>
        <v>Quarter!M126</v>
      </c>
      <c r="AL38" s="85" t="str">
        <f t="shared" si="6"/>
        <v>Quarter!N126</v>
      </c>
      <c r="AM38" s="85" t="str">
        <f t="shared" si="6"/>
        <v>Quarter!O126</v>
      </c>
      <c r="AN38" s="85" t="str">
        <f t="shared" si="6"/>
        <v>Quarter!P126</v>
      </c>
      <c r="AO38" s="85" t="str">
        <f t="shared" si="6"/>
        <v>Quarter!Q126</v>
      </c>
      <c r="AP38" s="12"/>
    </row>
    <row r="39" spans="1:42" x14ac:dyDescent="0.3">
      <c r="A39" s="88">
        <v>1997</v>
      </c>
      <c r="B39" s="73" t="s">
        <v>91</v>
      </c>
      <c r="C39" s="89">
        <f>Month!B41+calculation_hide!C38</f>
        <v>201.04</v>
      </c>
      <c r="D39" s="89">
        <f>Month!C41+calculation_hide!D38</f>
        <v>36.76</v>
      </c>
      <c r="E39" s="89">
        <f>Month!D41+calculation_hide!E38</f>
        <v>66.739999999999995</v>
      </c>
      <c r="F39" s="89">
        <f>Month!E41+calculation_hide!F38</f>
        <v>74.56</v>
      </c>
      <c r="G39" s="89">
        <f>Month!F41+calculation_hide!G38</f>
        <v>1.7599999999999998</v>
      </c>
      <c r="H39" s="89">
        <f>Month!G41+calculation_hide!H38</f>
        <v>19.940000000000001</v>
      </c>
      <c r="I39" s="90" t="str">
        <f>Month!H41</f>
        <v>[x]</v>
      </c>
      <c r="J39" s="89">
        <f>Month!I41+calculation_hide!J38</f>
        <v>1.2800000000000002</v>
      </c>
      <c r="L39" s="89">
        <f>SUM(Month!J$31:J41)/11</f>
        <v>227.26727272727268</v>
      </c>
      <c r="M39" s="89">
        <f>SUM(Month!K$31:K41)/11</f>
        <v>41.854545454545452</v>
      </c>
      <c r="N39" s="89">
        <f>SUM(Month!L$31:L41)/11</f>
        <v>73.749090909090896</v>
      </c>
      <c r="O39" s="89">
        <f>SUM(Month!M$31:M41)/11</f>
        <v>86.211818181818174</v>
      </c>
      <c r="P39" s="89">
        <f>SUM(Month!N$31:N41)/11</f>
        <v>1.91</v>
      </c>
      <c r="Q39" s="89">
        <f>SUM(Month!O$31:O41)/11</f>
        <v>22.13909090909091</v>
      </c>
      <c r="R39" s="90" t="str">
        <f>Month!P41</f>
        <v>[x]</v>
      </c>
      <c r="S39" s="89">
        <f>SUM(Month!Q$31:Q41)/11</f>
        <v>1.402727272727273</v>
      </c>
      <c r="T39" s="77"/>
      <c r="AP39" s="12"/>
    </row>
    <row r="40" spans="1:42" x14ac:dyDescent="0.3">
      <c r="A40" s="91">
        <v>1997</v>
      </c>
      <c r="B40" s="92" t="s">
        <v>92</v>
      </c>
      <c r="C40" s="93">
        <f>Month!B42+calculation_hide!C39</f>
        <v>224.13</v>
      </c>
      <c r="D40" s="93">
        <f>Month!C42+calculation_hide!D39</f>
        <v>41.269999999999996</v>
      </c>
      <c r="E40" s="93">
        <f>Month!D42+calculation_hide!E39</f>
        <v>73.599999999999994</v>
      </c>
      <c r="F40" s="93">
        <f>Month!E42+calculation_hide!F39</f>
        <v>83.93</v>
      </c>
      <c r="G40" s="93">
        <f>Month!F42+calculation_hide!G39</f>
        <v>1.9199999999999997</v>
      </c>
      <c r="H40" s="93">
        <f>Month!G42+calculation_hide!H39</f>
        <v>21.990000000000002</v>
      </c>
      <c r="I40" s="94" t="str">
        <f>Month!H42</f>
        <v>[x]</v>
      </c>
      <c r="J40" s="93">
        <f>Month!I42+calculation_hide!J39</f>
        <v>1.4200000000000004</v>
      </c>
      <c r="K40" s="92"/>
      <c r="L40" s="93">
        <f>SUM(Month!J$31:J42)/12</f>
        <v>228.53249999999994</v>
      </c>
      <c r="M40" s="93">
        <f>SUM(Month!K$31:K42)/12</f>
        <v>41.829166666666666</v>
      </c>
      <c r="N40" s="93">
        <f>SUM(Month!L$31:L42)/12</f>
        <v>74.569166666666661</v>
      </c>
      <c r="O40" s="93">
        <f>SUM(Month!M$31:M42)/12</f>
        <v>86.782499999999985</v>
      </c>
      <c r="P40" s="93">
        <f>SUM(Month!N$31:N42)/12</f>
        <v>1.91</v>
      </c>
      <c r="Q40" s="93">
        <f>SUM(Month!O$31:O42)/12</f>
        <v>22.017499999999998</v>
      </c>
      <c r="R40" s="94" t="str">
        <f>Month!P42</f>
        <v>[x]</v>
      </c>
      <c r="S40" s="93">
        <f>SUM(Month!Q$31:Q42)/12</f>
        <v>1.424166666666667</v>
      </c>
      <c r="T40" s="77"/>
    </row>
    <row r="41" spans="1:42" x14ac:dyDescent="0.3">
      <c r="A41" s="88">
        <v>1998</v>
      </c>
      <c r="B41" s="73" t="s">
        <v>81</v>
      </c>
      <c r="C41" s="89">
        <f>SUM(D41:J41)</f>
        <v>21.64</v>
      </c>
      <c r="D41" s="89">
        <f>Month!C43</f>
        <v>3.59</v>
      </c>
      <c r="E41" s="89">
        <f>Month!D43</f>
        <v>5.71</v>
      </c>
      <c r="F41" s="89">
        <f>Month!E43</f>
        <v>10.01</v>
      </c>
      <c r="G41" s="89">
        <f>Month!F43</f>
        <v>0.17</v>
      </c>
      <c r="H41" s="89">
        <f>Month!G43</f>
        <v>1.99</v>
      </c>
      <c r="I41" s="90">
        <f>Month!H43</f>
        <v>0.06</v>
      </c>
      <c r="J41" s="89">
        <f>Month!I43</f>
        <v>0.11</v>
      </c>
      <c r="L41" s="89">
        <f>Month!J43</f>
        <v>224.36</v>
      </c>
      <c r="M41" s="89">
        <f>Month!K43</f>
        <v>40.76</v>
      </c>
      <c r="N41" s="89">
        <f>Month!L43</f>
        <v>68.37</v>
      </c>
      <c r="O41" s="89">
        <f>Month!M43</f>
        <v>88.59</v>
      </c>
      <c r="P41" s="89">
        <f>Month!N43</f>
        <v>2.08</v>
      </c>
      <c r="Q41" s="89">
        <f>Month!O43</f>
        <v>22.78</v>
      </c>
      <c r="R41" s="90">
        <f>Month!P43</f>
        <v>0.51</v>
      </c>
      <c r="S41" s="89">
        <f>Month!Q43</f>
        <v>1.27</v>
      </c>
      <c r="T41" s="77"/>
    </row>
    <row r="42" spans="1:42" x14ac:dyDescent="0.3">
      <c r="A42" s="88">
        <v>1998</v>
      </c>
      <c r="B42" s="73" t="s">
        <v>82</v>
      </c>
      <c r="C42" s="89">
        <f>SUM(D42:J42)</f>
        <v>41.66</v>
      </c>
      <c r="D42" s="89">
        <f>Month!C44+calculation_hide!D41</f>
        <v>7.27</v>
      </c>
      <c r="E42" s="89">
        <f>Month!D44+calculation_hide!E41</f>
        <v>11.67</v>
      </c>
      <c r="F42" s="89">
        <f>Month!E44+calculation_hide!F41</f>
        <v>18.27</v>
      </c>
      <c r="G42" s="89">
        <f>Month!F44+calculation_hide!G41</f>
        <v>0.34</v>
      </c>
      <c r="H42" s="89">
        <f>Month!G44+calculation_hide!H41</f>
        <v>3.84</v>
      </c>
      <c r="I42" s="90">
        <f>Month!H44</f>
        <v>0.05</v>
      </c>
      <c r="J42" s="89">
        <f>Month!I44+calculation_hide!J41</f>
        <v>0.22</v>
      </c>
      <c r="L42" s="89">
        <f>SUM(Month!J$43:J44)/2</f>
        <v>228.68</v>
      </c>
      <c r="M42" s="89">
        <f>SUM(Month!K$43:K44)/2</f>
        <v>41.765000000000001</v>
      </c>
      <c r="N42" s="89">
        <f>SUM(Month!L$43:L44)/2</f>
        <v>72.210000000000008</v>
      </c>
      <c r="O42" s="89">
        <f>SUM(Month!M$43:M44)/2</f>
        <v>88.039999999999992</v>
      </c>
      <c r="P42" s="89">
        <f>SUM(Month!N$43:N44)/2</f>
        <v>2.08</v>
      </c>
      <c r="Q42" s="89">
        <f>SUM(Month!O$43:O44)/2</f>
        <v>22.765000000000001</v>
      </c>
      <c r="R42" s="90">
        <f>Month!P44</f>
        <v>0.49</v>
      </c>
      <c r="S42" s="89">
        <f>SUM(Month!Q$43:Q44)/2</f>
        <v>1.32</v>
      </c>
      <c r="T42" s="77"/>
    </row>
    <row r="43" spans="1:42" x14ac:dyDescent="0.3">
      <c r="A43" s="88">
        <v>1998</v>
      </c>
      <c r="B43" s="73" t="s">
        <v>83</v>
      </c>
      <c r="C43" s="89">
        <f>SUM(D43:J43)</f>
        <v>63.57</v>
      </c>
      <c r="D43" s="89">
        <f>Month!C45+calculation_hide!D42</f>
        <v>11.129999999999999</v>
      </c>
      <c r="E43" s="89">
        <f>Month!D45+calculation_hide!E42</f>
        <v>18.39</v>
      </c>
      <c r="F43" s="89">
        <f>Month!E45+calculation_hide!F42</f>
        <v>26.990000000000002</v>
      </c>
      <c r="G43" s="89">
        <f>Month!F45+calculation_hide!G42</f>
        <v>0.51</v>
      </c>
      <c r="H43" s="89">
        <f>Month!G45+calculation_hide!H42</f>
        <v>6.1199999999999992</v>
      </c>
      <c r="I43" s="90">
        <f>Month!H45</f>
        <v>7.0000000000000007E-2</v>
      </c>
      <c r="J43" s="89">
        <f>Month!I45+calculation_hide!J42</f>
        <v>0.36</v>
      </c>
      <c r="L43" s="89">
        <f>SUM(Month!J$43:J45)/3</f>
        <v>232.66333333333333</v>
      </c>
      <c r="M43" s="89">
        <f>SUM(Month!K$43:K45)/3</f>
        <v>41.523333333333333</v>
      </c>
      <c r="N43" s="89">
        <f>SUM(Month!L$43:L45)/3</f>
        <v>73.513333333333335</v>
      </c>
      <c r="O43" s="89">
        <f>SUM(Month!M$43:M45)/3</f>
        <v>90.373333333333335</v>
      </c>
      <c r="P43" s="89">
        <f>SUM(Month!N$43:N45)/3</f>
        <v>2.08</v>
      </c>
      <c r="Q43" s="89">
        <f>SUM(Month!O$43:O45)/3</f>
        <v>23.193333333333332</v>
      </c>
      <c r="R43" s="90">
        <f>Month!P45</f>
        <v>0.59</v>
      </c>
      <c r="S43" s="89">
        <f>SUM(Month!Q$43:Q45)/3</f>
        <v>1.45</v>
      </c>
      <c r="T43" s="77"/>
      <c r="AJ43" s="12"/>
      <c r="AK43" s="12"/>
      <c r="AL43" s="12"/>
      <c r="AM43" s="12"/>
      <c r="AN43" s="12"/>
      <c r="AO43" s="12"/>
      <c r="AP43" s="12"/>
    </row>
    <row r="44" spans="1:42" x14ac:dyDescent="0.3">
      <c r="A44" s="88">
        <v>1998</v>
      </c>
      <c r="B44" s="73" t="s">
        <v>84</v>
      </c>
      <c r="C44" s="89">
        <f>SUM(D44:J44)</f>
        <v>83.26</v>
      </c>
      <c r="D44" s="89">
        <f>Month!C46+calculation_hide!D43</f>
        <v>15</v>
      </c>
      <c r="E44" s="89">
        <f>Month!D46+calculation_hide!E43</f>
        <v>24.27</v>
      </c>
      <c r="F44" s="89">
        <f>Month!E46+calculation_hide!F43</f>
        <v>34.92</v>
      </c>
      <c r="G44" s="89">
        <f>Month!F46+calculation_hide!G43</f>
        <v>0.68</v>
      </c>
      <c r="H44" s="89">
        <f>Month!G46+calculation_hide!H43</f>
        <v>7.879999999999999</v>
      </c>
      <c r="I44" s="90">
        <f>Month!H46</f>
        <v>0.04</v>
      </c>
      <c r="J44" s="89">
        <f>Month!I46+calculation_hide!J43</f>
        <v>0.47</v>
      </c>
      <c r="L44" s="89">
        <f>SUM(Month!J$43:J46)/4</f>
        <v>233.22500000000002</v>
      </c>
      <c r="M44" s="89">
        <f>SUM(Month!K$43:K46)/4</f>
        <v>42.62</v>
      </c>
      <c r="N44" s="89">
        <f>SUM(Month!L$43:L46)/4</f>
        <v>73.605000000000004</v>
      </c>
      <c r="O44" s="89">
        <f>SUM(Month!M$43:M46)/4</f>
        <v>89.907499999999999</v>
      </c>
      <c r="P44" s="89">
        <f>SUM(Month!N$43:N46)/4</f>
        <v>2.08</v>
      </c>
      <c r="Q44" s="89">
        <f>SUM(Month!O$43:O46)/4</f>
        <v>23.077500000000001</v>
      </c>
      <c r="R44" s="90">
        <f>Month!P46</f>
        <v>0.5</v>
      </c>
      <c r="S44" s="89">
        <f>SUM(Month!Q$43:Q46)/4</f>
        <v>1.4124999999999999</v>
      </c>
      <c r="T44" s="77"/>
      <c r="AJ44" s="12"/>
      <c r="AK44" s="12"/>
      <c r="AL44" s="12"/>
      <c r="AM44" s="12"/>
      <c r="AN44" s="12"/>
      <c r="AO44" s="12"/>
      <c r="AP44" s="12"/>
    </row>
    <row r="45" spans="1:42" x14ac:dyDescent="0.3">
      <c r="A45" s="88">
        <v>1998</v>
      </c>
      <c r="B45" s="73" t="s">
        <v>85</v>
      </c>
      <c r="C45" s="89">
        <f>SUM(D45:J45)</f>
        <v>100.17</v>
      </c>
      <c r="D45" s="89">
        <f>Month!C47+calculation_hide!D44</f>
        <v>17.97</v>
      </c>
      <c r="E45" s="89">
        <f>Month!D47+calculation_hide!E44</f>
        <v>30.64</v>
      </c>
      <c r="F45" s="89">
        <f>Month!E47+calculation_hide!F44</f>
        <v>40.510000000000005</v>
      </c>
      <c r="G45" s="89">
        <f>Month!F47+calculation_hide!G44</f>
        <v>0.85000000000000009</v>
      </c>
      <c r="H45" s="89">
        <f>Month!G47+calculation_hide!H44</f>
        <v>9.59</v>
      </c>
      <c r="I45" s="90">
        <f>Month!H47</f>
        <v>0.03</v>
      </c>
      <c r="J45" s="89">
        <f>Month!I47+calculation_hide!J44</f>
        <v>0.57999999999999996</v>
      </c>
      <c r="L45" s="89">
        <f>SUM(Month!J$43:J47)/5</f>
        <v>232.88800000000001</v>
      </c>
      <c r="M45" s="89">
        <f>SUM(Month!K$43:K47)/5</f>
        <v>42.283999999999999</v>
      </c>
      <c r="N45" s="89">
        <f>SUM(Month!L$43:L47)/5</f>
        <v>74.334000000000003</v>
      </c>
      <c r="O45" s="89">
        <f>SUM(Month!M$43:M47)/5</f>
        <v>89.41</v>
      </c>
      <c r="P45" s="89">
        <f>SUM(Month!N$43:N47)/5</f>
        <v>2.08</v>
      </c>
      <c r="Q45" s="89">
        <f>SUM(Month!O$43:O47)/5</f>
        <v>22.856000000000002</v>
      </c>
      <c r="R45" s="90">
        <f>Month!P47</f>
        <v>0.54</v>
      </c>
      <c r="S45" s="89">
        <f>SUM(Month!Q$43:Q47)/5</f>
        <v>1.3979999999999999</v>
      </c>
      <c r="T45" s="77"/>
      <c r="AJ45" s="12"/>
      <c r="AK45" s="12"/>
      <c r="AL45" s="12"/>
      <c r="AM45" s="12"/>
      <c r="AN45" s="12"/>
      <c r="AO45" s="12"/>
      <c r="AP45" s="12"/>
    </row>
    <row r="46" spans="1:42" x14ac:dyDescent="0.3">
      <c r="A46" s="88">
        <v>1998</v>
      </c>
      <c r="B46" s="73" t="s">
        <v>86</v>
      </c>
      <c r="C46" s="89">
        <f t="shared" ref="C46:C52" si="7">SUM(D46:J46)</f>
        <v>117.99999999999999</v>
      </c>
      <c r="D46" s="89">
        <f>Month!C48+calculation_hide!D45</f>
        <v>21.18</v>
      </c>
      <c r="E46" s="89">
        <f>Month!D48+calculation_hide!E45</f>
        <v>37.51</v>
      </c>
      <c r="F46" s="89">
        <f>Month!E48+calculation_hide!F45</f>
        <v>45.88</v>
      </c>
      <c r="G46" s="89">
        <f>Month!F48+calculation_hide!G45</f>
        <v>1.02</v>
      </c>
      <c r="H46" s="89">
        <f>Month!G48+calculation_hide!H45</f>
        <v>11.69</v>
      </c>
      <c r="I46" s="90">
        <f>Month!H48</f>
        <v>0.02</v>
      </c>
      <c r="J46" s="89">
        <f>Month!I48+calculation_hide!J45</f>
        <v>0.7</v>
      </c>
      <c r="L46" s="89">
        <f>SUM(Month!J$43:J48)/6</f>
        <v>237.67166666666671</v>
      </c>
      <c r="M46" s="89">
        <f>SUM(Month!K$43:K48)/6</f>
        <v>42.678333333333335</v>
      </c>
      <c r="N46" s="89">
        <f>SUM(Month!L$43:L48)/6</f>
        <v>76.954999999999998</v>
      </c>
      <c r="O46" s="89">
        <f>SUM(Month!M$43:M48)/6</f>
        <v>90.988333333333344</v>
      </c>
      <c r="P46" s="89">
        <f>SUM(Month!N$43:N48)/6</f>
        <v>2.08</v>
      </c>
      <c r="Q46" s="89">
        <f>SUM(Month!O$43:O48)/6</f>
        <v>23.046666666666667</v>
      </c>
      <c r="R46" s="90">
        <f>Month!P48</f>
        <v>0.45</v>
      </c>
      <c r="S46" s="89">
        <f>SUM(Month!Q$43:Q48)/6</f>
        <v>1.41</v>
      </c>
      <c r="T46" s="77"/>
      <c r="AP46" s="12"/>
    </row>
    <row r="47" spans="1:42" x14ac:dyDescent="0.3">
      <c r="A47" s="88">
        <v>1998</v>
      </c>
      <c r="B47" s="73" t="s">
        <v>87</v>
      </c>
      <c r="C47" s="89">
        <f t="shared" si="7"/>
        <v>133.88</v>
      </c>
      <c r="D47" s="89">
        <f>Month!C49+calculation_hide!D46</f>
        <v>24.439999999999998</v>
      </c>
      <c r="E47" s="89">
        <f>Month!D49+calculation_hide!E46</f>
        <v>43.66</v>
      </c>
      <c r="F47" s="89">
        <f>Month!E49+calculation_hide!F46</f>
        <v>50.660000000000004</v>
      </c>
      <c r="G47" s="89">
        <f>Month!F49+calculation_hide!G46</f>
        <v>1.19</v>
      </c>
      <c r="H47" s="89">
        <f>Month!G49+calculation_hide!H46</f>
        <v>13.19</v>
      </c>
      <c r="I47" s="90">
        <f>Month!H49</f>
        <v>0.02</v>
      </c>
      <c r="J47" s="89">
        <f>Month!I49+calculation_hide!J46</f>
        <v>0.72</v>
      </c>
      <c r="L47" s="89">
        <f>SUM(Month!J$43:J49)/7</f>
        <v>237.0671428571429</v>
      </c>
      <c r="M47" s="89">
        <f>SUM(Month!K$43:K49)/7</f>
        <v>43.687142857142859</v>
      </c>
      <c r="N47" s="89">
        <f>SUM(Month!L$43:L49)/7</f>
        <v>76.178571428571431</v>
      </c>
      <c r="O47" s="89">
        <f>SUM(Month!M$43:M49)/7</f>
        <v>90.61571428571429</v>
      </c>
      <c r="P47" s="89">
        <f>SUM(Month!N$43:N49)/7</f>
        <v>2.08</v>
      </c>
      <c r="Q47" s="89">
        <f>SUM(Month!O$43:O49)/7</f>
        <v>22.75</v>
      </c>
      <c r="R47" s="90">
        <f>Month!P49</f>
        <v>0.46</v>
      </c>
      <c r="S47" s="89">
        <f>SUM(Month!Q$43:Q49)/7</f>
        <v>1.2499999999999998</v>
      </c>
      <c r="T47" s="77"/>
      <c r="AP47" s="12"/>
    </row>
    <row r="48" spans="1:42" x14ac:dyDescent="0.3">
      <c r="A48" s="88">
        <v>1998</v>
      </c>
      <c r="B48" s="73" t="s">
        <v>88</v>
      </c>
      <c r="C48" s="89">
        <f t="shared" si="7"/>
        <v>149.79000000000002</v>
      </c>
      <c r="D48" s="89">
        <f>Month!C50+calculation_hide!D47</f>
        <v>27.019999999999996</v>
      </c>
      <c r="E48" s="89">
        <f>Month!D50+calculation_hide!E47</f>
        <v>50.5</v>
      </c>
      <c r="F48" s="89">
        <f>Month!E50+calculation_hide!F47</f>
        <v>55.28</v>
      </c>
      <c r="G48" s="89">
        <f>Month!F50+calculation_hide!G47</f>
        <v>1.3599999999999999</v>
      </c>
      <c r="H48" s="89">
        <f>Month!G50+calculation_hide!H47</f>
        <v>14.879999999999999</v>
      </c>
      <c r="I48" s="90">
        <f>Month!H50</f>
        <v>0.03</v>
      </c>
      <c r="J48" s="89">
        <f>Month!I50+calculation_hide!J47</f>
        <v>0.72</v>
      </c>
      <c r="L48" s="89">
        <f>SUM(Month!J$43:J50)/8</f>
        <v>236.48625000000004</v>
      </c>
      <c r="M48" s="89">
        <f>SUM(Month!K$43:K50)/8</f>
        <v>43.341250000000002</v>
      </c>
      <c r="N48" s="89">
        <f>SUM(Month!L$43:L50)/8</f>
        <v>76.451250000000002</v>
      </c>
      <c r="O48" s="89">
        <f>SUM(Month!M$43:M50)/8</f>
        <v>90.350000000000009</v>
      </c>
      <c r="P48" s="89">
        <f>SUM(Month!N$43:N50)/8</f>
        <v>2.08</v>
      </c>
      <c r="Q48" s="89">
        <f>SUM(Month!O$43:O50)/8</f>
        <v>22.645</v>
      </c>
      <c r="R48" s="90">
        <f>Month!P50</f>
        <v>0.69</v>
      </c>
      <c r="S48" s="89">
        <f>SUM(Month!Q$43:Q50)/8</f>
        <v>1.0899999999999999</v>
      </c>
      <c r="T48" s="77"/>
      <c r="AP48" s="12"/>
    </row>
    <row r="49" spans="1:42" x14ac:dyDescent="0.3">
      <c r="A49" s="88">
        <v>1998</v>
      </c>
      <c r="B49" s="73" t="s">
        <v>89</v>
      </c>
      <c r="C49" s="89">
        <f t="shared" si="7"/>
        <v>166.64</v>
      </c>
      <c r="D49" s="89">
        <f>Month!C51+calculation_hide!D48</f>
        <v>30.539999999999996</v>
      </c>
      <c r="E49" s="89">
        <f>Month!D51+calculation_hide!E48</f>
        <v>56.36</v>
      </c>
      <c r="F49" s="89">
        <f>Month!E51+calculation_hide!F48</f>
        <v>60.3</v>
      </c>
      <c r="G49" s="89">
        <f>Month!F51+calculation_hide!G48</f>
        <v>1.5299999999999998</v>
      </c>
      <c r="H49" s="89">
        <f>Month!G51+calculation_hide!H48</f>
        <v>17.099999999999998</v>
      </c>
      <c r="I49" s="90">
        <f>Month!H51</f>
        <v>0.04</v>
      </c>
      <c r="J49" s="89">
        <f>Month!I51+calculation_hide!J48</f>
        <v>0.77</v>
      </c>
      <c r="L49" s="89">
        <f>SUM(Month!J$43:J51)/9</f>
        <v>236.52777777777783</v>
      </c>
      <c r="M49" s="89">
        <f>SUM(Month!K$43:K51)/9</f>
        <v>43.137777777777778</v>
      </c>
      <c r="N49" s="89">
        <f>SUM(Month!L$43:L51)/9</f>
        <v>75.952222222222233</v>
      </c>
      <c r="O49" s="89">
        <f>SUM(Month!M$43:M51)/9</f>
        <v>90.671111111111117</v>
      </c>
      <c r="P49" s="89">
        <f>SUM(Month!N$43:N51)/9</f>
        <v>2.08</v>
      </c>
      <c r="Q49" s="89">
        <f>SUM(Month!O$43:O51)/9</f>
        <v>23.115555555555556</v>
      </c>
      <c r="R49" s="90">
        <f>Month!P51</f>
        <v>0.57999999999999996</v>
      </c>
      <c r="S49" s="89">
        <f>SUM(Month!Q$43:Q51)/9</f>
        <v>1.0366666666666664</v>
      </c>
      <c r="T49" s="77"/>
      <c r="AP49" s="12"/>
    </row>
    <row r="50" spans="1:42" x14ac:dyDescent="0.3">
      <c r="A50" s="88">
        <v>1998</v>
      </c>
      <c r="B50" s="73" t="s">
        <v>90</v>
      </c>
      <c r="C50" s="89">
        <f t="shared" si="7"/>
        <v>184.89</v>
      </c>
      <c r="D50" s="89">
        <f>Month!C52+calculation_hide!D49</f>
        <v>33.159999999999997</v>
      </c>
      <c r="E50" s="89">
        <f>Month!D52+calculation_hide!E49</f>
        <v>62.56</v>
      </c>
      <c r="F50" s="89">
        <f>Month!E52+calculation_hide!F49</f>
        <v>67.66</v>
      </c>
      <c r="G50" s="89">
        <f>Month!F52+calculation_hide!G49</f>
        <v>1.6999999999999997</v>
      </c>
      <c r="H50" s="89">
        <f>Month!G52+calculation_hide!H49</f>
        <v>18.919999999999998</v>
      </c>
      <c r="I50" s="90">
        <f>Month!H52</f>
        <v>0.03</v>
      </c>
      <c r="J50" s="89">
        <f>Month!I52+calculation_hide!J49</f>
        <v>0.86</v>
      </c>
      <c r="L50" s="89">
        <f>SUM(Month!J$43:J52)/10</f>
        <v>235.38200000000006</v>
      </c>
      <c r="M50" s="89">
        <f>SUM(Month!K$43:K52)/10</f>
        <v>42.094000000000001</v>
      </c>
      <c r="N50" s="89">
        <f>SUM(Month!L$43:L52)/10</f>
        <v>75.990000000000009</v>
      </c>
      <c r="O50" s="89">
        <f>SUM(Month!M$43:M52)/10</f>
        <v>90.555000000000007</v>
      </c>
      <c r="P50" s="89">
        <f>SUM(Month!N$43:N52)/10</f>
        <v>2.0799999999999996</v>
      </c>
      <c r="Q50" s="89">
        <f>SUM(Month!O$43:O52)/10</f>
        <v>23.103999999999999</v>
      </c>
      <c r="R50" s="90">
        <f>Month!P52</f>
        <v>0.34</v>
      </c>
      <c r="S50" s="89">
        <f>SUM(Month!Q$43:Q52)/10</f>
        <v>1.0439999999999998</v>
      </c>
      <c r="T50" s="77"/>
      <c r="AP50" s="12"/>
    </row>
    <row r="51" spans="1:42" x14ac:dyDescent="0.3">
      <c r="A51" s="88">
        <v>1998</v>
      </c>
      <c r="B51" s="73" t="s">
        <v>91</v>
      </c>
      <c r="C51" s="89">
        <f t="shared" si="7"/>
        <v>206.88000000000002</v>
      </c>
      <c r="D51" s="89">
        <f>Month!C53+calculation_hide!D50</f>
        <v>36.839999999999996</v>
      </c>
      <c r="E51" s="89">
        <f>Month!D53+calculation_hide!E50</f>
        <v>69.02</v>
      </c>
      <c r="F51" s="89">
        <f>Month!E53+calculation_hide!F50</f>
        <v>77.14</v>
      </c>
      <c r="G51" s="89">
        <f>Month!F53+calculation_hide!G50</f>
        <v>1.8699999999999997</v>
      </c>
      <c r="H51" s="89">
        <f>Month!G53+calculation_hide!H50</f>
        <v>20.99</v>
      </c>
      <c r="I51" s="90">
        <f>Month!H53</f>
        <v>0.06</v>
      </c>
      <c r="J51" s="89">
        <f>Month!I53+calculation_hide!J50</f>
        <v>0.96</v>
      </c>
      <c r="L51" s="89">
        <f>SUM(Month!J$43:J53)/11</f>
        <v>235.71909090909097</v>
      </c>
      <c r="M51" s="89">
        <f>SUM(Month!K$43:K53)/11</f>
        <v>41.971818181818179</v>
      </c>
      <c r="N51" s="89">
        <f>SUM(Month!L$43:L53)/11</f>
        <v>76.012727272727275</v>
      </c>
      <c r="O51" s="89">
        <f>SUM(Month!M$43:M53)/11</f>
        <v>90.846363636363648</v>
      </c>
      <c r="P51" s="89">
        <f>SUM(Month!N$43:N53)/11</f>
        <v>2.0799999999999996</v>
      </c>
      <c r="Q51" s="89">
        <f>SUM(Month!O$43:O53)/11</f>
        <v>23.235454545454544</v>
      </c>
      <c r="R51" s="90">
        <f>Month!P53</f>
        <v>0.53</v>
      </c>
      <c r="S51" s="89">
        <f>SUM(Month!Q$43:Q53)/11</f>
        <v>1.0563636363636362</v>
      </c>
      <c r="T51" s="77"/>
      <c r="AP51" s="12"/>
    </row>
    <row r="52" spans="1:42" x14ac:dyDescent="0.3">
      <c r="A52" s="91">
        <v>1998</v>
      </c>
      <c r="B52" s="92" t="s">
        <v>92</v>
      </c>
      <c r="C52" s="93">
        <f t="shared" si="7"/>
        <v>230.22</v>
      </c>
      <c r="D52" s="93">
        <f>Month!C54+calculation_hide!D51</f>
        <v>40.959999999999994</v>
      </c>
      <c r="E52" s="93">
        <f>Month!D54+calculation_hide!E51</f>
        <v>75.349999999999994</v>
      </c>
      <c r="F52" s="93">
        <f>Month!E54+calculation_hide!F51</f>
        <v>87.31</v>
      </c>
      <c r="G52" s="93">
        <f>Month!F54+calculation_hide!G51</f>
        <v>2.0399999999999996</v>
      </c>
      <c r="H52" s="93">
        <f>Month!G54+calculation_hide!H51</f>
        <v>23.439999999999998</v>
      </c>
      <c r="I52" s="94">
        <f>Month!H54</f>
        <v>0.06</v>
      </c>
      <c r="J52" s="93">
        <f>Month!I54+calculation_hide!J51</f>
        <v>1.06</v>
      </c>
      <c r="K52" s="92"/>
      <c r="L52" s="93">
        <f>SUM(Month!J$43:J54)/12</f>
        <v>236.64750000000006</v>
      </c>
      <c r="M52" s="93">
        <f>SUM(Month!K$43:K54)/12</f>
        <v>41.626666666666665</v>
      </c>
      <c r="N52" s="93">
        <f>SUM(Month!L$43:L54)/12</f>
        <v>76.283333333333346</v>
      </c>
      <c r="O52" s="93">
        <f>SUM(Month!M$43:M54)/12</f>
        <v>91.635000000000005</v>
      </c>
      <c r="P52" s="93">
        <f>SUM(Month!N$43:N54)/12</f>
        <v>2.0799999999999996</v>
      </c>
      <c r="Q52" s="93">
        <f>SUM(Month!O$43:O54)/12</f>
        <v>23.435833333333335</v>
      </c>
      <c r="R52" s="94">
        <f>Month!P54</f>
        <v>0.5</v>
      </c>
      <c r="S52" s="93">
        <f>SUM(Month!Q$43:Q54)/12</f>
        <v>1.0716666666666665</v>
      </c>
      <c r="T52" s="77"/>
      <c r="AP52" s="12"/>
    </row>
    <row r="53" spans="1:42" x14ac:dyDescent="0.3">
      <c r="A53" s="88">
        <v>1999</v>
      </c>
      <c r="B53" s="73" t="s">
        <v>81</v>
      </c>
      <c r="C53" s="89">
        <f>SUM(D53:J53)</f>
        <v>22.749999999999996</v>
      </c>
      <c r="D53" s="89">
        <f>Month!C55</f>
        <v>3.23</v>
      </c>
      <c r="E53" s="89">
        <f>Month!D55</f>
        <v>6.5</v>
      </c>
      <c r="F53" s="89">
        <f>Month!E55</f>
        <v>10.63</v>
      </c>
      <c r="G53" s="89">
        <f>Month!F55</f>
        <v>0.19</v>
      </c>
      <c r="H53" s="89">
        <f>Month!G55</f>
        <v>2.06</v>
      </c>
      <c r="I53" s="89">
        <f>Month!H55</f>
        <v>0.06</v>
      </c>
      <c r="J53" s="89">
        <f>Month!I55</f>
        <v>0.08</v>
      </c>
      <c r="L53" s="89">
        <f>Month!J55</f>
        <v>236.85999999999999</v>
      </c>
      <c r="M53" s="89">
        <f>Month!K55</f>
        <v>36.340000000000003</v>
      </c>
      <c r="N53" s="89">
        <f>Month!L55</f>
        <v>77.77</v>
      </c>
      <c r="O53" s="89">
        <f>Month!M55</f>
        <v>95.44</v>
      </c>
      <c r="P53" s="89">
        <f>Month!N55</f>
        <v>2.23</v>
      </c>
      <c r="Q53" s="89">
        <f>Month!O55</f>
        <v>23.61</v>
      </c>
      <c r="R53" s="89">
        <f>Month!P55</f>
        <v>0.54</v>
      </c>
      <c r="S53" s="89">
        <f>Month!Q55</f>
        <v>0.93</v>
      </c>
      <c r="T53" s="77"/>
      <c r="AP53" s="12"/>
    </row>
    <row r="54" spans="1:42" x14ac:dyDescent="0.3">
      <c r="A54" s="88">
        <v>1999</v>
      </c>
      <c r="B54" s="73" t="s">
        <v>82</v>
      </c>
      <c r="C54" s="89">
        <f>SUM(D54:J54)</f>
        <v>43.86</v>
      </c>
      <c r="D54" s="89">
        <f>Month!C56+calculation_hide!D53</f>
        <v>6.0299999999999994</v>
      </c>
      <c r="E54" s="89">
        <f>Month!D56+calculation_hide!E53</f>
        <v>12.7</v>
      </c>
      <c r="F54" s="89">
        <f>Month!E56+calculation_hide!F53</f>
        <v>20.47</v>
      </c>
      <c r="G54" s="89">
        <f>Month!F56+calculation_hide!G53</f>
        <v>0.38</v>
      </c>
      <c r="H54" s="89">
        <f>Month!G56+calculation_hide!H53</f>
        <v>3.99</v>
      </c>
      <c r="I54" s="89">
        <f>Month!H56+calculation_hide!I53</f>
        <v>0.11</v>
      </c>
      <c r="J54" s="89">
        <f>Month!I56+calculation_hide!J53</f>
        <v>0.18</v>
      </c>
      <c r="L54" s="89">
        <f>SUM(Month!J$55:J56)/2</f>
        <v>234.29999999999998</v>
      </c>
      <c r="M54" s="89">
        <f>SUM(Month!K$55:K56)/2</f>
        <v>34.14</v>
      </c>
      <c r="N54" s="89">
        <f>SUM(Month!L$55:L56)/2</f>
        <v>77.09</v>
      </c>
      <c r="O54" s="89">
        <f>SUM(Month!M$55:M56)/2</f>
        <v>95.65</v>
      </c>
      <c r="P54" s="89">
        <f>SUM(Month!N$55:N56)/2</f>
        <v>2.23</v>
      </c>
      <c r="Q54" s="89">
        <f>SUM(Month!O$55:O56)/2</f>
        <v>23.6</v>
      </c>
      <c r="R54" s="89">
        <f>SUM(Month!P$55:P56)/2</f>
        <v>0.52</v>
      </c>
      <c r="S54" s="89">
        <f>SUM(Month!Q$55:Q56)/2</f>
        <v>1.07</v>
      </c>
      <c r="T54" s="77"/>
      <c r="AP54" s="12"/>
    </row>
    <row r="55" spans="1:42" x14ac:dyDescent="0.3">
      <c r="A55" s="88">
        <v>1999</v>
      </c>
      <c r="B55" s="73" t="s">
        <v>83</v>
      </c>
      <c r="C55" s="89">
        <f>SUM(D55:J55)</f>
        <v>67.11</v>
      </c>
      <c r="D55" s="89">
        <f>Month!C57+calculation_hide!D54</f>
        <v>9.68</v>
      </c>
      <c r="E55" s="89">
        <f>Month!D57+calculation_hide!E54</f>
        <v>20.329999999999998</v>
      </c>
      <c r="F55" s="89">
        <f>Month!E57+calculation_hide!F54</f>
        <v>29.869999999999997</v>
      </c>
      <c r="G55" s="89">
        <f>Month!F57+calculation_hide!G54</f>
        <v>0.57000000000000006</v>
      </c>
      <c r="H55" s="89">
        <f>Month!G57+calculation_hide!H54</f>
        <v>6.18</v>
      </c>
      <c r="I55" s="89">
        <f>Month!H57+calculation_hide!I54</f>
        <v>0.16999999999999998</v>
      </c>
      <c r="J55" s="89">
        <f>Month!I57+calculation_hide!J54</f>
        <v>0.31</v>
      </c>
      <c r="L55" s="89">
        <f>SUM(Month!J$55:J57)/3</f>
        <v>239.67666666666665</v>
      </c>
      <c r="M55" s="89">
        <f>SUM(Month!K$55:K57)/3</f>
        <v>35.669999999999995</v>
      </c>
      <c r="N55" s="89">
        <f>SUM(Month!L$55:L57)/3</f>
        <v>79.27</v>
      </c>
      <c r="O55" s="89">
        <f>SUM(Month!M$55:M57)/3</f>
        <v>97.339999999999989</v>
      </c>
      <c r="P55" s="89">
        <f>SUM(Month!N$55:N57)/3</f>
        <v>2.23</v>
      </c>
      <c r="Q55" s="89">
        <f>SUM(Month!O$55:O57)/3</f>
        <v>23.39</v>
      </c>
      <c r="R55" s="89">
        <f>SUM(Month!P$55:P57)/3</f>
        <v>0.53</v>
      </c>
      <c r="S55" s="89">
        <f>SUM(Month!Q$55:Q57)/3</f>
        <v>1.2466666666666668</v>
      </c>
      <c r="T55" s="77"/>
      <c r="AP55" s="12"/>
    </row>
    <row r="56" spans="1:42" x14ac:dyDescent="0.3">
      <c r="A56" s="88">
        <v>1999</v>
      </c>
      <c r="B56" s="73" t="s">
        <v>84</v>
      </c>
      <c r="C56" s="89">
        <f>SUM(D56:J56)</f>
        <v>85.679999999999993</v>
      </c>
      <c r="D56" s="89">
        <f>Month!C58+calculation_hide!D55</f>
        <v>12.64</v>
      </c>
      <c r="E56" s="89">
        <f>Month!D58+calculation_hide!E55</f>
        <v>26.25</v>
      </c>
      <c r="F56" s="89">
        <f>Month!E58+calculation_hide!F55</f>
        <v>37.489999999999995</v>
      </c>
      <c r="G56" s="89">
        <f>Month!F58+calculation_hide!G55</f>
        <v>0.76</v>
      </c>
      <c r="H56" s="89">
        <f>Month!G58+calculation_hide!H55</f>
        <v>7.91</v>
      </c>
      <c r="I56" s="89">
        <f>Month!H58+calculation_hide!I55</f>
        <v>0.21999999999999997</v>
      </c>
      <c r="J56" s="89">
        <f>Month!I58+calculation_hide!J55</f>
        <v>0.41000000000000003</v>
      </c>
      <c r="L56" s="89">
        <f>SUM(Month!J$55:J58)/4</f>
        <v>238.64</v>
      </c>
      <c r="M56" s="89">
        <f>SUM(Month!K$55:K58)/4</f>
        <v>35.979999999999997</v>
      </c>
      <c r="N56" s="89">
        <f>SUM(Month!L$55:L58)/4</f>
        <v>79.314999999999998</v>
      </c>
      <c r="O56" s="89">
        <f>SUM(Month!M$55:M58)/4</f>
        <v>96.237499999999997</v>
      </c>
      <c r="P56" s="89">
        <f>SUM(Month!N$55:N58)/4</f>
        <v>2.23</v>
      </c>
      <c r="Q56" s="89">
        <f>SUM(Month!O$55:O58)/4</f>
        <v>23.072500000000002</v>
      </c>
      <c r="R56" s="89">
        <f>SUM(Month!P$55:P58)/4</f>
        <v>0.56000000000000005</v>
      </c>
      <c r="S56" s="89">
        <f>SUM(Month!Q$55:Q58)/4</f>
        <v>1.2450000000000001</v>
      </c>
      <c r="T56" s="77"/>
      <c r="AP56" s="12"/>
    </row>
    <row r="57" spans="1:42" x14ac:dyDescent="0.3">
      <c r="A57" s="88">
        <v>1999</v>
      </c>
      <c r="B57" s="73" t="s">
        <v>85</v>
      </c>
      <c r="C57" s="89">
        <f>SUM(D57:J57)</f>
        <v>102.85</v>
      </c>
      <c r="D57" s="89">
        <f>Month!C59+calculation_hide!D56</f>
        <v>15.3</v>
      </c>
      <c r="E57" s="89">
        <f>Month!D59+calculation_hide!E56</f>
        <v>32.630000000000003</v>
      </c>
      <c r="F57" s="89">
        <f>Month!E59+calculation_hide!F56</f>
        <v>43.459999999999994</v>
      </c>
      <c r="G57" s="89">
        <f>Month!F59+calculation_hide!G56</f>
        <v>0.95</v>
      </c>
      <c r="H57" s="89">
        <f>Month!G59+calculation_hide!H56</f>
        <v>9.74</v>
      </c>
      <c r="I57" s="89">
        <f>Month!H59+calculation_hide!I56</f>
        <v>0.24999999999999997</v>
      </c>
      <c r="J57" s="89">
        <f>Month!I59+calculation_hide!J56</f>
        <v>0.52</v>
      </c>
      <c r="L57" s="89">
        <f>SUM(Month!J$55:J59)/5</f>
        <v>237.85999999999999</v>
      </c>
      <c r="M57" s="89">
        <f>SUM(Month!K$55:K59)/5</f>
        <v>36.197999999999993</v>
      </c>
      <c r="N57" s="89">
        <f>SUM(Month!L$55:L59)/5</f>
        <v>78.864000000000004</v>
      </c>
      <c r="O57" s="89">
        <f>SUM(Month!M$55:M59)/5</f>
        <v>95.581999999999994</v>
      </c>
      <c r="P57" s="89">
        <f>SUM(Month!N$55:N59)/5</f>
        <v>2.23</v>
      </c>
      <c r="Q57" s="89">
        <f>SUM(Month!O$55:O59)/5</f>
        <v>23.18</v>
      </c>
      <c r="R57" s="89">
        <f>SUM(Month!P$55:P59)/5</f>
        <v>0.55600000000000005</v>
      </c>
      <c r="S57" s="89">
        <f>SUM(Month!Q$55:Q59)/5</f>
        <v>1.25</v>
      </c>
      <c r="T57" s="77"/>
      <c r="AP57" s="12"/>
    </row>
    <row r="58" spans="1:42" x14ac:dyDescent="0.3">
      <c r="A58" s="88">
        <v>1999</v>
      </c>
      <c r="B58" s="73" t="s">
        <v>86</v>
      </c>
      <c r="C58" s="89">
        <f t="shared" ref="C58:C88" si="8">SUM(D58:J58)</f>
        <v>119.61</v>
      </c>
      <c r="D58" s="89">
        <f>Month!C60+calculation_hide!D57</f>
        <v>17.73</v>
      </c>
      <c r="E58" s="89">
        <f>Month!D60+calculation_hide!E57</f>
        <v>39.050000000000004</v>
      </c>
      <c r="F58" s="89">
        <f>Month!E60+calculation_hide!F57</f>
        <v>48.8</v>
      </c>
      <c r="G58" s="89">
        <f>Month!F60+calculation_hide!G57</f>
        <v>1.1399999999999999</v>
      </c>
      <c r="H58" s="89">
        <f>Month!G60+calculation_hide!H57</f>
        <v>11.98</v>
      </c>
      <c r="I58" s="89">
        <f>Month!H60+calculation_hide!I57</f>
        <v>0.27999999999999997</v>
      </c>
      <c r="J58" s="89">
        <f>Month!I60+calculation_hide!J57</f>
        <v>0.63</v>
      </c>
      <c r="L58" s="89">
        <f>SUM(Month!J$55:J60)/6</f>
        <v>238.51166666666666</v>
      </c>
      <c r="M58" s="89">
        <f>SUM(Month!K$55:K60)/6</f>
        <v>35.891666666666659</v>
      </c>
      <c r="N58" s="89">
        <f>SUM(Month!L$55:L60)/6</f>
        <v>79.243333333333325</v>
      </c>
      <c r="O58" s="89">
        <f>SUM(Month!M$55:M60)/6</f>
        <v>95.756666666666661</v>
      </c>
      <c r="P58" s="89">
        <f>SUM(Month!N$55:N60)/6</f>
        <v>2.23</v>
      </c>
      <c r="Q58" s="89">
        <f>SUM(Month!O$55:O60)/6</f>
        <v>23.565000000000001</v>
      </c>
      <c r="R58" s="89">
        <f>SUM(Month!P$55:P60)/6</f>
        <v>0.56333333333333335</v>
      </c>
      <c r="S58" s="89">
        <f>SUM(Month!Q$55:Q60)/6</f>
        <v>1.2616666666666667</v>
      </c>
      <c r="T58" s="77"/>
      <c r="AP58" s="12"/>
    </row>
    <row r="59" spans="1:42" x14ac:dyDescent="0.3">
      <c r="A59" s="88">
        <v>1999</v>
      </c>
      <c r="B59" s="73" t="s">
        <v>87</v>
      </c>
      <c r="C59" s="89">
        <f t="shared" si="8"/>
        <v>135.69999999999999</v>
      </c>
      <c r="D59" s="89">
        <f>Month!C61+calculation_hide!D58</f>
        <v>20</v>
      </c>
      <c r="E59" s="89">
        <f>Month!D61+calculation_hide!E58</f>
        <v>45.970000000000006</v>
      </c>
      <c r="F59" s="89">
        <f>Month!E61+calculation_hide!F58</f>
        <v>53.79</v>
      </c>
      <c r="G59" s="89">
        <f>Month!F61+calculation_hide!G58</f>
        <v>1.3299999999999998</v>
      </c>
      <c r="H59" s="89">
        <f>Month!G61+calculation_hide!H58</f>
        <v>13.58</v>
      </c>
      <c r="I59" s="89">
        <f>Month!H61+calculation_hide!I58</f>
        <v>0.30999999999999994</v>
      </c>
      <c r="J59" s="89">
        <f>Month!I61+calculation_hide!J58</f>
        <v>0.72</v>
      </c>
      <c r="L59" s="89">
        <f>SUM(Month!J$55:J61)/7</f>
        <v>238.86714285714285</v>
      </c>
      <c r="M59" s="89">
        <f>SUM(Month!K$55:K61)/7</f>
        <v>35.965714285714277</v>
      </c>
      <c r="N59" s="89">
        <f>SUM(Month!L$55:L61)/7</f>
        <v>79.745714285714286</v>
      </c>
      <c r="O59" s="89">
        <f>SUM(Month!M$55:M61)/7</f>
        <v>95.77428571428571</v>
      </c>
      <c r="P59" s="89">
        <f>SUM(Month!N$55:N61)/7</f>
        <v>2.23</v>
      </c>
      <c r="Q59" s="89">
        <f>SUM(Month!O$55:O61)/7</f>
        <v>23.35</v>
      </c>
      <c r="R59" s="89">
        <f>SUM(Month!P$55:P61)/7</f>
        <v>0.57000000000000006</v>
      </c>
      <c r="S59" s="89">
        <f>SUM(Month!Q$55:Q61)/7</f>
        <v>1.2314285714285715</v>
      </c>
      <c r="T59" s="77"/>
      <c r="AP59" s="12"/>
    </row>
    <row r="60" spans="1:42" x14ac:dyDescent="0.3">
      <c r="A60" s="88">
        <v>1999</v>
      </c>
      <c r="B60" s="73" t="s">
        <v>88</v>
      </c>
      <c r="C60" s="89">
        <f t="shared" si="8"/>
        <v>150.91000000000003</v>
      </c>
      <c r="D60" s="89">
        <f>Month!C62+calculation_hide!D59</f>
        <v>22.29</v>
      </c>
      <c r="E60" s="89">
        <f>Month!D62+calculation_hide!E59</f>
        <v>51.910000000000004</v>
      </c>
      <c r="F60" s="89">
        <f>Month!E62+calculation_hide!F59</f>
        <v>58.769999999999996</v>
      </c>
      <c r="G60" s="89">
        <f>Month!F62+calculation_hide!G59</f>
        <v>1.5199999999999998</v>
      </c>
      <c r="H60" s="89">
        <f>Month!G62+calculation_hide!H59</f>
        <v>15.27</v>
      </c>
      <c r="I60" s="89">
        <f>Month!H62+calculation_hide!I59</f>
        <v>0.32999999999999996</v>
      </c>
      <c r="J60" s="89">
        <f>Month!I62+calculation_hide!J59</f>
        <v>0.82</v>
      </c>
      <c r="L60" s="89">
        <f>SUM(Month!J$55:J62)/8</f>
        <v>237.5</v>
      </c>
      <c r="M60" s="89">
        <f>SUM(Month!K$55:K62)/8</f>
        <v>36.126249999999999</v>
      </c>
      <c r="N60" s="89">
        <f>SUM(Month!L$55:L62)/8</f>
        <v>78.702500000000001</v>
      </c>
      <c r="O60" s="89">
        <f>SUM(Month!M$55:M62)/8</f>
        <v>95.51124999999999</v>
      </c>
      <c r="P60" s="89">
        <f>SUM(Month!N$55:N62)/8</f>
        <v>2.23</v>
      </c>
      <c r="Q60" s="89">
        <f>SUM(Month!O$55:O62)/8</f>
        <v>23.143750000000001</v>
      </c>
      <c r="R60" s="89">
        <f>SUM(Month!P$55:P62)/8</f>
        <v>0.55500000000000005</v>
      </c>
      <c r="S60" s="89">
        <f>SUM(Month!Q$55:Q62)/8</f>
        <v>1.2312500000000002</v>
      </c>
      <c r="T60" s="77"/>
      <c r="AP60" s="12"/>
    </row>
    <row r="61" spans="1:42" x14ac:dyDescent="0.3">
      <c r="A61" s="88">
        <v>1999</v>
      </c>
      <c r="B61" s="73" t="s">
        <v>89</v>
      </c>
      <c r="C61" s="89">
        <f t="shared" si="8"/>
        <v>167.17000000000002</v>
      </c>
      <c r="D61" s="89">
        <f>Month!C63+calculation_hide!D60</f>
        <v>25.5</v>
      </c>
      <c r="E61" s="89">
        <f>Month!D63+calculation_hide!E60</f>
        <v>57.64</v>
      </c>
      <c r="F61" s="89">
        <f>Month!E63+calculation_hide!F60</f>
        <v>64</v>
      </c>
      <c r="G61" s="89">
        <f>Month!F63+calculation_hide!G60</f>
        <v>1.7099999999999997</v>
      </c>
      <c r="H61" s="89">
        <f>Month!G63+calculation_hide!H60</f>
        <v>17.05</v>
      </c>
      <c r="I61" s="89">
        <f>Month!H63+calculation_hide!I60</f>
        <v>0.36</v>
      </c>
      <c r="J61" s="89">
        <f>Month!I63+calculation_hide!J60</f>
        <v>0.90999999999999992</v>
      </c>
      <c r="L61" s="89">
        <f>SUM(Month!J$55:J63)/9</f>
        <v>237.11555555555555</v>
      </c>
      <c r="M61" s="89">
        <f>SUM(Month!K$55:K63)/9</f>
        <v>36.521111111111111</v>
      </c>
      <c r="N61" s="89">
        <f>SUM(Month!L$55:L63)/9</f>
        <v>77.844444444444449</v>
      </c>
      <c r="O61" s="89">
        <f>SUM(Month!M$55:M63)/9</f>
        <v>95.802222222222213</v>
      </c>
      <c r="P61" s="89">
        <f>SUM(Month!N$55:N63)/9</f>
        <v>2.23</v>
      </c>
      <c r="Q61" s="89">
        <f>SUM(Month!O$55:O63)/9</f>
        <v>22.952222222222222</v>
      </c>
      <c r="R61" s="89">
        <f>SUM(Month!P$55:P63)/9</f>
        <v>0.54666666666666663</v>
      </c>
      <c r="S61" s="89">
        <f>SUM(Month!Q$55:Q63)/9</f>
        <v>1.2188888888888891</v>
      </c>
      <c r="T61" s="77"/>
      <c r="AP61" s="12"/>
    </row>
    <row r="62" spans="1:42" x14ac:dyDescent="0.3">
      <c r="A62" s="88">
        <v>1999</v>
      </c>
      <c r="B62" s="73" t="s">
        <v>90</v>
      </c>
      <c r="C62" s="89">
        <f t="shared" si="8"/>
        <v>186.47000000000003</v>
      </c>
      <c r="D62" s="89">
        <f>Month!C64+calculation_hide!D61</f>
        <v>28.43</v>
      </c>
      <c r="E62" s="89">
        <f>Month!D64+calculation_hide!E61</f>
        <v>64.099999999999994</v>
      </c>
      <c r="F62" s="89">
        <f>Month!E64+calculation_hide!F61</f>
        <v>71.83</v>
      </c>
      <c r="G62" s="89">
        <f>Month!F64+calculation_hide!G61</f>
        <v>1.8999999999999997</v>
      </c>
      <c r="H62" s="89">
        <f>Month!G64+calculation_hide!H61</f>
        <v>18.8</v>
      </c>
      <c r="I62" s="89">
        <f>Month!H64+calculation_hide!I61</f>
        <v>0.39999999999999997</v>
      </c>
      <c r="J62" s="89">
        <f>Month!I64+calculation_hide!J61</f>
        <v>1.01</v>
      </c>
      <c r="L62" s="89">
        <f>SUM(Month!J$55:J64)/10</f>
        <v>237.43099999999998</v>
      </c>
      <c r="M62" s="89">
        <f>SUM(Month!K$55:K64)/10</f>
        <v>36.531999999999996</v>
      </c>
      <c r="N62" s="89">
        <f>SUM(Month!L$55:L64)/10</f>
        <v>78.067000000000007</v>
      </c>
      <c r="O62" s="89">
        <f>SUM(Month!M$55:M64)/10</f>
        <v>95.981999999999999</v>
      </c>
      <c r="P62" s="89">
        <f>SUM(Month!N$55:N64)/10</f>
        <v>2.23</v>
      </c>
      <c r="Q62" s="89">
        <f>SUM(Month!O$55:O64)/10</f>
        <v>22.864999999999998</v>
      </c>
      <c r="R62" s="89">
        <f>SUM(Month!P$55:P64)/10</f>
        <v>0.53499999999999992</v>
      </c>
      <c r="S62" s="89">
        <f>SUM(Month!Q$55:Q64)/10</f>
        <v>1.2200000000000002</v>
      </c>
      <c r="T62" s="77"/>
    </row>
    <row r="63" spans="1:42" x14ac:dyDescent="0.3">
      <c r="A63" s="88">
        <v>1999</v>
      </c>
      <c r="B63" s="73" t="s">
        <v>91</v>
      </c>
      <c r="C63" s="89">
        <f t="shared" si="8"/>
        <v>207.35999999999999</v>
      </c>
      <c r="D63" s="89">
        <f>Month!C65+calculation_hide!D62</f>
        <v>31.6</v>
      </c>
      <c r="E63" s="89">
        <f>Month!D65+calculation_hide!E62</f>
        <v>70.259999999999991</v>
      </c>
      <c r="F63" s="89">
        <f>Month!E65+calculation_hide!F62</f>
        <v>81.31</v>
      </c>
      <c r="G63" s="89">
        <f>Month!F65+calculation_hide!G62</f>
        <v>2.09</v>
      </c>
      <c r="H63" s="89">
        <f>Month!G65+calculation_hide!H62</f>
        <v>20.55</v>
      </c>
      <c r="I63" s="89">
        <f>Month!H65+calculation_hide!I62</f>
        <v>0.44999999999999996</v>
      </c>
      <c r="J63" s="89">
        <f>Month!I65+calculation_hide!J62</f>
        <v>1.1000000000000001</v>
      </c>
      <c r="L63" s="89">
        <f>SUM(Month!J$55:J65)/11</f>
        <v>237.34454545454545</v>
      </c>
      <c r="M63" s="89">
        <f>SUM(Month!K$55:K65)/11</f>
        <v>36.520909090909093</v>
      </c>
      <c r="N63" s="89">
        <f>SUM(Month!L$55:L65)/11</f>
        <v>77.814545454545453</v>
      </c>
      <c r="O63" s="89">
        <f>SUM(Month!M$55:M65)/11</f>
        <v>96.36363636363636</v>
      </c>
      <c r="P63" s="89">
        <f>SUM(Month!N$55:N65)/11</f>
        <v>2.23</v>
      </c>
      <c r="Q63" s="89">
        <f>SUM(Month!O$55:O65)/11</f>
        <v>22.677272727272726</v>
      </c>
      <c r="R63" s="89">
        <f>SUM(Month!P$55:P65)/11</f>
        <v>0.5281818181818182</v>
      </c>
      <c r="S63" s="89">
        <f>SUM(Month!Q$55:Q65)/11</f>
        <v>1.2100000000000002</v>
      </c>
      <c r="T63" s="77"/>
    </row>
    <row r="64" spans="1:42" x14ac:dyDescent="0.3">
      <c r="A64" s="91">
        <v>1999</v>
      </c>
      <c r="B64" s="92" t="s">
        <v>92</v>
      </c>
      <c r="C64" s="93">
        <f t="shared" si="8"/>
        <v>231.36</v>
      </c>
      <c r="D64" s="93">
        <f>Month!C66+calculation_hide!D63</f>
        <v>35.99</v>
      </c>
      <c r="E64" s="93">
        <f>Month!D66+calculation_hide!E63</f>
        <v>76.429999999999993</v>
      </c>
      <c r="F64" s="93">
        <f>Month!E66+calculation_hide!F63</f>
        <v>92.51</v>
      </c>
      <c r="G64" s="93">
        <f>Month!F66+calculation_hide!G63</f>
        <v>2.2799999999999998</v>
      </c>
      <c r="H64" s="93">
        <f>Month!G66+calculation_hide!H63</f>
        <v>22.41</v>
      </c>
      <c r="I64" s="93">
        <f>Month!H66+calculation_hide!I63</f>
        <v>0.52</v>
      </c>
      <c r="J64" s="93">
        <f>Month!I66+calculation_hide!J63</f>
        <v>1.2200000000000002</v>
      </c>
      <c r="K64" s="92"/>
      <c r="L64" s="93">
        <f>SUM(Month!J$55:J66)/12</f>
        <v>238.02083333333334</v>
      </c>
      <c r="M64" s="93">
        <f>SUM(Month!K$55:K66)/12</f>
        <v>36.845833333333339</v>
      </c>
      <c r="N64" s="93">
        <f>SUM(Month!L$55:L66)/12</f>
        <v>77.589166666666671</v>
      </c>
      <c r="O64" s="93">
        <f>SUM(Month!M$55:M66)/12</f>
        <v>97.189166666666665</v>
      </c>
      <c r="P64" s="93">
        <f>SUM(Month!N$55:N66)/12</f>
        <v>2.23</v>
      </c>
      <c r="Q64" s="93">
        <f>SUM(Month!O$55:O66)/12</f>
        <v>22.409166666666664</v>
      </c>
      <c r="R64" s="93">
        <f>SUM(Month!P$55:P66)/12</f>
        <v>0.53249999999999997</v>
      </c>
      <c r="S64" s="93">
        <f>SUM(Month!Q$55:Q66)/12</f>
        <v>1.2250000000000003</v>
      </c>
      <c r="T64" s="77"/>
    </row>
    <row r="65" spans="1:20" x14ac:dyDescent="0.3">
      <c r="A65" s="88">
        <v>2000</v>
      </c>
      <c r="B65" s="73" t="s">
        <v>81</v>
      </c>
      <c r="C65" s="89">
        <f t="shared" si="8"/>
        <v>23.509999999999998</v>
      </c>
      <c r="D65" s="89">
        <f>Month!C67</f>
        <v>3.55</v>
      </c>
      <c r="E65" s="89">
        <f>Month!D67</f>
        <v>6.67</v>
      </c>
      <c r="F65" s="89">
        <f>Month!E67</f>
        <v>11.19</v>
      </c>
      <c r="G65" s="89">
        <f>Month!F67</f>
        <v>0.19</v>
      </c>
      <c r="H65" s="89">
        <f>Month!G67</f>
        <v>1.77</v>
      </c>
      <c r="I65" s="89">
        <f>Month!H67</f>
        <v>7.0000000000000007E-2</v>
      </c>
      <c r="J65" s="89">
        <f>Month!I67</f>
        <v>7.0000000000000007E-2</v>
      </c>
      <c r="K65" s="96"/>
      <c r="L65" s="89">
        <f>Month!J67</f>
        <v>241.09000000000003</v>
      </c>
      <c r="M65" s="89">
        <f>Month!K67</f>
        <v>38.69</v>
      </c>
      <c r="N65" s="89">
        <f>Month!L67</f>
        <v>79.650000000000006</v>
      </c>
      <c r="O65" s="89">
        <f>Month!M67</f>
        <v>98.72</v>
      </c>
      <c r="P65" s="89">
        <f>Month!N67</f>
        <v>2.31</v>
      </c>
      <c r="Q65" s="89">
        <f>Month!O67</f>
        <v>20.3</v>
      </c>
      <c r="R65" s="89">
        <f>Month!P67</f>
        <v>0.61</v>
      </c>
      <c r="S65" s="89">
        <f>Month!Q67</f>
        <v>0.81</v>
      </c>
      <c r="T65" s="77"/>
    </row>
    <row r="66" spans="1:20" x14ac:dyDescent="0.3">
      <c r="A66" s="88">
        <v>2000</v>
      </c>
      <c r="B66" s="73" t="s">
        <v>82</v>
      </c>
      <c r="C66" s="89">
        <f t="shared" si="8"/>
        <v>45.62</v>
      </c>
      <c r="D66" s="89">
        <f>Month!C68+calculation_hide!D65</f>
        <v>6.9</v>
      </c>
      <c r="E66" s="89">
        <f>Month!D68+calculation_hide!E65</f>
        <v>13.379999999999999</v>
      </c>
      <c r="F66" s="89">
        <f>Month!E68+calculation_hide!F65</f>
        <v>21.259999999999998</v>
      </c>
      <c r="G66" s="89">
        <f>Month!F68+calculation_hide!G65</f>
        <v>0.38</v>
      </c>
      <c r="H66" s="89">
        <f>Month!G68+calculation_hide!H65</f>
        <v>3.4</v>
      </c>
      <c r="I66" s="89">
        <f>Month!H68+calculation_hide!I65</f>
        <v>0.14000000000000001</v>
      </c>
      <c r="J66" s="89">
        <f>Month!I68+calculation_hide!J65</f>
        <v>0.16</v>
      </c>
      <c r="K66" s="96"/>
      <c r="L66" s="89">
        <f>SUM(Month!J$67:J68)/2</f>
        <v>244.41500000000002</v>
      </c>
      <c r="M66" s="89">
        <f>SUM(Month!K$67:K68)/2</f>
        <v>38.349999999999994</v>
      </c>
      <c r="N66" s="89">
        <f>SUM(Month!L$67:L68)/2</f>
        <v>81.825000000000003</v>
      </c>
      <c r="O66" s="89">
        <f>SUM(Month!M$67:M68)/2</f>
        <v>100.36</v>
      </c>
      <c r="P66" s="89">
        <f>SUM(Month!N$67:N68)/2</f>
        <v>2.31</v>
      </c>
      <c r="Q66" s="89">
        <f>SUM(Month!O$67:O68)/2</f>
        <v>20</v>
      </c>
      <c r="R66" s="89">
        <f>SUM(Month!P$67:P68)/2</f>
        <v>0.625</v>
      </c>
      <c r="S66" s="89">
        <f>SUM(Month!Q$67:Q68)/2</f>
        <v>0.94500000000000006</v>
      </c>
      <c r="T66" s="77"/>
    </row>
    <row r="67" spans="1:20" x14ac:dyDescent="0.3">
      <c r="A67" s="88">
        <v>2000</v>
      </c>
      <c r="B67" s="73" t="s">
        <v>83</v>
      </c>
      <c r="C67" s="89">
        <f t="shared" si="8"/>
        <v>67.900000000000006</v>
      </c>
      <c r="D67" s="89">
        <f>Month!C69+calculation_hide!D66</f>
        <v>10.290000000000001</v>
      </c>
      <c r="E67" s="89">
        <f>Month!D69+calculation_hide!E66</f>
        <v>20.189999999999998</v>
      </c>
      <c r="F67" s="89">
        <f>Month!E69+calculation_hide!F66</f>
        <v>31.07</v>
      </c>
      <c r="G67" s="89">
        <f>Month!F69+calculation_hide!G66</f>
        <v>0.57000000000000006</v>
      </c>
      <c r="H67" s="89">
        <f>Month!G69+calculation_hide!H66</f>
        <v>5.3</v>
      </c>
      <c r="I67" s="89">
        <f>Month!H69+calculation_hide!I66</f>
        <v>0.2</v>
      </c>
      <c r="J67" s="89">
        <f>Month!I69+calculation_hide!J66</f>
        <v>0.28000000000000003</v>
      </c>
      <c r="K67" s="96"/>
      <c r="L67" s="89">
        <f>SUM(Month!J$67:J69)/3</f>
        <v>243.28666666666666</v>
      </c>
      <c r="M67" s="89">
        <f>SUM(Month!K$67:K69)/3</f>
        <v>37.319999999999993</v>
      </c>
      <c r="N67" s="89">
        <f>SUM(Month!L$67:L69)/3</f>
        <v>79.7</v>
      </c>
      <c r="O67" s="89">
        <f>SUM(Month!M$67:M69)/3</f>
        <v>102.23333333333333</v>
      </c>
      <c r="P67" s="89">
        <f>SUM(Month!N$67:N69)/3</f>
        <v>2.31</v>
      </c>
      <c r="Q67" s="89">
        <f>SUM(Month!O$67:O69)/3</f>
        <v>19.993333333333336</v>
      </c>
      <c r="R67" s="89">
        <f>SUM(Month!P$67:P69)/3</f>
        <v>0.6166666666666667</v>
      </c>
      <c r="S67" s="89">
        <f>SUM(Month!Q$67:Q69)/3</f>
        <v>1.1133333333333333</v>
      </c>
      <c r="T67" s="77"/>
    </row>
    <row r="68" spans="1:20" x14ac:dyDescent="0.3">
      <c r="A68" s="88">
        <v>2000</v>
      </c>
      <c r="B68" s="73" t="s">
        <v>84</v>
      </c>
      <c r="C68" s="89">
        <f t="shared" si="8"/>
        <v>87.52</v>
      </c>
      <c r="D68" s="89">
        <f>Month!C70+calculation_hide!D67</f>
        <v>13.47</v>
      </c>
      <c r="E68" s="89">
        <f>Month!D70+calculation_hide!E67</f>
        <v>26.119999999999997</v>
      </c>
      <c r="F68" s="89">
        <f>Month!E70+calculation_hide!F67</f>
        <v>39.68</v>
      </c>
      <c r="G68" s="89">
        <f>Month!F70+calculation_hide!G67</f>
        <v>0.76</v>
      </c>
      <c r="H68" s="89">
        <f>Month!G70+calculation_hide!H67</f>
        <v>6.88</v>
      </c>
      <c r="I68" s="89">
        <f>Month!H70+calculation_hide!I67</f>
        <v>0.24000000000000002</v>
      </c>
      <c r="J68" s="89">
        <f>Month!I70+calculation_hide!J67</f>
        <v>0.37</v>
      </c>
      <c r="K68" s="96"/>
      <c r="L68" s="89">
        <f>SUM(Month!J$67:J70)/4</f>
        <v>241.1275</v>
      </c>
      <c r="M68" s="89">
        <f>SUM(Month!K$67:K70)/4</f>
        <v>37.747499999999995</v>
      </c>
      <c r="N68" s="89">
        <f>SUM(Month!L$67:L70)/4</f>
        <v>78.272500000000008</v>
      </c>
      <c r="O68" s="89">
        <f>SUM(Month!M$67:M70)/4</f>
        <v>101.11499999999999</v>
      </c>
      <c r="P68" s="89">
        <f>SUM(Month!N$67:N70)/4</f>
        <v>2.31</v>
      </c>
      <c r="Q68" s="89">
        <f>SUM(Month!O$67:O70)/4</f>
        <v>19.997500000000002</v>
      </c>
      <c r="R68" s="89">
        <f>SUM(Month!P$67:P70)/4</f>
        <v>0.58499999999999996</v>
      </c>
      <c r="S68" s="89">
        <f>SUM(Month!Q$67:Q70)/4</f>
        <v>1.1000000000000001</v>
      </c>
      <c r="T68" s="77"/>
    </row>
    <row r="69" spans="1:20" x14ac:dyDescent="0.3">
      <c r="A69" s="88">
        <v>2000</v>
      </c>
      <c r="B69" s="73" t="s">
        <v>85</v>
      </c>
      <c r="C69" s="89">
        <f t="shared" si="8"/>
        <v>105.20000000000002</v>
      </c>
      <c r="D69" s="89">
        <f>Month!C71+calculation_hide!D68</f>
        <v>16.41</v>
      </c>
      <c r="E69" s="89">
        <f>Month!D71+calculation_hide!E68</f>
        <v>32.36</v>
      </c>
      <c r="F69" s="89">
        <f>Month!E71+calculation_hide!F68</f>
        <v>46.2</v>
      </c>
      <c r="G69" s="89">
        <f>Month!F71+calculation_hide!G68</f>
        <v>0.95</v>
      </c>
      <c r="H69" s="89">
        <f>Month!G71+calculation_hide!H68</f>
        <v>8.5399999999999991</v>
      </c>
      <c r="I69" s="89">
        <f>Month!H71+calculation_hide!I68</f>
        <v>0.26</v>
      </c>
      <c r="J69" s="89">
        <f>Month!I71+calculation_hide!J68</f>
        <v>0.48</v>
      </c>
      <c r="K69" s="96"/>
      <c r="L69" s="89">
        <f>SUM(Month!J$67:J71)/5</f>
        <v>240.08</v>
      </c>
      <c r="M69" s="89">
        <f>SUM(Month!K$67:K71)/5</f>
        <v>38.265999999999998</v>
      </c>
      <c r="N69" s="89">
        <f>SUM(Month!L$67:L71)/5</f>
        <v>77.440000000000012</v>
      </c>
      <c r="O69" s="89">
        <f>SUM(Month!M$67:M71)/5</f>
        <v>100.05999999999999</v>
      </c>
      <c r="P69" s="89">
        <f>SUM(Month!N$67:N71)/5</f>
        <v>2.31</v>
      </c>
      <c r="Q69" s="89">
        <f>SUM(Month!O$67:O71)/5</f>
        <v>20.302</v>
      </c>
      <c r="R69" s="89">
        <f>SUM(Month!P$67:P71)/5</f>
        <v>0.55599999999999994</v>
      </c>
      <c r="S69" s="89">
        <f>SUM(Month!Q$67:Q71)/5</f>
        <v>1.1460000000000001</v>
      </c>
      <c r="T69" s="77"/>
    </row>
    <row r="70" spans="1:20" x14ac:dyDescent="0.3">
      <c r="A70" s="88">
        <v>2000</v>
      </c>
      <c r="B70" s="73" t="s">
        <v>86</v>
      </c>
      <c r="C70" s="89">
        <f t="shared" si="8"/>
        <v>121.24000000000001</v>
      </c>
      <c r="D70" s="89">
        <f>Month!C72+calculation_hide!D69</f>
        <v>19.190000000000001</v>
      </c>
      <c r="E70" s="89">
        <f>Month!D72+calculation_hide!E69</f>
        <v>38.119999999999997</v>
      </c>
      <c r="F70" s="89">
        <f>Month!E72+calculation_hide!F69</f>
        <v>51.730000000000004</v>
      </c>
      <c r="G70" s="89">
        <f>Month!F72+calculation_hide!G69</f>
        <v>1.1399999999999999</v>
      </c>
      <c r="H70" s="89">
        <f>Month!G72+calculation_hide!H69</f>
        <v>10.169999999999998</v>
      </c>
      <c r="I70" s="89">
        <f>Month!H72+calculation_hide!I69</f>
        <v>0.28000000000000003</v>
      </c>
      <c r="J70" s="89">
        <f>Month!I72+calculation_hide!J69</f>
        <v>0.61</v>
      </c>
      <c r="K70" s="96"/>
      <c r="L70" s="89">
        <f>SUM(Month!J$67:J72)/6</f>
        <v>240.48000000000002</v>
      </c>
      <c r="M70" s="89">
        <f>SUM(Month!K$67:K72)/6</f>
        <v>38.473333333333329</v>
      </c>
      <c r="N70" s="89">
        <f>SUM(Month!L$67:L72)/6</f>
        <v>77.340000000000018</v>
      </c>
      <c r="O70" s="89">
        <f>SUM(Month!M$67:M72)/6</f>
        <v>100.60666666666667</v>
      </c>
      <c r="P70" s="89">
        <f>SUM(Month!N$67:N72)/6</f>
        <v>2.31</v>
      </c>
      <c r="Q70" s="89">
        <f>SUM(Month!O$67:O72)/6</f>
        <v>20.006666666666668</v>
      </c>
      <c r="R70" s="89">
        <f>SUM(Month!P$67:P72)/6</f>
        <v>0.53666666666666663</v>
      </c>
      <c r="S70" s="89">
        <f>SUM(Month!Q$67:Q72)/6</f>
        <v>1.2066666666666668</v>
      </c>
      <c r="T70" s="77"/>
    </row>
    <row r="71" spans="1:20" x14ac:dyDescent="0.3">
      <c r="A71" s="88">
        <v>2000</v>
      </c>
      <c r="B71" s="73" t="s">
        <v>87</v>
      </c>
      <c r="C71" s="89">
        <f t="shared" si="8"/>
        <v>136.93</v>
      </c>
      <c r="D71" s="89">
        <f>Month!C73+calculation_hide!D70</f>
        <v>21.68</v>
      </c>
      <c r="E71" s="89">
        <f>Month!D73+calculation_hide!E70</f>
        <v>44.26</v>
      </c>
      <c r="F71" s="89">
        <f>Month!E73+calculation_hide!F70</f>
        <v>57.040000000000006</v>
      </c>
      <c r="G71" s="89">
        <f>Month!F73+calculation_hide!G70</f>
        <v>1.3299999999999998</v>
      </c>
      <c r="H71" s="89">
        <f>Month!G73+calculation_hide!H70</f>
        <v>11.609999999999998</v>
      </c>
      <c r="I71" s="89">
        <f>Month!H73+calculation_hide!I70</f>
        <v>0.30000000000000004</v>
      </c>
      <c r="J71" s="89">
        <f>Month!I73+calculation_hide!J70</f>
        <v>0.71</v>
      </c>
      <c r="K71" s="96"/>
      <c r="L71" s="89">
        <f>SUM(Month!J$67:J73)/7</f>
        <v>238.80571428571429</v>
      </c>
      <c r="M71" s="89">
        <f>SUM(Month!K$67:K73)/7</f>
        <v>38.465714285714284</v>
      </c>
      <c r="N71" s="89">
        <f>SUM(Month!L$67:L73)/7</f>
        <v>76.465714285714299</v>
      </c>
      <c r="O71" s="89">
        <f>SUM(Month!M$67:M73)/7</f>
        <v>99.899999999999991</v>
      </c>
      <c r="P71" s="89">
        <f>SUM(Month!N$67:N73)/7</f>
        <v>2.31</v>
      </c>
      <c r="Q71" s="89">
        <f>SUM(Month!O$67:O73)/7</f>
        <v>19.94857142857143</v>
      </c>
      <c r="R71" s="89">
        <f>SUM(Month!P$67:P73)/7</f>
        <v>0.51857142857142857</v>
      </c>
      <c r="S71" s="89">
        <f>SUM(Month!Q$67:Q73)/7</f>
        <v>1.1971428571428573</v>
      </c>
      <c r="T71" s="77"/>
    </row>
    <row r="72" spans="1:20" x14ac:dyDescent="0.3">
      <c r="A72" s="88">
        <v>2000</v>
      </c>
      <c r="B72" s="73" t="s">
        <v>88</v>
      </c>
      <c r="C72" s="89">
        <f t="shared" si="8"/>
        <v>153.30000000000001</v>
      </c>
      <c r="D72" s="89">
        <f>Month!C74+calculation_hide!D71</f>
        <v>24.45</v>
      </c>
      <c r="E72" s="89">
        <f>Month!D74+calculation_hide!E71</f>
        <v>51.059999999999995</v>
      </c>
      <c r="F72" s="89">
        <f>Month!E74+calculation_hide!F71</f>
        <v>61.980000000000004</v>
      </c>
      <c r="G72" s="89">
        <f>Month!F74+calculation_hide!G71</f>
        <v>1.5199999999999998</v>
      </c>
      <c r="H72" s="89">
        <f>Month!G74+calculation_hide!H71</f>
        <v>13.149999999999999</v>
      </c>
      <c r="I72" s="89">
        <f>Month!H74+calculation_hide!I71</f>
        <v>0.32000000000000006</v>
      </c>
      <c r="J72" s="89">
        <f>Month!I74+calculation_hide!J71</f>
        <v>0.82</v>
      </c>
      <c r="K72" s="96"/>
      <c r="L72" s="89">
        <f>SUM(Month!J$67:J74)/8</f>
        <v>239.65750000000003</v>
      </c>
      <c r="M72" s="89">
        <f>SUM(Month!K$67:K74)/8</f>
        <v>39.397500000000001</v>
      </c>
      <c r="N72" s="89">
        <f>SUM(Month!L$67:L74)/8</f>
        <v>76.981250000000017</v>
      </c>
      <c r="O72" s="89">
        <f>SUM(Month!M$67:M74)/8</f>
        <v>99.336249999999993</v>
      </c>
      <c r="P72" s="89">
        <f>SUM(Month!N$67:N74)/8</f>
        <v>2.31</v>
      </c>
      <c r="Q72" s="89">
        <f>SUM(Month!O$67:O74)/8</f>
        <v>19.915000000000003</v>
      </c>
      <c r="R72" s="89">
        <f>SUM(Month!P$67:P74)/8</f>
        <v>0.51249999999999996</v>
      </c>
      <c r="S72" s="89">
        <f>SUM(Month!Q$67:Q74)/8</f>
        <v>1.2050000000000001</v>
      </c>
      <c r="T72" s="77"/>
    </row>
    <row r="73" spans="1:20" x14ac:dyDescent="0.3">
      <c r="A73" s="88">
        <v>2000</v>
      </c>
      <c r="B73" s="73" t="s">
        <v>89</v>
      </c>
      <c r="C73" s="89">
        <f t="shared" si="8"/>
        <v>170.16</v>
      </c>
      <c r="D73" s="89">
        <f>Month!C75+calculation_hide!D72</f>
        <v>27.43</v>
      </c>
      <c r="E73" s="89">
        <f>Month!D75+calculation_hide!E72</f>
        <v>57.519999999999996</v>
      </c>
      <c r="F73" s="89">
        <f>Month!E75+calculation_hide!F72</f>
        <v>67.5</v>
      </c>
      <c r="G73" s="89">
        <f>Month!F75+calculation_hide!G72</f>
        <v>1.7099999999999997</v>
      </c>
      <c r="H73" s="89">
        <f>Month!G75+calculation_hide!H72</f>
        <v>14.709999999999999</v>
      </c>
      <c r="I73" s="89">
        <f>Month!H75+calculation_hide!I72</f>
        <v>0.35000000000000009</v>
      </c>
      <c r="J73" s="89">
        <f>Month!I75+calculation_hide!J72</f>
        <v>0.94</v>
      </c>
      <c r="K73" s="96"/>
      <c r="L73" s="89">
        <f>SUM(Month!J$67:J75)/9</f>
        <v>239.70888888888891</v>
      </c>
      <c r="M73" s="89">
        <f>SUM(Month!K$67:K75)/9</f>
        <v>39.11888888888889</v>
      </c>
      <c r="N73" s="89">
        <f>SUM(Month!L$67:L75)/9</f>
        <v>77.248888888888899</v>
      </c>
      <c r="O73" s="89">
        <f>SUM(Month!M$67:M75)/9</f>
        <v>99.501111111111115</v>
      </c>
      <c r="P73" s="89">
        <f>SUM(Month!N$67:N75)/9</f>
        <v>2.31</v>
      </c>
      <c r="Q73" s="89">
        <f>SUM(Month!O$67:O75)/9</f>
        <v>19.784444444444446</v>
      </c>
      <c r="R73" s="89">
        <f>SUM(Month!P$67:P75)/9</f>
        <v>0.51444444444444448</v>
      </c>
      <c r="S73" s="89">
        <f>SUM(Month!Q$67:Q75)/9</f>
        <v>1.231111111111111</v>
      </c>
      <c r="T73" s="77"/>
    </row>
    <row r="74" spans="1:20" x14ac:dyDescent="0.3">
      <c r="A74" s="88">
        <v>2000</v>
      </c>
      <c r="B74" s="73" t="s">
        <v>90</v>
      </c>
      <c r="C74" s="89">
        <f t="shared" si="8"/>
        <v>189.26000000000002</v>
      </c>
      <c r="D74" s="89">
        <f>Month!C76+calculation_hide!D73</f>
        <v>30.86</v>
      </c>
      <c r="E74" s="89">
        <f>Month!D76+calculation_hide!E73</f>
        <v>63.37</v>
      </c>
      <c r="F74" s="89">
        <f>Month!E76+calculation_hide!F73</f>
        <v>75.52</v>
      </c>
      <c r="G74" s="89">
        <f>Month!F76+calculation_hide!G73</f>
        <v>1.8999999999999997</v>
      </c>
      <c r="H74" s="89">
        <f>Month!G76+calculation_hide!H73</f>
        <v>16.18</v>
      </c>
      <c r="I74" s="89">
        <f>Month!H76+calculation_hide!I73</f>
        <v>0.40000000000000008</v>
      </c>
      <c r="J74" s="89">
        <f>Month!I76+calculation_hide!J73</f>
        <v>1.03</v>
      </c>
      <c r="K74" s="96"/>
      <c r="L74" s="89">
        <f>SUM(Month!J$67:J76)/10</f>
        <v>239.48099999999999</v>
      </c>
      <c r="M74" s="89">
        <f>SUM(Month!K$67:K76)/10</f>
        <v>39.338000000000001</v>
      </c>
      <c r="N74" s="89">
        <f>SUM(Month!L$67:L76)/10</f>
        <v>77.097000000000008</v>
      </c>
      <c r="O74" s="89">
        <f>SUM(Month!M$67:M76)/10</f>
        <v>99.328999999999994</v>
      </c>
      <c r="P74" s="89">
        <f>SUM(Month!N$67:N76)/10</f>
        <v>2.3099999999999996</v>
      </c>
      <c r="Q74" s="89">
        <f>SUM(Month!O$67:O76)/10</f>
        <v>19.675000000000004</v>
      </c>
      <c r="R74" s="89">
        <f>SUM(Month!P$67:P76)/10</f>
        <v>0.52</v>
      </c>
      <c r="S74" s="89">
        <f>SUM(Month!Q$67:Q76)/10</f>
        <v>1.2120000000000002</v>
      </c>
      <c r="T74" s="77"/>
    </row>
    <row r="75" spans="1:20" x14ac:dyDescent="0.3">
      <c r="A75" s="88">
        <v>2000</v>
      </c>
      <c r="B75" s="73" t="s">
        <v>91</v>
      </c>
      <c r="C75" s="89">
        <f t="shared" si="8"/>
        <v>211.57999999999998</v>
      </c>
      <c r="D75" s="89">
        <f>Month!C77+calculation_hide!D74</f>
        <v>34.57</v>
      </c>
      <c r="E75" s="89">
        <f>Month!D77+calculation_hide!E74</f>
        <v>70.289999999999992</v>
      </c>
      <c r="F75" s="89">
        <f>Month!E77+calculation_hide!F74</f>
        <v>85.259999999999991</v>
      </c>
      <c r="G75" s="89">
        <f>Month!F77+calculation_hide!G74</f>
        <v>2.09</v>
      </c>
      <c r="H75" s="89">
        <f>Month!G77+calculation_hide!H74</f>
        <v>17.8</v>
      </c>
      <c r="I75" s="89">
        <f>Month!H77+calculation_hide!I74</f>
        <v>0.45000000000000007</v>
      </c>
      <c r="J75" s="89">
        <f>Month!I77+calculation_hide!J74</f>
        <v>1.1200000000000001</v>
      </c>
      <c r="K75" s="96"/>
      <c r="L75" s="89">
        <f>SUM(Month!J$67:J77)/11</f>
        <v>239.80909090909091</v>
      </c>
      <c r="M75" s="89">
        <f>SUM(Month!K$67:K77)/11</f>
        <v>39.415454545454544</v>
      </c>
      <c r="N75" s="89">
        <f>SUM(Month!L$67:L77)/11</f>
        <v>77.360000000000014</v>
      </c>
      <c r="O75" s="89">
        <f>SUM(Month!M$67:M77)/11</f>
        <v>99.332727272727254</v>
      </c>
      <c r="P75" s="89">
        <f>SUM(Month!N$67:N77)/11</f>
        <v>2.3099999999999996</v>
      </c>
      <c r="Q75" s="89">
        <f>SUM(Month!O$67:O77)/11</f>
        <v>19.670909090909092</v>
      </c>
      <c r="R75" s="89">
        <f>SUM(Month!P$67:P77)/11</f>
        <v>0.51727272727272733</v>
      </c>
      <c r="S75" s="89">
        <f>SUM(Month!Q$67:Q77)/11</f>
        <v>1.2027272727272729</v>
      </c>
      <c r="T75" s="77"/>
    </row>
    <row r="76" spans="1:20" x14ac:dyDescent="0.3">
      <c r="A76" s="91">
        <v>2000</v>
      </c>
      <c r="B76" s="92" t="s">
        <v>92</v>
      </c>
      <c r="C76" s="93">
        <f t="shared" si="8"/>
        <v>234.76</v>
      </c>
      <c r="D76" s="93">
        <f>Month!C78+calculation_hide!D75</f>
        <v>38.54</v>
      </c>
      <c r="E76" s="93">
        <f>Month!D78+calculation_hide!E75</f>
        <v>76.709999999999994</v>
      </c>
      <c r="F76" s="93">
        <f>Month!E78+calculation_hide!F75</f>
        <v>95.85</v>
      </c>
      <c r="G76" s="93">
        <f>Month!F78+calculation_hide!G75</f>
        <v>2.2799999999999998</v>
      </c>
      <c r="H76" s="93">
        <f>Month!G78+calculation_hide!H75</f>
        <v>19.630000000000003</v>
      </c>
      <c r="I76" s="93">
        <f>Month!H78+calculation_hide!I75</f>
        <v>0.51</v>
      </c>
      <c r="J76" s="93">
        <f>Month!I78+calculation_hide!J75</f>
        <v>1.2400000000000002</v>
      </c>
      <c r="K76" s="97"/>
      <c r="L76" s="93">
        <f>SUM(Month!J$67:J78)/12</f>
        <v>240.16250000000002</v>
      </c>
      <c r="M76" s="93">
        <f>SUM(Month!K$67:K78)/12</f>
        <v>39.139166666666668</v>
      </c>
      <c r="N76" s="93">
        <f>SUM(Month!L$67:L78)/12</f>
        <v>77.553333333333342</v>
      </c>
      <c r="O76" s="93">
        <f>SUM(Month!M$67:M78)/12</f>
        <v>99.788333333333313</v>
      </c>
      <c r="P76" s="93">
        <f>SUM(Month!N$67:N78)/12</f>
        <v>2.3099999999999996</v>
      </c>
      <c r="Q76" s="93">
        <f>SUM(Month!O$67:O78)/12</f>
        <v>19.634166666666669</v>
      </c>
      <c r="R76" s="93">
        <f>SUM(Month!P$67:P78)/12</f>
        <v>0.51833333333333342</v>
      </c>
      <c r="S76" s="93">
        <f>SUM(Month!Q$67:Q78)/12</f>
        <v>1.2191666666666667</v>
      </c>
      <c r="T76" s="77"/>
    </row>
    <row r="77" spans="1:20" x14ac:dyDescent="0.3">
      <c r="A77" s="88">
        <v>2001</v>
      </c>
      <c r="B77" s="73" t="s">
        <v>81</v>
      </c>
      <c r="C77" s="89">
        <f t="shared" si="8"/>
        <v>24.53</v>
      </c>
      <c r="D77" s="89">
        <f>Month!C79</f>
        <v>3.8</v>
      </c>
      <c r="E77" s="89">
        <f>Month!D79</f>
        <v>6.78</v>
      </c>
      <c r="F77" s="89">
        <f>Month!E79</f>
        <v>11.83</v>
      </c>
      <c r="G77" s="89">
        <f>Month!F79</f>
        <v>0.21</v>
      </c>
      <c r="H77" s="89">
        <f>Month!G79</f>
        <v>1.78</v>
      </c>
      <c r="I77" s="89">
        <f>Month!H79</f>
        <v>0.04</v>
      </c>
      <c r="J77" s="89">
        <f>Month!I79</f>
        <v>0.09</v>
      </c>
      <c r="K77" s="96"/>
      <c r="L77" s="89">
        <f>Month!J79</f>
        <v>241.14000000000001</v>
      </c>
      <c r="M77" s="89">
        <f>Month!K79</f>
        <v>39.31</v>
      </c>
      <c r="N77" s="89">
        <f>Month!L79</f>
        <v>78.099999999999994</v>
      </c>
      <c r="O77" s="89">
        <f>Month!M79</f>
        <v>99.4</v>
      </c>
      <c r="P77" s="89">
        <f>Month!N79</f>
        <v>2.5299999999999998</v>
      </c>
      <c r="Q77" s="89">
        <f>Month!O79</f>
        <v>20.39</v>
      </c>
      <c r="R77" s="89">
        <f>Month!P79</f>
        <v>0.37</v>
      </c>
      <c r="S77" s="89">
        <f>Month!Q79</f>
        <v>1.04</v>
      </c>
      <c r="T77" s="77"/>
    </row>
    <row r="78" spans="1:20" x14ac:dyDescent="0.3">
      <c r="A78" s="88">
        <v>2001</v>
      </c>
      <c r="B78" s="73" t="s">
        <v>112</v>
      </c>
      <c r="C78" s="89">
        <f t="shared" si="8"/>
        <v>46.83</v>
      </c>
      <c r="D78" s="89">
        <f>Month!C80+calculation_hide!D77</f>
        <v>8.01</v>
      </c>
      <c r="E78" s="89">
        <f>Month!D80+calculation_hide!E77</f>
        <v>12.79</v>
      </c>
      <c r="F78" s="89">
        <f>Month!E80+calculation_hide!F77</f>
        <v>21.91</v>
      </c>
      <c r="G78" s="89">
        <f>Month!F80+calculation_hide!G77</f>
        <v>0.42</v>
      </c>
      <c r="H78" s="89">
        <f>Month!G80+calculation_hide!H77</f>
        <v>3.45</v>
      </c>
      <c r="I78" s="89">
        <f>Month!H80+calculation_hide!I77</f>
        <v>0.08</v>
      </c>
      <c r="J78" s="89">
        <f>Month!I80+calculation_hide!J77</f>
        <v>0.16999999999999998</v>
      </c>
      <c r="K78" s="96"/>
      <c r="L78" s="89">
        <f>SUM(Month!J$79:J80)/2</f>
        <v>241.065</v>
      </c>
      <c r="M78" s="89">
        <f>SUM(Month!K$79:K80)/2</f>
        <v>42.525000000000006</v>
      </c>
      <c r="N78" s="89">
        <f>SUM(Month!L$79:L80)/2</f>
        <v>76.169999999999987</v>
      </c>
      <c r="O78" s="89">
        <f>SUM(Month!M$79:M80)/2</f>
        <v>98.344999999999999</v>
      </c>
      <c r="P78" s="89">
        <f>SUM(Month!N$79:N80)/2</f>
        <v>2.5299999999999998</v>
      </c>
      <c r="Q78" s="89">
        <f>SUM(Month!O$79:O80)/2</f>
        <v>20.12</v>
      </c>
      <c r="R78" s="89">
        <f>SUM(Month!P$79:P80)/2</f>
        <v>0.35499999999999998</v>
      </c>
      <c r="S78" s="89">
        <f>SUM(Month!Q$79:Q80)/2</f>
        <v>1.02</v>
      </c>
      <c r="T78" s="77"/>
    </row>
    <row r="79" spans="1:20" x14ac:dyDescent="0.3">
      <c r="A79" s="88">
        <v>2001</v>
      </c>
      <c r="B79" s="73" t="s">
        <v>83</v>
      </c>
      <c r="C79" s="89">
        <f t="shared" si="8"/>
        <v>70.45</v>
      </c>
      <c r="D79" s="89">
        <f>Month!C81+calculation_hide!D78</f>
        <v>12.29</v>
      </c>
      <c r="E79" s="89">
        <f>Month!D81+calculation_hide!E78</f>
        <v>19.43</v>
      </c>
      <c r="F79" s="89">
        <f>Month!E81+calculation_hide!F78</f>
        <v>32.450000000000003</v>
      </c>
      <c r="G79" s="89">
        <f>Month!F81+calculation_hide!G78</f>
        <v>0.63</v>
      </c>
      <c r="H79" s="89">
        <f>Month!G81+calculation_hide!H78</f>
        <v>5.26</v>
      </c>
      <c r="I79" s="89">
        <f>Month!H81+calculation_hide!I78</f>
        <v>0.11</v>
      </c>
      <c r="J79" s="89">
        <f>Month!I81+calculation_hide!J78</f>
        <v>0.27999999999999997</v>
      </c>
      <c r="K79" s="96"/>
      <c r="L79" s="89">
        <f>SUM(Month!J$79:J81)/3</f>
        <v>241.57333333333335</v>
      </c>
      <c r="M79" s="89">
        <f>SUM(Month!K$79:K81)/3</f>
        <v>42.32</v>
      </c>
      <c r="N79" s="89">
        <f>SUM(Month!L$79:L81)/3</f>
        <v>75.413333333333327</v>
      </c>
      <c r="O79" s="89">
        <f>SUM(Month!M$79:M81)/3</f>
        <v>100.12</v>
      </c>
      <c r="P79" s="89">
        <f>SUM(Month!N$79:N81)/3</f>
        <v>2.5299999999999998</v>
      </c>
      <c r="Q79" s="89">
        <f>SUM(Month!O$79:O81)/3</f>
        <v>19.733333333333334</v>
      </c>
      <c r="R79" s="89">
        <f>SUM(Month!P$79:P81)/3</f>
        <v>0.34333333333333332</v>
      </c>
      <c r="S79" s="89">
        <f>SUM(Month!Q$79:Q81)/3</f>
        <v>1.1133333333333333</v>
      </c>
      <c r="T79" s="77"/>
    </row>
    <row r="80" spans="1:20" x14ac:dyDescent="0.3">
      <c r="A80" s="88">
        <v>2001</v>
      </c>
      <c r="B80" s="73" t="s">
        <v>84</v>
      </c>
      <c r="C80" s="89">
        <f t="shared" si="8"/>
        <v>89.76</v>
      </c>
      <c r="D80" s="89">
        <f>Month!C82+calculation_hide!D79</f>
        <v>15.299999999999999</v>
      </c>
      <c r="E80" s="89">
        <f>Month!D82+calculation_hide!E79</f>
        <v>25.1</v>
      </c>
      <c r="F80" s="89">
        <f>Month!E82+calculation_hide!F79</f>
        <v>41.120000000000005</v>
      </c>
      <c r="G80" s="89">
        <f>Month!F82+calculation_hide!G79</f>
        <v>0.84</v>
      </c>
      <c r="H80" s="89">
        <f>Month!G82+calculation_hide!H79</f>
        <v>6.91</v>
      </c>
      <c r="I80" s="89">
        <f>Month!H82+calculation_hide!I79</f>
        <v>0.14000000000000001</v>
      </c>
      <c r="J80" s="89">
        <f>Month!I82+calculation_hide!J79</f>
        <v>0.35</v>
      </c>
      <c r="K80" s="96"/>
      <c r="L80" s="89">
        <f>SUM(Month!J$79:J82)/4</f>
        <v>238.81</v>
      </c>
      <c r="M80" s="89">
        <f>SUM(Month!K$79:K82)/4</f>
        <v>41.1325</v>
      </c>
      <c r="N80" s="89">
        <f>SUM(Month!L$79:L82)/4</f>
        <v>74.11</v>
      </c>
      <c r="O80" s="89">
        <f>SUM(Month!M$79:M82)/4</f>
        <v>99.697500000000005</v>
      </c>
      <c r="P80" s="89">
        <f>SUM(Month!N$79:N82)/4</f>
        <v>2.5299999999999998</v>
      </c>
      <c r="Q80" s="89">
        <f>SUM(Month!O$79:O82)/4</f>
        <v>19.947500000000002</v>
      </c>
      <c r="R80" s="89">
        <f>SUM(Month!P$79:P82)/4</f>
        <v>0.35750000000000004</v>
      </c>
      <c r="S80" s="89">
        <f>SUM(Month!Q$79:Q82)/4</f>
        <v>1.0349999999999999</v>
      </c>
      <c r="T80" s="77"/>
    </row>
    <row r="81" spans="1:20" x14ac:dyDescent="0.3">
      <c r="A81" s="88">
        <v>2001</v>
      </c>
      <c r="B81" s="73" t="s">
        <v>85</v>
      </c>
      <c r="C81" s="89">
        <f t="shared" si="8"/>
        <v>107.18</v>
      </c>
      <c r="D81" s="89">
        <f>Month!C83+calculation_hide!D80</f>
        <v>18.2</v>
      </c>
      <c r="E81" s="89">
        <f>Month!D83+calculation_hide!E80</f>
        <v>31.400000000000002</v>
      </c>
      <c r="F81" s="89">
        <f>Month!E83+calculation_hide!F80</f>
        <v>47.580000000000005</v>
      </c>
      <c r="G81" s="89">
        <f>Month!F83+calculation_hide!G80</f>
        <v>1.05</v>
      </c>
      <c r="H81" s="89">
        <f>Month!G83+calculation_hide!H80</f>
        <v>8.370000000000001</v>
      </c>
      <c r="I81" s="89">
        <f>Month!H83+calculation_hide!I80</f>
        <v>0.16</v>
      </c>
      <c r="J81" s="89">
        <f>Month!I83+calculation_hide!J80</f>
        <v>0.42</v>
      </c>
      <c r="K81" s="96"/>
      <c r="L81" s="89">
        <f>SUM(Month!J$79:J83)/5</f>
        <v>238.048</v>
      </c>
      <c r="M81" s="89">
        <f>SUM(Month!K$79:K83)/5</f>
        <v>40.910000000000004</v>
      </c>
      <c r="N81" s="89">
        <f>SUM(Month!L$79:L83)/5</f>
        <v>74.366</v>
      </c>
      <c r="O81" s="89">
        <f>SUM(Month!M$79:M83)/5</f>
        <v>99.1</v>
      </c>
      <c r="P81" s="89">
        <f>SUM(Month!N$79:N83)/5</f>
        <v>2.5299999999999998</v>
      </c>
      <c r="Q81" s="89">
        <f>SUM(Month!O$79:O83)/5</f>
        <v>19.78</v>
      </c>
      <c r="R81" s="89">
        <f>SUM(Month!P$79:P83)/5</f>
        <v>0.36199999999999999</v>
      </c>
      <c r="S81" s="89">
        <f>SUM(Month!Q$79:Q83)/5</f>
        <v>1</v>
      </c>
      <c r="T81" s="77"/>
    </row>
    <row r="82" spans="1:20" x14ac:dyDescent="0.3">
      <c r="A82" s="88">
        <v>2001</v>
      </c>
      <c r="B82" s="73" t="s">
        <v>86</v>
      </c>
      <c r="C82" s="89">
        <f t="shared" si="8"/>
        <v>123.52000000000002</v>
      </c>
      <c r="D82" s="89">
        <f>Month!C84+calculation_hide!D81</f>
        <v>21.66</v>
      </c>
      <c r="E82" s="89">
        <f>Month!D84+calculation_hide!E81</f>
        <v>37.010000000000005</v>
      </c>
      <c r="F82" s="89">
        <f>Month!E84+calculation_hide!F81</f>
        <v>52.980000000000004</v>
      </c>
      <c r="G82" s="89">
        <f>Month!F84+calculation_hide!G81</f>
        <v>1.26</v>
      </c>
      <c r="H82" s="89">
        <f>Month!G84+calculation_hide!H81</f>
        <v>9.9200000000000017</v>
      </c>
      <c r="I82" s="89">
        <f>Month!H84+calculation_hide!I81</f>
        <v>0.18</v>
      </c>
      <c r="J82" s="89">
        <f>Month!I84+calculation_hide!J81</f>
        <v>0.51</v>
      </c>
      <c r="K82" s="96"/>
      <c r="L82" s="89">
        <f>SUM(Month!J$79:J84)/6</f>
        <v>238.15666666666667</v>
      </c>
      <c r="M82" s="89">
        <f>SUM(Month!K$79:K84)/6</f>
        <v>42.378333333333337</v>
      </c>
      <c r="N82" s="89">
        <f>SUM(Month!L$79:L84)/6</f>
        <v>73.916666666666671</v>
      </c>
      <c r="O82" s="89">
        <f>SUM(Month!M$79:M84)/6</f>
        <v>98.536666666666676</v>
      </c>
      <c r="P82" s="89">
        <f>SUM(Month!N$79:N84)/6</f>
        <v>2.5299999999999998</v>
      </c>
      <c r="Q82" s="89">
        <f>SUM(Month!O$79:O84)/6</f>
        <v>19.416666666666668</v>
      </c>
      <c r="R82" s="89">
        <f>SUM(Month!P$79:P84)/6</f>
        <v>0.36833333333333335</v>
      </c>
      <c r="S82" s="89">
        <f>SUM(Month!Q$79:Q84)/6</f>
        <v>1.01</v>
      </c>
      <c r="T82" s="77"/>
    </row>
    <row r="83" spans="1:20" x14ac:dyDescent="0.3">
      <c r="A83" s="88">
        <v>2001</v>
      </c>
      <c r="B83" s="73" t="s">
        <v>113</v>
      </c>
      <c r="C83" s="89">
        <f t="shared" si="8"/>
        <v>139.47</v>
      </c>
      <c r="D83" s="89">
        <f>Month!C85+calculation_hide!D82</f>
        <v>24.26</v>
      </c>
      <c r="E83" s="89">
        <f>Month!D85+calculation_hide!E82</f>
        <v>43.470000000000006</v>
      </c>
      <c r="F83" s="89">
        <f>Month!E85+calculation_hide!F82</f>
        <v>57.980000000000004</v>
      </c>
      <c r="G83" s="89">
        <f>Month!F85+calculation_hide!G82</f>
        <v>1.47</v>
      </c>
      <c r="H83" s="89">
        <f>Month!G85+calculation_hide!H82</f>
        <v>11.510000000000002</v>
      </c>
      <c r="I83" s="89">
        <f>Month!H85+calculation_hide!I82</f>
        <v>0.19999999999999998</v>
      </c>
      <c r="J83" s="89">
        <f>Month!I85+calculation_hide!J82</f>
        <v>0.58000000000000007</v>
      </c>
      <c r="K83" s="96"/>
      <c r="L83" s="89">
        <f>SUM(Month!J$79:J85)/7</f>
        <v>238.27571428571429</v>
      </c>
      <c r="M83" s="89">
        <f>SUM(Month!K$79:K85)/7</f>
        <v>42.258571428571429</v>
      </c>
      <c r="N83" s="89">
        <f>SUM(Month!L$79:L85)/7</f>
        <v>74.48</v>
      </c>
      <c r="O83" s="89">
        <f>SUM(Month!M$79:M85)/7</f>
        <v>97.992857142857147</v>
      </c>
      <c r="P83" s="89">
        <f>SUM(Month!N$79:N85)/7</f>
        <v>2.5299999999999998</v>
      </c>
      <c r="Q83" s="89">
        <f>SUM(Month!O$79:O85)/7</f>
        <v>19.645714285714288</v>
      </c>
      <c r="R83" s="89">
        <f>SUM(Month!P$79:P85)/7</f>
        <v>0.37857142857142856</v>
      </c>
      <c r="S83" s="89">
        <f>SUM(Month!Q$79:Q85)/7</f>
        <v>0.9900000000000001</v>
      </c>
      <c r="T83" s="77"/>
    </row>
    <row r="84" spans="1:20" x14ac:dyDescent="0.3">
      <c r="A84" s="88">
        <v>2001</v>
      </c>
      <c r="B84" s="73" t="s">
        <v>88</v>
      </c>
      <c r="C84" s="89">
        <f t="shared" si="8"/>
        <v>155.45999999999998</v>
      </c>
      <c r="D84" s="89">
        <f>Month!C86+calculation_hide!D83</f>
        <v>26.66</v>
      </c>
      <c r="E84" s="89">
        <f>Month!D86+calculation_hide!E83</f>
        <v>50.160000000000004</v>
      </c>
      <c r="F84" s="89">
        <f>Month!E86+calculation_hide!F83</f>
        <v>62.81</v>
      </c>
      <c r="G84" s="89">
        <f>Month!F86+calculation_hide!G83</f>
        <v>1.68</v>
      </c>
      <c r="H84" s="89">
        <f>Month!G86+calculation_hide!H83</f>
        <v>13.250000000000002</v>
      </c>
      <c r="I84" s="89">
        <f>Month!H86+calculation_hide!I83</f>
        <v>0.22999999999999998</v>
      </c>
      <c r="J84" s="89">
        <f>Month!I86+calculation_hide!J83</f>
        <v>0.67</v>
      </c>
      <c r="K84" s="96"/>
      <c r="L84" s="89">
        <f>SUM(Month!J$79:J86)/8</f>
        <v>238.45625000000001</v>
      </c>
      <c r="M84" s="89">
        <f>SUM(Month!K$79:K86)/8</f>
        <v>41.977499999999999</v>
      </c>
      <c r="N84" s="89">
        <f>SUM(Month!L$79:L86)/8</f>
        <v>74.967500000000001</v>
      </c>
      <c r="O84" s="89">
        <f>SUM(Month!M$79:M86)/8</f>
        <v>97.65625</v>
      </c>
      <c r="P84" s="89">
        <f>SUM(Month!N$79:N86)/8</f>
        <v>2.5299999999999998</v>
      </c>
      <c r="Q84" s="89">
        <f>SUM(Month!O$79:O86)/8</f>
        <v>19.93375</v>
      </c>
      <c r="R84" s="89">
        <f>SUM(Month!P$79:P86)/8</f>
        <v>0.39249999999999996</v>
      </c>
      <c r="S84" s="89">
        <f>SUM(Month!Q$79:Q86)/8</f>
        <v>0.99875000000000003</v>
      </c>
      <c r="T84" s="77"/>
    </row>
    <row r="85" spans="1:20" x14ac:dyDescent="0.3">
      <c r="A85" s="88">
        <v>2001</v>
      </c>
      <c r="B85" s="73" t="s">
        <v>89</v>
      </c>
      <c r="C85" s="89">
        <f t="shared" si="8"/>
        <v>173.85999999999999</v>
      </c>
      <c r="D85" s="89">
        <f>Month!C87+calculation_hide!D84</f>
        <v>30.17</v>
      </c>
      <c r="E85" s="89">
        <f>Month!D87+calculation_hide!E84</f>
        <v>56.980000000000004</v>
      </c>
      <c r="F85" s="89">
        <f>Month!E87+calculation_hide!F84</f>
        <v>68.73</v>
      </c>
      <c r="G85" s="89">
        <f>Month!F87+calculation_hide!G84</f>
        <v>1.89</v>
      </c>
      <c r="H85" s="89">
        <f>Month!G87+calculation_hide!H84</f>
        <v>15.090000000000002</v>
      </c>
      <c r="I85" s="89">
        <f>Month!H87+calculation_hide!I84</f>
        <v>0.26</v>
      </c>
      <c r="J85" s="89">
        <f>Month!I87+calculation_hide!J84</f>
        <v>0.74</v>
      </c>
      <c r="K85" s="96"/>
      <c r="L85" s="89">
        <f>SUM(Month!J$79:J87)/9</f>
        <v>239.84777777777779</v>
      </c>
      <c r="M85" s="89">
        <f>SUM(Month!K$79:K87)/9</f>
        <v>42.176666666666662</v>
      </c>
      <c r="N85" s="89">
        <f>SUM(Month!L$79:L87)/9</f>
        <v>75.544444444444437</v>
      </c>
      <c r="O85" s="89">
        <f>SUM(Month!M$79:M87)/9</f>
        <v>98.056666666666672</v>
      </c>
      <c r="P85" s="89">
        <f>SUM(Month!N$79:N87)/9</f>
        <v>2.5299999999999998</v>
      </c>
      <c r="Q85" s="89">
        <f>SUM(Month!O$79:O87)/9</f>
        <v>20.165555555555557</v>
      </c>
      <c r="R85" s="89">
        <f>SUM(Month!P$79:P87)/9</f>
        <v>0.39777777777777773</v>
      </c>
      <c r="S85" s="89">
        <f>SUM(Month!Q$79:Q87)/9</f>
        <v>0.97666666666666679</v>
      </c>
      <c r="T85" s="77"/>
    </row>
    <row r="86" spans="1:20" x14ac:dyDescent="0.3">
      <c r="A86" s="88">
        <v>2001</v>
      </c>
      <c r="B86" s="73" t="s">
        <v>90</v>
      </c>
      <c r="C86" s="89">
        <f t="shared" si="8"/>
        <v>191.79000000000002</v>
      </c>
      <c r="D86" s="89">
        <f>Month!C88+calculation_hide!D85</f>
        <v>33.200000000000003</v>
      </c>
      <c r="E86" s="89">
        <f>Month!D88+calculation_hide!E85</f>
        <v>62.970000000000006</v>
      </c>
      <c r="F86" s="89">
        <f>Month!E88+calculation_hide!F85</f>
        <v>75.460000000000008</v>
      </c>
      <c r="G86" s="89">
        <f>Month!F88+calculation_hide!G85</f>
        <v>2.1</v>
      </c>
      <c r="H86" s="89">
        <f>Month!G88+calculation_hide!H85</f>
        <v>16.920000000000002</v>
      </c>
      <c r="I86" s="89">
        <f>Month!H88+calculation_hide!I85</f>
        <v>0.32</v>
      </c>
      <c r="J86" s="89">
        <f>Month!I88+calculation_hide!J85</f>
        <v>0.82</v>
      </c>
      <c r="K86" s="96"/>
      <c r="L86" s="89">
        <f>SUM(Month!J$79:J88)/10</f>
        <v>240.04300000000003</v>
      </c>
      <c r="M86" s="89">
        <f>SUM(Month!K$79:K88)/10</f>
        <v>41.855999999999995</v>
      </c>
      <c r="N86" s="89">
        <f>SUM(Month!L$79:L88)/10</f>
        <v>75.869</v>
      </c>
      <c r="O86" s="89">
        <f>SUM(Month!M$79:M88)/10</f>
        <v>97.872</v>
      </c>
      <c r="P86" s="89">
        <f>SUM(Month!N$79:N88)/10</f>
        <v>2.5300000000000002</v>
      </c>
      <c r="Q86" s="89">
        <f>SUM(Month!O$79:O88)/10</f>
        <v>20.515000000000001</v>
      </c>
      <c r="R86" s="89">
        <f>SUM(Month!P$79:P88)/10</f>
        <v>0.42399999999999993</v>
      </c>
      <c r="S86" s="89">
        <f>SUM(Month!Q$79:Q88)/10</f>
        <v>0.97700000000000009</v>
      </c>
      <c r="T86" s="77"/>
    </row>
    <row r="87" spans="1:20" x14ac:dyDescent="0.3">
      <c r="A87" s="88">
        <v>2001</v>
      </c>
      <c r="B87" s="73" t="s">
        <v>91</v>
      </c>
      <c r="C87" s="89">
        <f t="shared" si="8"/>
        <v>212.59000000000003</v>
      </c>
      <c r="D87" s="89">
        <f>Month!C89+calculation_hide!D86</f>
        <v>36.410000000000004</v>
      </c>
      <c r="E87" s="89">
        <f>Month!D89+calculation_hide!E86</f>
        <v>69.300000000000011</v>
      </c>
      <c r="F87" s="89">
        <f>Month!E89+calculation_hide!F86</f>
        <v>84.59</v>
      </c>
      <c r="G87" s="89">
        <f>Month!F89+calculation_hide!G86</f>
        <v>2.31</v>
      </c>
      <c r="H87" s="89">
        <f>Month!G89+calculation_hide!H86</f>
        <v>18.740000000000002</v>
      </c>
      <c r="I87" s="89">
        <f>Month!H89+calculation_hide!I86</f>
        <v>0.38</v>
      </c>
      <c r="J87" s="89">
        <f>Month!I89+calculation_hide!J86</f>
        <v>0.86</v>
      </c>
      <c r="K87" s="96"/>
      <c r="L87" s="89">
        <f>SUM(Month!J$79:J89)/11</f>
        <v>239.6318181818182</v>
      </c>
      <c r="M87" s="89">
        <f>SUM(Month!K$79:K89)/11</f>
        <v>41.29636363636363</v>
      </c>
      <c r="N87" s="89">
        <f>SUM(Month!L$79:L89)/11</f>
        <v>75.989999999999995</v>
      </c>
      <c r="O87" s="89">
        <f>SUM(Month!M$79:M89)/11</f>
        <v>97.74818181818182</v>
      </c>
      <c r="P87" s="89">
        <f>SUM(Month!N$79:N89)/11</f>
        <v>2.5300000000000002</v>
      </c>
      <c r="Q87" s="89">
        <f>SUM(Month!O$79:O89)/11</f>
        <v>20.702727272727273</v>
      </c>
      <c r="R87" s="89">
        <f>SUM(Month!P$79:P89)/11</f>
        <v>0.43181818181818171</v>
      </c>
      <c r="S87" s="89">
        <f>SUM(Month!Q$79:Q89)/11</f>
        <v>0.93272727272727285</v>
      </c>
      <c r="T87" s="77"/>
    </row>
    <row r="88" spans="1:20" x14ac:dyDescent="0.3">
      <c r="A88" s="91">
        <v>2001</v>
      </c>
      <c r="B88" s="92" t="s">
        <v>92</v>
      </c>
      <c r="C88" s="93">
        <f t="shared" si="8"/>
        <v>236.85000000000005</v>
      </c>
      <c r="D88" s="93">
        <f>Month!C90+calculation_hide!D87</f>
        <v>40.770000000000003</v>
      </c>
      <c r="E88" s="93">
        <f>Month!D90+calculation_hide!E87</f>
        <v>75.87</v>
      </c>
      <c r="F88" s="93">
        <f>Month!E90+calculation_hide!F87</f>
        <v>95.56</v>
      </c>
      <c r="G88" s="93">
        <f>Month!F90+calculation_hide!G87</f>
        <v>2.52</v>
      </c>
      <c r="H88" s="93">
        <f>Month!G90+calculation_hide!H87</f>
        <v>20.8</v>
      </c>
      <c r="I88" s="93">
        <f>Month!H90+calculation_hide!I87</f>
        <v>0.43</v>
      </c>
      <c r="J88" s="93">
        <f>Month!I90+calculation_hide!J87</f>
        <v>0.9</v>
      </c>
      <c r="K88" s="97"/>
      <c r="L88" s="93">
        <f>SUM(Month!J$79:J90)/12</f>
        <v>239.9</v>
      </c>
      <c r="M88" s="93">
        <f>SUM(Month!K$79:K90)/12</f>
        <v>41.092499999999994</v>
      </c>
      <c r="N88" s="93">
        <f>SUM(Month!L$79:L90)/12</f>
        <v>76.123333333333335</v>
      </c>
      <c r="O88" s="93">
        <f>SUM(Month!M$79:M90)/12</f>
        <v>98.030000000000015</v>
      </c>
      <c r="P88" s="93">
        <f>SUM(Month!N$79:N90)/12</f>
        <v>2.5300000000000002</v>
      </c>
      <c r="Q88" s="93">
        <f>SUM(Month!O$79:O90)/12</f>
        <v>20.796666666666667</v>
      </c>
      <c r="R88" s="93">
        <f>SUM(Month!P$79:P90)/12</f>
        <v>0.43249999999999994</v>
      </c>
      <c r="S88" s="93">
        <f>SUM(Month!Q$79:Q90)/12</f>
        <v>0.89500000000000013</v>
      </c>
      <c r="T88" s="77"/>
    </row>
    <row r="89" spans="1:20" x14ac:dyDescent="0.3">
      <c r="A89" s="88">
        <v>2002</v>
      </c>
      <c r="B89" s="73" t="s">
        <v>81</v>
      </c>
      <c r="C89" s="89">
        <f>SUM(D89:J89)</f>
        <v>23.25</v>
      </c>
      <c r="D89" s="89">
        <f>Month!C91</f>
        <v>3.97</v>
      </c>
      <c r="E89" s="89">
        <f>Month!D91</f>
        <v>6.35</v>
      </c>
      <c r="F89" s="89">
        <f>Month!E91</f>
        <v>10.84</v>
      </c>
      <c r="G89" s="89">
        <f>Month!F91</f>
        <v>0.23</v>
      </c>
      <c r="H89" s="89">
        <f>Month!G91</f>
        <v>1.76</v>
      </c>
      <c r="I89" s="89">
        <f>Month!H91</f>
        <v>0.06</v>
      </c>
      <c r="J89" s="89">
        <f>Month!I91</f>
        <v>0.04</v>
      </c>
      <c r="K89" s="89"/>
      <c r="L89" s="89">
        <f>Month!J91</f>
        <v>233.70999999999998</v>
      </c>
      <c r="M89" s="89">
        <f>Month!K91</f>
        <v>40.54</v>
      </c>
      <c r="N89" s="89">
        <f>Month!L91</f>
        <v>76.180000000000007</v>
      </c>
      <c r="O89" s="89">
        <f>Month!M91</f>
        <v>93.3</v>
      </c>
      <c r="P89" s="89">
        <f>Month!N91</f>
        <v>2.75</v>
      </c>
      <c r="Q89" s="89">
        <f>Month!O91</f>
        <v>20.03</v>
      </c>
      <c r="R89" s="89">
        <f>Month!P91</f>
        <v>0.47</v>
      </c>
      <c r="S89" s="89">
        <f>Month!Q91</f>
        <v>0.44</v>
      </c>
      <c r="T89" s="77"/>
    </row>
    <row r="90" spans="1:20" x14ac:dyDescent="0.3">
      <c r="A90" s="88">
        <v>2002</v>
      </c>
      <c r="B90" s="73" t="s">
        <v>82</v>
      </c>
      <c r="C90" s="89">
        <f>SUM(D90:J90)</f>
        <v>44.1</v>
      </c>
      <c r="D90" s="89">
        <f>Month!C92+calculation_hide!D89</f>
        <v>7.23</v>
      </c>
      <c r="E90" s="89">
        <f>Month!D92+calculation_hide!E89</f>
        <v>12.379999999999999</v>
      </c>
      <c r="F90" s="89">
        <f>Month!E92+calculation_hide!F89</f>
        <v>20.259999999999998</v>
      </c>
      <c r="G90" s="89">
        <f>Month!F92+calculation_hide!G89</f>
        <v>0.46</v>
      </c>
      <c r="H90" s="89">
        <f>Month!G92+calculation_hide!H89</f>
        <v>3.55</v>
      </c>
      <c r="I90" s="89">
        <f>Month!H92+calculation_hide!I89</f>
        <v>0.13</v>
      </c>
      <c r="J90" s="89">
        <f>Month!I92+calculation_hide!J89</f>
        <v>0.09</v>
      </c>
      <c r="K90" s="96"/>
      <c r="L90" s="89">
        <f>SUM(Month!J$91:J92)/2</f>
        <v>232.32499999999999</v>
      </c>
      <c r="M90" s="89">
        <f>SUM(Month!K$91:K92)/2</f>
        <v>40.534999999999997</v>
      </c>
      <c r="N90" s="89">
        <f>SUM(Month!L$91:L92)/2</f>
        <v>74.265000000000001</v>
      </c>
      <c r="O90" s="89">
        <f>SUM(Month!M$91:M92)/2</f>
        <v>93.414999999999992</v>
      </c>
      <c r="P90" s="89">
        <f>SUM(Month!N$91:N92)/2</f>
        <v>2.75</v>
      </c>
      <c r="Q90" s="89">
        <f>SUM(Month!O$91:O92)/2</f>
        <v>20.295000000000002</v>
      </c>
      <c r="R90" s="89">
        <f>SUM(Month!P$91:P92)/2</f>
        <v>0.55499999999999994</v>
      </c>
      <c r="S90" s="89">
        <f>SUM(Month!Q$91:Q92)/2</f>
        <v>0.51</v>
      </c>
      <c r="T90" s="77"/>
    </row>
    <row r="91" spans="1:20" x14ac:dyDescent="0.3">
      <c r="A91" s="88">
        <v>2002</v>
      </c>
      <c r="B91" s="73" t="s">
        <v>83</v>
      </c>
      <c r="C91" s="89">
        <f t="shared" ref="C91:C154" si="9">SUM(D91:J91)</f>
        <v>66.589999999999989</v>
      </c>
      <c r="D91" s="89">
        <f>Month!C93+calculation_hide!D90</f>
        <v>11.030000000000001</v>
      </c>
      <c r="E91" s="89">
        <f>Month!D93+calculation_hide!E90</f>
        <v>19.09</v>
      </c>
      <c r="F91" s="89">
        <f>Month!E93+calculation_hide!F90</f>
        <v>29.81</v>
      </c>
      <c r="G91" s="89">
        <f>Month!F93+calculation_hide!G90</f>
        <v>0.69000000000000006</v>
      </c>
      <c r="H91" s="89">
        <f>Month!G93+calculation_hide!H90</f>
        <v>5.6199999999999992</v>
      </c>
      <c r="I91" s="89">
        <f>Month!H93+calculation_hide!I90</f>
        <v>0.19</v>
      </c>
      <c r="J91" s="89">
        <f>Month!I93+calculation_hide!J90</f>
        <v>0.16</v>
      </c>
      <c r="K91" s="96"/>
      <c r="L91" s="89">
        <f>SUM(Month!J$91:J93)/3</f>
        <v>236.76666666666665</v>
      </c>
      <c r="M91" s="89">
        <f>SUM(Month!K$91:K93)/3</f>
        <v>40.406666666666666</v>
      </c>
      <c r="N91" s="89">
        <f>SUM(Month!L$91:L93)/3</f>
        <v>76.350000000000009</v>
      </c>
      <c r="O91" s="89">
        <f>SUM(Month!M$91:M93)/3</f>
        <v>95.396666666666661</v>
      </c>
      <c r="P91" s="89">
        <f>SUM(Month!N$91:N93)/3</f>
        <v>2.75</v>
      </c>
      <c r="Q91" s="89">
        <f>SUM(Month!O$91:O93)/3</f>
        <v>20.653333333333336</v>
      </c>
      <c r="R91" s="89">
        <f>SUM(Month!P$91:P93)/3</f>
        <v>0.58333333333333337</v>
      </c>
      <c r="S91" s="89">
        <f>SUM(Month!Q$91:Q93)/3</f>
        <v>0.62666666666666659</v>
      </c>
      <c r="T91" s="77"/>
    </row>
    <row r="92" spans="1:20" x14ac:dyDescent="0.3">
      <c r="A92" s="88">
        <v>2002</v>
      </c>
      <c r="B92" s="73" t="s">
        <v>84</v>
      </c>
      <c r="C92" s="89">
        <f t="shared" si="9"/>
        <v>85.22</v>
      </c>
      <c r="D92" s="89">
        <f>Month!C94+calculation_hide!D91</f>
        <v>13.3</v>
      </c>
      <c r="E92" s="89">
        <f>Month!D94+calculation_hide!E91</f>
        <v>25.52</v>
      </c>
      <c r="F92" s="89">
        <f>Month!E94+calculation_hide!F91</f>
        <v>37.699999999999996</v>
      </c>
      <c r="G92" s="89">
        <f>Month!F94+calculation_hide!G91</f>
        <v>0.92</v>
      </c>
      <c r="H92" s="89">
        <f>Month!G94+calculation_hide!H91</f>
        <v>7.3299999999999992</v>
      </c>
      <c r="I92" s="89">
        <f>Month!H94+calculation_hide!I91</f>
        <v>0.23</v>
      </c>
      <c r="J92" s="89">
        <f>Month!I94+calculation_hide!J91</f>
        <v>0.22</v>
      </c>
      <c r="K92" s="96"/>
      <c r="L92" s="89">
        <f>SUM(Month!J$91:J94)/4</f>
        <v>234.09249999999997</v>
      </c>
      <c r="M92" s="89">
        <f>SUM(Month!K$91:K94)/4</f>
        <v>38.267499999999998</v>
      </c>
      <c r="N92" s="89">
        <f>SUM(Month!L$91:L94)/4</f>
        <v>76.550000000000011</v>
      </c>
      <c r="O92" s="89">
        <f>SUM(Month!M$91:M94)/4</f>
        <v>94.53</v>
      </c>
      <c r="P92" s="89">
        <f>SUM(Month!N$91:N94)/4</f>
        <v>2.75</v>
      </c>
      <c r="Q92" s="89">
        <f>SUM(Month!O$91:O94)/4</f>
        <v>20.785000000000004</v>
      </c>
      <c r="R92" s="89">
        <f>SUM(Month!P$91:P94)/4</f>
        <v>0.57250000000000001</v>
      </c>
      <c r="S92" s="89">
        <f>SUM(Month!Q$91:Q94)/4</f>
        <v>0.63749999999999996</v>
      </c>
      <c r="T92" s="77"/>
    </row>
    <row r="93" spans="1:20" x14ac:dyDescent="0.3">
      <c r="A93" s="88">
        <v>2002</v>
      </c>
      <c r="B93" s="73" t="s">
        <v>85</v>
      </c>
      <c r="C93" s="89">
        <f t="shared" si="9"/>
        <v>102.32</v>
      </c>
      <c r="D93" s="89">
        <f>Month!C95+calculation_hide!D92</f>
        <v>15.850000000000001</v>
      </c>
      <c r="E93" s="89">
        <f>Month!D95+calculation_hide!E92</f>
        <v>31.21</v>
      </c>
      <c r="F93" s="89">
        <f>Month!E95+calculation_hide!F92</f>
        <v>44.769999999999996</v>
      </c>
      <c r="G93" s="89">
        <f>Month!F95+calculation_hide!G92</f>
        <v>1.1500000000000001</v>
      </c>
      <c r="H93" s="89">
        <f>Month!G95+calculation_hide!H92</f>
        <v>8.75</v>
      </c>
      <c r="I93" s="89">
        <f>Month!H95+calculation_hide!I92</f>
        <v>0.27</v>
      </c>
      <c r="J93" s="89">
        <f>Month!I95+calculation_hide!J92</f>
        <v>0.32</v>
      </c>
      <c r="K93" s="96"/>
      <c r="L93" s="89">
        <f>SUM(Month!J$91:J95)/5</f>
        <v>233.51599999999999</v>
      </c>
      <c r="M93" s="89">
        <f>SUM(Month!K$91:K95)/5</f>
        <v>38.489999999999995</v>
      </c>
      <c r="N93" s="89">
        <f>SUM(Month!L$91:L95)/5</f>
        <v>74.884000000000015</v>
      </c>
      <c r="O93" s="89">
        <f>SUM(Month!M$91:M95)/5</f>
        <v>95.671999999999997</v>
      </c>
      <c r="P93" s="89">
        <f>SUM(Month!N$91:N95)/5</f>
        <v>2.75</v>
      </c>
      <c r="Q93" s="89">
        <f>SUM(Month!O$91:O95)/5</f>
        <v>20.394000000000002</v>
      </c>
      <c r="R93" s="89">
        <f>SUM(Month!P$91:P95)/5</f>
        <v>0.58200000000000007</v>
      </c>
      <c r="S93" s="89">
        <f>SUM(Month!Q$91:Q95)/5</f>
        <v>0.74399999999999999</v>
      </c>
      <c r="T93" s="77"/>
    </row>
    <row r="94" spans="1:20" x14ac:dyDescent="0.3">
      <c r="A94" s="88">
        <v>2002</v>
      </c>
      <c r="B94" s="73" t="s">
        <v>86</v>
      </c>
      <c r="C94" s="89">
        <f t="shared" si="9"/>
        <v>118.6</v>
      </c>
      <c r="D94" s="89">
        <f>Month!C96+calculation_hide!D93</f>
        <v>18.440000000000001</v>
      </c>
      <c r="E94" s="89">
        <f>Month!D96+calculation_hide!E93</f>
        <v>37.19</v>
      </c>
      <c r="F94" s="89">
        <f>Month!E96+calculation_hide!F93</f>
        <v>50.33</v>
      </c>
      <c r="G94" s="89">
        <f>Month!F96+calculation_hide!G93</f>
        <v>1.3800000000000001</v>
      </c>
      <c r="H94" s="89">
        <f>Month!G96+calculation_hide!H93</f>
        <v>10.55</v>
      </c>
      <c r="I94" s="89">
        <f>Month!H96+calculation_hide!I93</f>
        <v>0.31</v>
      </c>
      <c r="J94" s="89">
        <f>Month!I96+calculation_hide!J93</f>
        <v>0.4</v>
      </c>
      <c r="K94" s="96"/>
      <c r="L94" s="89">
        <f>SUM(Month!J$91:J96)/6</f>
        <v>233.56499999999997</v>
      </c>
      <c r="M94" s="89">
        <f>SUM(Month!K$91:K96)/6</f>
        <v>38.85</v>
      </c>
      <c r="N94" s="89">
        <f>SUM(Month!L$91:L96)/6</f>
        <v>74.358333333333348</v>
      </c>
      <c r="O94" s="89">
        <f>SUM(Month!M$91:M96)/6</f>
        <v>95.818333333333328</v>
      </c>
      <c r="P94" s="89">
        <f>SUM(Month!N$91:N96)/6</f>
        <v>2.75</v>
      </c>
      <c r="Q94" s="89">
        <f>SUM(Month!O$91:O96)/6</f>
        <v>20.388333333333335</v>
      </c>
      <c r="R94" s="89">
        <f>SUM(Month!P$91:P96)/6</f>
        <v>0.61</v>
      </c>
      <c r="S94" s="89">
        <f>SUM(Month!Q$91:Q96)/6</f>
        <v>0.79</v>
      </c>
      <c r="T94" s="77"/>
    </row>
    <row r="95" spans="1:20" x14ac:dyDescent="0.3">
      <c r="A95" s="88">
        <v>2002</v>
      </c>
      <c r="B95" s="73" t="s">
        <v>87</v>
      </c>
      <c r="C95" s="89">
        <f t="shared" si="9"/>
        <v>135.27000000000001</v>
      </c>
      <c r="D95" s="89">
        <f>Month!C97+calculation_hide!D94</f>
        <v>21.11</v>
      </c>
      <c r="E95" s="89">
        <f>Month!D97+calculation_hide!E94</f>
        <v>43.98</v>
      </c>
      <c r="F95" s="89">
        <f>Month!E97+calculation_hide!F94</f>
        <v>55.78</v>
      </c>
      <c r="G95" s="89">
        <f>Month!F97+calculation_hide!G94</f>
        <v>1.61</v>
      </c>
      <c r="H95" s="89">
        <f>Month!G97+calculation_hide!H94</f>
        <v>12.040000000000001</v>
      </c>
      <c r="I95" s="89">
        <f>Month!H97+calculation_hide!I94</f>
        <v>0.33999999999999997</v>
      </c>
      <c r="J95" s="89">
        <f>Month!I97+calculation_hide!J94</f>
        <v>0.41000000000000003</v>
      </c>
      <c r="K95" s="96"/>
      <c r="L95" s="89">
        <f>SUM(Month!J$91:J97)/7</f>
        <v>235.76142857142855</v>
      </c>
      <c r="M95" s="89">
        <f>SUM(Month!K$91:K97)/7</f>
        <v>39.688571428571429</v>
      </c>
      <c r="N95" s="89">
        <f>SUM(Month!L$91:L97)/7</f>
        <v>75.384285714285724</v>
      </c>
      <c r="O95" s="89">
        <f>SUM(Month!M$91:M97)/7</f>
        <v>96.558571428571426</v>
      </c>
      <c r="P95" s="89">
        <f>SUM(Month!N$91:N97)/7</f>
        <v>2.75</v>
      </c>
      <c r="Q95" s="89">
        <f>SUM(Month!O$91:O97)/7</f>
        <v>20.090000000000003</v>
      </c>
      <c r="R95" s="89">
        <f>SUM(Month!P$91:P97)/7</f>
        <v>0.60285714285714298</v>
      </c>
      <c r="S95" s="89">
        <f>SUM(Month!Q$91:Q97)/7</f>
        <v>0.68714285714285717</v>
      </c>
      <c r="T95" s="77"/>
    </row>
    <row r="96" spans="1:20" x14ac:dyDescent="0.3">
      <c r="A96" s="88">
        <v>2002</v>
      </c>
      <c r="B96" s="73" t="s">
        <v>88</v>
      </c>
      <c r="C96" s="89">
        <f t="shared" si="9"/>
        <v>150.49</v>
      </c>
      <c r="D96" s="89">
        <f>Month!C98+calculation_hide!D95</f>
        <v>23.28</v>
      </c>
      <c r="E96" s="89">
        <f>Month!D98+calculation_hide!E95</f>
        <v>50.029999999999994</v>
      </c>
      <c r="F96" s="89">
        <f>Month!E98+calculation_hide!F95</f>
        <v>60.95</v>
      </c>
      <c r="G96" s="89">
        <f>Month!F98+calculation_hide!G95</f>
        <v>1.84</v>
      </c>
      <c r="H96" s="89">
        <f>Month!G98+calculation_hide!H95</f>
        <v>13.590000000000002</v>
      </c>
      <c r="I96" s="89">
        <f>Month!H98+calculation_hide!I95</f>
        <v>0.37</v>
      </c>
      <c r="J96" s="89">
        <f>Month!I98+calculation_hide!J95</f>
        <v>0.43000000000000005</v>
      </c>
      <c r="K96" s="96"/>
      <c r="L96" s="89">
        <f>SUM(Month!J$91:J98)/8</f>
        <v>235.52749999999997</v>
      </c>
      <c r="M96" s="89">
        <f>SUM(Month!K$91:K98)/8</f>
        <v>39.344999999999999</v>
      </c>
      <c r="N96" s="89">
        <f>SUM(Month!L$91:L98)/8</f>
        <v>75.042500000000004</v>
      </c>
      <c r="O96" s="89">
        <f>SUM(Month!M$91:M98)/8</f>
        <v>97.158749999999998</v>
      </c>
      <c r="P96" s="89">
        <f>SUM(Month!N$91:N98)/8</f>
        <v>2.75</v>
      </c>
      <c r="Q96" s="89">
        <f>SUM(Month!O$91:O98)/8</f>
        <v>20.017500000000002</v>
      </c>
      <c r="R96" s="89">
        <f>SUM(Month!P$91:P98)/8</f>
        <v>0.5837500000000001</v>
      </c>
      <c r="S96" s="89">
        <f>SUM(Month!Q$91:Q98)/8</f>
        <v>0.63000000000000012</v>
      </c>
      <c r="T96" s="77"/>
    </row>
    <row r="97" spans="1:20" x14ac:dyDescent="0.3">
      <c r="A97" s="88">
        <v>2002</v>
      </c>
      <c r="B97" s="73" t="s">
        <v>89</v>
      </c>
      <c r="C97" s="89">
        <f t="shared" si="9"/>
        <v>167.4</v>
      </c>
      <c r="D97" s="89">
        <f>Month!C99+calculation_hide!D96</f>
        <v>26.17</v>
      </c>
      <c r="E97" s="89">
        <f>Month!D99+calculation_hide!E96</f>
        <v>56.289999999999992</v>
      </c>
      <c r="F97" s="89">
        <f>Month!E99+calculation_hide!F96</f>
        <v>66.740000000000009</v>
      </c>
      <c r="G97" s="89">
        <f>Month!F99+calculation_hide!G96</f>
        <v>2.0700000000000003</v>
      </c>
      <c r="H97" s="89">
        <f>Month!G99+calculation_hide!H96</f>
        <v>15.270000000000001</v>
      </c>
      <c r="I97" s="89">
        <f>Month!H99+calculation_hide!I96</f>
        <v>0.4</v>
      </c>
      <c r="J97" s="89">
        <f>Month!I99+calculation_hide!J96</f>
        <v>0.46000000000000008</v>
      </c>
      <c r="K97" s="96"/>
      <c r="L97" s="89">
        <f>SUM(Month!J$91:J99)/9</f>
        <v>235.91777777777776</v>
      </c>
      <c r="M97" s="89">
        <f>SUM(Month!K$91:K99)/9</f>
        <v>39.565555555555555</v>
      </c>
      <c r="N97" s="89">
        <f>SUM(Month!L$91:L99)/9</f>
        <v>75.056666666666672</v>
      </c>
      <c r="O97" s="89">
        <f>SUM(Month!M$91:M99)/9</f>
        <v>97.294444444444437</v>
      </c>
      <c r="P97" s="89">
        <f>SUM(Month!N$91:N99)/9</f>
        <v>2.75</v>
      </c>
      <c r="Q97" s="89">
        <f>SUM(Month!O$91:O99)/9</f>
        <v>20.08666666666667</v>
      </c>
      <c r="R97" s="89">
        <f>SUM(Month!P$91:P99)/9</f>
        <v>0.56444444444444453</v>
      </c>
      <c r="S97" s="89">
        <f>SUM(Month!Q$91:Q99)/9</f>
        <v>0.60000000000000009</v>
      </c>
      <c r="T97" s="77"/>
    </row>
    <row r="98" spans="1:20" x14ac:dyDescent="0.3">
      <c r="A98" s="88">
        <v>2002</v>
      </c>
      <c r="B98" s="73" t="s">
        <v>90</v>
      </c>
      <c r="C98" s="89">
        <f t="shared" si="9"/>
        <v>186.12000000000003</v>
      </c>
      <c r="D98" s="89">
        <f>Month!C100+calculation_hide!D97</f>
        <v>29.53</v>
      </c>
      <c r="E98" s="89">
        <f>Month!D100+calculation_hide!E97</f>
        <v>61.86999999999999</v>
      </c>
      <c r="F98" s="89">
        <f>Month!E100+calculation_hide!F97</f>
        <v>74.890000000000015</v>
      </c>
      <c r="G98" s="89">
        <f>Month!F100+calculation_hide!G97</f>
        <v>2.3000000000000003</v>
      </c>
      <c r="H98" s="89">
        <f>Month!G100+calculation_hide!H97</f>
        <v>16.59</v>
      </c>
      <c r="I98" s="89">
        <f>Month!H100+calculation_hide!I97</f>
        <v>0.43000000000000005</v>
      </c>
      <c r="J98" s="89">
        <f>Month!I100+calculation_hide!J97</f>
        <v>0.51000000000000012</v>
      </c>
      <c r="K98" s="96"/>
      <c r="L98" s="89">
        <f>SUM(Month!J$91:J100)/10</f>
        <v>235.06199999999998</v>
      </c>
      <c r="M98" s="89">
        <f>SUM(Month!K$91:K100)/10</f>
        <v>39.661999999999999</v>
      </c>
      <c r="N98" s="89">
        <f>SUM(Month!L$91:L100)/10</f>
        <v>74.246000000000009</v>
      </c>
      <c r="O98" s="89">
        <f>SUM(Month!M$91:M100)/10</f>
        <v>97.328000000000003</v>
      </c>
      <c r="P98" s="89">
        <f>SUM(Month!N$91:N100)/10</f>
        <v>2.75</v>
      </c>
      <c r="Q98" s="89">
        <f>SUM(Month!O$91:O100)/10</f>
        <v>19.934000000000005</v>
      </c>
      <c r="R98" s="89">
        <f>SUM(Month!P$91:P100)/10</f>
        <v>0.54000000000000015</v>
      </c>
      <c r="S98" s="89">
        <f>SUM(Month!Q$91:Q100)/10</f>
        <v>0.60200000000000009</v>
      </c>
      <c r="T98" s="77"/>
    </row>
    <row r="99" spans="1:20" x14ac:dyDescent="0.3">
      <c r="A99" s="88">
        <v>2002</v>
      </c>
      <c r="B99" s="73" t="s">
        <v>91</v>
      </c>
      <c r="C99" s="89">
        <f t="shared" si="9"/>
        <v>206.42000000000002</v>
      </c>
      <c r="D99" s="89">
        <f>Month!C101+calculation_hide!D98</f>
        <v>33.25</v>
      </c>
      <c r="E99" s="89">
        <f>Month!D101+calculation_hide!E98</f>
        <v>67.739999999999995</v>
      </c>
      <c r="F99" s="89">
        <f>Month!E101+calculation_hide!F98</f>
        <v>83.780000000000015</v>
      </c>
      <c r="G99" s="89">
        <f>Month!F101+calculation_hide!G98</f>
        <v>2.5300000000000002</v>
      </c>
      <c r="H99" s="89">
        <f>Month!G101+calculation_hide!H98</f>
        <v>18.03</v>
      </c>
      <c r="I99" s="89">
        <f>Month!H101+calculation_hide!I98</f>
        <v>0.48000000000000004</v>
      </c>
      <c r="J99" s="89">
        <f>Month!I101+calculation_hide!J98</f>
        <v>0.6100000000000001</v>
      </c>
      <c r="K99" s="96"/>
      <c r="L99" s="89">
        <f>SUM(Month!J$91:J101)/11</f>
        <v>234.62727272727273</v>
      </c>
      <c r="M99" s="89">
        <f>SUM(Month!K$91:K101)/11</f>
        <v>39.645454545454548</v>
      </c>
      <c r="N99" s="89">
        <f>SUM(Month!L$91:L101)/11</f>
        <v>73.900000000000006</v>
      </c>
      <c r="O99" s="89">
        <f>SUM(Month!M$91:M101)/11</f>
        <v>97.273636363636356</v>
      </c>
      <c r="P99" s="89">
        <f>SUM(Month!N$91:N101)/11</f>
        <v>2.75</v>
      </c>
      <c r="Q99" s="89">
        <f>SUM(Month!O$91:O101)/11</f>
        <v>19.864545454545461</v>
      </c>
      <c r="R99" s="89">
        <f>SUM(Month!P$91:P101)/11</f>
        <v>0.53363636363636369</v>
      </c>
      <c r="S99" s="89">
        <f>SUM(Month!Q$91:Q101)/11</f>
        <v>0.66000000000000014</v>
      </c>
      <c r="T99" s="77"/>
    </row>
    <row r="100" spans="1:20" x14ac:dyDescent="0.3">
      <c r="A100" s="91">
        <v>2002</v>
      </c>
      <c r="B100" s="92" t="s">
        <v>92</v>
      </c>
      <c r="C100" s="93">
        <f t="shared" si="9"/>
        <v>229.60999999999999</v>
      </c>
      <c r="D100" s="93">
        <f>Month!C102+calculation_hide!D99</f>
        <v>37.72</v>
      </c>
      <c r="E100" s="93">
        <f>Month!D102+calculation_hide!E99</f>
        <v>73.47999999999999</v>
      </c>
      <c r="F100" s="93">
        <f>Month!E102+calculation_hide!F99</f>
        <v>94.300000000000011</v>
      </c>
      <c r="G100" s="93">
        <f>Month!F102+calculation_hide!G99</f>
        <v>2.7600000000000002</v>
      </c>
      <c r="H100" s="93">
        <f>Month!G102+calculation_hide!H99</f>
        <v>20.100000000000001</v>
      </c>
      <c r="I100" s="93">
        <f>Month!H102+calculation_hide!I99</f>
        <v>0.52</v>
      </c>
      <c r="J100" s="93">
        <f>Month!I102+calculation_hide!J99</f>
        <v>0.73000000000000009</v>
      </c>
      <c r="K100" s="97"/>
      <c r="L100" s="93">
        <f>SUM(Month!J$91:J102)/12</f>
        <v>234.76750000000001</v>
      </c>
      <c r="M100" s="93">
        <f>SUM(Month!K$91:K102)/12</f>
        <v>39.728333333333332</v>
      </c>
      <c r="N100" s="93">
        <f>SUM(Month!L$91:L102)/12</f>
        <v>73.480833333333337</v>
      </c>
      <c r="O100" s="93">
        <f>SUM(Month!M$91:M102)/12</f>
        <v>97.466666666666654</v>
      </c>
      <c r="P100" s="93">
        <f>SUM(Month!N$91:N102)/12</f>
        <v>2.75</v>
      </c>
      <c r="Q100" s="93">
        <f>SUM(Month!O$91:O102)/12</f>
        <v>20.100833333333338</v>
      </c>
      <c r="R100" s="93">
        <f>SUM(Month!P$91:P102)/12</f>
        <v>0.51916666666666678</v>
      </c>
      <c r="S100" s="93">
        <f>SUM(Month!Q$91:Q102)/12</f>
        <v>0.72166666666666679</v>
      </c>
      <c r="T100" s="77"/>
    </row>
    <row r="101" spans="1:20" x14ac:dyDescent="0.3">
      <c r="A101" s="98">
        <v>2003</v>
      </c>
      <c r="B101" s="73" t="s">
        <v>81</v>
      </c>
      <c r="C101" s="89">
        <f t="shared" si="9"/>
        <v>23.17</v>
      </c>
      <c r="D101" s="89">
        <f>Month!C103</f>
        <v>3.6</v>
      </c>
      <c r="E101" s="89">
        <f>Month!D103</f>
        <v>5.91</v>
      </c>
      <c r="F101" s="89">
        <f>Month!E103</f>
        <v>11.52</v>
      </c>
      <c r="G101" s="89">
        <f>Month!F103</f>
        <v>0.26</v>
      </c>
      <c r="H101" s="89">
        <f>Month!G103</f>
        <v>1.79</v>
      </c>
      <c r="I101" s="89">
        <f>Month!H103</f>
        <v>0.04</v>
      </c>
      <c r="J101" s="89">
        <f>Month!I103</f>
        <v>0.05</v>
      </c>
      <c r="K101" s="89"/>
      <c r="L101" s="89">
        <f>Month!J103</f>
        <v>227.14000000000001</v>
      </c>
      <c r="M101" s="89">
        <f>Month!K103</f>
        <v>36.130000000000003</v>
      </c>
      <c r="N101" s="89">
        <f>Month!L103</f>
        <v>70.89</v>
      </c>
      <c r="O101" s="89">
        <f>Month!M103</f>
        <v>95.79</v>
      </c>
      <c r="P101" s="89">
        <f>Month!N103</f>
        <v>3.11</v>
      </c>
      <c r="Q101" s="89">
        <f>Month!O103</f>
        <v>20.239999999999998</v>
      </c>
      <c r="R101" s="89">
        <f>Month!P103</f>
        <v>0.35</v>
      </c>
      <c r="S101" s="89">
        <f>Month!Q103</f>
        <v>0.63</v>
      </c>
      <c r="T101" s="77"/>
    </row>
    <row r="102" spans="1:20" x14ac:dyDescent="0.3">
      <c r="A102" s="98">
        <v>2003</v>
      </c>
      <c r="B102" s="73" t="s">
        <v>82</v>
      </c>
      <c r="C102" s="89">
        <f t="shared" si="9"/>
        <v>45.38</v>
      </c>
      <c r="D102" s="89">
        <f>Month!C104+D101</f>
        <v>7.46</v>
      </c>
      <c r="E102" s="89">
        <f>Month!D104+E101</f>
        <v>11.879999999999999</v>
      </c>
      <c r="F102" s="89">
        <f>Month!E104+F101</f>
        <v>21.82</v>
      </c>
      <c r="G102" s="89">
        <f>Month!F104+G101</f>
        <v>0.52</v>
      </c>
      <c r="H102" s="89">
        <f>Month!G104+H101</f>
        <v>3.56</v>
      </c>
      <c r="I102" s="89">
        <f>Month!H104+I101</f>
        <v>0.08</v>
      </c>
      <c r="J102" s="89">
        <f>Month!I104+J101</f>
        <v>6.0000000000000005E-2</v>
      </c>
      <c r="K102" s="96"/>
      <c r="L102" s="89">
        <f>SUM(Month!J$103:J104)/2</f>
        <v>227.26500000000001</v>
      </c>
      <c r="M102" s="89">
        <f>SUM(Month!K$103:K104)/2</f>
        <v>37.715000000000003</v>
      </c>
      <c r="N102" s="89">
        <f>SUM(Month!L$103:L104)/2</f>
        <v>71.275000000000006</v>
      </c>
      <c r="O102" s="89">
        <f>SUM(Month!M$103:M104)/2</f>
        <v>94.1</v>
      </c>
      <c r="P102" s="89">
        <f>SUM(Month!N$103:N104)/2</f>
        <v>3.11</v>
      </c>
      <c r="Q102" s="89">
        <f>SUM(Month!O$103:O104)/2</f>
        <v>20.324999999999999</v>
      </c>
      <c r="R102" s="89">
        <f>SUM(Month!P$103:P104)/2</f>
        <v>0.35499999999999998</v>
      </c>
      <c r="S102" s="89">
        <f>SUM(Month!Q$103:Q104)/2</f>
        <v>0.38500000000000001</v>
      </c>
      <c r="T102" s="77"/>
    </row>
    <row r="103" spans="1:20" x14ac:dyDescent="0.3">
      <c r="A103" s="98">
        <v>2003</v>
      </c>
      <c r="B103" s="73" t="s">
        <v>83</v>
      </c>
      <c r="C103" s="89">
        <f t="shared" si="9"/>
        <v>66.970000000000013</v>
      </c>
      <c r="D103" s="89">
        <f>Month!C105+D102</f>
        <v>11.5</v>
      </c>
      <c r="E103" s="89">
        <f>Month!D105+E102</f>
        <v>17.799999999999997</v>
      </c>
      <c r="F103" s="89">
        <f>Month!E105+F102</f>
        <v>31.17</v>
      </c>
      <c r="G103" s="89">
        <f>Month!F105+G102</f>
        <v>0.78</v>
      </c>
      <c r="H103" s="89">
        <f>Month!G105+H102</f>
        <v>5.54</v>
      </c>
      <c r="I103" s="89">
        <f>Month!H105+I102</f>
        <v>0.12</v>
      </c>
      <c r="J103" s="89">
        <f>Month!I105+J102</f>
        <v>6.0000000000000005E-2</v>
      </c>
      <c r="K103" s="96"/>
      <c r="L103" s="89">
        <f>SUM(Month!J$103:J105)/3</f>
        <v>230.26333333333335</v>
      </c>
      <c r="M103" s="89">
        <f>SUM(Month!K$103:K105)/3</f>
        <v>39.479999999999997</v>
      </c>
      <c r="N103" s="89">
        <f>SUM(Month!L$103:L105)/3</f>
        <v>71.19</v>
      </c>
      <c r="O103" s="89">
        <f>SUM(Month!M$103:M105)/3</f>
        <v>95.44</v>
      </c>
      <c r="P103" s="89">
        <f>SUM(Month!N$103:N105)/3</f>
        <v>3.11</v>
      </c>
      <c r="Q103" s="89">
        <f>SUM(Month!O$103:O105)/3</f>
        <v>20.400000000000002</v>
      </c>
      <c r="R103" s="89">
        <f>SUM(Month!P$103:P105)/3</f>
        <v>0.3666666666666667</v>
      </c>
      <c r="S103" s="89">
        <f>SUM(Month!Q$103:Q105)/3</f>
        <v>0.27666666666666667</v>
      </c>
      <c r="T103" s="77"/>
    </row>
    <row r="104" spans="1:20" x14ac:dyDescent="0.3">
      <c r="A104" s="98">
        <v>2003</v>
      </c>
      <c r="B104" s="73" t="s">
        <v>84</v>
      </c>
      <c r="C104" s="89">
        <f t="shared" si="9"/>
        <v>85.98</v>
      </c>
      <c r="D104" s="89">
        <f>Month!C106+D103</f>
        <v>14.75</v>
      </c>
      <c r="E104" s="89">
        <f>Month!D106+E103</f>
        <v>24.259999999999998</v>
      </c>
      <c r="F104" s="89">
        <f>Month!E106+F103</f>
        <v>38.57</v>
      </c>
      <c r="G104" s="89">
        <f>Month!F106+G103</f>
        <v>1.04</v>
      </c>
      <c r="H104" s="89">
        <f>Month!G106+H103</f>
        <v>7.15</v>
      </c>
      <c r="I104" s="89">
        <f>Month!H106+I103</f>
        <v>0.13999999999999999</v>
      </c>
      <c r="J104" s="89">
        <f>Month!I106+J103</f>
        <v>7.0000000000000007E-2</v>
      </c>
      <c r="K104" s="96"/>
      <c r="L104" s="89">
        <f>SUM(Month!J$103:J106)/4</f>
        <v>231.84000000000003</v>
      </c>
      <c r="M104" s="89">
        <f>SUM(Month!K$103:K106)/4</f>
        <v>40.9925</v>
      </c>
      <c r="N104" s="89">
        <f>SUM(Month!L$103:L106)/4</f>
        <v>72.772499999999994</v>
      </c>
      <c r="O104" s="89">
        <f>SUM(Month!M$103:M106)/4</f>
        <v>94.112499999999997</v>
      </c>
      <c r="P104" s="89">
        <f>SUM(Month!N$103:N106)/4</f>
        <v>3.11</v>
      </c>
      <c r="Q104" s="89">
        <f>SUM(Month!O$103:O106)/4</f>
        <v>20.272500000000001</v>
      </c>
      <c r="R104" s="89">
        <f>SUM(Month!P$103:P106)/4</f>
        <v>0.34250000000000003</v>
      </c>
      <c r="S104" s="89">
        <f>SUM(Month!Q$103:Q106)/4</f>
        <v>0.23750000000000002</v>
      </c>
      <c r="T104" s="77"/>
    </row>
    <row r="105" spans="1:20" x14ac:dyDescent="0.3">
      <c r="A105" s="98">
        <v>2003</v>
      </c>
      <c r="B105" s="73" t="s">
        <v>85</v>
      </c>
      <c r="C105" s="89">
        <f t="shared" si="9"/>
        <v>103.69999999999999</v>
      </c>
      <c r="D105" s="89">
        <f>Month!C107+D104</f>
        <v>17.579999999999998</v>
      </c>
      <c r="E105" s="89">
        <f>Month!D107+E104</f>
        <v>30.589999999999996</v>
      </c>
      <c r="F105" s="89">
        <f>Month!E107+F104</f>
        <v>45.22</v>
      </c>
      <c r="G105" s="89">
        <f>Month!F107+G104</f>
        <v>1.3</v>
      </c>
      <c r="H105" s="89">
        <f>Month!G107+H104</f>
        <v>8.73</v>
      </c>
      <c r="I105" s="89">
        <f>Month!H107+I104</f>
        <v>0.18</v>
      </c>
      <c r="J105" s="89">
        <f>Month!I107+J104</f>
        <v>0.1</v>
      </c>
      <c r="K105" s="96"/>
      <c r="L105" s="89">
        <f>SUM(Month!J$103:J107)/5</f>
        <v>233.15600000000003</v>
      </c>
      <c r="M105" s="89">
        <f>SUM(Month!K$103:K107)/5</f>
        <v>41.347999999999999</v>
      </c>
      <c r="N105" s="89">
        <f>SUM(Month!L$103:L107)/5</f>
        <v>73.411999999999992</v>
      </c>
      <c r="O105" s="89">
        <f>SUM(Month!M$103:M107)/5</f>
        <v>94.3</v>
      </c>
      <c r="P105" s="89">
        <f>SUM(Month!N$103:N107)/5</f>
        <v>3.11</v>
      </c>
      <c r="Q105" s="89">
        <f>SUM(Month!O$103:O107)/5</f>
        <v>20.350000000000001</v>
      </c>
      <c r="R105" s="89">
        <f>SUM(Month!P$103:P107)/5</f>
        <v>0.38400000000000001</v>
      </c>
      <c r="S105" s="89">
        <f>SUM(Month!Q$103:Q107)/5</f>
        <v>0.252</v>
      </c>
      <c r="T105" s="77"/>
    </row>
    <row r="106" spans="1:20" x14ac:dyDescent="0.3">
      <c r="A106" s="98">
        <v>2003</v>
      </c>
      <c r="B106" s="73" t="s">
        <v>86</v>
      </c>
      <c r="C106" s="89">
        <f t="shared" si="9"/>
        <v>119.86000000000001</v>
      </c>
      <c r="D106" s="89">
        <f>Month!C108+D105</f>
        <v>20.779999999999998</v>
      </c>
      <c r="E106" s="89">
        <f>Month!D108+E105</f>
        <v>36.25</v>
      </c>
      <c r="F106" s="89">
        <f>Month!E108+F105</f>
        <v>50.37</v>
      </c>
      <c r="G106" s="89">
        <f>Month!F108+G105</f>
        <v>1.56</v>
      </c>
      <c r="H106" s="89">
        <f>Month!G108+H105</f>
        <v>10.61</v>
      </c>
      <c r="I106" s="89">
        <f>Month!H108+I105</f>
        <v>0.19999999999999998</v>
      </c>
      <c r="J106" s="89">
        <f>Month!I108+J105</f>
        <v>9.0000000000000011E-2</v>
      </c>
      <c r="K106" s="96"/>
      <c r="L106" s="89">
        <f>SUM(Month!J$103:J108)/6</f>
        <v>233.39833333333334</v>
      </c>
      <c r="M106" s="89">
        <f>SUM(Month!K$103:K108)/6</f>
        <v>42.716666666666669</v>
      </c>
      <c r="N106" s="89">
        <f>SUM(Month!L$103:L108)/6</f>
        <v>72.504999999999995</v>
      </c>
      <c r="O106" s="89">
        <f>SUM(Month!M$103:M108)/6</f>
        <v>93.963333333333324</v>
      </c>
      <c r="P106" s="89">
        <f>SUM(Month!N$103:N108)/6</f>
        <v>3.11</v>
      </c>
      <c r="Q106" s="89">
        <f>SUM(Month!O$103:O108)/6</f>
        <v>20.521666666666665</v>
      </c>
      <c r="R106" s="89">
        <f>SUM(Month!P$103:P108)/6</f>
        <v>0.39000000000000007</v>
      </c>
      <c r="S106" s="89">
        <f>SUM(Month!Q$103:Q108)/6</f>
        <v>0.19166666666666665</v>
      </c>
      <c r="T106" s="77"/>
    </row>
    <row r="107" spans="1:20" x14ac:dyDescent="0.3">
      <c r="A107" s="98">
        <v>2003</v>
      </c>
      <c r="B107" s="73" t="s">
        <v>87</v>
      </c>
      <c r="C107" s="89">
        <f t="shared" si="9"/>
        <v>134.63</v>
      </c>
      <c r="D107" s="89">
        <f>Month!C109+D106</f>
        <v>23.459999999999997</v>
      </c>
      <c r="E107" s="89">
        <f>Month!D109+E106</f>
        <v>41.63</v>
      </c>
      <c r="F107" s="89">
        <f>Month!E109+F106</f>
        <v>55.459999999999994</v>
      </c>
      <c r="G107" s="89">
        <f>Month!F109+G106</f>
        <v>1.82</v>
      </c>
      <c r="H107" s="89">
        <f>Month!G109+H106</f>
        <v>11.95</v>
      </c>
      <c r="I107" s="89">
        <f>Month!H109+I106</f>
        <v>0.21999999999999997</v>
      </c>
      <c r="J107" s="89">
        <f>Month!I109+J106</f>
        <v>9.0000000000000011E-2</v>
      </c>
      <c r="K107" s="96"/>
      <c r="L107" s="89">
        <f>SUM(Month!J$103:J109)/7</f>
        <v>232.11428571428573</v>
      </c>
      <c r="M107" s="89">
        <f>SUM(Month!K$103:K109)/7</f>
        <v>42.88</v>
      </c>
      <c r="N107" s="89">
        <f>SUM(Month!L$103:L109)/7</f>
        <v>71.361428571428561</v>
      </c>
      <c r="O107" s="89">
        <f>SUM(Month!M$103:M109)/7</f>
        <v>94.282857142857139</v>
      </c>
      <c r="P107" s="89">
        <f>SUM(Month!N$103:N109)/7</f>
        <v>3.1114285714285717</v>
      </c>
      <c r="Q107" s="89">
        <f>SUM(Month!O$103:O109)/7</f>
        <v>19.918571428571429</v>
      </c>
      <c r="R107" s="89">
        <f>SUM(Month!P$103:P109)/7</f>
        <v>0.38857142857142862</v>
      </c>
      <c r="S107" s="89">
        <f>SUM(Month!Q$103:Q109)/7</f>
        <v>0.17142857142857143</v>
      </c>
      <c r="T107" s="77"/>
    </row>
    <row r="108" spans="1:20" x14ac:dyDescent="0.3">
      <c r="A108" s="98">
        <v>2003</v>
      </c>
      <c r="B108" s="73" t="s">
        <v>88</v>
      </c>
      <c r="C108" s="89">
        <f t="shared" si="9"/>
        <v>150.46000000000004</v>
      </c>
      <c r="D108" s="89">
        <f>Month!C110+D107</f>
        <v>25.889999999999997</v>
      </c>
      <c r="E108" s="89">
        <f>Month!D110+E107</f>
        <v>48.42</v>
      </c>
      <c r="F108" s="89">
        <f>Month!E110+F107</f>
        <v>60.359999999999992</v>
      </c>
      <c r="G108" s="89">
        <f>Month!F110+G107</f>
        <v>2.08</v>
      </c>
      <c r="H108" s="89">
        <f>Month!G110+H107</f>
        <v>13.36</v>
      </c>
      <c r="I108" s="89">
        <f>Month!H110+I107</f>
        <v>0.23999999999999996</v>
      </c>
      <c r="J108" s="89">
        <f>Month!I110+J107</f>
        <v>0.11000000000000001</v>
      </c>
      <c r="K108" s="96"/>
      <c r="L108" s="89">
        <f>SUM(Month!J$103:J110)/8</f>
        <v>233.07750000000001</v>
      </c>
      <c r="M108" s="89">
        <f>SUM(Month!K$103:K110)/8</f>
        <v>42.628750000000004</v>
      </c>
      <c r="N108" s="89">
        <f>SUM(Month!L$103:L110)/8</f>
        <v>72.621250000000003</v>
      </c>
      <c r="O108" s="89">
        <f>SUM(Month!M$103:M110)/8</f>
        <v>94.52000000000001</v>
      </c>
      <c r="P108" s="89">
        <f>SUM(Month!N$103:N110)/8</f>
        <v>3.1125000000000003</v>
      </c>
      <c r="Q108" s="89">
        <f>SUM(Month!O$103:O110)/8</f>
        <v>19.623750000000001</v>
      </c>
      <c r="R108" s="89">
        <f>SUM(Month!P$103:P110)/8</f>
        <v>0.38500000000000001</v>
      </c>
      <c r="S108" s="89">
        <f>SUM(Month!Q$103:Q110)/8</f>
        <v>0.18625</v>
      </c>
      <c r="T108" s="77"/>
    </row>
    <row r="109" spans="1:20" x14ac:dyDescent="0.3">
      <c r="A109" s="98">
        <v>2003</v>
      </c>
      <c r="B109" s="73" t="s">
        <v>89</v>
      </c>
      <c r="C109" s="89">
        <f t="shared" si="9"/>
        <v>167.63</v>
      </c>
      <c r="D109" s="89">
        <f>Month!C111+D108</f>
        <v>28.959999999999997</v>
      </c>
      <c r="E109" s="89">
        <f>Month!D111+E108</f>
        <v>54.54</v>
      </c>
      <c r="F109" s="89">
        <f>Month!E111+F108</f>
        <v>66.139999999999986</v>
      </c>
      <c r="G109" s="89">
        <f>Month!F111+G108</f>
        <v>2.34</v>
      </c>
      <c r="H109" s="89">
        <f>Month!G111+H108</f>
        <v>15.33</v>
      </c>
      <c r="I109" s="89">
        <f>Month!H111+I108</f>
        <v>0.25999999999999995</v>
      </c>
      <c r="J109" s="89">
        <f>Month!I111+J108</f>
        <v>6.0000000000000012E-2</v>
      </c>
      <c r="K109" s="96"/>
      <c r="L109" s="89">
        <f>SUM(Month!J$103:J111)/9</f>
        <v>233.89777777777778</v>
      </c>
      <c r="M109" s="89">
        <f>SUM(Month!K$103:K111)/9</f>
        <v>42.677777777777777</v>
      </c>
      <c r="N109" s="89">
        <f>SUM(Month!L$103:L111)/9</f>
        <v>72.706666666666663</v>
      </c>
      <c r="O109" s="89">
        <f>SUM(Month!M$103:M111)/9</f>
        <v>94.806666666666672</v>
      </c>
      <c r="P109" s="89">
        <f>SUM(Month!N$103:N111)/9</f>
        <v>3.1133333333333337</v>
      </c>
      <c r="Q109" s="89">
        <f>SUM(Month!O$103:O111)/9</f>
        <v>20.116666666666667</v>
      </c>
      <c r="R109" s="89">
        <f>SUM(Month!P$103:P111)/9</f>
        <v>0.37444444444444447</v>
      </c>
      <c r="S109" s="89">
        <f>SUM(Month!Q$103:Q111)/9</f>
        <v>0.10222222222222223</v>
      </c>
      <c r="T109" s="77"/>
    </row>
    <row r="110" spans="1:20" x14ac:dyDescent="0.3">
      <c r="A110" s="98">
        <v>2003</v>
      </c>
      <c r="B110" s="73" t="s">
        <v>90</v>
      </c>
      <c r="C110" s="89">
        <f t="shared" si="9"/>
        <v>186.99999999999997</v>
      </c>
      <c r="D110" s="89">
        <f>Month!C112+D109</f>
        <v>32.47</v>
      </c>
      <c r="E110" s="89">
        <f>Month!D112+E109</f>
        <v>60.26</v>
      </c>
      <c r="F110" s="89">
        <f>Month!E112+F109</f>
        <v>74.589999999999989</v>
      </c>
      <c r="G110" s="89">
        <f>Month!F112+G109</f>
        <v>2.5999999999999996</v>
      </c>
      <c r="H110" s="89">
        <f>Month!G112+H109</f>
        <v>16.73</v>
      </c>
      <c r="I110" s="89">
        <f>Month!H112+I109</f>
        <v>0.28999999999999992</v>
      </c>
      <c r="J110" s="89">
        <f>Month!I112+J109</f>
        <v>6.0000000000000012E-2</v>
      </c>
      <c r="K110" s="96"/>
      <c r="L110" s="89">
        <f>SUM(Month!J$103:J112)/10</f>
        <v>233.459</v>
      </c>
      <c r="M110" s="89">
        <f>SUM(Month!K$103:K112)/10</f>
        <v>42.384</v>
      </c>
      <c r="N110" s="89">
        <f>SUM(Month!L$103:L112)/10</f>
        <v>72.301000000000002</v>
      </c>
      <c r="O110" s="89">
        <f>SUM(Month!M$103:M112)/10</f>
        <v>95.115000000000009</v>
      </c>
      <c r="P110" s="89">
        <f>SUM(Month!N$103:N112)/10</f>
        <v>3.1150000000000002</v>
      </c>
      <c r="Q110" s="89">
        <f>SUM(Month!O$103:O112)/10</f>
        <v>20.081</v>
      </c>
      <c r="R110" s="89">
        <f>SUM(Month!P$103:P112)/10</f>
        <v>0.372</v>
      </c>
      <c r="S110" s="89">
        <f>SUM(Month!Q$103:Q112)/10</f>
        <v>9.0999999999999998E-2</v>
      </c>
      <c r="T110" s="77"/>
    </row>
    <row r="111" spans="1:20" x14ac:dyDescent="0.3">
      <c r="A111" s="98">
        <v>2003</v>
      </c>
      <c r="B111" s="73" t="s">
        <v>91</v>
      </c>
      <c r="C111" s="89">
        <f t="shared" si="9"/>
        <v>207.57</v>
      </c>
      <c r="D111" s="89">
        <f>Month!C113+D110</f>
        <v>35.769999999999996</v>
      </c>
      <c r="E111" s="89">
        <f>Month!D113+E110</f>
        <v>66.569999999999993</v>
      </c>
      <c r="F111" s="89">
        <f>Month!E113+F110</f>
        <v>83.769999999999982</v>
      </c>
      <c r="G111" s="89">
        <f>Month!F113+G110</f>
        <v>2.8599999999999994</v>
      </c>
      <c r="H111" s="89">
        <f>Month!G113+H110</f>
        <v>18.18</v>
      </c>
      <c r="I111" s="89">
        <f>Month!H113+I110</f>
        <v>0.3299999999999999</v>
      </c>
      <c r="J111" s="89">
        <f>Month!I113+J110</f>
        <v>9.0000000000000011E-2</v>
      </c>
      <c r="K111" s="96"/>
      <c r="L111" s="89">
        <f>SUM(Month!J$103:J113)/11</f>
        <v>233.25363636363636</v>
      </c>
      <c r="M111" s="89">
        <f>SUM(Month!K$103:K113)/11</f>
        <v>41.630909090909093</v>
      </c>
      <c r="N111" s="89">
        <f>SUM(Month!L$103:L113)/11</f>
        <v>72.61</v>
      </c>
      <c r="O111" s="89">
        <f>SUM(Month!M$103:M113)/11</f>
        <v>95.408181818181816</v>
      </c>
      <c r="P111" s="89">
        <f>SUM(Month!N$103:N113)/11</f>
        <v>3.1163636363636367</v>
      </c>
      <c r="Q111" s="89">
        <f>SUM(Month!O$103:O113)/11</f>
        <v>19.99818181818182</v>
      </c>
      <c r="R111" s="89">
        <f>SUM(Month!P$103:P113)/11</f>
        <v>0.37545454545454543</v>
      </c>
      <c r="S111" s="89">
        <f>SUM(Month!Q$103:Q113)/11</f>
        <v>0.11454545454545455</v>
      </c>
      <c r="T111" s="77"/>
    </row>
    <row r="112" spans="1:20" x14ac:dyDescent="0.3">
      <c r="A112" s="99">
        <v>2003</v>
      </c>
      <c r="B112" s="92" t="s">
        <v>92</v>
      </c>
      <c r="C112" s="93">
        <f t="shared" si="9"/>
        <v>231.85999999999996</v>
      </c>
      <c r="D112" s="93">
        <f>Month!C114+D111</f>
        <v>40.489999999999995</v>
      </c>
      <c r="E112" s="93">
        <f>Month!D114+E111</f>
        <v>73.029999999999987</v>
      </c>
      <c r="F112" s="93">
        <f>Month!E114+F111</f>
        <v>94.619999999999976</v>
      </c>
      <c r="G112" s="93">
        <f>Month!F114+G111</f>
        <v>3.1199999999999992</v>
      </c>
      <c r="H112" s="93">
        <f>Month!G114+H111</f>
        <v>20.05</v>
      </c>
      <c r="I112" s="93">
        <f>Month!H114+I111</f>
        <v>0.37999999999999989</v>
      </c>
      <c r="J112" s="93">
        <f>Month!I114+J111</f>
        <v>0.17</v>
      </c>
      <c r="K112" s="97"/>
      <c r="L112" s="93">
        <f>SUM(Month!J$103:J114)/12</f>
        <v>234.22666666666666</v>
      </c>
      <c r="M112" s="93">
        <f>SUM(Month!K$103:K114)/12</f>
        <v>41.675000000000004</v>
      </c>
      <c r="N112" s="93">
        <f>SUM(Month!L$103:L114)/12</f>
        <v>73.017499999999998</v>
      </c>
      <c r="O112" s="93">
        <f>SUM(Month!M$103:M114)/12</f>
        <v>95.800833333333344</v>
      </c>
      <c r="P112" s="93">
        <f>SUM(Month!N$103:N114)/12</f>
        <v>3.1175000000000002</v>
      </c>
      <c r="Q112" s="93">
        <f>SUM(Month!O$103:O114)/12</f>
        <v>20.041666666666668</v>
      </c>
      <c r="R112" s="93">
        <f>SUM(Month!P$103:P114)/12</f>
        <v>0.38750000000000001</v>
      </c>
      <c r="S112" s="93">
        <f>SUM(Month!Q$103:Q114)/12</f>
        <v>0.18666666666666668</v>
      </c>
      <c r="T112" s="77"/>
    </row>
    <row r="113" spans="1:20" x14ac:dyDescent="0.3">
      <c r="A113" s="98">
        <v>2004</v>
      </c>
      <c r="B113" s="73" t="s">
        <v>81</v>
      </c>
      <c r="C113" s="89">
        <f t="shared" si="9"/>
        <v>23.979999999999997</v>
      </c>
      <c r="D113" s="89">
        <f>Month!C115</f>
        <v>3.82</v>
      </c>
      <c r="E113" s="89">
        <f>Month!D115</f>
        <v>6.94</v>
      </c>
      <c r="F113" s="89">
        <f>Month!E115</f>
        <v>11.18</v>
      </c>
      <c r="G113" s="89">
        <f>Month!F115</f>
        <v>0.28000000000000003</v>
      </c>
      <c r="H113" s="89">
        <f>Month!G115</f>
        <v>1.63</v>
      </c>
      <c r="I113" s="89">
        <f>Month!H115</f>
        <v>7.0000000000000007E-2</v>
      </c>
      <c r="J113" s="89">
        <f>Month!I115</f>
        <v>0.06</v>
      </c>
      <c r="K113" s="89"/>
      <c r="L113" s="89">
        <f>Month!J115</f>
        <v>240.3</v>
      </c>
      <c r="M113" s="89">
        <f>Month!K115</f>
        <v>38.92</v>
      </c>
      <c r="N113" s="89">
        <f>Month!L115</f>
        <v>83.28</v>
      </c>
      <c r="O113" s="89">
        <f>Month!M115</f>
        <v>95.27</v>
      </c>
      <c r="P113" s="89">
        <f>Month!N115</f>
        <v>3.3</v>
      </c>
      <c r="Q113" s="89">
        <f>Month!O115</f>
        <v>18.239999999999998</v>
      </c>
      <c r="R113" s="89">
        <f>Month!P115</f>
        <v>0.56000000000000005</v>
      </c>
      <c r="S113" s="89">
        <f>Month!Q115</f>
        <v>0.73</v>
      </c>
      <c r="T113" s="77"/>
    </row>
    <row r="114" spans="1:20" x14ac:dyDescent="0.3">
      <c r="A114" s="98">
        <v>2004</v>
      </c>
      <c r="B114" s="73" t="s">
        <v>82</v>
      </c>
      <c r="C114" s="89">
        <f t="shared" si="9"/>
        <v>44.84</v>
      </c>
      <c r="D114" s="89">
        <f>Month!C116+D113</f>
        <v>7.41</v>
      </c>
      <c r="E114" s="89">
        <f>Month!D116+E113</f>
        <v>11.83</v>
      </c>
      <c r="F114" s="89">
        <f>Month!E116+F113</f>
        <v>21.549999999999997</v>
      </c>
      <c r="G114" s="89">
        <f>Month!F116+G113</f>
        <v>0.56000000000000005</v>
      </c>
      <c r="H114" s="89">
        <f>Month!G116+H113</f>
        <v>3.25</v>
      </c>
      <c r="I114" s="89">
        <f>Month!H116+I113</f>
        <v>0.13</v>
      </c>
      <c r="J114" s="89">
        <f>Month!I116+J113</f>
        <v>0.11</v>
      </c>
      <c r="K114" s="96"/>
      <c r="L114" s="89">
        <f>SUM(Month!J$115:J116)/2</f>
        <v>230.32500000000002</v>
      </c>
      <c r="M114" s="89">
        <f>SUM(Month!K$115:K116)/2</f>
        <v>39.78</v>
      </c>
      <c r="N114" s="89">
        <f>SUM(Month!L$115:L116)/2</f>
        <v>70.954999999999998</v>
      </c>
      <c r="O114" s="89">
        <f>SUM(Month!M$115:M116)/2</f>
        <v>96.58</v>
      </c>
      <c r="P114" s="89">
        <f>SUM(Month!N$115:N116)/2</f>
        <v>3.3</v>
      </c>
      <c r="Q114" s="89">
        <f>SUM(Month!O$115:O116)/2</f>
        <v>18.5</v>
      </c>
      <c r="R114" s="89">
        <f>SUM(Month!P$115:P116)/2</f>
        <v>0.56000000000000005</v>
      </c>
      <c r="S114" s="89">
        <f>SUM(Month!Q$115:Q116)/2</f>
        <v>0.64999999999999991</v>
      </c>
      <c r="T114" s="77"/>
    </row>
    <row r="115" spans="1:20" x14ac:dyDescent="0.3">
      <c r="A115" s="98">
        <v>2004</v>
      </c>
      <c r="B115" s="73" t="s">
        <v>83</v>
      </c>
      <c r="C115" s="89">
        <f t="shared" si="9"/>
        <v>67.800000000000011</v>
      </c>
      <c r="D115" s="89">
        <f>Month!C117+D114</f>
        <v>11.719999999999999</v>
      </c>
      <c r="E115" s="89">
        <f>Month!D117+E114</f>
        <v>17.690000000000001</v>
      </c>
      <c r="F115" s="89">
        <f>Month!E117+F114</f>
        <v>31.919999999999995</v>
      </c>
      <c r="G115" s="89">
        <f>Month!F117+G114</f>
        <v>0.84000000000000008</v>
      </c>
      <c r="H115" s="89">
        <f>Month!G117+H114</f>
        <v>5.34</v>
      </c>
      <c r="I115" s="89">
        <f>Month!H117+I114</f>
        <v>0.18</v>
      </c>
      <c r="J115" s="89">
        <f>Month!I117+J114</f>
        <v>0.11</v>
      </c>
      <c r="K115" s="96"/>
      <c r="L115" s="89">
        <f>SUM(Month!J$115:J117)/3</f>
        <v>233.14000000000001</v>
      </c>
      <c r="M115" s="89">
        <f>SUM(Month!K$115:K117)/3</f>
        <v>40.229999999999997</v>
      </c>
      <c r="N115" s="89">
        <f>SUM(Month!L$115:L117)/3</f>
        <v>70.736666666666665</v>
      </c>
      <c r="O115" s="89">
        <f>SUM(Month!M$115:M117)/3</f>
        <v>98.193333333333328</v>
      </c>
      <c r="P115" s="89">
        <f>SUM(Month!N$115:N117)/3</f>
        <v>3.2999999999999994</v>
      </c>
      <c r="Q115" s="89">
        <f>SUM(Month!O$115:O117)/3</f>
        <v>19.696666666666669</v>
      </c>
      <c r="R115" s="89">
        <f>SUM(Month!P$115:P117)/3</f>
        <v>0.54</v>
      </c>
      <c r="S115" s="89">
        <f>SUM(Month!Q$115:Q117)/3</f>
        <v>0.4433333333333333</v>
      </c>
      <c r="T115" s="100"/>
    </row>
    <row r="116" spans="1:20" x14ac:dyDescent="0.3">
      <c r="A116" s="98">
        <v>2004</v>
      </c>
      <c r="B116" s="73" t="s">
        <v>84</v>
      </c>
      <c r="C116" s="89">
        <f t="shared" si="9"/>
        <v>86.789999999999992</v>
      </c>
      <c r="D116" s="89">
        <f>Month!C118+D115</f>
        <v>14.659999999999998</v>
      </c>
      <c r="E116" s="89">
        <f>Month!D118+E115</f>
        <v>23.79</v>
      </c>
      <c r="F116" s="89">
        <f>Month!E118+F115</f>
        <v>40.059999999999995</v>
      </c>
      <c r="G116" s="89">
        <f>Month!F118+G115</f>
        <v>1.1200000000000001</v>
      </c>
      <c r="H116" s="89">
        <f>Month!G118+H115</f>
        <v>6.7799999999999994</v>
      </c>
      <c r="I116" s="89">
        <f>Month!H118+I115</f>
        <v>0.22</v>
      </c>
      <c r="J116" s="89">
        <f>Month!I118+J115</f>
        <v>0.16</v>
      </c>
      <c r="K116" s="96"/>
      <c r="L116" s="89">
        <f>SUM(Month!J$115:J118)/4</f>
        <v>233.19750000000002</v>
      </c>
      <c r="M116" s="89">
        <f>SUM(Month!K$115:K118)/4</f>
        <v>40.377499999999998</v>
      </c>
      <c r="N116" s="89">
        <f>SUM(Month!L$115:L118)/4</f>
        <v>71.362499999999997</v>
      </c>
      <c r="O116" s="89">
        <f>SUM(Month!M$115:M118)/4</f>
        <v>97.887499999999989</v>
      </c>
      <c r="P116" s="89">
        <f>SUM(Month!N$115:N118)/4</f>
        <v>3.3174999999999999</v>
      </c>
      <c r="Q116" s="89">
        <f>SUM(Month!O$115:O118)/4</f>
        <v>19.25</v>
      </c>
      <c r="R116" s="89">
        <f>SUM(Month!P$115:P118)/4</f>
        <v>0.53500000000000003</v>
      </c>
      <c r="S116" s="89">
        <f>SUM(Month!Q$115:Q118)/4</f>
        <v>0.46749999999999997</v>
      </c>
      <c r="T116" s="77"/>
    </row>
    <row r="117" spans="1:20" x14ac:dyDescent="0.3">
      <c r="A117" s="98">
        <v>2004</v>
      </c>
      <c r="B117" s="73" t="s">
        <v>85</v>
      </c>
      <c r="C117" s="89">
        <f t="shared" si="9"/>
        <v>104.57000000000001</v>
      </c>
      <c r="D117" s="89">
        <f>Month!C119+D116</f>
        <v>17.27</v>
      </c>
      <c r="E117" s="89">
        <f>Month!D119+E116</f>
        <v>30.619999999999997</v>
      </c>
      <c r="F117" s="89">
        <f>Month!E119+F116</f>
        <v>46.739999999999995</v>
      </c>
      <c r="G117" s="89">
        <f>Month!F119+G116</f>
        <v>1.4000000000000001</v>
      </c>
      <c r="H117" s="89">
        <f>Month!G119+H116</f>
        <v>8.09</v>
      </c>
      <c r="I117" s="89">
        <f>Month!H119+I116</f>
        <v>0.25</v>
      </c>
      <c r="J117" s="89">
        <f>Month!I119+J116</f>
        <v>0.2</v>
      </c>
      <c r="K117" s="96"/>
      <c r="L117" s="89">
        <f>SUM(Month!J$115:J119)/5</f>
        <v>234.24799999999999</v>
      </c>
      <c r="M117" s="89">
        <f>SUM(Month!K$115:K119)/5</f>
        <v>40.215999999999994</v>
      </c>
      <c r="N117" s="89">
        <f>SUM(Month!L$115:L119)/5</f>
        <v>73.481999999999999</v>
      </c>
      <c r="O117" s="89">
        <f>SUM(Month!M$115:M119)/5</f>
        <v>97.481999999999999</v>
      </c>
      <c r="P117" s="89">
        <f>SUM(Month!N$115:N119)/5</f>
        <v>3.3280000000000003</v>
      </c>
      <c r="Q117" s="89">
        <f>SUM(Month!O$115:O119)/5</f>
        <v>18.763999999999999</v>
      </c>
      <c r="R117" s="89">
        <f>SUM(Month!P$115:P119)/5</f>
        <v>0.51800000000000002</v>
      </c>
      <c r="S117" s="89">
        <f>SUM(Month!Q$115:Q119)/5</f>
        <v>0.45800000000000002</v>
      </c>
      <c r="T117" s="77"/>
    </row>
    <row r="118" spans="1:20" x14ac:dyDescent="0.3">
      <c r="A118" s="98">
        <v>2004</v>
      </c>
      <c r="B118" s="73" t="s">
        <v>86</v>
      </c>
      <c r="C118" s="89">
        <f t="shared" si="9"/>
        <v>120.05</v>
      </c>
      <c r="D118" s="89">
        <f>Month!C120+D117</f>
        <v>19.809999999999999</v>
      </c>
      <c r="E118" s="89">
        <f>Month!D120+E117</f>
        <v>36.229999999999997</v>
      </c>
      <c r="F118" s="89">
        <f>Month!E120+F117</f>
        <v>52.23</v>
      </c>
      <c r="G118" s="89">
        <f>Month!F120+G117</f>
        <v>1.6800000000000002</v>
      </c>
      <c r="H118" s="89">
        <f>Month!G120+H117</f>
        <v>9.56</v>
      </c>
      <c r="I118" s="89">
        <f>Month!H120+I117</f>
        <v>0.28000000000000003</v>
      </c>
      <c r="J118" s="89">
        <f>Month!I120+J117</f>
        <v>0.26</v>
      </c>
      <c r="K118" s="96"/>
      <c r="L118" s="89">
        <f>SUM(Month!J$115:J120)/6</f>
        <v>233.08166666666668</v>
      </c>
      <c r="M118" s="89">
        <f>SUM(Month!K$115:K120)/6</f>
        <v>40.131666666666668</v>
      </c>
      <c r="N118" s="89">
        <f>SUM(Month!L$115:L120)/6</f>
        <v>72.446666666666658</v>
      </c>
      <c r="O118" s="89">
        <f>SUM(Month!M$115:M120)/6</f>
        <v>97.678333333333327</v>
      </c>
      <c r="P118" s="89">
        <f>SUM(Month!N$115:N120)/6</f>
        <v>3.3350000000000004</v>
      </c>
      <c r="Q118" s="89">
        <f>SUM(Month!O$115:O120)/6</f>
        <v>18.47</v>
      </c>
      <c r="R118" s="89">
        <f>SUM(Month!P$115:P120)/6</f>
        <v>0.50833333333333341</v>
      </c>
      <c r="S118" s="89">
        <f>SUM(Month!Q$115:Q120)/6</f>
        <v>0.51166666666666671</v>
      </c>
      <c r="T118" s="77"/>
    </row>
    <row r="119" spans="1:20" x14ac:dyDescent="0.3">
      <c r="A119" s="98">
        <v>2004</v>
      </c>
      <c r="B119" s="73" t="s">
        <v>87</v>
      </c>
      <c r="C119" s="89">
        <f t="shared" si="9"/>
        <v>137.13999999999999</v>
      </c>
      <c r="D119" s="89">
        <f>Month!C121+D118</f>
        <v>22.24</v>
      </c>
      <c r="E119" s="89">
        <f>Month!D121+E118</f>
        <v>43.44</v>
      </c>
      <c r="F119" s="89">
        <f>Month!E121+F118</f>
        <v>57.839999999999996</v>
      </c>
      <c r="G119" s="89">
        <f>Month!F121+G118</f>
        <v>1.9700000000000002</v>
      </c>
      <c r="H119" s="89">
        <f>Month!G121+H118</f>
        <v>11.02</v>
      </c>
      <c r="I119" s="89">
        <f>Month!H121+I118</f>
        <v>0.31000000000000005</v>
      </c>
      <c r="J119" s="89">
        <f>Month!I121+J118</f>
        <v>0.32</v>
      </c>
      <c r="K119" s="96"/>
      <c r="L119" s="89">
        <f>SUM(Month!J$115:J121)/7</f>
        <v>235.54285714285714</v>
      </c>
      <c r="M119" s="89">
        <f>SUM(Month!K$115:K121)/7</f>
        <v>40.074285714285715</v>
      </c>
      <c r="N119" s="89">
        <f>SUM(Month!L$115:L121)/7</f>
        <v>74.459999999999994</v>
      </c>
      <c r="O119" s="89">
        <f>SUM(Month!M$115:M121)/7</f>
        <v>98.254285714285714</v>
      </c>
      <c r="P119" s="89">
        <f>SUM(Month!N$115:N121)/7</f>
        <v>3.3642857142857143</v>
      </c>
      <c r="Q119" s="89">
        <f>SUM(Month!O$115:O121)/7</f>
        <v>18.324285714285711</v>
      </c>
      <c r="R119" s="89">
        <f>SUM(Month!P$115:P121)/7</f>
        <v>0.51571428571428579</v>
      </c>
      <c r="S119" s="89">
        <f>SUM(Month!Q$115:Q121)/7</f>
        <v>0.55000000000000004</v>
      </c>
      <c r="T119" s="77"/>
    </row>
    <row r="120" spans="1:20" x14ac:dyDescent="0.3">
      <c r="A120" s="98">
        <v>2004</v>
      </c>
      <c r="B120" s="73" t="s">
        <v>88</v>
      </c>
      <c r="C120" s="89">
        <f t="shared" si="9"/>
        <v>152.39999999999998</v>
      </c>
      <c r="D120" s="89">
        <f>Month!C122+D119</f>
        <v>24.799999999999997</v>
      </c>
      <c r="E120" s="89">
        <f>Month!D122+E119</f>
        <v>49.199999999999996</v>
      </c>
      <c r="F120" s="89">
        <f>Month!E122+F119</f>
        <v>63.01</v>
      </c>
      <c r="G120" s="89">
        <f>Month!F122+G119</f>
        <v>2.2600000000000002</v>
      </c>
      <c r="H120" s="89">
        <f>Month!G122+H119</f>
        <v>12.399999999999999</v>
      </c>
      <c r="I120" s="89">
        <f>Month!H122+I119</f>
        <v>0.35000000000000003</v>
      </c>
      <c r="J120" s="89">
        <f>Month!I122+J119</f>
        <v>0.38</v>
      </c>
      <c r="K120" s="96"/>
      <c r="L120" s="89">
        <f>SUM(Month!J$115:J122)/8</f>
        <v>235.10874999999999</v>
      </c>
      <c r="M120" s="89">
        <f>SUM(Month!K$115:K122)/8</f>
        <v>40.464999999999996</v>
      </c>
      <c r="N120" s="89">
        <f>SUM(Month!L$115:L122)/8</f>
        <v>73.79249999999999</v>
      </c>
      <c r="O120" s="89">
        <f>SUM(Month!M$115:M122)/8</f>
        <v>98.171250000000001</v>
      </c>
      <c r="P120" s="89">
        <f>SUM(Month!N$115:N122)/8</f>
        <v>3.38625</v>
      </c>
      <c r="Q120" s="89">
        <f>SUM(Month!O$115:O122)/8</f>
        <v>18.183749999999996</v>
      </c>
      <c r="R120" s="89">
        <f>SUM(Month!P$115:P122)/8</f>
        <v>0.53625</v>
      </c>
      <c r="S120" s="89">
        <f>SUM(Month!Q$115:Q122)/8</f>
        <v>0.57375000000000009</v>
      </c>
      <c r="T120" s="77"/>
    </row>
    <row r="121" spans="1:20" x14ac:dyDescent="0.3">
      <c r="A121" s="98">
        <v>2004</v>
      </c>
      <c r="B121" s="73" t="s">
        <v>89</v>
      </c>
      <c r="C121" s="89">
        <f t="shared" si="9"/>
        <v>168.92000000000002</v>
      </c>
      <c r="D121" s="89">
        <f>Month!C123+D120</f>
        <v>27.939999999999998</v>
      </c>
      <c r="E121" s="89">
        <f>Month!D123+E120</f>
        <v>55.289999999999992</v>
      </c>
      <c r="F121" s="89">
        <f>Month!E123+F120</f>
        <v>68.509999999999991</v>
      </c>
      <c r="G121" s="89">
        <f>Month!F123+G120</f>
        <v>2.5500000000000003</v>
      </c>
      <c r="H121" s="89">
        <f>Month!G123+H120</f>
        <v>13.799999999999999</v>
      </c>
      <c r="I121" s="89">
        <f>Month!H123+I120</f>
        <v>0.4</v>
      </c>
      <c r="J121" s="89">
        <f>Month!I123+J120</f>
        <v>0.43</v>
      </c>
      <c r="K121" s="96"/>
      <c r="L121" s="89">
        <f>SUM(Month!J$115:J123)/9</f>
        <v>235.41666666666666</v>
      </c>
      <c r="M121" s="89">
        <f>SUM(Month!K$115:K123)/9</f>
        <v>41.021111111111104</v>
      </c>
      <c r="N121" s="89">
        <f>SUM(Month!L$115:L123)/9</f>
        <v>73.70999999999998</v>
      </c>
      <c r="O121" s="89">
        <f>SUM(Month!M$115:M123)/9</f>
        <v>98.061111111111103</v>
      </c>
      <c r="P121" s="89">
        <f>SUM(Month!N$115:N123)/9</f>
        <v>3.4033333333333333</v>
      </c>
      <c r="Q121" s="89">
        <f>SUM(Month!O$115:O123)/9</f>
        <v>18.083333333333329</v>
      </c>
      <c r="R121" s="89">
        <f>SUM(Month!P$115:P123)/9</f>
        <v>0.56111111111111112</v>
      </c>
      <c r="S121" s="89">
        <f>SUM(Month!Q$115:Q123)/9</f>
        <v>0.57666666666666666</v>
      </c>
      <c r="T121" s="77"/>
    </row>
    <row r="122" spans="1:20" x14ac:dyDescent="0.3">
      <c r="A122" s="98">
        <v>2004</v>
      </c>
      <c r="B122" s="73" t="s">
        <v>90</v>
      </c>
      <c r="C122" s="89">
        <f t="shared" si="9"/>
        <v>189</v>
      </c>
      <c r="D122" s="89">
        <f>Month!C124+D121</f>
        <v>31.029999999999998</v>
      </c>
      <c r="E122" s="89">
        <f>Month!D124+E121</f>
        <v>62.349999999999994</v>
      </c>
      <c r="F122" s="89">
        <f>Month!E124+F121</f>
        <v>76.599999999999994</v>
      </c>
      <c r="G122" s="89">
        <f>Month!F124+G121</f>
        <v>2.8600000000000003</v>
      </c>
      <c r="H122" s="89">
        <f>Month!G124+H121</f>
        <v>15.159999999999998</v>
      </c>
      <c r="I122" s="89">
        <f>Month!H124+I121</f>
        <v>0.47000000000000003</v>
      </c>
      <c r="J122" s="89">
        <f>Month!I124+J121</f>
        <v>0.53</v>
      </c>
      <c r="K122" s="96"/>
      <c r="L122" s="89">
        <f>SUM(Month!J$115:J124)/10</f>
        <v>236.589</v>
      </c>
      <c r="M122" s="89">
        <f>SUM(Month!K$115:K124)/10</f>
        <v>40.753</v>
      </c>
      <c r="N122" s="89">
        <f>SUM(Month!L$115:L124)/10</f>
        <v>74.808999999999997</v>
      </c>
      <c r="O122" s="89">
        <f>SUM(Month!M$115:M124)/10</f>
        <v>98.19</v>
      </c>
      <c r="P122" s="89">
        <f>SUM(Month!N$115:N124)/10</f>
        <v>3.4350000000000001</v>
      </c>
      <c r="Q122" s="89">
        <f>SUM(Month!O$115:O124)/10</f>
        <v>18.190999999999995</v>
      </c>
      <c r="R122" s="89">
        <f>SUM(Month!P$115:P124)/10</f>
        <v>0.57699999999999996</v>
      </c>
      <c r="S122" s="89">
        <f>SUM(Month!Q$115:Q124)/10</f>
        <v>0.63400000000000001</v>
      </c>
      <c r="T122" s="77"/>
    </row>
    <row r="123" spans="1:20" x14ac:dyDescent="0.3">
      <c r="A123" s="98">
        <v>2004</v>
      </c>
      <c r="B123" s="73" t="s">
        <v>91</v>
      </c>
      <c r="C123" s="89">
        <f t="shared" si="9"/>
        <v>209.88</v>
      </c>
      <c r="D123" s="89">
        <f>Month!C125+D122</f>
        <v>34.75</v>
      </c>
      <c r="E123" s="89">
        <f>Month!D125+E122</f>
        <v>68.239999999999995</v>
      </c>
      <c r="F123" s="89">
        <f>Month!E125+F122</f>
        <v>86.05</v>
      </c>
      <c r="G123" s="89">
        <f>Month!F125+G122</f>
        <v>3.1700000000000004</v>
      </c>
      <c r="H123" s="89">
        <f>Month!G125+H122</f>
        <v>16.549999999999997</v>
      </c>
      <c r="I123" s="89">
        <f>Month!H125+I122</f>
        <v>0.53</v>
      </c>
      <c r="J123" s="89">
        <f>Month!I125+J122</f>
        <v>0.59000000000000008</v>
      </c>
      <c r="K123" s="96"/>
      <c r="L123" s="89">
        <f>SUM(Month!J$115:J125)/11</f>
        <v>236.20909090909089</v>
      </c>
      <c r="M123" s="89">
        <f>SUM(Month!K$115:K125)/11</f>
        <v>40.609090909090909</v>
      </c>
      <c r="N123" s="89">
        <f>SUM(Month!L$115:L125)/11</f>
        <v>74.434545454545457</v>
      </c>
      <c r="O123" s="89">
        <f>SUM(Month!M$115:M125)/11</f>
        <v>98.298181818181817</v>
      </c>
      <c r="P123" s="89">
        <f>SUM(Month!N$115:N125)/11</f>
        <v>3.4609090909090909</v>
      </c>
      <c r="Q123" s="89">
        <f>SUM(Month!O$115:O125)/11</f>
        <v>18.191818181818178</v>
      </c>
      <c r="R123" s="89">
        <f>SUM(Month!P$115:P125)/11</f>
        <v>0.57727272727272727</v>
      </c>
      <c r="S123" s="89">
        <f>SUM(Month!Q$115:Q125)/11</f>
        <v>0.63727272727272721</v>
      </c>
      <c r="T123" s="77"/>
    </row>
    <row r="124" spans="1:20" x14ac:dyDescent="0.3">
      <c r="A124" s="99">
        <v>2004</v>
      </c>
      <c r="B124" s="92" t="s">
        <v>92</v>
      </c>
      <c r="C124" s="93">
        <f t="shared" si="9"/>
        <v>233.64999999999998</v>
      </c>
      <c r="D124" s="93">
        <f>Month!C126+D123</f>
        <v>39.07</v>
      </c>
      <c r="E124" s="93">
        <f>Month!D126+E123</f>
        <v>75.06</v>
      </c>
      <c r="F124" s="93">
        <f>Month!E126+F123</f>
        <v>96.63</v>
      </c>
      <c r="G124" s="93">
        <f>Month!F126+G123</f>
        <v>3.4800000000000004</v>
      </c>
      <c r="H124" s="93">
        <f>Month!G126+H123</f>
        <v>18.159999999999997</v>
      </c>
      <c r="I124" s="93">
        <f>Month!H126+I123</f>
        <v>0.60000000000000009</v>
      </c>
      <c r="J124" s="93">
        <f>Month!I126+J123</f>
        <v>0.65000000000000013</v>
      </c>
      <c r="K124" s="97"/>
      <c r="L124" s="93">
        <f>SUM(Month!J$115:J126)/12</f>
        <v>236.76833333333332</v>
      </c>
      <c r="M124" s="93">
        <f>SUM(Month!K$115:K126)/12</f>
        <v>40.563333333333333</v>
      </c>
      <c r="N124" s="93">
        <f>SUM(Month!L$115:L126)/12</f>
        <v>75.054999999999993</v>
      </c>
      <c r="O124" s="93">
        <f>SUM(Month!M$115:M126)/12</f>
        <v>98.276666666666657</v>
      </c>
      <c r="P124" s="93">
        <f>SUM(Month!N$115:N126)/12</f>
        <v>3.4824999999999999</v>
      </c>
      <c r="Q124" s="93">
        <f>SUM(Month!O$115:O126)/12</f>
        <v>18.164999999999996</v>
      </c>
      <c r="R124" s="93">
        <f>SUM(Month!P$115:P126)/12</f>
        <v>0.58166666666666667</v>
      </c>
      <c r="S124" s="93">
        <f>SUM(Month!Q$115:Q126)/12</f>
        <v>0.64416666666666667</v>
      </c>
      <c r="T124" s="77"/>
    </row>
    <row r="125" spans="1:20" x14ac:dyDescent="0.3">
      <c r="A125" s="98">
        <v>2005</v>
      </c>
      <c r="B125" s="73" t="s">
        <v>81</v>
      </c>
      <c r="C125" s="89">
        <f t="shared" si="9"/>
        <v>24.28</v>
      </c>
      <c r="D125" s="89">
        <f>Month!C127</f>
        <v>3.87</v>
      </c>
      <c r="E125" s="89">
        <f>Month!D127</f>
        <v>7.19</v>
      </c>
      <c r="F125" s="89">
        <f>Month!E127</f>
        <v>10.86</v>
      </c>
      <c r="G125" s="89">
        <f>Month!F127</f>
        <v>0.36</v>
      </c>
      <c r="H125" s="89">
        <f>Month!G127</f>
        <v>1.87</v>
      </c>
      <c r="I125" s="89">
        <f>Month!H127</f>
        <v>0.08</v>
      </c>
      <c r="J125" s="89">
        <f>Month!I127</f>
        <v>0.05</v>
      </c>
      <c r="K125" s="89"/>
      <c r="L125" s="89">
        <f>Month!J127</f>
        <v>250.82000000000002</v>
      </c>
      <c r="M125" s="89">
        <f>Month!K127</f>
        <v>42.23</v>
      </c>
      <c r="N125" s="89">
        <f>Month!L127</f>
        <v>86.29</v>
      </c>
      <c r="O125" s="89">
        <f>Month!M127</f>
        <v>96.06</v>
      </c>
      <c r="P125" s="89">
        <f>Month!N127</f>
        <v>4.3</v>
      </c>
      <c r="Q125" s="89">
        <f>Month!O127</f>
        <v>20.63</v>
      </c>
      <c r="R125" s="89">
        <f>Month!P127</f>
        <v>0.69</v>
      </c>
      <c r="S125" s="89">
        <f>Month!Q127</f>
        <v>0.62</v>
      </c>
      <c r="T125" s="77"/>
    </row>
    <row r="126" spans="1:20" x14ac:dyDescent="0.3">
      <c r="A126" s="98">
        <v>2005</v>
      </c>
      <c r="B126" s="73" t="s">
        <v>82</v>
      </c>
      <c r="C126" s="89">
        <f t="shared" si="9"/>
        <v>46.78</v>
      </c>
      <c r="D126" s="89">
        <f>Month!C128+D125</f>
        <v>7.87</v>
      </c>
      <c r="E126" s="89">
        <f>Month!D128+E125</f>
        <v>13.52</v>
      </c>
      <c r="F126" s="89">
        <f>Month!E128+F125</f>
        <v>21.03</v>
      </c>
      <c r="G126" s="89">
        <f>Month!F128+G125</f>
        <v>0.72</v>
      </c>
      <c r="H126" s="89">
        <f>Month!G128+H125</f>
        <v>3.42</v>
      </c>
      <c r="I126" s="89">
        <f>Month!H128+I125</f>
        <v>0.15000000000000002</v>
      </c>
      <c r="J126" s="89">
        <f>Month!I128+J125</f>
        <v>7.0000000000000007E-2</v>
      </c>
      <c r="K126" s="96"/>
      <c r="L126" s="89">
        <f>SUM(Month!J$127:J128)/2</f>
        <v>243.64000000000004</v>
      </c>
      <c r="M126" s="89">
        <f>SUM(Month!K$127:K128)/2</f>
        <v>43.655000000000001</v>
      </c>
      <c r="N126" s="89">
        <f>SUM(Month!L$127:L128)/2</f>
        <v>81.13</v>
      </c>
      <c r="O126" s="89">
        <f>SUM(Month!M$127:M128)/2</f>
        <v>94.09</v>
      </c>
      <c r="P126" s="89">
        <f>SUM(Month!N$127:N128)/2</f>
        <v>4.3</v>
      </c>
      <c r="Q126" s="89">
        <f>SUM(Month!O$127:O128)/2</f>
        <v>19.36</v>
      </c>
      <c r="R126" s="89">
        <f>SUM(Month!P$127:P128)/2</f>
        <v>0.65999999999999992</v>
      </c>
      <c r="S126" s="89">
        <f>SUM(Month!Q$127:Q128)/2</f>
        <v>0.44500000000000001</v>
      </c>
      <c r="T126" s="77"/>
    </row>
    <row r="127" spans="1:20" x14ac:dyDescent="0.3">
      <c r="A127" s="98">
        <v>2005</v>
      </c>
      <c r="B127" s="73" t="s">
        <v>83</v>
      </c>
      <c r="C127" s="89">
        <f t="shared" si="9"/>
        <v>69.199999999999989</v>
      </c>
      <c r="D127" s="89">
        <f>Month!C129+D126</f>
        <v>12.05</v>
      </c>
      <c r="E127" s="89">
        <f>Month!D129+E126</f>
        <v>19.869999999999997</v>
      </c>
      <c r="F127" s="89">
        <f>Month!E129+F126</f>
        <v>30.82</v>
      </c>
      <c r="G127" s="89">
        <f>Month!F129+G126</f>
        <v>1.08</v>
      </c>
      <c r="H127" s="89">
        <f>Month!G129+H126</f>
        <v>5.05</v>
      </c>
      <c r="I127" s="89">
        <f>Month!H129+I126</f>
        <v>0.21000000000000002</v>
      </c>
      <c r="J127" s="89">
        <f>Month!I129+J126</f>
        <v>0.12000000000000001</v>
      </c>
      <c r="K127" s="96"/>
      <c r="L127" s="89">
        <f>SUM(Month!J$127:J129)/3</f>
        <v>242.09333333333336</v>
      </c>
      <c r="M127" s="89">
        <f>SUM(Month!K$127:K129)/3</f>
        <v>43.169999999999995</v>
      </c>
      <c r="N127" s="89">
        <f>SUM(Month!L$127:L129)/3</f>
        <v>79.489999999999995</v>
      </c>
      <c r="O127" s="89">
        <f>SUM(Month!M$127:M129)/3</f>
        <v>95.25333333333333</v>
      </c>
      <c r="P127" s="89">
        <f>SUM(Month!N$127:N129)/3</f>
        <v>4.3</v>
      </c>
      <c r="Q127" s="89">
        <f>SUM(Month!O$127:O129)/3</f>
        <v>18.753333333333334</v>
      </c>
      <c r="R127" s="89">
        <f>SUM(Month!P$127:P129)/3</f>
        <v>0.64666666666666661</v>
      </c>
      <c r="S127" s="89">
        <f>SUM(Month!Q$127:Q129)/3</f>
        <v>0.48</v>
      </c>
      <c r="T127" s="77"/>
    </row>
    <row r="128" spans="1:20" x14ac:dyDescent="0.3">
      <c r="A128" s="98">
        <v>2005</v>
      </c>
      <c r="B128" s="73" t="s">
        <v>84</v>
      </c>
      <c r="C128" s="89">
        <f t="shared" si="9"/>
        <v>89.2</v>
      </c>
      <c r="D128" s="89">
        <f>Month!C130+D127</f>
        <v>15.14</v>
      </c>
      <c r="E128" s="89">
        <f>Month!D130+E127</f>
        <v>26.56</v>
      </c>
      <c r="F128" s="89">
        <f>Month!E130+F127</f>
        <v>39.21</v>
      </c>
      <c r="G128" s="89">
        <f>Month!F130+G127</f>
        <v>1.4000000000000001</v>
      </c>
      <c r="H128" s="89">
        <f>Month!G130+H127</f>
        <v>6.46</v>
      </c>
      <c r="I128" s="89">
        <f>Month!H130+I127</f>
        <v>0.26</v>
      </c>
      <c r="J128" s="89">
        <f>Month!I130+J127</f>
        <v>0.17</v>
      </c>
      <c r="K128" s="96"/>
      <c r="L128" s="89">
        <f>SUM(Month!J$127:J130)/4</f>
        <v>241.3125</v>
      </c>
      <c r="M128" s="89">
        <f>SUM(Month!K$127:K130)/4</f>
        <v>42.515000000000001</v>
      </c>
      <c r="N128" s="89">
        <f>SUM(Month!L$127:L130)/4</f>
        <v>79.674999999999997</v>
      </c>
      <c r="O128" s="89">
        <f>SUM(Month!M$127:M130)/4</f>
        <v>95.375</v>
      </c>
      <c r="P128" s="89">
        <f>SUM(Month!N$127:N130)/4</f>
        <v>4.1899999999999995</v>
      </c>
      <c r="Q128" s="89">
        <f>SUM(Month!O$127:O130)/4</f>
        <v>18.395</v>
      </c>
      <c r="R128" s="89">
        <f>SUM(Month!P$127:P130)/4</f>
        <v>0.65249999999999997</v>
      </c>
      <c r="S128" s="89">
        <f>SUM(Month!Q$127:Q130)/4</f>
        <v>0.51</v>
      </c>
      <c r="T128" s="77"/>
    </row>
    <row r="129" spans="1:20" x14ac:dyDescent="0.3">
      <c r="A129" s="98">
        <v>2005</v>
      </c>
      <c r="B129" s="73" t="s">
        <v>85</v>
      </c>
      <c r="C129" s="89">
        <f t="shared" si="9"/>
        <v>107.07999999999998</v>
      </c>
      <c r="D129" s="89">
        <f>Month!C131+D128</f>
        <v>17.75</v>
      </c>
      <c r="E129" s="89">
        <f>Month!D131+E128</f>
        <v>32.839999999999996</v>
      </c>
      <c r="F129" s="89">
        <f>Month!E131+F128</f>
        <v>46.26</v>
      </c>
      <c r="G129" s="89">
        <f>Month!F131+G128</f>
        <v>1.7200000000000002</v>
      </c>
      <c r="H129" s="89">
        <f>Month!G131+H128</f>
        <v>7.96</v>
      </c>
      <c r="I129" s="89">
        <f>Month!H131+I128</f>
        <v>0.3</v>
      </c>
      <c r="J129" s="89">
        <f>Month!I131+J128</f>
        <v>0.25</v>
      </c>
      <c r="K129" s="96"/>
      <c r="L129" s="89">
        <f>SUM(Month!J$127:J131)/5</f>
        <v>240.27800000000002</v>
      </c>
      <c r="M129" s="89">
        <f>SUM(Month!K$127:K131)/5</f>
        <v>41.95</v>
      </c>
      <c r="N129" s="89">
        <f>SUM(Month!L$127:L131)/5</f>
        <v>78.805999999999997</v>
      </c>
      <c r="O129" s="89">
        <f>SUM(Month!M$127:M131)/5</f>
        <v>95.67</v>
      </c>
      <c r="P129" s="89">
        <f>SUM(Month!N$127:N131)/5</f>
        <v>4.1239999999999997</v>
      </c>
      <c r="Q129" s="89">
        <f>SUM(Month!O$127:O131)/5</f>
        <v>18.466000000000001</v>
      </c>
      <c r="R129" s="89">
        <f>SUM(Month!P$127:P131)/5</f>
        <v>0.65999999999999992</v>
      </c>
      <c r="S129" s="89">
        <f>SUM(Month!Q$127:Q131)/5</f>
        <v>0.60199999999999998</v>
      </c>
      <c r="T129" s="77"/>
    </row>
    <row r="130" spans="1:20" x14ac:dyDescent="0.3">
      <c r="A130" s="98">
        <v>2005</v>
      </c>
      <c r="B130" s="73" t="s">
        <v>86</v>
      </c>
      <c r="C130" s="89">
        <f t="shared" si="9"/>
        <v>123.65</v>
      </c>
      <c r="D130" s="89">
        <f>Month!C132+D129</f>
        <v>20.41</v>
      </c>
      <c r="E130" s="89">
        <f>Month!D132+E129</f>
        <v>39.379999999999995</v>
      </c>
      <c r="F130" s="89">
        <f>Month!E132+F129</f>
        <v>51.67</v>
      </c>
      <c r="G130" s="89">
        <f>Month!F132+G129</f>
        <v>2.04</v>
      </c>
      <c r="H130" s="89">
        <f>Month!G132+H129</f>
        <v>9.51</v>
      </c>
      <c r="I130" s="89">
        <f>Month!H132+I129</f>
        <v>0.33999999999999997</v>
      </c>
      <c r="J130" s="89">
        <f>Month!I132+J129</f>
        <v>0.3</v>
      </c>
      <c r="K130" s="96"/>
      <c r="L130" s="89">
        <f>SUM(Month!J$127:J132)/6</f>
        <v>240.36166666666668</v>
      </c>
      <c r="M130" s="89">
        <f>SUM(Month!K$127:K132)/6</f>
        <v>41.975000000000001</v>
      </c>
      <c r="N130" s="89">
        <f>SUM(Month!L$127:L132)/6</f>
        <v>78.75</v>
      </c>
      <c r="O130" s="89">
        <f>SUM(Month!M$127:M132)/6</f>
        <v>95.861666666666679</v>
      </c>
      <c r="P130" s="89">
        <f>SUM(Month!N$127:N132)/6</f>
        <v>4.0799999999999992</v>
      </c>
      <c r="Q130" s="89">
        <f>SUM(Month!O$127:O132)/6</f>
        <v>18.418333333333333</v>
      </c>
      <c r="R130" s="89">
        <f>SUM(Month!P$127:P132)/6</f>
        <v>0.67166666666666652</v>
      </c>
      <c r="S130" s="89">
        <f>SUM(Month!Q$127:Q132)/6</f>
        <v>0.60499999999999998</v>
      </c>
      <c r="T130" s="77"/>
    </row>
    <row r="131" spans="1:20" x14ac:dyDescent="0.3">
      <c r="A131" s="98">
        <v>2005</v>
      </c>
      <c r="B131" s="73" t="s">
        <v>87</v>
      </c>
      <c r="C131" s="89">
        <f t="shared" si="9"/>
        <v>139.49999999999997</v>
      </c>
      <c r="D131" s="89">
        <f>Month!C133+D130</f>
        <v>22.73</v>
      </c>
      <c r="E131" s="89">
        <f>Month!D133+E130</f>
        <v>45.639999999999993</v>
      </c>
      <c r="F131" s="89">
        <f>Month!E133+F130</f>
        <v>56.96</v>
      </c>
      <c r="G131" s="89">
        <f>Month!F133+G130</f>
        <v>2.36</v>
      </c>
      <c r="H131" s="89">
        <f>Month!G133+H130</f>
        <v>11.08</v>
      </c>
      <c r="I131" s="89">
        <f>Month!H133+I130</f>
        <v>0.37999999999999995</v>
      </c>
      <c r="J131" s="89">
        <f>Month!I133+J130</f>
        <v>0.35</v>
      </c>
      <c r="K131" s="96"/>
      <c r="L131" s="89">
        <f>SUM(Month!J$127:J133)/7</f>
        <v>239.27714285714288</v>
      </c>
      <c r="M131" s="89">
        <f>SUM(Month!K$127:K133)/7</f>
        <v>41.365714285714283</v>
      </c>
      <c r="N131" s="89">
        <f>SUM(Month!L$127:L133)/7</f>
        <v>78.227142857142866</v>
      </c>
      <c r="O131" s="89">
        <f>SUM(Month!M$127:M133)/7</f>
        <v>95.947142857142879</v>
      </c>
      <c r="P131" s="89">
        <f>SUM(Month!N$127:N133)/7</f>
        <v>4.0428571428571427</v>
      </c>
      <c r="Q131" s="89">
        <f>SUM(Month!O$127:O133)/7</f>
        <v>18.424285714285713</v>
      </c>
      <c r="R131" s="89">
        <f>SUM(Month!P$127:P133)/7</f>
        <v>0.66714285714285704</v>
      </c>
      <c r="S131" s="89">
        <f>SUM(Month!Q$127:Q133)/7</f>
        <v>0.60285714285714287</v>
      </c>
      <c r="T131" s="77"/>
    </row>
    <row r="132" spans="1:20" x14ac:dyDescent="0.3">
      <c r="A132" s="98">
        <v>2005</v>
      </c>
      <c r="B132" s="73" t="s">
        <v>88</v>
      </c>
      <c r="C132" s="89">
        <f t="shared" si="9"/>
        <v>155.29</v>
      </c>
      <c r="D132" s="89">
        <f>Month!C134+D131</f>
        <v>25.05</v>
      </c>
      <c r="E132" s="89">
        <f>Month!D134+E131</f>
        <v>51.969999999999992</v>
      </c>
      <c r="F132" s="89">
        <f>Month!E134+F131</f>
        <v>61.96</v>
      </c>
      <c r="G132" s="89">
        <f>Month!F134+G131</f>
        <v>2.6799999999999997</v>
      </c>
      <c r="H132" s="89">
        <f>Month!G134+H131</f>
        <v>12.77</v>
      </c>
      <c r="I132" s="89">
        <f>Month!H134+I131</f>
        <v>0.41999999999999993</v>
      </c>
      <c r="J132" s="89">
        <f>Month!I134+J131</f>
        <v>0.43999999999999995</v>
      </c>
      <c r="K132" s="96"/>
      <c r="L132" s="89">
        <f>SUM(Month!J$127:J134)/8</f>
        <v>238.95625000000001</v>
      </c>
      <c r="M132" s="89">
        <f>SUM(Month!K$127:K134)/8</f>
        <v>41.06</v>
      </c>
      <c r="N132" s="89">
        <f>SUM(Month!L$127:L134)/8</f>
        <v>77.948750000000004</v>
      </c>
      <c r="O132" s="89">
        <f>SUM(Month!M$127:M134)/8</f>
        <v>95.882500000000022</v>
      </c>
      <c r="P132" s="89">
        <f>SUM(Month!N$127:N134)/8</f>
        <v>4.0149999999999997</v>
      </c>
      <c r="Q132" s="89">
        <f>SUM(Month!O$127:O134)/8</f>
        <v>18.733750000000001</v>
      </c>
      <c r="R132" s="89">
        <f>SUM(Month!P$127:P134)/8</f>
        <v>0.66124999999999989</v>
      </c>
      <c r="S132" s="89">
        <f>SUM(Month!Q$127:Q134)/8</f>
        <v>0.65500000000000003</v>
      </c>
      <c r="T132" s="77"/>
    </row>
    <row r="133" spans="1:20" x14ac:dyDescent="0.3">
      <c r="A133" s="98">
        <v>2005</v>
      </c>
      <c r="B133" s="73" t="s">
        <v>89</v>
      </c>
      <c r="C133" s="89">
        <f t="shared" si="9"/>
        <v>172.06999999999996</v>
      </c>
      <c r="D133" s="89">
        <f>Month!C135+D132</f>
        <v>27.7</v>
      </c>
      <c r="E133" s="89">
        <f>Month!D135+E132</f>
        <v>58.659999999999989</v>
      </c>
      <c r="F133" s="89">
        <f>Month!E135+F132</f>
        <v>67.67</v>
      </c>
      <c r="G133" s="89">
        <f>Month!F135+G132</f>
        <v>2.9999999999999996</v>
      </c>
      <c r="H133" s="89">
        <f>Month!G135+H132</f>
        <v>14.1</v>
      </c>
      <c r="I133" s="89">
        <f>Month!H135+I132</f>
        <v>0.46999999999999992</v>
      </c>
      <c r="J133" s="89">
        <f>Month!I135+J132</f>
        <v>0.47</v>
      </c>
      <c r="K133" s="96"/>
      <c r="L133" s="89">
        <f>SUM(Month!J$127:J135)/9</f>
        <v>238.98999999999998</v>
      </c>
      <c r="M133" s="89">
        <f>SUM(Month!K$127:K135)/9</f>
        <v>40.912222222222226</v>
      </c>
      <c r="N133" s="89">
        <f>SUM(Month!L$127:L135)/9</f>
        <v>78.201111111111118</v>
      </c>
      <c r="O133" s="89">
        <f>SUM(Month!M$127:M135)/9</f>
        <v>96.111111111111143</v>
      </c>
      <c r="P133" s="89">
        <f>SUM(Month!N$127:N135)/9</f>
        <v>3.9933333333333332</v>
      </c>
      <c r="Q133" s="89">
        <f>SUM(Month!O$127:O135)/9</f>
        <v>18.483333333333334</v>
      </c>
      <c r="R133" s="89">
        <f>SUM(Month!P$127:P135)/9</f>
        <v>0.66333333333333322</v>
      </c>
      <c r="S133" s="89">
        <f>SUM(Month!Q$127:Q135)/9</f>
        <v>0.62555555555555553</v>
      </c>
      <c r="T133" s="77"/>
    </row>
    <row r="134" spans="1:20" x14ac:dyDescent="0.3">
      <c r="A134" s="98">
        <v>2005</v>
      </c>
      <c r="B134" s="73" t="s">
        <v>90</v>
      </c>
      <c r="C134" s="89">
        <f t="shared" si="9"/>
        <v>190.35999999999999</v>
      </c>
      <c r="D134" s="89">
        <f>Month!C136+D133</f>
        <v>30.759999999999998</v>
      </c>
      <c r="E134" s="89">
        <f>Month!D136+E133</f>
        <v>65.029999999999987</v>
      </c>
      <c r="F134" s="89">
        <f>Month!E136+F133</f>
        <v>74.740000000000009</v>
      </c>
      <c r="G134" s="89">
        <f>Month!F136+G133</f>
        <v>3.3899999999999997</v>
      </c>
      <c r="H134" s="89">
        <f>Month!G136+H133</f>
        <v>15.35</v>
      </c>
      <c r="I134" s="89">
        <f>Month!H136+I133</f>
        <v>0.53999999999999992</v>
      </c>
      <c r="J134" s="89">
        <f>Month!I136+J133</f>
        <v>0.54999999999999993</v>
      </c>
      <c r="K134" s="96"/>
      <c r="L134" s="89">
        <f>SUM(Month!J$127:J136)/10</f>
        <v>239.19899999999998</v>
      </c>
      <c r="M134" s="89">
        <f>SUM(Month!K$127:K136)/10</f>
        <v>41.142000000000003</v>
      </c>
      <c r="N134" s="89">
        <f>SUM(Month!L$127:L136)/10</f>
        <v>78.022999999999996</v>
      </c>
      <c r="O134" s="89">
        <f>SUM(Month!M$127:M136)/10</f>
        <v>96.263000000000019</v>
      </c>
      <c r="P134" s="89">
        <f>SUM(Month!N$127:N136)/10</f>
        <v>4.0629999999999997</v>
      </c>
      <c r="Q134" s="89">
        <f>SUM(Month!O$127:O136)/10</f>
        <v>18.381</v>
      </c>
      <c r="R134" s="89">
        <f>SUM(Month!P$127:P136)/10</f>
        <v>0.67099999999999993</v>
      </c>
      <c r="S134" s="89">
        <f>SUM(Month!Q$127:Q136)/10</f>
        <v>0.65599999999999992</v>
      </c>
      <c r="T134" s="77"/>
    </row>
    <row r="135" spans="1:20" x14ac:dyDescent="0.3">
      <c r="A135" s="98">
        <v>2005</v>
      </c>
      <c r="B135" s="73" t="s">
        <v>91</v>
      </c>
      <c r="C135" s="89">
        <f t="shared" si="9"/>
        <v>212.6</v>
      </c>
      <c r="D135" s="89">
        <f>Month!C137+D134</f>
        <v>34.92</v>
      </c>
      <c r="E135" s="89">
        <f>Month!D137+E134</f>
        <v>71.749999999999986</v>
      </c>
      <c r="F135" s="89">
        <f>Month!E137+F134</f>
        <v>84.110000000000014</v>
      </c>
      <c r="G135" s="89">
        <f>Month!F137+G134</f>
        <v>3.78</v>
      </c>
      <c r="H135" s="89">
        <f>Month!G137+H134</f>
        <v>16.78</v>
      </c>
      <c r="I135" s="89">
        <f>Month!H137+I134</f>
        <v>0.61999999999999988</v>
      </c>
      <c r="J135" s="89">
        <f>Month!I137+J134</f>
        <v>0.6399999999999999</v>
      </c>
      <c r="K135" s="96"/>
      <c r="L135" s="89">
        <f>SUM(Month!J$127:J137)/11</f>
        <v>239.41818181818181</v>
      </c>
      <c r="M135" s="89">
        <f>SUM(Month!K$127:K137)/11</f>
        <v>41.52</v>
      </c>
      <c r="N135" s="89">
        <f>SUM(Month!L$127:L137)/11</f>
        <v>78.262727272727275</v>
      </c>
      <c r="O135" s="89">
        <f>SUM(Month!M$127:M137)/11</f>
        <v>95.733636363636379</v>
      </c>
      <c r="P135" s="89">
        <f>SUM(Month!N$127:N137)/11</f>
        <v>4.1199999999999992</v>
      </c>
      <c r="Q135" s="89">
        <f>SUM(Month!O$127:O137)/11</f>
        <v>18.41272727272727</v>
      </c>
      <c r="R135" s="89">
        <f>SUM(Month!P$127:P137)/11</f>
        <v>0.67727272727272725</v>
      </c>
      <c r="S135" s="89">
        <f>SUM(Month!Q$127:Q137)/11</f>
        <v>0.69181818181818178</v>
      </c>
      <c r="T135" s="77"/>
    </row>
    <row r="136" spans="1:20" x14ac:dyDescent="0.3">
      <c r="A136" s="99">
        <v>2005</v>
      </c>
      <c r="B136" s="92" t="s">
        <v>92</v>
      </c>
      <c r="C136" s="93">
        <f t="shared" si="9"/>
        <v>236.32</v>
      </c>
      <c r="D136" s="93">
        <f>Month!C138+D135</f>
        <v>39.85</v>
      </c>
      <c r="E136" s="93">
        <f>Month!D138+E135</f>
        <v>78.22999999999999</v>
      </c>
      <c r="F136" s="93">
        <f>Month!E138+F135</f>
        <v>94.300000000000011</v>
      </c>
      <c r="G136" s="93">
        <f>Month!F138+G135</f>
        <v>4.17</v>
      </c>
      <c r="H136" s="93">
        <f>Month!G138+H135</f>
        <v>18.37</v>
      </c>
      <c r="I136" s="93">
        <f>Month!H138+I135</f>
        <v>0.67999999999999994</v>
      </c>
      <c r="J136" s="93">
        <f>Month!I138+J135</f>
        <v>0.71999999999999986</v>
      </c>
      <c r="K136" s="97"/>
      <c r="L136" s="93">
        <f>SUM(Month!J$127:J138)/12</f>
        <v>239.01</v>
      </c>
      <c r="M136" s="93">
        <f>SUM(Month!K$127:K138)/12</f>
        <v>41.667500000000004</v>
      </c>
      <c r="N136" s="93">
        <f>SUM(Month!L$127:L138)/12</f>
        <v>78.216666666666669</v>
      </c>
      <c r="O136" s="93">
        <f>SUM(Month!M$127:M138)/12</f>
        <v>95.198333333333338</v>
      </c>
      <c r="P136" s="93">
        <f>SUM(Month!N$127:N138)/12</f>
        <v>4.1674999999999995</v>
      </c>
      <c r="Q136" s="93">
        <f>SUM(Month!O$127:O138)/12</f>
        <v>18.372499999999999</v>
      </c>
      <c r="R136" s="93">
        <f>SUM(Month!P$127:P138)/12</f>
        <v>0.67249999999999988</v>
      </c>
      <c r="S136" s="93">
        <f>SUM(Month!Q$127:Q138)/12</f>
        <v>0.71499999999999997</v>
      </c>
      <c r="T136" s="77"/>
    </row>
    <row r="137" spans="1:20" x14ac:dyDescent="0.3">
      <c r="A137" s="98">
        <v>2006</v>
      </c>
      <c r="B137" s="73" t="s">
        <v>81</v>
      </c>
      <c r="C137" s="89">
        <f t="shared" si="9"/>
        <v>23.81</v>
      </c>
      <c r="D137" s="89">
        <f>Month!C139</f>
        <v>4.76</v>
      </c>
      <c r="E137" s="89">
        <f>Month!D139</f>
        <v>6.13</v>
      </c>
      <c r="F137" s="89">
        <f>Month!E139</f>
        <v>10.65</v>
      </c>
      <c r="G137" s="89">
        <f>Month!F139</f>
        <v>0.38</v>
      </c>
      <c r="H137" s="89">
        <f>Month!G139</f>
        <v>1.76</v>
      </c>
      <c r="I137" s="89">
        <f>Month!H139</f>
        <v>7.0000000000000007E-2</v>
      </c>
      <c r="J137" s="89">
        <f>Month!I139</f>
        <v>0.06</v>
      </c>
      <c r="K137" s="89"/>
      <c r="L137" s="89">
        <f>AVERAGE(Month!J$139:J139)</f>
        <v>232.95000000000002</v>
      </c>
      <c r="M137" s="89">
        <f>AVERAGE(Month!K$139:K139)</f>
        <v>46.32</v>
      </c>
      <c r="N137" s="89">
        <f>AVERAGE(Month!L$139:L139)</f>
        <v>73.55</v>
      </c>
      <c r="O137" s="89">
        <f>AVERAGE(Month!M$139:M139)</f>
        <v>88.06</v>
      </c>
      <c r="P137" s="89">
        <f>AVERAGE(Month!N$139:N139)</f>
        <v>4.5199999999999996</v>
      </c>
      <c r="Q137" s="89">
        <f>AVERAGE(Month!O$139:O139)</f>
        <v>19.25</v>
      </c>
      <c r="R137" s="89">
        <f>AVERAGE(Month!P$139:P139)</f>
        <v>0.57999999999999996</v>
      </c>
      <c r="S137" s="89">
        <f>AVERAGE(Month!Q$139:Q139)</f>
        <v>0.67</v>
      </c>
      <c r="T137" s="77"/>
    </row>
    <row r="138" spans="1:20" x14ac:dyDescent="0.3">
      <c r="A138" s="98">
        <v>2006</v>
      </c>
      <c r="B138" s="73" t="s">
        <v>82</v>
      </c>
      <c r="C138" s="89">
        <f t="shared" si="9"/>
        <v>46.44</v>
      </c>
      <c r="D138" s="89">
        <f>Month!C140+D137</f>
        <v>9.0599999999999987</v>
      </c>
      <c r="E138" s="89">
        <f>Month!D140+E137</f>
        <v>12.6</v>
      </c>
      <c r="F138" s="89">
        <f>Month!E140+F137</f>
        <v>20.5</v>
      </c>
      <c r="G138" s="89">
        <f>Month!F140+G137</f>
        <v>0.76</v>
      </c>
      <c r="H138" s="89">
        <f>Month!G140+H137</f>
        <v>3.31</v>
      </c>
      <c r="I138" s="89">
        <f>Month!H140+I137</f>
        <v>0.13</v>
      </c>
      <c r="J138" s="89">
        <f>Month!I140+J137</f>
        <v>0.08</v>
      </c>
      <c r="K138" s="96"/>
      <c r="L138" s="89">
        <f>AVERAGE(Month!J$139:J140)</f>
        <v>233.39000000000001</v>
      </c>
      <c r="M138" s="89">
        <f>AVERAGE(Month!K$139:K140)</f>
        <v>45.545000000000002</v>
      </c>
      <c r="N138" s="89">
        <f>AVERAGE(Month!L$139:L140)</f>
        <v>75.615000000000009</v>
      </c>
      <c r="O138" s="89">
        <f>AVERAGE(Month!M$139:M140)</f>
        <v>88</v>
      </c>
      <c r="P138" s="89">
        <f>AVERAGE(Month!N$139:N140)</f>
        <v>4.5199999999999996</v>
      </c>
      <c r="Q138" s="89">
        <f>AVERAGE(Month!O$139:O140)</f>
        <v>18.675000000000001</v>
      </c>
      <c r="R138" s="89">
        <f>AVERAGE(Month!P$139:P140)</f>
        <v>0.58499999999999996</v>
      </c>
      <c r="S138" s="89">
        <f>AVERAGE(Month!Q$139:Q140)</f>
        <v>0.45</v>
      </c>
      <c r="T138" s="77"/>
    </row>
    <row r="139" spans="1:20" x14ac:dyDescent="0.3">
      <c r="A139" s="98">
        <v>2006</v>
      </c>
      <c r="B139" s="73" t="s">
        <v>83</v>
      </c>
      <c r="C139" s="89">
        <f t="shared" si="9"/>
        <v>70.94</v>
      </c>
      <c r="D139" s="89">
        <f>Month!C141+D138</f>
        <v>13.869999999999997</v>
      </c>
      <c r="E139" s="89">
        <f>Month!D141+E138</f>
        <v>19.82</v>
      </c>
      <c r="F139" s="89">
        <f>Month!E141+F138</f>
        <v>30.7</v>
      </c>
      <c r="G139" s="89">
        <f>Month!F141+G138</f>
        <v>1.1400000000000001</v>
      </c>
      <c r="H139" s="89">
        <f>Month!G141+H138</f>
        <v>5.09</v>
      </c>
      <c r="I139" s="89">
        <f>Month!H141+I138</f>
        <v>0.19</v>
      </c>
      <c r="J139" s="89">
        <f>Month!I141+J138</f>
        <v>0.13</v>
      </c>
      <c r="K139" s="96"/>
      <c r="L139" s="89">
        <f>AVERAGE(Month!J$139:J141)</f>
        <v>237.89333333333335</v>
      </c>
      <c r="M139" s="89">
        <f>AVERAGE(Month!K$139:K141)</f>
        <v>46.09</v>
      </c>
      <c r="N139" s="89">
        <f>AVERAGE(Month!L$139:L141)</f>
        <v>79.27</v>
      </c>
      <c r="O139" s="89">
        <f>AVERAGE(Month!M$139:M141)</f>
        <v>87.98</v>
      </c>
      <c r="P139" s="89">
        <f>AVERAGE(Month!N$139:N141)</f>
        <v>4.5199999999999996</v>
      </c>
      <c r="Q139" s="89">
        <f>AVERAGE(Month!O$139:O141)</f>
        <v>18.956666666666667</v>
      </c>
      <c r="R139" s="89">
        <f>AVERAGE(Month!P$139:P141)</f>
        <v>0.59666666666666668</v>
      </c>
      <c r="S139" s="89">
        <f>AVERAGE(Month!Q$139:Q141)</f>
        <v>0.48</v>
      </c>
      <c r="T139" s="77"/>
    </row>
    <row r="140" spans="1:20" x14ac:dyDescent="0.3">
      <c r="A140" s="98">
        <v>2006</v>
      </c>
      <c r="B140" s="73" t="s">
        <v>84</v>
      </c>
      <c r="C140" s="89">
        <f t="shared" si="9"/>
        <v>89.94</v>
      </c>
      <c r="D140" s="89">
        <f>Month!C142+D139</f>
        <v>16.979999999999997</v>
      </c>
      <c r="E140" s="89">
        <f>Month!D142+E139</f>
        <v>25.87</v>
      </c>
      <c r="F140" s="89">
        <f>Month!E142+F139</f>
        <v>38.47</v>
      </c>
      <c r="G140" s="89">
        <f>Month!F142+G139</f>
        <v>1.4800000000000002</v>
      </c>
      <c r="H140" s="89">
        <f>Month!G142+H139</f>
        <v>6.66</v>
      </c>
      <c r="I140" s="89">
        <f>Month!H142+I139</f>
        <v>0.25</v>
      </c>
      <c r="J140" s="89">
        <f>Month!I142+J139</f>
        <v>0.23</v>
      </c>
      <c r="K140" s="96"/>
      <c r="L140" s="89">
        <f>AVERAGE(Month!J$139:J142)</f>
        <v>235.38499999999999</v>
      </c>
      <c r="M140" s="89">
        <f>AVERAGE(Month!K$139:K142)</f>
        <v>45.102500000000006</v>
      </c>
      <c r="N140" s="89">
        <f>AVERAGE(Month!L$139:L142)</f>
        <v>77.597499999999997</v>
      </c>
      <c r="O140" s="89">
        <f>AVERAGE(Month!M$139:M142)</f>
        <v>87.92</v>
      </c>
      <c r="P140" s="89">
        <f>AVERAGE(Month!N$139:N142)</f>
        <v>4.4224999999999994</v>
      </c>
      <c r="Q140" s="89">
        <f>AVERAGE(Month!O$139:O142)</f>
        <v>19.032500000000002</v>
      </c>
      <c r="R140" s="89">
        <f>AVERAGE(Month!P$139:P142)</f>
        <v>0.64250000000000007</v>
      </c>
      <c r="S140" s="89">
        <f>AVERAGE(Month!Q$139:Q142)</f>
        <v>0.66749999999999998</v>
      </c>
      <c r="T140" s="77"/>
    </row>
    <row r="141" spans="1:20" x14ac:dyDescent="0.3">
      <c r="A141" s="98">
        <v>2006</v>
      </c>
      <c r="B141" s="73" t="s">
        <v>85</v>
      </c>
      <c r="C141" s="89">
        <f t="shared" si="9"/>
        <v>108.06999999999998</v>
      </c>
      <c r="D141" s="89">
        <f>Month!C143+D140</f>
        <v>20.129999999999995</v>
      </c>
      <c r="E141" s="89">
        <f>Month!D143+E140</f>
        <v>32.67</v>
      </c>
      <c r="F141" s="89">
        <f>Month!E143+F140</f>
        <v>44.62</v>
      </c>
      <c r="G141" s="89">
        <f>Month!F143+G140</f>
        <v>1.8200000000000003</v>
      </c>
      <c r="H141" s="89">
        <f>Month!G143+H140</f>
        <v>8.1999999999999993</v>
      </c>
      <c r="I141" s="89">
        <f>Month!H143+I140</f>
        <v>0.3</v>
      </c>
      <c r="J141" s="89">
        <f>Month!I143+J140</f>
        <v>0.33</v>
      </c>
      <c r="K141" s="96"/>
      <c r="L141" s="89">
        <f>AVERAGE(Month!J$139:J143)</f>
        <v>236.82799999999997</v>
      </c>
      <c r="M141" s="89">
        <f>AVERAGE(Month!K$139:K143)</f>
        <v>45.480000000000004</v>
      </c>
      <c r="N141" s="89">
        <f>AVERAGE(Month!L$139:L143)</f>
        <v>78.400000000000006</v>
      </c>
      <c r="O141" s="89">
        <f>AVERAGE(Month!M$139:M143)</f>
        <v>88.11</v>
      </c>
      <c r="P141" s="89">
        <f>AVERAGE(Month!N$139:N143)</f>
        <v>4.363999999999999</v>
      </c>
      <c r="Q141" s="89">
        <f>AVERAGE(Month!O$139:O143)</f>
        <v>19.03</v>
      </c>
      <c r="R141" s="89">
        <f>AVERAGE(Month!P$139:P143)</f>
        <v>0.67400000000000004</v>
      </c>
      <c r="S141" s="89">
        <f>AVERAGE(Month!Q$139:Q143)</f>
        <v>0.76999999999999991</v>
      </c>
      <c r="T141" s="77"/>
    </row>
    <row r="142" spans="1:20" x14ac:dyDescent="0.3">
      <c r="A142" s="98">
        <v>2006</v>
      </c>
      <c r="B142" s="73" t="s">
        <v>86</v>
      </c>
      <c r="C142" s="89">
        <f t="shared" si="9"/>
        <v>123.69999999999999</v>
      </c>
      <c r="D142" s="89">
        <f>Month!C144+D141</f>
        <v>22.979999999999997</v>
      </c>
      <c r="E142" s="89">
        <f>Month!D144+E141</f>
        <v>38.69</v>
      </c>
      <c r="F142" s="89">
        <f>Month!E144+F141</f>
        <v>49.559999999999995</v>
      </c>
      <c r="G142" s="89">
        <f>Month!F144+G141</f>
        <v>2.16</v>
      </c>
      <c r="H142" s="89">
        <f>Month!G144+H141</f>
        <v>9.59</v>
      </c>
      <c r="I142" s="89">
        <f>Month!H144+I141</f>
        <v>0.33999999999999997</v>
      </c>
      <c r="J142" s="89">
        <f>Month!I144+J141</f>
        <v>0.38</v>
      </c>
      <c r="K142" s="96"/>
      <c r="L142" s="89">
        <f>AVERAGE(Month!J$139:J144)</f>
        <v>235.35666666666665</v>
      </c>
      <c r="M142" s="89">
        <f>AVERAGE(Month!K$139:K144)</f>
        <v>45.286666666666669</v>
      </c>
      <c r="N142" s="89">
        <f>AVERAGE(Month!L$139:L144)</f>
        <v>77.37</v>
      </c>
      <c r="O142" s="89">
        <f>AVERAGE(Month!M$139:M144)</f>
        <v>88.331666666666663</v>
      </c>
      <c r="P142" s="89">
        <f>AVERAGE(Month!N$139:N144)</f>
        <v>4.3249999999999993</v>
      </c>
      <c r="Q142" s="89">
        <f>AVERAGE(Month!O$139:O144)</f>
        <v>18.62</v>
      </c>
      <c r="R142" s="89">
        <f>AVERAGE(Month!P$139:P144)</f>
        <v>0.69166666666666676</v>
      </c>
      <c r="S142" s="89">
        <f>AVERAGE(Month!Q$139:Q144)</f>
        <v>0.73166666666666658</v>
      </c>
      <c r="T142" s="77"/>
    </row>
    <row r="143" spans="1:20" x14ac:dyDescent="0.3">
      <c r="A143" s="98">
        <v>2006</v>
      </c>
      <c r="B143" s="73" t="s">
        <v>87</v>
      </c>
      <c r="C143" s="89">
        <f t="shared" si="9"/>
        <v>139.69999999999999</v>
      </c>
      <c r="D143" s="89">
        <f>Month!C145+D142</f>
        <v>25.999999999999996</v>
      </c>
      <c r="E143" s="89">
        <f>Month!D145+E142</f>
        <v>45.26</v>
      </c>
      <c r="F143" s="89">
        <f>Month!E145+F142</f>
        <v>54.089999999999996</v>
      </c>
      <c r="G143" s="89">
        <f>Month!F145+G142</f>
        <v>2.5100000000000002</v>
      </c>
      <c r="H143" s="89">
        <f>Month!G145+H142</f>
        <v>11.04</v>
      </c>
      <c r="I143" s="89">
        <f>Month!H145+I142</f>
        <v>0.37999999999999995</v>
      </c>
      <c r="J143" s="89">
        <f>Month!I145+J142</f>
        <v>0.42</v>
      </c>
      <c r="K143" s="96"/>
      <c r="L143" s="89">
        <f>AVERAGE(Month!J$139:J145)</f>
        <v>234.95142857142855</v>
      </c>
      <c r="M143" s="89">
        <f>AVERAGE(Month!K$139:K145)</f>
        <v>45.604285714285716</v>
      </c>
      <c r="N143" s="89">
        <f>AVERAGE(Month!L$139:L145)</f>
        <v>77.585714285714289</v>
      </c>
      <c r="O143" s="89">
        <f>AVERAGE(Month!M$139:M145)</f>
        <v>87.675714285714292</v>
      </c>
      <c r="P143" s="89">
        <f>AVERAGE(Month!N$139:N145)</f>
        <v>4.3028571428571425</v>
      </c>
      <c r="Q143" s="89">
        <f>AVERAGE(Month!O$139:O145)</f>
        <v>18.38</v>
      </c>
      <c r="R143" s="89">
        <f>AVERAGE(Month!P$139:P145)</f>
        <v>0.7014285714285714</v>
      </c>
      <c r="S143" s="89">
        <f>AVERAGE(Month!Q$139:Q145)</f>
        <v>0.7014285714285714</v>
      </c>
      <c r="T143" s="77"/>
    </row>
    <row r="144" spans="1:20" x14ac:dyDescent="0.3">
      <c r="A144" s="98">
        <v>2006</v>
      </c>
      <c r="B144" s="73" t="s">
        <v>88</v>
      </c>
      <c r="C144" s="89">
        <f t="shared" si="9"/>
        <v>155.63999999999999</v>
      </c>
      <c r="D144" s="89">
        <f>Month!C146+D143</f>
        <v>28.719999999999995</v>
      </c>
      <c r="E144" s="89">
        <f>Month!D146+E143</f>
        <v>51.71</v>
      </c>
      <c r="F144" s="89">
        <f>Month!E146+F143</f>
        <v>58.87</v>
      </c>
      <c r="G144" s="89">
        <f>Month!F146+G143</f>
        <v>2.8600000000000003</v>
      </c>
      <c r="H144" s="89">
        <f>Month!G146+H143</f>
        <v>12.579999999999998</v>
      </c>
      <c r="I144" s="89">
        <f>Month!H146+I143</f>
        <v>0.41999999999999993</v>
      </c>
      <c r="J144" s="89">
        <f>Month!I146+J143</f>
        <v>0.48</v>
      </c>
      <c r="K144" s="96"/>
      <c r="L144" s="89">
        <f>AVERAGE(Month!J$139:J146)</f>
        <v>235.55874999999997</v>
      </c>
      <c r="M144" s="89">
        <f>AVERAGE(Month!K$139:K146)</f>
        <v>45.526250000000005</v>
      </c>
      <c r="N144" s="89">
        <f>AVERAGE(Month!L$139:L146)</f>
        <v>77.566249999999997</v>
      </c>
      <c r="O144" s="89">
        <f>AVERAGE(Month!M$139:M146)</f>
        <v>88.316249999999997</v>
      </c>
      <c r="P144" s="89">
        <f>AVERAGE(Month!N$139:N146)</f>
        <v>4.2862499999999999</v>
      </c>
      <c r="Q144" s="89">
        <f>AVERAGE(Month!O$139:O146)</f>
        <v>18.453749999999999</v>
      </c>
      <c r="R144" s="89">
        <f>AVERAGE(Month!P$139:P146)</f>
        <v>0.70250000000000001</v>
      </c>
      <c r="S144" s="89">
        <f>AVERAGE(Month!Q$139:Q146)</f>
        <v>0.70750000000000002</v>
      </c>
      <c r="T144" s="77"/>
    </row>
    <row r="145" spans="1:20" x14ac:dyDescent="0.3">
      <c r="A145" s="98">
        <v>2006</v>
      </c>
      <c r="B145" s="73" t="s">
        <v>89</v>
      </c>
      <c r="C145" s="89">
        <f t="shared" si="9"/>
        <v>171.49999999999997</v>
      </c>
      <c r="D145" s="89">
        <f>Month!C147+D144</f>
        <v>31.579999999999995</v>
      </c>
      <c r="E145" s="89">
        <f>Month!D147+E144</f>
        <v>57.82</v>
      </c>
      <c r="F145" s="89">
        <f>Month!E147+F144</f>
        <v>64.039999999999992</v>
      </c>
      <c r="G145" s="89">
        <f>Month!F147+G144</f>
        <v>3.2100000000000004</v>
      </c>
      <c r="H145" s="89">
        <f>Month!G147+H144</f>
        <v>13.859999999999998</v>
      </c>
      <c r="I145" s="89">
        <f>Month!H147+I144</f>
        <v>0.47999999999999993</v>
      </c>
      <c r="J145" s="89">
        <f>Month!I147+J144</f>
        <v>0.51</v>
      </c>
      <c r="K145" s="96"/>
      <c r="L145" s="89">
        <f>AVERAGE(Month!J$139:J147)</f>
        <v>235.0622222222222</v>
      </c>
      <c r="M145" s="89">
        <f>AVERAGE(Month!K$139:K147)</f>
        <v>45.405555555555559</v>
      </c>
      <c r="N145" s="89">
        <f>AVERAGE(Month!L$139:L147)</f>
        <v>77.099999999999994</v>
      </c>
      <c r="O145" s="89">
        <f>AVERAGE(Month!M$139:M147)</f>
        <v>88.693333333333328</v>
      </c>
      <c r="P145" s="89">
        <f>AVERAGE(Month!N$139:N147)</f>
        <v>4.2733333333333334</v>
      </c>
      <c r="Q145" s="89">
        <f>AVERAGE(Month!O$139:O147)</f>
        <v>18.203333333333333</v>
      </c>
      <c r="R145" s="89">
        <f>AVERAGE(Month!P$139:P147)</f>
        <v>0.7122222222222222</v>
      </c>
      <c r="S145" s="89">
        <f>AVERAGE(Month!Q$139:Q147)</f>
        <v>0.67444444444444451</v>
      </c>
      <c r="T145" s="77"/>
    </row>
    <row r="146" spans="1:20" x14ac:dyDescent="0.3">
      <c r="A146" s="98">
        <v>2006</v>
      </c>
      <c r="B146" s="73" t="s">
        <v>90</v>
      </c>
      <c r="C146" s="89">
        <f t="shared" si="9"/>
        <v>189.14999999999998</v>
      </c>
      <c r="D146" s="89">
        <f>Month!C148+D145</f>
        <v>34.69</v>
      </c>
      <c r="E146" s="89">
        <f>Month!D148+E145</f>
        <v>63.93</v>
      </c>
      <c r="F146" s="89">
        <f>Month!E148+F145</f>
        <v>70.919999999999987</v>
      </c>
      <c r="G146" s="89">
        <f>Month!F148+G145</f>
        <v>3.6200000000000006</v>
      </c>
      <c r="H146" s="89">
        <f>Month!G148+H145</f>
        <v>14.859999999999998</v>
      </c>
      <c r="I146" s="89">
        <f>Month!H148+I145</f>
        <v>0.55999999999999994</v>
      </c>
      <c r="J146" s="89">
        <f>Month!I148+J145</f>
        <v>0.57000000000000006</v>
      </c>
      <c r="K146" s="96"/>
      <c r="L146" s="89">
        <f>AVERAGE(Month!J$139:J148)</f>
        <v>234.61599999999999</v>
      </c>
      <c r="M146" s="89">
        <f>AVERAGE(Month!K$139:K148)</f>
        <v>45.151000000000003</v>
      </c>
      <c r="N146" s="89">
        <f>AVERAGE(Month!L$139:L148)</f>
        <v>76.727999999999994</v>
      </c>
      <c r="O146" s="89">
        <f>AVERAGE(Month!M$139:M148)</f>
        <v>89.224000000000004</v>
      </c>
      <c r="P146" s="89">
        <f>AVERAGE(Month!N$139:N148)</f>
        <v>4.3330000000000002</v>
      </c>
      <c r="Q146" s="89">
        <f>AVERAGE(Month!O$139:O148)</f>
        <v>17.773</v>
      </c>
      <c r="R146" s="89">
        <f>AVERAGE(Month!P$139:P148)</f>
        <v>0.72399999999999998</v>
      </c>
      <c r="S146" s="89">
        <f>AVERAGE(Month!Q$139:Q148)</f>
        <v>0.68300000000000005</v>
      </c>
      <c r="T146" s="77"/>
    </row>
    <row r="147" spans="1:20" x14ac:dyDescent="0.3">
      <c r="A147" s="98">
        <v>2006</v>
      </c>
      <c r="B147" s="73" t="s">
        <v>91</v>
      </c>
      <c r="C147" s="89">
        <f t="shared" si="9"/>
        <v>210.57</v>
      </c>
      <c r="D147" s="89">
        <f>Month!C149+D146</f>
        <v>38.92</v>
      </c>
      <c r="E147" s="89">
        <f>Month!D149+E146</f>
        <v>70.84</v>
      </c>
      <c r="F147" s="89">
        <f>Month!E149+F146</f>
        <v>79.569999999999993</v>
      </c>
      <c r="G147" s="89">
        <f>Month!F149+G146</f>
        <v>4.03</v>
      </c>
      <c r="H147" s="89">
        <f>Month!G149+H146</f>
        <v>15.929999999999998</v>
      </c>
      <c r="I147" s="89">
        <f>Month!H149+I146</f>
        <v>0.64999999999999991</v>
      </c>
      <c r="J147" s="89">
        <f>Month!I149+J146</f>
        <v>0.63000000000000012</v>
      </c>
      <c r="K147" s="96"/>
      <c r="L147" s="89">
        <f>AVERAGE(Month!J$139:J149)</f>
        <v>234.92</v>
      </c>
      <c r="M147" s="89">
        <f>AVERAGE(Month!K$139:K149)</f>
        <v>44.980909090909101</v>
      </c>
      <c r="N147" s="89">
        <f>AVERAGE(Month!L$139:L149)</f>
        <v>77.292727272727276</v>
      </c>
      <c r="O147" s="89">
        <f>AVERAGE(Month!M$139:M149)</f>
        <v>89.414545454545447</v>
      </c>
      <c r="P147" s="89">
        <f>AVERAGE(Month!N$139:N149)</f>
        <v>4.3818181818181818</v>
      </c>
      <c r="Q147" s="89">
        <f>AVERAGE(Month!O$139:O149)</f>
        <v>17.425454545454542</v>
      </c>
      <c r="R147" s="89">
        <f>AVERAGE(Month!P$139:P149)</f>
        <v>0.73727272727272719</v>
      </c>
      <c r="S147" s="89">
        <f>AVERAGE(Month!Q$139:Q149)</f>
        <v>0.68727272727272737</v>
      </c>
      <c r="T147" s="77"/>
    </row>
    <row r="148" spans="1:20" x14ac:dyDescent="0.3">
      <c r="A148" s="99">
        <v>2006</v>
      </c>
      <c r="B148" s="92" t="s">
        <v>92</v>
      </c>
      <c r="C148" s="93">
        <f t="shared" si="9"/>
        <v>233.07</v>
      </c>
      <c r="D148" s="93">
        <f>Month!C150+D147</f>
        <v>43.35</v>
      </c>
      <c r="E148" s="93">
        <f>Month!D150+E147</f>
        <v>77.350000000000009</v>
      </c>
      <c r="F148" s="93">
        <f>Month!E150+F147</f>
        <v>89.389999999999986</v>
      </c>
      <c r="G148" s="93">
        <f>Month!F150+G147</f>
        <v>4.4400000000000004</v>
      </c>
      <c r="H148" s="93">
        <f>Month!G150+H147</f>
        <v>17.139999999999997</v>
      </c>
      <c r="I148" s="93">
        <f>Month!H150+I147</f>
        <v>0.74999999999999989</v>
      </c>
      <c r="J148" s="93">
        <f>Month!I150+J147</f>
        <v>0.65000000000000013</v>
      </c>
      <c r="K148" s="97"/>
      <c r="L148" s="93">
        <f>AVERAGE(Month!J$139:J150)</f>
        <v>234.6525</v>
      </c>
      <c r="M148" s="93">
        <f>AVERAGE(Month!K$139:K150)</f>
        <v>44.729166666666679</v>
      </c>
      <c r="N148" s="93">
        <f>AVERAGE(Month!L$139:L150)</f>
        <v>77.364166666666662</v>
      </c>
      <c r="O148" s="93">
        <f>AVERAGE(Month!M$139:M150)</f>
        <v>89.600833333333341</v>
      </c>
      <c r="P148" s="93">
        <f>AVERAGE(Month!N$139:N150)</f>
        <v>4.4224999999999994</v>
      </c>
      <c r="Q148" s="93">
        <f>AVERAGE(Month!O$139:O150)</f>
        <v>17.132499999999997</v>
      </c>
      <c r="R148" s="93">
        <f>AVERAGE(Month!P$139:P150)</f>
        <v>0.75749999999999995</v>
      </c>
      <c r="S148" s="93">
        <f>AVERAGE(Month!Q$139:Q150)</f>
        <v>0.64583333333333337</v>
      </c>
      <c r="T148" s="77"/>
    </row>
    <row r="149" spans="1:20" x14ac:dyDescent="0.3">
      <c r="A149" s="98">
        <v>2007</v>
      </c>
      <c r="B149" s="73" t="s">
        <v>81</v>
      </c>
      <c r="C149" s="89">
        <f t="shared" si="9"/>
        <v>22.99</v>
      </c>
      <c r="D149" s="89">
        <f>Month!C151</f>
        <v>4.5199999999999996</v>
      </c>
      <c r="E149" s="89">
        <f>Month!D151</f>
        <v>6.63</v>
      </c>
      <c r="F149" s="89">
        <f>Month!E151</f>
        <v>10.07</v>
      </c>
      <c r="G149" s="89">
        <f>Month!F151</f>
        <v>0.4</v>
      </c>
      <c r="H149" s="89">
        <f>Month!G151</f>
        <v>1.23</v>
      </c>
      <c r="I149" s="89">
        <f>Month!H151</f>
        <v>0.11</v>
      </c>
      <c r="J149" s="89">
        <f>Month!I151</f>
        <v>0.03</v>
      </c>
      <c r="K149" s="89"/>
      <c r="L149" s="89">
        <f>AVERAGE(Month!J$151:J151)</f>
        <v>239.03</v>
      </c>
      <c r="M149" s="89">
        <f>AVERAGE(Month!K$151:K151)</f>
        <v>48.22</v>
      </c>
      <c r="N149" s="89">
        <f>AVERAGE(Month!L$151:L151)</f>
        <v>79.61</v>
      </c>
      <c r="O149" s="89">
        <f>AVERAGE(Month!M$151:M151)</f>
        <v>91.77</v>
      </c>
      <c r="P149" s="89">
        <f>AVERAGE(Month!N$151:N151)</f>
        <v>4.8</v>
      </c>
      <c r="Q149" s="89">
        <f>AVERAGE(Month!O$151:O151)</f>
        <v>13.41</v>
      </c>
      <c r="R149" s="89">
        <f>AVERAGE(Month!P$151:P151)</f>
        <v>0.91</v>
      </c>
      <c r="S149" s="89">
        <f>AVERAGE(Month!Q$151:Q151)</f>
        <v>0.31</v>
      </c>
      <c r="T149" s="77"/>
    </row>
    <row r="150" spans="1:20" x14ac:dyDescent="0.3">
      <c r="A150" s="98">
        <v>2007</v>
      </c>
      <c r="B150" s="73" t="s">
        <v>82</v>
      </c>
      <c r="C150" s="89">
        <f t="shared" si="9"/>
        <v>43.36999999999999</v>
      </c>
      <c r="D150" s="89">
        <f>Month!C152+D149</f>
        <v>8.0399999999999991</v>
      </c>
      <c r="E150" s="89">
        <f>Month!D152+E149</f>
        <v>12.3</v>
      </c>
      <c r="F150" s="89">
        <f>Month!E152+F149</f>
        <v>19.649999999999999</v>
      </c>
      <c r="G150" s="89">
        <f>Month!F152+G149</f>
        <v>0.8</v>
      </c>
      <c r="H150" s="89">
        <f>Month!G152+H149</f>
        <v>2.33</v>
      </c>
      <c r="I150" s="89">
        <f>Month!H152+I149</f>
        <v>0.2</v>
      </c>
      <c r="J150" s="89">
        <f>Month!I152+J149</f>
        <v>0.05</v>
      </c>
      <c r="K150" s="96"/>
      <c r="L150" s="89">
        <f>AVERAGE(Month!J$151:J152)</f>
        <v>229.66500000000002</v>
      </c>
      <c r="M150" s="89">
        <f>AVERAGE(Month!K$151:K152)</f>
        <v>44.14</v>
      </c>
      <c r="N150" s="89">
        <f>AVERAGE(Month!L$151:L152)</f>
        <v>73.805000000000007</v>
      </c>
      <c r="O150" s="89">
        <f>AVERAGE(Month!M$151:M152)</f>
        <v>92.634999999999991</v>
      </c>
      <c r="P150" s="89">
        <f>AVERAGE(Month!N$151:N152)</f>
        <v>4.8</v>
      </c>
      <c r="Q150" s="89">
        <f>AVERAGE(Month!O$151:O152)</f>
        <v>13.1</v>
      </c>
      <c r="R150" s="89">
        <f>AVERAGE(Month!P$151:P152)</f>
        <v>0.90500000000000003</v>
      </c>
      <c r="S150" s="89">
        <f>AVERAGE(Month!Q$151:Q152)</f>
        <v>0.28000000000000003</v>
      </c>
      <c r="T150" s="77"/>
    </row>
    <row r="151" spans="1:20" x14ac:dyDescent="0.3">
      <c r="A151" s="98">
        <v>2007</v>
      </c>
      <c r="B151" s="73" t="s">
        <v>83</v>
      </c>
      <c r="C151" s="89">
        <f t="shared" si="9"/>
        <v>65.039999999999992</v>
      </c>
      <c r="D151" s="89">
        <f>Month!C153+D150</f>
        <v>11.709999999999999</v>
      </c>
      <c r="E151" s="89">
        <f>Month!D153+E150</f>
        <v>18.940000000000001</v>
      </c>
      <c r="F151" s="89">
        <f>Month!E153+F150</f>
        <v>29.33</v>
      </c>
      <c r="G151" s="89">
        <f>Month!F153+G150</f>
        <v>1.2000000000000002</v>
      </c>
      <c r="H151" s="89">
        <f>Month!G153+H150</f>
        <v>3.46</v>
      </c>
      <c r="I151" s="89">
        <f>Month!H153+I150</f>
        <v>0.30000000000000004</v>
      </c>
      <c r="J151" s="89">
        <f>Month!I153+J150</f>
        <v>0.1</v>
      </c>
      <c r="K151" s="96"/>
      <c r="L151" s="89">
        <f>AVERAGE(Month!J$151:J153)</f>
        <v>231.86000000000004</v>
      </c>
      <c r="M151" s="89">
        <f>AVERAGE(Month!K$151:K153)</f>
        <v>43.173333333333339</v>
      </c>
      <c r="N151" s="89">
        <f>AVERAGE(Month!L$151:L153)</f>
        <v>75.776666666666671</v>
      </c>
      <c r="O151" s="89">
        <f>AVERAGE(Month!M$151:M153)</f>
        <v>93.926666666666662</v>
      </c>
      <c r="P151" s="89">
        <f>AVERAGE(Month!N$151:N153)</f>
        <v>4.8</v>
      </c>
      <c r="Q151" s="89">
        <f>AVERAGE(Month!O$151:O153)</f>
        <v>12.856666666666667</v>
      </c>
      <c r="R151" s="89">
        <f>AVERAGE(Month!P$151:P153)</f>
        <v>0.94333333333333336</v>
      </c>
      <c r="S151" s="89">
        <f>AVERAGE(Month!Q$151:Q153)</f>
        <v>0.3833333333333333</v>
      </c>
    </row>
    <row r="152" spans="1:20" x14ac:dyDescent="0.3">
      <c r="A152" s="98">
        <v>2007</v>
      </c>
      <c r="B152" s="73" t="s">
        <v>84</v>
      </c>
      <c r="C152" s="89">
        <f t="shared" si="9"/>
        <v>82.38</v>
      </c>
      <c r="D152" s="89">
        <f>Month!C154+D151</f>
        <v>14.319999999999999</v>
      </c>
      <c r="E152" s="89">
        <f>Month!D154+E151</f>
        <v>25.1</v>
      </c>
      <c r="F152" s="89">
        <f>Month!E154+F151</f>
        <v>36.43</v>
      </c>
      <c r="G152" s="89">
        <f>Month!F154+G151</f>
        <v>1.56</v>
      </c>
      <c r="H152" s="89">
        <f>Month!G154+H151</f>
        <v>4.53</v>
      </c>
      <c r="I152" s="89">
        <f>Month!H154+I151</f>
        <v>0.35000000000000003</v>
      </c>
      <c r="J152" s="89">
        <f>Month!I154+J151</f>
        <v>9.0000000000000011E-2</v>
      </c>
      <c r="K152" s="96"/>
      <c r="L152" s="89">
        <f>AVERAGE(Month!J$151:J154)</f>
        <v>231.47750000000005</v>
      </c>
      <c r="M152" s="89">
        <f>AVERAGE(Month!K$151:K154)</f>
        <v>43.39</v>
      </c>
      <c r="N152" s="89">
        <f>AVERAGE(Month!L$151:L154)</f>
        <v>75.327500000000001</v>
      </c>
      <c r="O152" s="89">
        <f>AVERAGE(Month!M$151:M154)</f>
        <v>94.08</v>
      </c>
      <c r="P152" s="89">
        <f>AVERAGE(Month!N$151:N154)</f>
        <v>4.6824999999999992</v>
      </c>
      <c r="Q152" s="89">
        <f>AVERAGE(Month!O$151:O154)</f>
        <v>12.8375</v>
      </c>
      <c r="R152" s="89">
        <f>AVERAGE(Month!P$151:P154)</f>
        <v>0.89500000000000002</v>
      </c>
      <c r="S152" s="89">
        <f>AVERAGE(Month!Q$151:Q154)</f>
        <v>0.26499999999999996</v>
      </c>
    </row>
    <row r="153" spans="1:20" x14ac:dyDescent="0.3">
      <c r="A153" s="98">
        <v>2007</v>
      </c>
      <c r="B153" s="73" t="s">
        <v>85</v>
      </c>
      <c r="C153" s="89">
        <f t="shared" si="9"/>
        <v>100.33000000000001</v>
      </c>
      <c r="D153" s="89">
        <f>Month!C155+D152</f>
        <v>17.329999999999998</v>
      </c>
      <c r="E153" s="89">
        <f>Month!D155+E152</f>
        <v>31.970000000000002</v>
      </c>
      <c r="F153" s="89">
        <f>Month!E155+F152</f>
        <v>42.98</v>
      </c>
      <c r="G153" s="89">
        <f>Month!F155+G152</f>
        <v>1.92</v>
      </c>
      <c r="H153" s="89">
        <f>Month!G155+H152</f>
        <v>5.62</v>
      </c>
      <c r="I153" s="89">
        <f>Month!H155+I152</f>
        <v>0.4</v>
      </c>
      <c r="J153" s="89">
        <f>Month!I155+J152</f>
        <v>0.11000000000000001</v>
      </c>
      <c r="K153" s="96"/>
      <c r="L153" s="89">
        <f>AVERAGE(Month!J$151:J155)</f>
        <v>232.90400000000005</v>
      </c>
      <c r="M153" s="89">
        <f>AVERAGE(Month!K$151:K155)</f>
        <v>43.672000000000004</v>
      </c>
      <c r="N153" s="89">
        <f>AVERAGE(Month!L$151:L155)</f>
        <v>76.742000000000004</v>
      </c>
      <c r="O153" s="89">
        <f>AVERAGE(Month!M$151:M155)</f>
        <v>93.84</v>
      </c>
      <c r="P153" s="89">
        <f>AVERAGE(Month!N$151:N155)</f>
        <v>4.6119999999999992</v>
      </c>
      <c r="Q153" s="89">
        <f>AVERAGE(Month!O$151:O155)</f>
        <v>12.884</v>
      </c>
      <c r="R153" s="89">
        <f>AVERAGE(Month!P$151:P155)</f>
        <v>0.88400000000000001</v>
      </c>
      <c r="S153" s="89">
        <f>AVERAGE(Month!Q$151:Q155)</f>
        <v>0.26999999999999996</v>
      </c>
    </row>
    <row r="154" spans="1:20" x14ac:dyDescent="0.3">
      <c r="A154" s="98">
        <v>2007</v>
      </c>
      <c r="B154" s="73" t="s">
        <v>86</v>
      </c>
      <c r="C154" s="89">
        <f t="shared" si="9"/>
        <v>116.14999999999999</v>
      </c>
      <c r="D154" s="89">
        <f>Month!C156+D153</f>
        <v>19.919999999999998</v>
      </c>
      <c r="E154" s="89">
        <f>Month!D156+E153</f>
        <v>38.1</v>
      </c>
      <c r="F154" s="89">
        <f>Month!E156+F153</f>
        <v>48.4</v>
      </c>
      <c r="G154" s="89">
        <f>Month!F156+G153</f>
        <v>2.2799999999999998</v>
      </c>
      <c r="H154" s="89">
        <f>Month!G156+H153</f>
        <v>6.83</v>
      </c>
      <c r="I154" s="89">
        <f>Month!H156+I153</f>
        <v>0.45</v>
      </c>
      <c r="J154" s="89">
        <f>Month!I156+J153</f>
        <v>0.17</v>
      </c>
      <c r="K154" s="96"/>
      <c r="L154" s="89">
        <f>AVERAGE(Month!J$151:J156)</f>
        <v>232.20333333333338</v>
      </c>
      <c r="M154" s="89">
        <f>AVERAGE(Month!K$151:K156)</f>
        <v>43.086666666666666</v>
      </c>
      <c r="N154" s="89">
        <f>AVERAGE(Month!L$151:L156)</f>
        <v>76.203333333333333</v>
      </c>
      <c r="O154" s="89">
        <f>AVERAGE(Month!M$151:M156)</f>
        <v>93.98</v>
      </c>
      <c r="P154" s="89">
        <f>AVERAGE(Month!N$151:N156)</f>
        <v>4.5649999999999986</v>
      </c>
      <c r="Q154" s="89">
        <f>AVERAGE(Month!O$151:O156)</f>
        <v>13.133333333333333</v>
      </c>
      <c r="R154" s="89">
        <f>AVERAGE(Month!P$151:P156)</f>
        <v>0.89</v>
      </c>
      <c r="S154" s="89">
        <f>AVERAGE(Month!Q$151:Q156)</f>
        <v>0.34499999999999997</v>
      </c>
    </row>
    <row r="155" spans="1:20" x14ac:dyDescent="0.3">
      <c r="A155" s="98">
        <v>2007</v>
      </c>
      <c r="B155" s="73" t="s">
        <v>87</v>
      </c>
      <c r="C155" s="89">
        <f t="shared" ref="C155:C218" si="10">SUM(D155:J155)</f>
        <v>132.27000000000001</v>
      </c>
      <c r="D155" s="89">
        <f>Month!C157+D154</f>
        <v>22.759999999999998</v>
      </c>
      <c r="E155" s="89">
        <f>Month!D157+E154</f>
        <v>44.53</v>
      </c>
      <c r="F155" s="89">
        <f>Month!E157+F154</f>
        <v>53.4</v>
      </c>
      <c r="G155" s="89">
        <f>Month!F157+G154</f>
        <v>2.6399999999999997</v>
      </c>
      <c r="H155" s="89">
        <f>Month!G157+H154</f>
        <v>8.19</v>
      </c>
      <c r="I155" s="89">
        <f>Month!H157+I154</f>
        <v>0.51</v>
      </c>
      <c r="J155" s="89">
        <f>Month!I157+J154</f>
        <v>0.24000000000000002</v>
      </c>
      <c r="K155" s="96"/>
      <c r="L155" s="89">
        <f>AVERAGE(Month!J$151:J157)</f>
        <v>232.7414285714286</v>
      </c>
      <c r="M155" s="89">
        <f>AVERAGE(Month!K$151:K157)</f>
        <v>43.202857142857134</v>
      </c>
      <c r="N155" s="89">
        <f>AVERAGE(Month!L$151:L157)</f>
        <v>76.342857142857156</v>
      </c>
      <c r="O155" s="89">
        <f>AVERAGE(Month!M$151:M157)</f>
        <v>93.80285714285715</v>
      </c>
      <c r="P155" s="89">
        <f>AVERAGE(Month!N$151:N157)</f>
        <v>4.5371428571428565</v>
      </c>
      <c r="Q155" s="89">
        <f>AVERAGE(Month!O$151:O157)</f>
        <v>13.53</v>
      </c>
      <c r="R155" s="89">
        <f>AVERAGE(Month!P$151:P157)</f>
        <v>0.91428571428571437</v>
      </c>
      <c r="S155" s="89">
        <f>AVERAGE(Month!Q$151:Q157)</f>
        <v>0.41142857142857142</v>
      </c>
    </row>
    <row r="156" spans="1:20" x14ac:dyDescent="0.3">
      <c r="A156" s="98">
        <v>2007</v>
      </c>
      <c r="B156" s="73" t="s">
        <v>88</v>
      </c>
      <c r="C156" s="89">
        <f t="shared" si="10"/>
        <v>148.43</v>
      </c>
      <c r="D156" s="89">
        <f>Month!C158+D155</f>
        <v>25.549999999999997</v>
      </c>
      <c r="E156" s="89">
        <f>Month!D158+E155</f>
        <v>51.28</v>
      </c>
      <c r="F156" s="89">
        <f>Month!E158+F155</f>
        <v>58.29</v>
      </c>
      <c r="G156" s="89">
        <f>Month!F158+G155</f>
        <v>2.9999999999999996</v>
      </c>
      <c r="H156" s="89">
        <f>Month!G158+H155</f>
        <v>9.41</v>
      </c>
      <c r="I156" s="89">
        <f>Month!H158+I155</f>
        <v>0.57000000000000006</v>
      </c>
      <c r="J156" s="89">
        <f>Month!I158+J155</f>
        <v>0.33</v>
      </c>
      <c r="K156" s="96"/>
      <c r="L156" s="89">
        <f>AVERAGE(Month!J$151:J158)</f>
        <v>233.61500000000004</v>
      </c>
      <c r="M156" s="89">
        <f>AVERAGE(Month!K$151:K158)</f>
        <v>43.461249999999993</v>
      </c>
      <c r="N156" s="89">
        <f>AVERAGE(Month!L$151:L158)</f>
        <v>76.918750000000017</v>
      </c>
      <c r="O156" s="89">
        <f>AVERAGE(Month!M$151:M158)</f>
        <v>93.6</v>
      </c>
      <c r="P156" s="89">
        <f>AVERAGE(Month!N$151:N158)</f>
        <v>4.5162499999999994</v>
      </c>
      <c r="Q156" s="89">
        <f>AVERAGE(Month!O$151:O158)</f>
        <v>13.6975</v>
      </c>
      <c r="R156" s="89">
        <f>AVERAGE(Month!P$151:P158)</f>
        <v>0.92375000000000007</v>
      </c>
      <c r="S156" s="89">
        <f>AVERAGE(Month!Q$151:Q158)</f>
        <v>0.4975</v>
      </c>
    </row>
    <row r="157" spans="1:20" x14ac:dyDescent="0.3">
      <c r="A157" s="98">
        <v>2007</v>
      </c>
      <c r="B157" s="73" t="s">
        <v>89</v>
      </c>
      <c r="C157" s="89">
        <f t="shared" si="10"/>
        <v>164.9</v>
      </c>
      <c r="D157" s="89">
        <f>Month!C159+D156</f>
        <v>28.479999999999997</v>
      </c>
      <c r="E157" s="89">
        <f>Month!D159+E156</f>
        <v>57.63</v>
      </c>
      <c r="F157" s="89">
        <f>Month!E159+F156</f>
        <v>63.72</v>
      </c>
      <c r="G157" s="89">
        <f>Month!F159+G156</f>
        <v>3.3599999999999994</v>
      </c>
      <c r="H157" s="89">
        <f>Month!G159+H156</f>
        <v>10.68</v>
      </c>
      <c r="I157" s="89">
        <f>Month!H159+I156</f>
        <v>0.63000000000000012</v>
      </c>
      <c r="J157" s="89">
        <f>Month!I159+J156</f>
        <v>0.4</v>
      </c>
      <c r="K157" s="96"/>
      <c r="L157" s="89">
        <f>AVERAGE(Month!J$151:J159)</f>
        <v>233.12555555555556</v>
      </c>
      <c r="M157" s="89">
        <f>AVERAGE(Month!K$151:K159)</f>
        <v>43.171111111111109</v>
      </c>
      <c r="N157" s="89">
        <f>AVERAGE(Month!L$151:L159)</f>
        <v>76.842222222222233</v>
      </c>
      <c r="O157" s="89">
        <f>AVERAGE(Month!M$151:M159)</f>
        <v>93.177777777777763</v>
      </c>
      <c r="P157" s="89">
        <f>AVERAGE(Month!N$151:N159)</f>
        <v>4.4999999999999991</v>
      </c>
      <c r="Q157" s="89">
        <f>AVERAGE(Month!O$151:O159)</f>
        <v>13.978888888888889</v>
      </c>
      <c r="R157" s="89">
        <f>AVERAGE(Month!P$151:P159)</f>
        <v>0.91888888888888909</v>
      </c>
      <c r="S157" s="89">
        <f>AVERAGE(Month!Q$151:Q159)</f>
        <v>0.53666666666666663</v>
      </c>
    </row>
    <row r="158" spans="1:20" x14ac:dyDescent="0.3">
      <c r="A158" s="98">
        <v>2007</v>
      </c>
      <c r="B158" s="73" t="s">
        <v>90</v>
      </c>
      <c r="C158" s="89">
        <f t="shared" si="10"/>
        <v>183.71999999999997</v>
      </c>
      <c r="D158" s="89">
        <f>Month!C160+D157</f>
        <v>32.119999999999997</v>
      </c>
      <c r="E158" s="89">
        <f>Month!D160+E157</f>
        <v>63.910000000000004</v>
      </c>
      <c r="F158" s="89">
        <f>Month!E160+F157</f>
        <v>70.989999999999995</v>
      </c>
      <c r="G158" s="89">
        <f>Month!F160+G157</f>
        <v>3.7899999999999996</v>
      </c>
      <c r="H158" s="89">
        <f>Month!G160+H157</f>
        <v>11.78</v>
      </c>
      <c r="I158" s="89">
        <f>Month!H160+I157</f>
        <v>0.70000000000000018</v>
      </c>
      <c r="J158" s="89">
        <f>Month!I160+J157</f>
        <v>0.43000000000000005</v>
      </c>
      <c r="K158" s="96"/>
      <c r="L158" s="89">
        <f>AVERAGE(Month!J$151:J160)</f>
        <v>232.97400000000002</v>
      </c>
      <c r="M158" s="89">
        <f>AVERAGE(Month!K$151:K160)</f>
        <v>43.155999999999992</v>
      </c>
      <c r="N158" s="89">
        <f>AVERAGE(Month!L$151:L160)</f>
        <v>76.690000000000012</v>
      </c>
      <c r="O158" s="89">
        <f>AVERAGE(Month!M$151:M160)</f>
        <v>93.052999999999997</v>
      </c>
      <c r="P158" s="89">
        <f>AVERAGE(Month!N$151:N160)</f>
        <v>4.5619999999999994</v>
      </c>
      <c r="Q158" s="89">
        <f>AVERAGE(Month!O$151:O160)</f>
        <v>14.092000000000002</v>
      </c>
      <c r="R158" s="89">
        <f>AVERAGE(Month!P$151:P160)</f>
        <v>0.90300000000000014</v>
      </c>
      <c r="S158" s="89">
        <f>AVERAGE(Month!Q$151:Q160)</f>
        <v>0.51800000000000002</v>
      </c>
    </row>
    <row r="159" spans="1:20" x14ac:dyDescent="0.3">
      <c r="A159" s="98">
        <v>2007</v>
      </c>
      <c r="B159" s="73" t="s">
        <v>91</v>
      </c>
      <c r="C159" s="89">
        <f t="shared" si="10"/>
        <v>204.47</v>
      </c>
      <c r="D159" s="89">
        <f>Month!C161+D158</f>
        <v>36.29</v>
      </c>
      <c r="E159" s="89">
        <f>Month!D161+E158</f>
        <v>69.95</v>
      </c>
      <c r="F159" s="89">
        <f>Month!E161+F158</f>
        <v>79.88</v>
      </c>
      <c r="G159" s="89">
        <f>Month!F161+G158</f>
        <v>4.22</v>
      </c>
      <c r="H159" s="89">
        <f>Month!G161+H158</f>
        <v>12.889999999999999</v>
      </c>
      <c r="I159" s="89">
        <f>Month!H161+I158</f>
        <v>0.78000000000000014</v>
      </c>
      <c r="J159" s="89">
        <f>Month!I161+J158</f>
        <v>0.46000000000000008</v>
      </c>
      <c r="K159" s="96"/>
      <c r="L159" s="89">
        <f>AVERAGE(Month!J$151:J161)</f>
        <v>232.40090909090912</v>
      </c>
      <c r="M159" s="89">
        <f>AVERAGE(Month!K$151:K161)</f>
        <v>43.11454545454545</v>
      </c>
      <c r="N159" s="89">
        <f>AVERAGE(Month!L$151:L161)</f>
        <v>76.303636363636372</v>
      </c>
      <c r="O159" s="89">
        <f>AVERAGE(Month!M$151:M161)</f>
        <v>92.847272727272724</v>
      </c>
      <c r="P159" s="89">
        <f>AVERAGE(Month!N$151:N161)</f>
        <v>4.6127272727272715</v>
      </c>
      <c r="Q159" s="89">
        <f>AVERAGE(Month!O$151:O161)</f>
        <v>14.126363636363637</v>
      </c>
      <c r="R159" s="89">
        <f>AVERAGE(Month!P$151:P161)</f>
        <v>0.8927272727272727</v>
      </c>
      <c r="S159" s="89">
        <f>AVERAGE(Month!Q$151:Q161)</f>
        <v>0.50363636363636366</v>
      </c>
    </row>
    <row r="160" spans="1:20" x14ac:dyDescent="0.3">
      <c r="A160" s="99">
        <v>2007</v>
      </c>
      <c r="B160" s="92" t="s">
        <v>92</v>
      </c>
      <c r="C160" s="93">
        <f t="shared" si="10"/>
        <v>227.45999999999998</v>
      </c>
      <c r="D160" s="93">
        <f>Month!C162+D159</f>
        <v>40.950000000000003</v>
      </c>
      <c r="E160" s="93">
        <f>Month!D162+E159</f>
        <v>76.31</v>
      </c>
      <c r="F160" s="93">
        <f>Month!E162+F159</f>
        <v>90.199999999999989</v>
      </c>
      <c r="G160" s="93">
        <f>Month!F162+G159</f>
        <v>4.6499999999999995</v>
      </c>
      <c r="H160" s="93">
        <f>Month!G162+H159</f>
        <v>14.03</v>
      </c>
      <c r="I160" s="93">
        <f>Month!H162+I159</f>
        <v>0.87000000000000011</v>
      </c>
      <c r="J160" s="93">
        <f>Month!I162+J159</f>
        <v>0.45000000000000007</v>
      </c>
      <c r="K160" s="97"/>
      <c r="L160" s="93">
        <f>AVERAGE(Month!J$151:J162)</f>
        <v>232.12500000000003</v>
      </c>
      <c r="M160" s="93">
        <f>AVERAGE(Month!K$151:K162)</f>
        <v>43.080833333333324</v>
      </c>
      <c r="N160" s="93">
        <f>AVERAGE(Month!L$151:L162)</f>
        <v>76.309166666666684</v>
      </c>
      <c r="O160" s="93">
        <f>AVERAGE(Month!M$151:M162)</f>
        <v>92.699999999999989</v>
      </c>
      <c r="P160" s="93">
        <f>AVERAGE(Month!N$151:N162)</f>
        <v>4.6549999999999985</v>
      </c>
      <c r="Q160" s="93">
        <f>AVERAGE(Month!O$151:O162)</f>
        <v>14.037500000000001</v>
      </c>
      <c r="R160" s="93">
        <f>AVERAGE(Month!P$151:P162)</f>
        <v>0.89333333333333342</v>
      </c>
      <c r="S160" s="93">
        <f>AVERAGE(Month!Q$151:Q162)</f>
        <v>0.44916666666666666</v>
      </c>
    </row>
    <row r="161" spans="1:19" x14ac:dyDescent="0.3">
      <c r="A161" s="98">
        <v>2008</v>
      </c>
      <c r="B161" s="73" t="s">
        <v>81</v>
      </c>
      <c r="C161" s="89">
        <f t="shared" si="10"/>
        <v>22.599999999999994</v>
      </c>
      <c r="D161" s="89">
        <f>Month!C163</f>
        <v>3.81</v>
      </c>
      <c r="E161" s="89">
        <f>Month!D163</f>
        <v>6.3</v>
      </c>
      <c r="F161" s="89">
        <f>Month!E163</f>
        <v>10.64</v>
      </c>
      <c r="G161" s="89">
        <f>Month!F163</f>
        <v>0.49</v>
      </c>
      <c r="H161" s="89">
        <f>Month!G163</f>
        <v>1.1499999999999999</v>
      </c>
      <c r="I161" s="89">
        <f>Month!H163</f>
        <v>0.13</v>
      </c>
      <c r="J161" s="89">
        <f>Month!I163</f>
        <v>0.08</v>
      </c>
      <c r="L161" s="89">
        <f>AVERAGE(Month!J$163:J163)</f>
        <v>230.80999999999997</v>
      </c>
      <c r="M161" s="89">
        <f>AVERAGE(Month!K$163:K163)</f>
        <v>38.979999999999997</v>
      </c>
      <c r="N161" s="89">
        <f>AVERAGE(Month!L$163:L163)</f>
        <v>75.59</v>
      </c>
      <c r="O161" s="89">
        <f>AVERAGE(Month!M$163:M163)</f>
        <v>95.78</v>
      </c>
      <c r="P161" s="89">
        <f>AVERAGE(Month!N$163:N163)</f>
        <v>5.91</v>
      </c>
      <c r="Q161" s="89">
        <f>AVERAGE(Month!O$163:O163)</f>
        <v>12.42</v>
      </c>
      <c r="R161" s="89">
        <f>AVERAGE(Month!P$163:P163)</f>
        <v>1.17</v>
      </c>
      <c r="S161" s="89">
        <f>AVERAGE(Month!Q$163:Q163)</f>
        <v>0.96</v>
      </c>
    </row>
    <row r="162" spans="1:19" x14ac:dyDescent="0.3">
      <c r="A162" s="98">
        <v>2008</v>
      </c>
      <c r="B162" s="73" t="s">
        <v>82</v>
      </c>
      <c r="C162" s="89">
        <f t="shared" si="10"/>
        <v>43.97</v>
      </c>
      <c r="D162" s="89">
        <f>Month!C164+D161</f>
        <v>7.23</v>
      </c>
      <c r="E162" s="89">
        <f>Month!D164+E161</f>
        <v>12.42</v>
      </c>
      <c r="F162" s="89">
        <f>Month!E164+F161</f>
        <v>20.68</v>
      </c>
      <c r="G162" s="89">
        <f>Month!F164+G161</f>
        <v>0.98</v>
      </c>
      <c r="H162" s="89">
        <f>Month!G164+H161</f>
        <v>2.27</v>
      </c>
      <c r="I162" s="89">
        <f>Month!H164+I161</f>
        <v>0.24</v>
      </c>
      <c r="J162" s="89">
        <f>Month!I164+J161</f>
        <v>0.15000000000000002</v>
      </c>
      <c r="L162" s="89">
        <f>AVERAGE(Month!J$163:J164)</f>
        <v>228.98499999999999</v>
      </c>
      <c r="M162" s="89">
        <f>AVERAGE(Month!K$163:K164)</f>
        <v>38.06</v>
      </c>
      <c r="N162" s="89">
        <f>AVERAGE(Month!L$163:L164)</f>
        <v>74.53</v>
      </c>
      <c r="O162" s="89">
        <f>AVERAGE(Month!M$163:M164)</f>
        <v>95.685000000000002</v>
      </c>
      <c r="P162" s="89">
        <f>AVERAGE(Month!N$163:N164)</f>
        <v>5.91</v>
      </c>
      <c r="Q162" s="89">
        <f>AVERAGE(Month!O$163:O164)</f>
        <v>12.73</v>
      </c>
      <c r="R162" s="89">
        <f>AVERAGE(Month!P$163:P164)</f>
        <v>1.1749999999999998</v>
      </c>
      <c r="S162" s="89">
        <f>AVERAGE(Month!Q$163:Q164)</f>
        <v>0.89500000000000002</v>
      </c>
    </row>
    <row r="163" spans="1:19" x14ac:dyDescent="0.3">
      <c r="A163" s="98">
        <v>2008</v>
      </c>
      <c r="B163" s="73" t="s">
        <v>83</v>
      </c>
      <c r="C163" s="89">
        <f t="shared" si="10"/>
        <v>65.859999999999985</v>
      </c>
      <c r="D163" s="89">
        <f>Month!C165+D162</f>
        <v>10.850000000000001</v>
      </c>
      <c r="E163" s="89">
        <f>Month!D165+E162</f>
        <v>18.82</v>
      </c>
      <c r="F163" s="89">
        <f>Month!E165+F162</f>
        <v>30.869999999999997</v>
      </c>
      <c r="G163" s="89">
        <f>Month!F165+G162</f>
        <v>1.47</v>
      </c>
      <c r="H163" s="89">
        <f>Month!G165+H162</f>
        <v>3.2800000000000002</v>
      </c>
      <c r="I163" s="89">
        <f>Month!H165+I162</f>
        <v>0.36</v>
      </c>
      <c r="J163" s="89">
        <f>Month!I165+J162</f>
        <v>0.21000000000000002</v>
      </c>
      <c r="L163" s="89">
        <f>AVERAGE(Month!J$163:J165)</f>
        <v>229.75333333333333</v>
      </c>
      <c r="M163" s="89">
        <f>AVERAGE(Month!K$163:K165)</f>
        <v>38.323333333333331</v>
      </c>
      <c r="N163" s="89">
        <f>AVERAGE(Month!L$163:L165)</f>
        <v>75.273333333333326</v>
      </c>
      <c r="O163" s="89">
        <f>AVERAGE(Month!M$163:M165)</f>
        <v>96.046666666666667</v>
      </c>
      <c r="P163" s="89">
        <f>AVERAGE(Month!N$163:N165)</f>
        <v>5.91</v>
      </c>
      <c r="Q163" s="89">
        <f>AVERAGE(Month!O$163:O165)</f>
        <v>12.183333333333332</v>
      </c>
      <c r="R163" s="89">
        <f>AVERAGE(Month!P$163:P165)</f>
        <v>1.1866666666666665</v>
      </c>
      <c r="S163" s="89">
        <f>AVERAGE(Month!Q$163:Q165)</f>
        <v>0.83000000000000007</v>
      </c>
    </row>
    <row r="164" spans="1:19" x14ac:dyDescent="0.3">
      <c r="A164" s="98">
        <v>2008</v>
      </c>
      <c r="B164" s="73" t="s">
        <v>84</v>
      </c>
      <c r="C164" s="89">
        <f t="shared" si="10"/>
        <v>86.030000000000015</v>
      </c>
      <c r="D164" s="89">
        <f>Month!C166+D163</f>
        <v>14.450000000000001</v>
      </c>
      <c r="E164" s="89">
        <f>Month!D166+E163</f>
        <v>25.64</v>
      </c>
      <c r="F164" s="89">
        <f>Month!E166+F163</f>
        <v>39.18</v>
      </c>
      <c r="G164" s="89">
        <f>Month!F166+G163</f>
        <v>1.95</v>
      </c>
      <c r="H164" s="89">
        <f>Month!G166+H163</f>
        <v>4.08</v>
      </c>
      <c r="I164" s="89">
        <f>Month!H166+I163</f>
        <v>0.44</v>
      </c>
      <c r="J164" s="89">
        <f>Month!I166+J163</f>
        <v>0.29000000000000004</v>
      </c>
      <c r="L164" s="89">
        <f>AVERAGE(Month!J$163:J166)</f>
        <v>231.88249999999999</v>
      </c>
      <c r="M164" s="89">
        <f>AVERAGE(Month!K$163:K166)</f>
        <v>40.445</v>
      </c>
      <c r="N164" s="89">
        <f>AVERAGE(Month!L$163:L166)</f>
        <v>76.924999999999997</v>
      </c>
      <c r="O164" s="89">
        <f>AVERAGE(Month!M$163:M166)</f>
        <v>95.107500000000002</v>
      </c>
      <c r="P164" s="89">
        <f>AVERAGE(Month!N$163:N166)</f>
        <v>5.8775000000000004</v>
      </c>
      <c r="Q164" s="89">
        <f>AVERAGE(Month!O$163:O166)</f>
        <v>11.5075</v>
      </c>
      <c r="R164" s="89">
        <f>AVERAGE(Month!P$163:P166)</f>
        <v>1.1675</v>
      </c>
      <c r="S164" s="89">
        <f>AVERAGE(Month!Q$163:Q166)</f>
        <v>0.85250000000000004</v>
      </c>
    </row>
    <row r="165" spans="1:19" x14ac:dyDescent="0.3">
      <c r="A165" s="98">
        <v>2008</v>
      </c>
      <c r="B165" s="73" t="s">
        <v>85</v>
      </c>
      <c r="C165" s="89">
        <f t="shared" si="10"/>
        <v>102.3</v>
      </c>
      <c r="D165" s="89">
        <f>Month!C167+D164</f>
        <v>17.02</v>
      </c>
      <c r="E165" s="89">
        <f>Month!D167+E164</f>
        <v>31.53</v>
      </c>
      <c r="F165" s="89">
        <f>Month!E167+F164</f>
        <v>45.35</v>
      </c>
      <c r="G165" s="89">
        <f>Month!F167+G164</f>
        <v>2.4299999999999997</v>
      </c>
      <c r="H165" s="89">
        <f>Month!G167+H164</f>
        <v>5.07</v>
      </c>
      <c r="I165" s="89">
        <f>Month!H167+I164</f>
        <v>0.49</v>
      </c>
      <c r="J165" s="89">
        <f>Month!I167+J164</f>
        <v>0.41000000000000003</v>
      </c>
      <c r="L165" s="89">
        <f>AVERAGE(Month!J$163:J167)</f>
        <v>229.91799999999998</v>
      </c>
      <c r="M165" s="89">
        <f>AVERAGE(Month!K$163:K167)</f>
        <v>40.142000000000003</v>
      </c>
      <c r="N165" s="89">
        <f>AVERAGE(Month!L$163:L167)</f>
        <v>75.683999999999997</v>
      </c>
      <c r="O165" s="89">
        <f>AVERAGE(Month!M$163:M167)</f>
        <v>94.561999999999998</v>
      </c>
      <c r="P165" s="89">
        <f>AVERAGE(Month!N$163:N167)</f>
        <v>5.8580000000000005</v>
      </c>
      <c r="Q165" s="89">
        <f>AVERAGE(Month!O$163:O167)</f>
        <v>11.6</v>
      </c>
      <c r="R165" s="89">
        <f>AVERAGE(Month!P$163:P167)</f>
        <v>1.1019999999999999</v>
      </c>
      <c r="S165" s="89">
        <f>AVERAGE(Month!Q$163:Q167)</f>
        <v>0.97</v>
      </c>
    </row>
    <row r="166" spans="1:19" x14ac:dyDescent="0.3">
      <c r="A166" s="98">
        <v>2008</v>
      </c>
      <c r="B166" s="73" t="s">
        <v>86</v>
      </c>
      <c r="C166" s="89">
        <f t="shared" si="10"/>
        <v>117.8</v>
      </c>
      <c r="D166" s="89">
        <f>Month!C168+D165</f>
        <v>19.64</v>
      </c>
      <c r="E166" s="89">
        <f>Month!D168+E165</f>
        <v>37.42</v>
      </c>
      <c r="F166" s="89">
        <f>Month!E168+F165</f>
        <v>50.72</v>
      </c>
      <c r="G166" s="89">
        <f>Month!F168+G165</f>
        <v>2.9099999999999997</v>
      </c>
      <c r="H166" s="89">
        <f>Month!G168+H165</f>
        <v>6.0500000000000007</v>
      </c>
      <c r="I166" s="89">
        <f>Month!H168+I165</f>
        <v>0.54</v>
      </c>
      <c r="J166" s="89">
        <f>Month!I168+J165</f>
        <v>0.52</v>
      </c>
      <c r="L166" s="89">
        <f>AVERAGE(Month!J$163:J168)</f>
        <v>228.71833333333333</v>
      </c>
      <c r="M166" s="89">
        <f>AVERAGE(Month!K$163:K168)</f>
        <v>40.104999999999997</v>
      </c>
      <c r="N166" s="89">
        <f>AVERAGE(Month!L$163:L168)</f>
        <v>74.84666666666665</v>
      </c>
      <c r="O166" s="89">
        <f>AVERAGE(Month!M$163:M168)</f>
        <v>94.193333333333328</v>
      </c>
      <c r="P166" s="89">
        <f>AVERAGE(Month!N$163:N168)</f>
        <v>5.8449999999999998</v>
      </c>
      <c r="Q166" s="89">
        <f>AVERAGE(Month!O$163:O168)</f>
        <v>11.618333333333334</v>
      </c>
      <c r="R166" s="89">
        <f>AVERAGE(Month!P$163:P168)</f>
        <v>1.0833333333333333</v>
      </c>
      <c r="S166" s="89">
        <f>AVERAGE(Month!Q$163:Q168)</f>
        <v>1.0266666666666666</v>
      </c>
    </row>
    <row r="167" spans="1:19" x14ac:dyDescent="0.3">
      <c r="A167" s="98">
        <v>2008</v>
      </c>
      <c r="B167" s="73" t="s">
        <v>87</v>
      </c>
      <c r="C167" s="89">
        <f t="shared" si="10"/>
        <v>133.07999999999998</v>
      </c>
      <c r="D167" s="89">
        <f>Month!C169+D166</f>
        <v>22.25</v>
      </c>
      <c r="E167" s="89">
        <f>Month!D169+E166</f>
        <v>43.300000000000004</v>
      </c>
      <c r="F167" s="89">
        <f>Month!E169+F166</f>
        <v>55.94</v>
      </c>
      <c r="G167" s="89">
        <f>Month!F169+G166</f>
        <v>3.4099999999999997</v>
      </c>
      <c r="H167" s="89">
        <f>Month!G169+H166</f>
        <v>6.9500000000000011</v>
      </c>
      <c r="I167" s="89">
        <f>Month!H169+I166</f>
        <v>0.59000000000000008</v>
      </c>
      <c r="J167" s="89">
        <f>Month!I169+J166</f>
        <v>0.64</v>
      </c>
      <c r="L167" s="89">
        <f>AVERAGE(Month!J$163:J169)</f>
        <v>227.94428571428571</v>
      </c>
      <c r="M167" s="89">
        <f>AVERAGE(Month!K$163:K169)</f>
        <v>40.075714285714284</v>
      </c>
      <c r="N167" s="89">
        <f>AVERAGE(Month!L$163:L169)</f>
        <v>74.228571428571414</v>
      </c>
      <c r="O167" s="89">
        <f>AVERAGE(Month!M$163:M169)</f>
        <v>94.142857142857139</v>
      </c>
      <c r="P167" s="89">
        <f>AVERAGE(Month!N$163:N169)</f>
        <v>5.8728571428571428</v>
      </c>
      <c r="Q167" s="89">
        <f>AVERAGE(Month!O$163:O169)</f>
        <v>11.477142857142857</v>
      </c>
      <c r="R167" s="89">
        <f>AVERAGE(Month!P$163:P169)</f>
        <v>1.0685714285714287</v>
      </c>
      <c r="S167" s="89">
        <f>AVERAGE(Month!Q$163:Q169)</f>
        <v>1.0785714285714285</v>
      </c>
    </row>
    <row r="168" spans="1:19" x14ac:dyDescent="0.3">
      <c r="A168" s="98">
        <v>2008</v>
      </c>
      <c r="B168" s="73" t="s">
        <v>88</v>
      </c>
      <c r="C168" s="89">
        <f t="shared" si="10"/>
        <v>148.32999999999998</v>
      </c>
      <c r="D168" s="89">
        <f>Month!C170+D167</f>
        <v>24.36</v>
      </c>
      <c r="E168" s="89">
        <f>Month!D170+E167</f>
        <v>49.56</v>
      </c>
      <c r="F168" s="89">
        <f>Month!E170+F167</f>
        <v>61.18</v>
      </c>
      <c r="G168" s="89">
        <f>Month!F170+G167</f>
        <v>3.9099999999999997</v>
      </c>
      <c r="H168" s="89">
        <f>Month!G170+H167</f>
        <v>7.9200000000000008</v>
      </c>
      <c r="I168" s="89">
        <f>Month!H170+I167</f>
        <v>0.65000000000000013</v>
      </c>
      <c r="J168" s="89">
        <f>Month!I170+J167</f>
        <v>0.75</v>
      </c>
      <c r="L168" s="89">
        <f>AVERAGE(Month!J$163:J170)</f>
        <v>227.57124999999999</v>
      </c>
      <c r="M168" s="89">
        <f>AVERAGE(Month!K$163:K170)</f>
        <v>39.379999999999995</v>
      </c>
      <c r="N168" s="89">
        <f>AVERAGE(Month!L$163:L170)</f>
        <v>74.342499999999987</v>
      </c>
      <c r="O168" s="89">
        <f>AVERAGE(Month!M$163:M170)</f>
        <v>94.272500000000008</v>
      </c>
      <c r="P168" s="89">
        <f>AVERAGE(Month!N$163:N170)</f>
        <v>5.8937499999999998</v>
      </c>
      <c r="Q168" s="89">
        <f>AVERAGE(Month!O$163:O170)</f>
        <v>11.525</v>
      </c>
      <c r="R168" s="89">
        <f>AVERAGE(Month!P$163:P170)</f>
        <v>1.05125</v>
      </c>
      <c r="S168" s="89">
        <f>AVERAGE(Month!Q$163:Q170)</f>
        <v>1.10625</v>
      </c>
    </row>
    <row r="169" spans="1:19" x14ac:dyDescent="0.3">
      <c r="A169" s="98">
        <v>2008</v>
      </c>
      <c r="B169" s="73" t="s">
        <v>89</v>
      </c>
      <c r="C169" s="89">
        <f t="shared" si="10"/>
        <v>164.90999999999997</v>
      </c>
      <c r="D169" s="89">
        <f>Month!C171+D168</f>
        <v>27.18</v>
      </c>
      <c r="E169" s="89">
        <f>Month!D171+E168</f>
        <v>56.17</v>
      </c>
      <c r="F169" s="89">
        <f>Month!E171+F168</f>
        <v>66.8</v>
      </c>
      <c r="G169" s="89">
        <f>Month!F171+G168</f>
        <v>4.41</v>
      </c>
      <c r="H169" s="89">
        <f>Month!G171+H168</f>
        <v>8.7900000000000009</v>
      </c>
      <c r="I169" s="89">
        <f>Month!H171+I168</f>
        <v>0.71000000000000019</v>
      </c>
      <c r="J169" s="89">
        <f>Month!I171+J168</f>
        <v>0.85</v>
      </c>
      <c r="L169" s="89">
        <f>AVERAGE(Month!J$163:J171)</f>
        <v>227.82666666666668</v>
      </c>
      <c r="M169" s="89">
        <f>AVERAGE(Month!K$163:K171)</f>
        <v>39.524444444444441</v>
      </c>
      <c r="N169" s="89">
        <f>AVERAGE(Month!L$163:L171)</f>
        <v>74.896666666666661</v>
      </c>
      <c r="O169" s="89">
        <f>AVERAGE(Month!M$163:M171)</f>
        <v>93.863333333333344</v>
      </c>
      <c r="P169" s="89">
        <f>AVERAGE(Month!N$163:N171)</f>
        <v>5.91</v>
      </c>
      <c r="Q169" s="89">
        <f>AVERAGE(Month!O$163:O171)</f>
        <v>11.496666666666666</v>
      </c>
      <c r="R169" s="89">
        <f>AVERAGE(Month!P$163:P171)</f>
        <v>1.0255555555555556</v>
      </c>
      <c r="S169" s="89">
        <f>AVERAGE(Month!Q$163:Q171)</f>
        <v>1.1100000000000001</v>
      </c>
    </row>
    <row r="170" spans="1:19" x14ac:dyDescent="0.3">
      <c r="A170" s="98">
        <v>2008</v>
      </c>
      <c r="B170" s="73" t="s">
        <v>90</v>
      </c>
      <c r="C170" s="89">
        <f t="shared" si="10"/>
        <v>183.68000000000004</v>
      </c>
      <c r="D170" s="89">
        <f>Month!C172+D169</f>
        <v>30.48</v>
      </c>
      <c r="E170" s="89">
        <f>Month!D172+E169</f>
        <v>62.42</v>
      </c>
      <c r="F170" s="89">
        <f>Month!E172+F169</f>
        <v>74.34</v>
      </c>
      <c r="G170" s="89">
        <f>Month!F172+G169</f>
        <v>4.96</v>
      </c>
      <c r="H170" s="89">
        <f>Month!G172+H169</f>
        <v>9.75</v>
      </c>
      <c r="I170" s="89">
        <f>Month!H172+I169</f>
        <v>0.83000000000000018</v>
      </c>
      <c r="J170" s="89">
        <f>Month!I172+J169</f>
        <v>0.9</v>
      </c>
      <c r="L170" s="89">
        <f>AVERAGE(Month!J$163:J172)</f>
        <v>227.67099999999999</v>
      </c>
      <c r="M170" s="89">
        <f>AVERAGE(Month!K$163:K172)</f>
        <v>39.404999999999994</v>
      </c>
      <c r="N170" s="89">
        <f>AVERAGE(Month!L$163:L172)</f>
        <v>74.906999999999996</v>
      </c>
      <c r="O170" s="89">
        <f>AVERAGE(Month!M$163:M172)</f>
        <v>93.606000000000009</v>
      </c>
      <c r="P170" s="89">
        <f>AVERAGE(Month!N$163:N172)</f>
        <v>5.984</v>
      </c>
      <c r="Q170" s="89">
        <f>AVERAGE(Month!O$163:O172)</f>
        <v>11.665000000000001</v>
      </c>
      <c r="R170" s="89">
        <f>AVERAGE(Month!P$163:P172)</f>
        <v>1.0450000000000002</v>
      </c>
      <c r="S170" s="89">
        <f>AVERAGE(Month!Q$163:Q172)</f>
        <v>1.0589999999999999</v>
      </c>
    </row>
    <row r="171" spans="1:19" x14ac:dyDescent="0.3">
      <c r="A171" s="98">
        <v>2008</v>
      </c>
      <c r="B171" s="73" t="s">
        <v>91</v>
      </c>
      <c r="C171" s="89">
        <f t="shared" si="10"/>
        <v>203.38</v>
      </c>
      <c r="D171" s="89">
        <f>Month!C173+D170</f>
        <v>34.090000000000003</v>
      </c>
      <c r="E171" s="89">
        <f>Month!D173+E170</f>
        <v>68.14</v>
      </c>
      <c r="F171" s="89">
        <f>Month!E173+F170</f>
        <v>83.04</v>
      </c>
      <c r="G171" s="89">
        <f>Month!F173+G170</f>
        <v>5.51</v>
      </c>
      <c r="H171" s="89">
        <f>Month!G173+H170</f>
        <v>10.71</v>
      </c>
      <c r="I171" s="89">
        <f>Month!H173+I170</f>
        <v>0.94000000000000017</v>
      </c>
      <c r="J171" s="89">
        <f>Month!I173+J170</f>
        <v>0.95000000000000007</v>
      </c>
      <c r="L171" s="89">
        <f>AVERAGE(Month!J$163:J173)</f>
        <v>226.38818181818181</v>
      </c>
      <c r="M171" s="89">
        <f>AVERAGE(Month!K$163:K173)</f>
        <v>39.18</v>
      </c>
      <c r="N171" s="89">
        <f>AVERAGE(Month!L$163:L173)</f>
        <v>74.335454545454539</v>
      </c>
      <c r="O171" s="89">
        <f>AVERAGE(Month!M$163:M173)</f>
        <v>93.022727272727266</v>
      </c>
      <c r="P171" s="89">
        <f>AVERAGE(Month!N$163:N173)</f>
        <v>6.044545454545454</v>
      </c>
      <c r="Q171" s="89">
        <f>AVERAGE(Month!O$163:O173)</f>
        <v>11.742727272727274</v>
      </c>
      <c r="R171" s="89">
        <f>AVERAGE(Month!P$163:P173)</f>
        <v>1.0481818181818183</v>
      </c>
      <c r="S171" s="89">
        <f>AVERAGE(Month!Q$163:Q173)</f>
        <v>1.0145454545454546</v>
      </c>
    </row>
    <row r="172" spans="1:19" x14ac:dyDescent="0.3">
      <c r="A172" s="99">
        <v>2008</v>
      </c>
      <c r="B172" s="92" t="s">
        <v>92</v>
      </c>
      <c r="C172" s="93">
        <f t="shared" si="10"/>
        <v>225.63</v>
      </c>
      <c r="D172" s="93">
        <f>Month!C174+D171</f>
        <v>38.160000000000004</v>
      </c>
      <c r="E172" s="93">
        <f>Month!D174+E171</f>
        <v>74.38</v>
      </c>
      <c r="F172" s="93">
        <f>Month!E174+F171</f>
        <v>93.100000000000009</v>
      </c>
      <c r="G172" s="93">
        <f>Month!F174+G171</f>
        <v>6.06</v>
      </c>
      <c r="H172" s="93">
        <f>Month!G174+H171</f>
        <v>11.91</v>
      </c>
      <c r="I172" s="93">
        <f>Month!H174+I171</f>
        <v>1.0500000000000003</v>
      </c>
      <c r="J172" s="93">
        <f>Month!I174+J171</f>
        <v>0.97000000000000008</v>
      </c>
      <c r="K172" s="92"/>
      <c r="L172" s="93">
        <f>AVERAGE(Month!J$163:J174)</f>
        <v>225.715</v>
      </c>
      <c r="M172" s="93">
        <f>AVERAGE(Month!K$163:K174)</f>
        <v>38.928333333333335</v>
      </c>
      <c r="N172" s="93">
        <f>AVERAGE(Month!L$163:L174)</f>
        <v>74.375833333333333</v>
      </c>
      <c r="O172" s="93">
        <f>AVERAGE(Month!M$163:M174)</f>
        <v>92.410833333333343</v>
      </c>
      <c r="P172" s="93">
        <f>AVERAGE(Month!N$163:N174)</f>
        <v>6.0949999999999998</v>
      </c>
      <c r="Q172" s="93">
        <f>AVERAGE(Month!O$163:O174)</f>
        <v>11.910000000000002</v>
      </c>
      <c r="R172" s="93">
        <f>AVERAGE(Month!P$163:P174)</f>
        <v>1.0483333333333336</v>
      </c>
      <c r="S172" s="93">
        <f>AVERAGE(Month!Q$163:Q174)</f>
        <v>0.94666666666666666</v>
      </c>
    </row>
    <row r="173" spans="1:19" x14ac:dyDescent="0.3">
      <c r="A173" s="98">
        <v>2009</v>
      </c>
      <c r="B173" s="73" t="s">
        <v>81</v>
      </c>
      <c r="C173" s="89">
        <f t="shared" si="10"/>
        <v>22.830000000000002</v>
      </c>
      <c r="D173" s="89">
        <f>Month!C175</f>
        <v>4.4000000000000004</v>
      </c>
      <c r="E173" s="89">
        <f>Month!D175</f>
        <v>6.08</v>
      </c>
      <c r="F173" s="89">
        <f>Month!E175</f>
        <v>10.61</v>
      </c>
      <c r="G173" s="89">
        <f>Month!F175</f>
        <v>0.62</v>
      </c>
      <c r="H173" s="89">
        <f>Month!G175</f>
        <v>0.98</v>
      </c>
      <c r="I173" s="89">
        <f>Month!H175</f>
        <v>0.13</v>
      </c>
      <c r="J173" s="89">
        <f>Month!I175</f>
        <v>0.01</v>
      </c>
      <c r="L173" s="89">
        <f>AVERAGE(Month!J$175:J175)</f>
        <v>215.29000000000002</v>
      </c>
      <c r="M173" s="89">
        <f>AVERAGE(Month!K$175)</f>
        <v>37.659999999999997</v>
      </c>
      <c r="N173" s="89">
        <f>AVERAGE(Month!L$175)</f>
        <v>73.02</v>
      </c>
      <c r="O173" s="89">
        <f>AVERAGE(Month!M$175)</f>
        <v>85.36</v>
      </c>
      <c r="P173" s="89">
        <f>AVERAGE(Month!N$175)</f>
        <v>7.41</v>
      </c>
      <c r="Q173" s="89">
        <f>AVERAGE(Month!O$175)</f>
        <v>10.43</v>
      </c>
      <c r="R173" s="89">
        <f>AVERAGE(Month!P$175)</f>
        <v>1.33</v>
      </c>
      <c r="S173" s="89">
        <f>AVERAGE(Month!Q$175)</f>
        <v>0.08</v>
      </c>
    </row>
    <row r="174" spans="1:19" x14ac:dyDescent="0.3">
      <c r="A174" s="98">
        <v>2009</v>
      </c>
      <c r="B174" s="73" t="s">
        <v>82</v>
      </c>
      <c r="C174" s="89">
        <f t="shared" si="10"/>
        <v>43.5</v>
      </c>
      <c r="D174" s="89">
        <f>Month!C176+D173</f>
        <v>8.06</v>
      </c>
      <c r="E174" s="89">
        <f>Month!D176+E173</f>
        <v>12.05</v>
      </c>
      <c r="F174" s="89">
        <f>Month!E176+F173</f>
        <v>19.64</v>
      </c>
      <c r="G174" s="89">
        <f>Month!F176+G173</f>
        <v>1.24</v>
      </c>
      <c r="H174" s="89">
        <f>Month!G176+H173</f>
        <v>2.25</v>
      </c>
      <c r="I174" s="89">
        <f>Month!H176+I173</f>
        <v>0.23</v>
      </c>
      <c r="J174" s="89">
        <f>Month!I176+J173</f>
        <v>0.03</v>
      </c>
      <c r="L174" s="89">
        <f>AVERAGE(Month!J$175:J176)</f>
        <v>212.74</v>
      </c>
      <c r="M174" s="89">
        <f>AVERAGE(Month!K$175:K176)</f>
        <v>35.944999999999993</v>
      </c>
      <c r="N174" s="89">
        <f>AVERAGE(Month!L$175:L176)</f>
        <v>72.34</v>
      </c>
      <c r="O174" s="89">
        <f>AVERAGE(Month!M$175:M176)</f>
        <v>82.954999999999998</v>
      </c>
      <c r="P174" s="89">
        <f>AVERAGE(Month!N$175:N176)</f>
        <v>7.41</v>
      </c>
      <c r="Q174" s="89">
        <f>AVERAGE(Month!O$175:O176)</f>
        <v>12.66</v>
      </c>
      <c r="R174" s="89">
        <f>AVERAGE(Month!P$175:P176)</f>
        <v>1.29</v>
      </c>
      <c r="S174" s="89">
        <f>AVERAGE(Month!Q$175:Q176)</f>
        <v>0.14000000000000001</v>
      </c>
    </row>
    <row r="175" spans="1:19" x14ac:dyDescent="0.3">
      <c r="A175" s="98">
        <v>2009</v>
      </c>
      <c r="B175" s="73" t="s">
        <v>83</v>
      </c>
      <c r="C175" s="89">
        <f t="shared" si="10"/>
        <v>63.230000000000011</v>
      </c>
      <c r="D175" s="89">
        <f>Month!C177+D174</f>
        <v>11.13</v>
      </c>
      <c r="E175" s="89">
        <f>Month!D177+E174</f>
        <v>18.03</v>
      </c>
      <c r="F175" s="89">
        <f>Month!E177+F174</f>
        <v>28.05</v>
      </c>
      <c r="G175" s="89">
        <f>Month!F177+G174</f>
        <v>1.8599999999999999</v>
      </c>
      <c r="H175" s="89">
        <f>Month!G177+H174</f>
        <v>3.74</v>
      </c>
      <c r="I175" s="89">
        <f>Month!H177+I174</f>
        <v>0.36</v>
      </c>
      <c r="J175" s="89">
        <f>Month!I177+J174</f>
        <v>0.06</v>
      </c>
      <c r="L175" s="89">
        <f>AVERAGE(Month!J$175:J177)</f>
        <v>212.45666666666668</v>
      </c>
      <c r="M175" s="89">
        <f>AVERAGE(Month!K$175:K177)</f>
        <v>34.583333333333329</v>
      </c>
      <c r="N175" s="89">
        <f>AVERAGE(Month!L$175:L177)</f>
        <v>72.15666666666668</v>
      </c>
      <c r="O175" s="89">
        <f>AVERAGE(Month!M$175:M177)</f>
        <v>83.173333333333332</v>
      </c>
      <c r="P175" s="89">
        <f>AVERAGE(Month!N$175:N177)</f>
        <v>7.41</v>
      </c>
      <c r="Q175" s="89">
        <f>AVERAGE(Month!O$175:O177)</f>
        <v>13.606666666666667</v>
      </c>
      <c r="R175" s="89">
        <f>AVERAGE(Month!P$175:P177)</f>
        <v>1.3333333333333333</v>
      </c>
      <c r="S175" s="89">
        <f>AVERAGE(Month!Q$175:Q177)</f>
        <v>0.19333333333333336</v>
      </c>
    </row>
    <row r="176" spans="1:19" x14ac:dyDescent="0.3">
      <c r="A176" s="98">
        <v>2009</v>
      </c>
      <c r="B176" s="73" t="s">
        <v>84</v>
      </c>
      <c r="C176" s="89">
        <f t="shared" si="10"/>
        <v>80.28</v>
      </c>
      <c r="D176" s="89">
        <f>Month!C178+D175</f>
        <v>13.350000000000001</v>
      </c>
      <c r="E176" s="89">
        <f>Month!D178+E175</f>
        <v>24.39</v>
      </c>
      <c r="F176" s="89">
        <f>Month!E178+F175</f>
        <v>34.44</v>
      </c>
      <c r="G176" s="89">
        <f>Month!F178+G175</f>
        <v>2.36</v>
      </c>
      <c r="H176" s="89">
        <f>Month!G178+H175</f>
        <v>5.16</v>
      </c>
      <c r="I176" s="89">
        <f>Month!H178+I175</f>
        <v>0.44999999999999996</v>
      </c>
      <c r="J176" s="89">
        <f>Month!I178+J175</f>
        <v>0.13</v>
      </c>
      <c r="L176" s="89">
        <f>AVERAGE(Month!J$175:J178)</f>
        <v>212.565</v>
      </c>
      <c r="M176" s="89">
        <f>AVERAGE(Month!K$175:K178)</f>
        <v>33.644999999999996</v>
      </c>
      <c r="N176" s="89">
        <f>AVERAGE(Month!L$175:L178)</f>
        <v>73.185000000000002</v>
      </c>
      <c r="O176" s="89">
        <f>AVERAGE(Month!M$175:M178)</f>
        <v>82.789999999999992</v>
      </c>
      <c r="P176" s="89">
        <f>AVERAGE(Month!N$175:N178)</f>
        <v>7.0674999999999999</v>
      </c>
      <c r="Q176" s="89">
        <f>AVERAGE(Month!O$175:O178)</f>
        <v>14.2225</v>
      </c>
      <c r="R176" s="89">
        <f>AVERAGE(Month!P$175:P178)</f>
        <v>1.29</v>
      </c>
      <c r="S176" s="89">
        <f>AVERAGE(Month!Q$175:Q178)</f>
        <v>0.36499999999999999</v>
      </c>
    </row>
    <row r="177" spans="1:19" x14ac:dyDescent="0.3">
      <c r="A177" s="98">
        <v>2009</v>
      </c>
      <c r="B177" s="73" t="s">
        <v>85</v>
      </c>
      <c r="C177" s="89">
        <f t="shared" si="10"/>
        <v>95.95</v>
      </c>
      <c r="D177" s="89">
        <f>Month!C179+D176</f>
        <v>15.440000000000001</v>
      </c>
      <c r="E177" s="89">
        <f>Month!D179+E176</f>
        <v>30.29</v>
      </c>
      <c r="F177" s="89">
        <f>Month!E179+F176</f>
        <v>40.229999999999997</v>
      </c>
      <c r="G177" s="89">
        <f>Month!F179+G176</f>
        <v>2.86</v>
      </c>
      <c r="H177" s="89">
        <f>Month!G179+H176</f>
        <v>6.35</v>
      </c>
      <c r="I177" s="89">
        <f>Month!H179+I176</f>
        <v>0.54999999999999993</v>
      </c>
      <c r="J177" s="89">
        <f>Month!I179+J176</f>
        <v>0.23</v>
      </c>
      <c r="L177" s="89">
        <f>AVERAGE(Month!J$175:J179)</f>
        <v>211.77399999999997</v>
      </c>
      <c r="M177" s="89">
        <f>AVERAGE(Month!K$175:K179)</f>
        <v>33.07</v>
      </c>
      <c r="N177" s="89">
        <f>AVERAGE(Month!L$175:L179)</f>
        <v>72.706000000000003</v>
      </c>
      <c r="O177" s="89">
        <f>AVERAGE(Month!M$175:M179)</f>
        <v>83.05</v>
      </c>
      <c r="P177" s="89">
        <f>AVERAGE(Month!N$175:N179)</f>
        <v>6.8620000000000001</v>
      </c>
      <c r="Q177" s="89">
        <f>AVERAGE(Month!O$175:O179)</f>
        <v>14.262</v>
      </c>
      <c r="R177" s="89">
        <f>AVERAGE(Month!P$175:P179)</f>
        <v>1.28</v>
      </c>
      <c r="S177" s="89">
        <f>AVERAGE(Month!Q$175:Q179)</f>
        <v>0.54399999999999993</v>
      </c>
    </row>
    <row r="178" spans="1:19" x14ac:dyDescent="0.3">
      <c r="A178" s="98">
        <v>2009</v>
      </c>
      <c r="B178" s="73" t="s">
        <v>86</v>
      </c>
      <c r="C178" s="89">
        <f t="shared" si="10"/>
        <v>110.55</v>
      </c>
      <c r="D178" s="89">
        <f>Month!C180+D177</f>
        <v>17.510000000000002</v>
      </c>
      <c r="E178" s="89">
        <f>Month!D180+E177</f>
        <v>35.979999999999997</v>
      </c>
      <c r="F178" s="89">
        <f>Month!E180+F177</f>
        <v>45.069999999999993</v>
      </c>
      <c r="G178" s="89">
        <f>Month!F180+G177</f>
        <v>3.36</v>
      </c>
      <c r="H178" s="89">
        <f>Month!G180+H177</f>
        <v>7.7299999999999995</v>
      </c>
      <c r="I178" s="89">
        <f>Month!H180+I177</f>
        <v>0.60999999999999988</v>
      </c>
      <c r="J178" s="89">
        <f>Month!I180+J177</f>
        <v>0.29000000000000004</v>
      </c>
      <c r="L178" s="89">
        <f>AVERAGE(Month!J$175:J180)</f>
        <v>210.89833333333331</v>
      </c>
      <c r="M178" s="89">
        <f>AVERAGE(Month!K$175:K180)</f>
        <v>32.711666666666666</v>
      </c>
      <c r="N178" s="89">
        <f>AVERAGE(Month!L$175:L180)</f>
        <v>71.961666666666673</v>
      </c>
      <c r="O178" s="89">
        <f>AVERAGE(Month!M$175:M180)</f>
        <v>83.013333333333335</v>
      </c>
      <c r="P178" s="89">
        <f>AVERAGE(Month!N$175:N180)</f>
        <v>6.7250000000000005</v>
      </c>
      <c r="Q178" s="89">
        <f>AVERAGE(Month!O$175:O180)</f>
        <v>14.655000000000001</v>
      </c>
      <c r="R178" s="89">
        <f>AVERAGE(Month!P$175:P180)</f>
        <v>1.2566666666666666</v>
      </c>
      <c r="S178" s="89">
        <f>AVERAGE(Month!Q$175:Q180)</f>
        <v>0.57499999999999996</v>
      </c>
    </row>
    <row r="179" spans="1:19" x14ac:dyDescent="0.3">
      <c r="A179" s="98">
        <v>2009</v>
      </c>
      <c r="B179" s="73" t="s">
        <v>87</v>
      </c>
      <c r="C179" s="89">
        <f t="shared" si="10"/>
        <v>125.1</v>
      </c>
      <c r="D179" s="89">
        <f>Month!C181+D178</f>
        <v>19.39</v>
      </c>
      <c r="E179" s="89">
        <f>Month!D181+E178</f>
        <v>41.879999999999995</v>
      </c>
      <c r="F179" s="89">
        <f>Month!E181+F178</f>
        <v>49.839999999999989</v>
      </c>
      <c r="G179" s="89">
        <f>Month!F181+G178</f>
        <v>3.84</v>
      </c>
      <c r="H179" s="89">
        <f>Month!G181+H178</f>
        <v>9.1199999999999992</v>
      </c>
      <c r="I179" s="89">
        <f>Month!H181+I178</f>
        <v>0.67999999999999994</v>
      </c>
      <c r="J179" s="89">
        <f>Month!I181+J178</f>
        <v>0.35000000000000003</v>
      </c>
      <c r="L179" s="89">
        <f>AVERAGE(Month!J$175:J181)</f>
        <v>210.81571428571425</v>
      </c>
      <c r="M179" s="89">
        <f>AVERAGE(Month!K$175:K181)</f>
        <v>32.129999999999995</v>
      </c>
      <c r="N179" s="89">
        <f>AVERAGE(Month!L$175:L181)</f>
        <v>71.798571428571435</v>
      </c>
      <c r="O179" s="89">
        <f>AVERAGE(Month!M$175:M181)</f>
        <v>83.45714285714287</v>
      </c>
      <c r="P179" s="89">
        <f>AVERAGE(Month!N$175:N181)</f>
        <v>6.5842857142857145</v>
      </c>
      <c r="Q179" s="89">
        <f>AVERAGE(Month!O$175:O181)</f>
        <v>14.998571428571429</v>
      </c>
      <c r="R179" s="89">
        <f>AVERAGE(Month!P$175:P181)</f>
        <v>1.2557142857142856</v>
      </c>
      <c r="S179" s="89">
        <f>AVERAGE(Month!Q$175:Q181)</f>
        <v>0.59142857142857141</v>
      </c>
    </row>
    <row r="180" spans="1:19" x14ac:dyDescent="0.3">
      <c r="A180" s="98">
        <v>2009</v>
      </c>
      <c r="B180" s="73" t="s">
        <v>88</v>
      </c>
      <c r="C180" s="89">
        <f t="shared" si="10"/>
        <v>139.57999999999998</v>
      </c>
      <c r="D180" s="89">
        <f>Month!C182+D179</f>
        <v>21.07</v>
      </c>
      <c r="E180" s="89">
        <f>Month!D182+E179</f>
        <v>47.929999999999993</v>
      </c>
      <c r="F180" s="89">
        <f>Month!E182+F179</f>
        <v>54.639999999999986</v>
      </c>
      <c r="G180" s="89">
        <f>Month!F182+G179</f>
        <v>4.32</v>
      </c>
      <c r="H180" s="89">
        <f>Month!G182+H179</f>
        <v>10.459999999999999</v>
      </c>
      <c r="I180" s="89">
        <f>Month!H182+I179</f>
        <v>0.77999999999999992</v>
      </c>
      <c r="J180" s="89">
        <f>Month!I182+J179</f>
        <v>0.38</v>
      </c>
      <c r="L180" s="89">
        <f>AVERAGE(Month!J$175:J182)</f>
        <v>210.80874999999997</v>
      </c>
      <c r="M180" s="89">
        <f>AVERAGE(Month!K$175:K182)</f>
        <v>31.511249999999997</v>
      </c>
      <c r="N180" s="89">
        <f>AVERAGE(Month!L$175:L182)</f>
        <v>71.905000000000001</v>
      </c>
      <c r="O180" s="89">
        <f>AVERAGE(Month!M$175:M182)</f>
        <v>83.898750000000007</v>
      </c>
      <c r="P180" s="89">
        <f>AVERAGE(Month!N$175:N182)</f>
        <v>6.4787500000000007</v>
      </c>
      <c r="Q180" s="89">
        <f>AVERAGE(Month!O$175:O182)</f>
        <v>15.155000000000001</v>
      </c>
      <c r="R180" s="89">
        <f>AVERAGE(Month!P$175:P182)</f>
        <v>1.2949999999999999</v>
      </c>
      <c r="S180" s="89">
        <f>AVERAGE(Month!Q$175:Q182)</f>
        <v>0.56499999999999995</v>
      </c>
    </row>
    <row r="181" spans="1:19" x14ac:dyDescent="0.3">
      <c r="A181" s="98">
        <v>2009</v>
      </c>
      <c r="B181" s="73" t="s">
        <v>89</v>
      </c>
      <c r="C181" s="89">
        <f t="shared" si="10"/>
        <v>154.19999999999999</v>
      </c>
      <c r="D181" s="89">
        <f>Month!C183+D180</f>
        <v>23</v>
      </c>
      <c r="E181" s="89">
        <f>Month!D183+E180</f>
        <v>53.449999999999989</v>
      </c>
      <c r="F181" s="89">
        <f>Month!E183+F180</f>
        <v>60.059999999999988</v>
      </c>
      <c r="G181" s="89">
        <f>Month!F183+G180</f>
        <v>4.8000000000000007</v>
      </c>
      <c r="H181" s="89">
        <f>Month!G183+H180</f>
        <v>11.639999999999999</v>
      </c>
      <c r="I181" s="89">
        <f>Month!H183+I180</f>
        <v>0.8899999999999999</v>
      </c>
      <c r="J181" s="89">
        <f>Month!I183+J180</f>
        <v>0.36</v>
      </c>
      <c r="L181" s="89">
        <f>AVERAGE(Month!J$175:J183)</f>
        <v>210.25555555555553</v>
      </c>
      <c r="M181" s="89">
        <f>AVERAGE(Month!K$175:K183)</f>
        <v>31.107777777777773</v>
      </c>
      <c r="N181" s="89">
        <f>AVERAGE(Month!L$175:L183)</f>
        <v>71.271111111111111</v>
      </c>
      <c r="O181" s="89">
        <f>AVERAGE(Month!M$175:M183)</f>
        <v>84.467777777777783</v>
      </c>
      <c r="P181" s="89">
        <f>AVERAGE(Month!N$175:N183)</f>
        <v>6.3966666666666674</v>
      </c>
      <c r="Q181" s="89">
        <f>AVERAGE(Month!O$175:O183)</f>
        <v>15.246666666666666</v>
      </c>
      <c r="R181" s="89">
        <f>AVERAGE(Month!P$175:P183)</f>
        <v>1.2888888888888888</v>
      </c>
      <c r="S181" s="89">
        <f>AVERAGE(Month!Q$175:Q183)</f>
        <v>0.47666666666666657</v>
      </c>
    </row>
    <row r="182" spans="1:19" x14ac:dyDescent="0.3">
      <c r="A182" s="98">
        <v>2009</v>
      </c>
      <c r="B182" s="73" t="s">
        <v>90</v>
      </c>
      <c r="C182" s="89">
        <f t="shared" si="10"/>
        <v>171.31</v>
      </c>
      <c r="D182" s="89">
        <f>Month!C184+D181</f>
        <v>25.67</v>
      </c>
      <c r="E182" s="89">
        <f>Month!D184+E181</f>
        <v>59.289999999999992</v>
      </c>
      <c r="F182" s="89">
        <f>Month!E184+F181</f>
        <v>66.86999999999999</v>
      </c>
      <c r="G182" s="89">
        <f>Month!F184+G181</f>
        <v>5.44</v>
      </c>
      <c r="H182" s="89">
        <f>Month!G184+H181</f>
        <v>12.739999999999998</v>
      </c>
      <c r="I182" s="89">
        <f>Month!H184+I181</f>
        <v>0.99999999999999989</v>
      </c>
      <c r="J182" s="89">
        <f>Month!I184+J181</f>
        <v>0.3</v>
      </c>
      <c r="L182" s="89">
        <f>AVERAGE(Month!J$175:J184)</f>
        <v>210.64399999999995</v>
      </c>
      <c r="M182" s="89">
        <f>AVERAGE(Month!K$175:K184)</f>
        <v>31.114999999999998</v>
      </c>
      <c r="N182" s="89">
        <f>AVERAGE(Month!L$175:L184)</f>
        <v>71.147000000000006</v>
      </c>
      <c r="O182" s="89">
        <f>AVERAGE(Month!M$175:M184)</f>
        <v>85.007000000000005</v>
      </c>
      <c r="P182" s="89">
        <f>AVERAGE(Month!N$175:N184)</f>
        <v>6.5200000000000005</v>
      </c>
      <c r="Q182" s="89">
        <f>AVERAGE(Month!O$175:O184)</f>
        <v>15.23</v>
      </c>
      <c r="R182" s="89">
        <f>AVERAGE(Month!P$175:P184)</f>
        <v>1.266</v>
      </c>
      <c r="S182" s="89">
        <f>AVERAGE(Month!Q$175:Q184)</f>
        <v>0.35899999999999987</v>
      </c>
    </row>
    <row r="183" spans="1:19" x14ac:dyDescent="0.3">
      <c r="A183" s="98">
        <v>2009</v>
      </c>
      <c r="B183" s="73" t="s">
        <v>91</v>
      </c>
      <c r="C183" s="89">
        <f t="shared" si="10"/>
        <v>189.98</v>
      </c>
      <c r="D183" s="89">
        <f>Month!C185+D182</f>
        <v>28.14</v>
      </c>
      <c r="E183" s="89">
        <f>Month!D185+E182</f>
        <v>65.059999999999988</v>
      </c>
      <c r="F183" s="89">
        <f>Month!E185+F182</f>
        <v>75.319999999999993</v>
      </c>
      <c r="G183" s="89">
        <f>Month!F185+G182</f>
        <v>6.08</v>
      </c>
      <c r="H183" s="89">
        <f>Month!G185+H182</f>
        <v>13.969999999999999</v>
      </c>
      <c r="I183" s="89">
        <f>Month!H185+I182</f>
        <v>1.1399999999999999</v>
      </c>
      <c r="J183" s="89">
        <f>Month!I185+J182</f>
        <v>0.27</v>
      </c>
      <c r="L183" s="89">
        <f>AVERAGE(Month!J$175:J185)</f>
        <v>210.76181818181814</v>
      </c>
      <c r="M183" s="89">
        <f>AVERAGE(Month!K$175:K185)</f>
        <v>30.799090909090907</v>
      </c>
      <c r="N183" s="89">
        <f>AVERAGE(Month!L$175:L185)</f>
        <v>70.975454545454554</v>
      </c>
      <c r="O183" s="89">
        <f>AVERAGE(Month!M$175:M185)</f>
        <v>85.485454545454544</v>
      </c>
      <c r="P183" s="89">
        <f>AVERAGE(Month!N$175:N185)</f>
        <v>6.6209090909090911</v>
      </c>
      <c r="Q183" s="89">
        <f>AVERAGE(Month!O$175:O185)</f>
        <v>15.311818181818182</v>
      </c>
      <c r="R183" s="89">
        <f>AVERAGE(Month!P$175:P185)</f>
        <v>1.2718181818181817</v>
      </c>
      <c r="S183" s="89">
        <f>AVERAGE(Month!Q$175:Q185)</f>
        <v>0.29727272727272719</v>
      </c>
    </row>
    <row r="184" spans="1:19" x14ac:dyDescent="0.3">
      <c r="A184" s="99">
        <v>2009</v>
      </c>
      <c r="B184" s="92" t="s">
        <v>92</v>
      </c>
      <c r="C184" s="93">
        <f t="shared" si="10"/>
        <v>211.85999999999999</v>
      </c>
      <c r="D184" s="93">
        <f>Month!C186+D183</f>
        <v>31.2</v>
      </c>
      <c r="E184" s="93">
        <f>Month!D186+E183</f>
        <v>71.009999999999991</v>
      </c>
      <c r="F184" s="93">
        <f>Month!E186+F183</f>
        <v>86.199999999999989</v>
      </c>
      <c r="G184" s="93">
        <f>Month!F186+G183</f>
        <v>6.72</v>
      </c>
      <c r="H184" s="93">
        <f>Month!G186+H183</f>
        <v>15.239999999999998</v>
      </c>
      <c r="I184" s="93">
        <f>Month!H186+I183</f>
        <v>1.25</v>
      </c>
      <c r="J184" s="93">
        <f>Month!I186+J183</f>
        <v>0.24000000000000002</v>
      </c>
      <c r="K184" s="92"/>
      <c r="L184" s="93">
        <f>AVERAGE(Month!J$175:J186)</f>
        <v>210.89749999999995</v>
      </c>
      <c r="M184" s="93">
        <f>AVERAGE(Month!K$175:K186)</f>
        <v>30.478333333333328</v>
      </c>
      <c r="N184" s="93">
        <f>AVERAGE(Month!L$175:L186)</f>
        <v>71.00833333333334</v>
      </c>
      <c r="O184" s="93">
        <f>AVERAGE(Month!M$175:M186)</f>
        <v>85.982500000000002</v>
      </c>
      <c r="P184" s="93">
        <f>AVERAGE(Month!N$175:N186)</f>
        <v>6.7049999999999992</v>
      </c>
      <c r="Q184" s="93">
        <f>AVERAGE(Month!O$175:O186)</f>
        <v>15.227500000000001</v>
      </c>
      <c r="R184" s="93">
        <f>AVERAGE(Month!P$175:P186)</f>
        <v>1.25</v>
      </c>
      <c r="S184" s="93">
        <f>AVERAGE(Month!Q$175:Q186)</f>
        <v>0.24583333333333326</v>
      </c>
    </row>
    <row r="185" spans="1:19" x14ac:dyDescent="0.3">
      <c r="A185" s="98">
        <v>2010</v>
      </c>
      <c r="B185" s="73" t="s">
        <v>81</v>
      </c>
      <c r="C185" s="89">
        <f t="shared" si="10"/>
        <v>23.450000000000006</v>
      </c>
      <c r="D185" s="89">
        <f>Month!C187</f>
        <v>3.71</v>
      </c>
      <c r="E185" s="89">
        <f>Month!D187</f>
        <v>5.8</v>
      </c>
      <c r="F185" s="89">
        <f>Month!E187</f>
        <v>11.8</v>
      </c>
      <c r="G185" s="89">
        <f>Month!F187</f>
        <v>0.68</v>
      </c>
      <c r="H185" s="89">
        <f>Month!G187</f>
        <v>1.42</v>
      </c>
      <c r="I185" s="89">
        <f>Month!H187</f>
        <v>0.1</v>
      </c>
      <c r="J185" s="89">
        <f>Month!I187</f>
        <v>-0.06</v>
      </c>
      <c r="K185" s="89"/>
      <c r="L185" s="89">
        <f>AVERAGE(Month!J$187:J187)</f>
        <v>210.24999999999997</v>
      </c>
      <c r="M185" s="89">
        <f>AVERAGE(Month!K$187:K187)</f>
        <v>27.11</v>
      </c>
      <c r="N185" s="89">
        <f>AVERAGE(Month!L$187:L187)</f>
        <v>69.66</v>
      </c>
      <c r="O185" s="89">
        <f>AVERAGE(Month!M$187:M187)</f>
        <v>89.81</v>
      </c>
      <c r="P185" s="89">
        <f>AVERAGE(Month!N$187:N187)</f>
        <v>8.2200000000000006</v>
      </c>
      <c r="Q185" s="89">
        <f>AVERAGE(Month!O$187:O187)</f>
        <v>15.17</v>
      </c>
      <c r="R185" s="89">
        <f>AVERAGE(Month!P$187:P187)</f>
        <v>1.03</v>
      </c>
      <c r="S185" s="89">
        <f>AVERAGE(Month!Q$187:Q187)</f>
        <v>-0.75</v>
      </c>
    </row>
    <row r="186" spans="1:19" x14ac:dyDescent="0.3">
      <c r="A186" s="98">
        <v>2010</v>
      </c>
      <c r="B186" s="73" t="s">
        <v>82</v>
      </c>
      <c r="C186" s="89">
        <f t="shared" si="10"/>
        <v>44.74</v>
      </c>
      <c r="D186" s="89">
        <f>Month!C188+D185</f>
        <v>6.95</v>
      </c>
      <c r="E186" s="89">
        <f>Month!D188+E185</f>
        <v>11.620000000000001</v>
      </c>
      <c r="F186" s="89">
        <f>Month!E188+F185</f>
        <v>22.1</v>
      </c>
      <c r="G186" s="89">
        <f>Month!F188+G185</f>
        <v>1.36</v>
      </c>
      <c r="H186" s="89">
        <f>Month!G188+H185</f>
        <v>2.65</v>
      </c>
      <c r="I186" s="89">
        <f>Month!H188+I185</f>
        <v>0.17</v>
      </c>
      <c r="J186" s="89">
        <f>Month!I188+J185</f>
        <v>-0.11</v>
      </c>
      <c r="K186" s="89"/>
      <c r="L186" s="89">
        <f>AVERAGE(Month!J$187:J188)</f>
        <v>209.13</v>
      </c>
      <c r="M186" s="89">
        <f>AVERAGE(Month!K$187:K188)</f>
        <v>27.155000000000001</v>
      </c>
      <c r="N186" s="89">
        <f>AVERAGE(Month!L$187:L188)</f>
        <v>69.739999999999995</v>
      </c>
      <c r="O186" s="89">
        <f>AVERAGE(Month!M$187:M188)</f>
        <v>88.865000000000009</v>
      </c>
      <c r="P186" s="89">
        <f>AVERAGE(Month!N$187:N188)</f>
        <v>8.2200000000000006</v>
      </c>
      <c r="Q186" s="89">
        <f>AVERAGE(Month!O$187:O188)</f>
        <v>14.844999999999999</v>
      </c>
      <c r="R186" s="89">
        <f>AVERAGE(Month!P$187:P188)</f>
        <v>0.96500000000000008</v>
      </c>
      <c r="S186" s="89">
        <f>AVERAGE(Month!Q$187:Q188)</f>
        <v>-0.65999999999999992</v>
      </c>
    </row>
    <row r="187" spans="1:19" x14ac:dyDescent="0.3">
      <c r="A187" s="98">
        <v>2010</v>
      </c>
      <c r="B187" s="73" t="s">
        <v>83</v>
      </c>
      <c r="C187" s="89">
        <f t="shared" si="10"/>
        <v>65.009999999999991</v>
      </c>
      <c r="D187" s="89">
        <f>Month!C189+D186</f>
        <v>9.56</v>
      </c>
      <c r="E187" s="89">
        <f>Month!D189+E186</f>
        <v>17.330000000000002</v>
      </c>
      <c r="F187" s="89">
        <f>Month!E189+F186</f>
        <v>31.89</v>
      </c>
      <c r="G187" s="89">
        <f>Month!F189+G186</f>
        <v>2.04</v>
      </c>
      <c r="H187" s="89">
        <f>Month!G189+H186</f>
        <v>4.07</v>
      </c>
      <c r="I187" s="89">
        <f>Month!H189+I186</f>
        <v>0.27</v>
      </c>
      <c r="J187" s="89">
        <f>Month!I189+J186</f>
        <v>-0.15</v>
      </c>
      <c r="K187" s="89"/>
      <c r="L187" s="89">
        <f>AVERAGE(Month!J$187:J189)</f>
        <v>210.15333333333334</v>
      </c>
      <c r="M187" s="89">
        <f>AVERAGE(Month!K$187:K189)</f>
        <v>26.48</v>
      </c>
      <c r="N187" s="89">
        <f>AVERAGE(Month!L$187:L189)</f>
        <v>69.34333333333332</v>
      </c>
      <c r="O187" s="89">
        <f>AVERAGE(Month!M$187:M189)</f>
        <v>90.766666666666666</v>
      </c>
      <c r="P187" s="89">
        <f>AVERAGE(Month!N$187:N189)</f>
        <v>8.2200000000000006</v>
      </c>
      <c r="Q187" s="89">
        <f>AVERAGE(Month!O$187:O189)</f>
        <v>14.896666666666667</v>
      </c>
      <c r="R187" s="89">
        <f>AVERAGE(Month!P$187:P189)</f>
        <v>1.0266666666666666</v>
      </c>
      <c r="S187" s="89">
        <f>AVERAGE(Month!Q$187:Q189)</f>
        <v>-0.57999999999999996</v>
      </c>
    </row>
    <row r="188" spans="1:19" x14ac:dyDescent="0.3">
      <c r="A188" s="98">
        <v>2010</v>
      </c>
      <c r="B188" s="73" t="s">
        <v>84</v>
      </c>
      <c r="C188" s="89">
        <f t="shared" si="10"/>
        <v>82.409999999999982</v>
      </c>
      <c r="D188" s="89">
        <f>Month!C190+D187</f>
        <v>11.760000000000002</v>
      </c>
      <c r="E188" s="89">
        <f>Month!D190+E187</f>
        <v>23.37</v>
      </c>
      <c r="F188" s="89">
        <f>Month!E190+F187</f>
        <v>39.25</v>
      </c>
      <c r="G188" s="89">
        <f>Month!F190+G187</f>
        <v>2.61</v>
      </c>
      <c r="H188" s="89">
        <f>Month!G190+H187</f>
        <v>5.2200000000000006</v>
      </c>
      <c r="I188" s="89">
        <f>Month!H190+I187</f>
        <v>0.35000000000000003</v>
      </c>
      <c r="J188" s="89">
        <f>Month!I190+J187</f>
        <v>-0.15</v>
      </c>
      <c r="K188" s="89"/>
      <c r="L188" s="89">
        <f>AVERAGE(Month!J$187:J190)</f>
        <v>210.67750000000001</v>
      </c>
      <c r="M188" s="89">
        <f>AVERAGE(Month!K$187:K190)</f>
        <v>27.085000000000001</v>
      </c>
      <c r="N188" s="89">
        <f>AVERAGE(Month!L$187:L190)</f>
        <v>70.139999999999986</v>
      </c>
      <c r="O188" s="89">
        <f>AVERAGE(Month!M$187:M190)</f>
        <v>90.512500000000003</v>
      </c>
      <c r="P188" s="89">
        <f>AVERAGE(Month!N$187:N190)</f>
        <v>7.8725000000000005</v>
      </c>
      <c r="Q188" s="89">
        <f>AVERAGE(Month!O$187:O190)</f>
        <v>14.442499999999999</v>
      </c>
      <c r="R188" s="89">
        <f>AVERAGE(Month!P$187:P190)</f>
        <v>1.0475000000000001</v>
      </c>
      <c r="S188" s="89">
        <f>AVERAGE(Month!Q$187:Q190)</f>
        <v>-0.42249999999999993</v>
      </c>
    </row>
    <row r="189" spans="1:19" x14ac:dyDescent="0.3">
      <c r="A189" s="98">
        <v>2010</v>
      </c>
      <c r="B189" s="73" t="s">
        <v>85</v>
      </c>
      <c r="C189" s="89">
        <f t="shared" si="10"/>
        <v>98.810000000000016</v>
      </c>
      <c r="D189" s="89">
        <f>Month!C191+D188</f>
        <v>13.870000000000001</v>
      </c>
      <c r="E189" s="89">
        <f>Month!D191+E188</f>
        <v>29.310000000000002</v>
      </c>
      <c r="F189" s="89">
        <f>Month!E191+F188</f>
        <v>45.94</v>
      </c>
      <c r="G189" s="89">
        <f>Month!F191+G188</f>
        <v>3.1799999999999997</v>
      </c>
      <c r="H189" s="89">
        <f>Month!G191+H188</f>
        <v>6.2100000000000009</v>
      </c>
      <c r="I189" s="89">
        <f>Month!H191+I188</f>
        <v>0.41000000000000003</v>
      </c>
      <c r="J189" s="89">
        <f>Month!I191+J188</f>
        <v>-0.10999999999999999</v>
      </c>
      <c r="K189" s="89"/>
      <c r="L189" s="89">
        <f>AVERAGE(Month!J$187:J191)</f>
        <v>210.03800000000001</v>
      </c>
      <c r="M189" s="89">
        <f>AVERAGE(Month!K$187:K191)</f>
        <v>27.472000000000001</v>
      </c>
      <c r="N189" s="89">
        <f>AVERAGE(Month!L$187:L191)</f>
        <v>70.365999999999985</v>
      </c>
      <c r="O189" s="89">
        <f>AVERAGE(Month!M$187:M191)</f>
        <v>89.822000000000003</v>
      </c>
      <c r="P189" s="89">
        <f>AVERAGE(Month!N$187:N191)</f>
        <v>7.6639999999999997</v>
      </c>
      <c r="Q189" s="89">
        <f>AVERAGE(Month!O$187:O191)</f>
        <v>13.973999999999998</v>
      </c>
      <c r="R189" s="89">
        <f>AVERAGE(Month!P$187:P191)</f>
        <v>0.99</v>
      </c>
      <c r="S189" s="89">
        <f>AVERAGE(Month!Q$187:Q191)</f>
        <v>-0.24999999999999994</v>
      </c>
    </row>
    <row r="190" spans="1:19" x14ac:dyDescent="0.3">
      <c r="A190" s="98">
        <v>2010</v>
      </c>
      <c r="B190" s="73" t="s">
        <v>86</v>
      </c>
      <c r="C190" s="89">
        <f t="shared" si="10"/>
        <v>113.17</v>
      </c>
      <c r="D190" s="89">
        <f>Month!C192+D189</f>
        <v>15.91</v>
      </c>
      <c r="E190" s="89">
        <f>Month!D192+E189</f>
        <v>34.940000000000005</v>
      </c>
      <c r="F190" s="89">
        <f>Month!E192+F189</f>
        <v>50.959999999999994</v>
      </c>
      <c r="G190" s="89">
        <f>Month!F192+G189</f>
        <v>3.7499999999999996</v>
      </c>
      <c r="H190" s="89">
        <f>Month!G192+H189</f>
        <v>7.1800000000000006</v>
      </c>
      <c r="I190" s="89">
        <f>Month!H192+I189</f>
        <v>0.46</v>
      </c>
      <c r="J190" s="89">
        <f>Month!I192+J189</f>
        <v>-2.9999999999999985E-2</v>
      </c>
      <c r="K190" s="89"/>
      <c r="L190" s="89">
        <f>AVERAGE(Month!J$187:J192)</f>
        <v>209.57166666666669</v>
      </c>
      <c r="M190" s="89">
        <f>AVERAGE(Month!K$187:K192)</f>
        <v>27.916666666666668</v>
      </c>
      <c r="N190" s="89">
        <f>AVERAGE(Month!L$187:L192)</f>
        <v>69.893333333333317</v>
      </c>
      <c r="O190" s="89">
        <f>AVERAGE(Month!M$187:M192)</f>
        <v>89.696666666666673</v>
      </c>
      <c r="P190" s="89">
        <f>AVERAGE(Month!N$187:N192)</f>
        <v>7.5249999999999995</v>
      </c>
      <c r="Q190" s="89">
        <f>AVERAGE(Month!O$187:O192)</f>
        <v>13.604999999999999</v>
      </c>
      <c r="R190" s="89">
        <f>AVERAGE(Month!P$187:P192)</f>
        <v>0.98</v>
      </c>
      <c r="S190" s="89">
        <f>AVERAGE(Month!Q$187:Q192)</f>
        <v>-4.4999999999999964E-2</v>
      </c>
    </row>
    <row r="191" spans="1:19" x14ac:dyDescent="0.3">
      <c r="A191" s="98">
        <v>2010</v>
      </c>
      <c r="B191" s="73" t="s">
        <v>87</v>
      </c>
      <c r="C191" s="89">
        <f t="shared" si="10"/>
        <v>127.56</v>
      </c>
      <c r="D191" s="89">
        <f>Month!C193+D190</f>
        <v>18.13</v>
      </c>
      <c r="E191" s="89">
        <f>Month!D193+E190</f>
        <v>40.700000000000003</v>
      </c>
      <c r="F191" s="89">
        <f>Month!E193+F190</f>
        <v>55.639999999999993</v>
      </c>
      <c r="G191" s="89">
        <f>Month!F193+G190</f>
        <v>4.3099999999999996</v>
      </c>
      <c r="H191" s="89">
        <f>Month!G193+H190</f>
        <v>8.16</v>
      </c>
      <c r="I191" s="89">
        <f>Month!H193+I190</f>
        <v>0.56000000000000005</v>
      </c>
      <c r="J191" s="89">
        <f>Month!I193+J190</f>
        <v>6.0000000000000012E-2</v>
      </c>
      <c r="K191" s="89"/>
      <c r="L191" s="89">
        <f>AVERAGE(Month!J$187:J193)</f>
        <v>209.72428571428574</v>
      </c>
      <c r="M191" s="89">
        <f>AVERAGE(Month!K$187:K193)</f>
        <v>28.702857142857145</v>
      </c>
      <c r="N191" s="89">
        <f>AVERAGE(Month!L$187:L193)</f>
        <v>69.78714285714284</v>
      </c>
      <c r="O191" s="89">
        <f>AVERAGE(Month!M$187:M193)</f>
        <v>89.224285714285728</v>
      </c>
      <c r="P191" s="89">
        <f>AVERAGE(Month!N$187:N193)</f>
        <v>7.4057142857142848</v>
      </c>
      <c r="Q191" s="89">
        <f>AVERAGE(Month!O$187:O193)</f>
        <v>13.395714285714286</v>
      </c>
      <c r="R191" s="89">
        <f>AVERAGE(Month!P$187:P193)</f>
        <v>1.0985714285714285</v>
      </c>
      <c r="S191" s="89">
        <f>AVERAGE(Month!Q$187:Q193)</f>
        <v>0.11000000000000003</v>
      </c>
    </row>
    <row r="192" spans="1:19" x14ac:dyDescent="0.3">
      <c r="A192" s="98">
        <v>2010</v>
      </c>
      <c r="B192" s="73" t="s">
        <v>88</v>
      </c>
      <c r="C192" s="89">
        <f t="shared" si="10"/>
        <v>142.04999999999998</v>
      </c>
      <c r="D192" s="89">
        <f>Month!C194+D191</f>
        <v>20.02</v>
      </c>
      <c r="E192" s="89">
        <f>Month!D194+E191</f>
        <v>46.650000000000006</v>
      </c>
      <c r="F192" s="89">
        <f>Month!E194+F191</f>
        <v>60.529999999999994</v>
      </c>
      <c r="G192" s="89">
        <f>Month!F194+G191</f>
        <v>4.8699999999999992</v>
      </c>
      <c r="H192" s="89">
        <f>Month!G194+H191</f>
        <v>9.16</v>
      </c>
      <c r="I192" s="89">
        <f>Month!H194+I191</f>
        <v>0.65</v>
      </c>
      <c r="J192" s="89">
        <f>Month!I194+J191</f>
        <v>0.17</v>
      </c>
      <c r="K192" s="89"/>
      <c r="L192" s="89">
        <f>AVERAGE(Month!J$187:J194)</f>
        <v>209.76750000000001</v>
      </c>
      <c r="M192" s="89">
        <f>AVERAGE(Month!K$187:K194)</f>
        <v>28.862500000000001</v>
      </c>
      <c r="N192" s="89">
        <f>AVERAGE(Month!L$187:L194)</f>
        <v>69.989999999999981</v>
      </c>
      <c r="O192" s="89">
        <f>AVERAGE(Month!M$187:M194)</f>
        <v>88.95750000000001</v>
      </c>
      <c r="P192" s="89">
        <f>AVERAGE(Month!N$187:N194)</f>
        <v>7.3162499999999993</v>
      </c>
      <c r="Q192" s="89">
        <f>AVERAGE(Month!O$187:O194)</f>
        <v>13.23875</v>
      </c>
      <c r="R192" s="89">
        <f>AVERAGE(Month!P$187:P194)</f>
        <v>1.1437499999999998</v>
      </c>
      <c r="S192" s="89">
        <f>AVERAGE(Month!Q$187:Q194)</f>
        <v>0.25875000000000004</v>
      </c>
    </row>
    <row r="193" spans="1:19" x14ac:dyDescent="0.3">
      <c r="A193" s="98">
        <v>2010</v>
      </c>
      <c r="B193" s="73" t="s">
        <v>89</v>
      </c>
      <c r="C193" s="89">
        <f t="shared" si="10"/>
        <v>157.27000000000001</v>
      </c>
      <c r="D193" s="89">
        <f>Month!C195+D192</f>
        <v>22.33</v>
      </c>
      <c r="E193" s="89">
        <f>Month!D195+E192</f>
        <v>52.620000000000005</v>
      </c>
      <c r="F193" s="89">
        <f>Month!E195+F192</f>
        <v>65.819999999999993</v>
      </c>
      <c r="G193" s="89">
        <f>Month!F195+G192</f>
        <v>5.43</v>
      </c>
      <c r="H193" s="89">
        <f>Month!G195+H192</f>
        <v>10.09</v>
      </c>
      <c r="I193" s="89">
        <f>Month!H195+I192</f>
        <v>0.77</v>
      </c>
      <c r="J193" s="89">
        <f>Month!I195+J192</f>
        <v>0.21000000000000002</v>
      </c>
      <c r="K193" s="89"/>
      <c r="L193" s="89">
        <f>AVERAGE(Month!J$187:J195)</f>
        <v>210.01222222222225</v>
      </c>
      <c r="M193" s="89">
        <f>AVERAGE(Month!K$187:K195)</f>
        <v>29.256666666666668</v>
      </c>
      <c r="N193" s="89">
        <f>AVERAGE(Month!L$187:L195)</f>
        <v>70.174444444444418</v>
      </c>
      <c r="O193" s="89">
        <f>AVERAGE(Month!M$187:M195)</f>
        <v>88.701111111111118</v>
      </c>
      <c r="P193" s="89">
        <f>AVERAGE(Month!N$187:N195)</f>
        <v>7.2466666666666661</v>
      </c>
      <c r="Q193" s="89">
        <f>AVERAGE(Month!O$187:O195)</f>
        <v>13.18</v>
      </c>
      <c r="R193" s="89">
        <f>AVERAGE(Month!P$187:P195)</f>
        <v>1.1666666666666665</v>
      </c>
      <c r="S193" s="89">
        <f>AVERAGE(Month!Q$187:Q195)</f>
        <v>0.28666666666666668</v>
      </c>
    </row>
    <row r="194" spans="1:19" x14ac:dyDescent="0.3">
      <c r="A194" s="98">
        <v>2010</v>
      </c>
      <c r="B194" s="73" t="s">
        <v>90</v>
      </c>
      <c r="C194" s="89">
        <f t="shared" si="10"/>
        <v>174.87</v>
      </c>
      <c r="D194" s="89">
        <f>Month!C196+D193</f>
        <v>25.18</v>
      </c>
      <c r="E194" s="89">
        <f>Month!D196+E193</f>
        <v>58.370000000000005</v>
      </c>
      <c r="F194" s="89">
        <f>Month!E196+F193</f>
        <v>72.679999999999993</v>
      </c>
      <c r="G194" s="89">
        <f>Month!F196+G193</f>
        <v>6.14</v>
      </c>
      <c r="H194" s="89">
        <f>Month!G196+H193</f>
        <v>11.4</v>
      </c>
      <c r="I194" s="89">
        <f>Month!H196+I193</f>
        <v>0.92</v>
      </c>
      <c r="J194" s="89">
        <f>Month!I196+J193</f>
        <v>0.18000000000000002</v>
      </c>
      <c r="K194" s="89"/>
      <c r="L194" s="89">
        <f>AVERAGE(Month!J$187:J196)</f>
        <v>210.28200000000001</v>
      </c>
      <c r="M194" s="89">
        <f>AVERAGE(Month!K$187:K196)</f>
        <v>29.475000000000001</v>
      </c>
      <c r="N194" s="89">
        <f>AVERAGE(Month!L$187:L196)</f>
        <v>70.055999999999983</v>
      </c>
      <c r="O194" s="89">
        <f>AVERAGE(Month!M$187:M196)</f>
        <v>88.306000000000012</v>
      </c>
      <c r="P194" s="89">
        <f>AVERAGE(Month!N$187:N196)</f>
        <v>7.37</v>
      </c>
      <c r="Q194" s="89">
        <f>AVERAGE(Month!O$187:O196)</f>
        <v>13.653</v>
      </c>
      <c r="R194" s="89">
        <f>AVERAGE(Month!P$187:P196)</f>
        <v>1.2009999999999998</v>
      </c>
      <c r="S194" s="89">
        <f>AVERAGE(Month!Q$187:Q196)</f>
        <v>0.221</v>
      </c>
    </row>
    <row r="195" spans="1:19" x14ac:dyDescent="0.3">
      <c r="A195" s="98">
        <v>2010</v>
      </c>
      <c r="B195" s="73" t="s">
        <v>91</v>
      </c>
      <c r="C195" s="89">
        <f t="shared" si="10"/>
        <v>195.43999999999997</v>
      </c>
      <c r="D195" s="89">
        <f>Month!C197+D194</f>
        <v>28.5</v>
      </c>
      <c r="E195" s="89">
        <f>Month!D197+E194</f>
        <v>64.510000000000005</v>
      </c>
      <c r="F195" s="89">
        <f>Month!E197+F194</f>
        <v>81.8</v>
      </c>
      <c r="G195" s="89">
        <f>Month!F197+G194</f>
        <v>6.85</v>
      </c>
      <c r="H195" s="89">
        <f>Month!G197+H194</f>
        <v>12.51</v>
      </c>
      <c r="I195" s="89">
        <f>Month!H197+I194</f>
        <v>1.07</v>
      </c>
      <c r="J195" s="89">
        <f>Month!I197+J194</f>
        <v>0.2</v>
      </c>
      <c r="K195" s="89"/>
      <c r="L195" s="89">
        <f>AVERAGE(Month!J$187:J197)</f>
        <v>210.9818181818182</v>
      </c>
      <c r="M195" s="89">
        <f>AVERAGE(Month!K$187:K197)</f>
        <v>29.766363636363636</v>
      </c>
      <c r="N195" s="89">
        <f>AVERAGE(Month!L$187:L197)</f>
        <v>70.387272727272716</v>
      </c>
      <c r="O195" s="89">
        <f>AVERAGE(Month!M$187:M197)</f>
        <v>88.170000000000016</v>
      </c>
      <c r="P195" s="89">
        <f>AVERAGE(Month!N$187:N197)</f>
        <v>7.4709090909090916</v>
      </c>
      <c r="Q195" s="89">
        <f>AVERAGE(Month!O$187:O197)</f>
        <v>13.744545454545454</v>
      </c>
      <c r="R195" s="89">
        <f>AVERAGE(Month!P$187:P197)</f>
        <v>1.2236363636363634</v>
      </c>
      <c r="S195" s="89">
        <f>AVERAGE(Month!Q$187:Q197)</f>
        <v>0.21909090909090911</v>
      </c>
    </row>
    <row r="196" spans="1:19" x14ac:dyDescent="0.3">
      <c r="A196" s="99">
        <v>2010</v>
      </c>
      <c r="B196" s="92" t="s">
        <v>92</v>
      </c>
      <c r="C196" s="93">
        <f t="shared" si="10"/>
        <v>219.99999999999997</v>
      </c>
      <c r="D196" s="93">
        <f>Month!C198+D195</f>
        <v>32.619999999999997</v>
      </c>
      <c r="E196" s="93">
        <f>Month!D198+E195</f>
        <v>70.94</v>
      </c>
      <c r="F196" s="93">
        <f>Month!E198+F195</f>
        <v>93.56</v>
      </c>
      <c r="G196" s="93">
        <f>Month!F198+G195</f>
        <v>7.56</v>
      </c>
      <c r="H196" s="93">
        <f>Month!G198+H195</f>
        <v>13.92</v>
      </c>
      <c r="I196" s="93">
        <f>Month!H198+I195</f>
        <v>1.1700000000000002</v>
      </c>
      <c r="J196" s="93">
        <f>Month!I198+J195</f>
        <v>0.23</v>
      </c>
      <c r="K196" s="93"/>
      <c r="L196" s="93">
        <f>AVERAGE(Month!J$187:J198)</f>
        <v>211.79583333333335</v>
      </c>
      <c r="M196" s="93">
        <f>AVERAGE(Month!K$187:K198)</f>
        <v>29.802499999999998</v>
      </c>
      <c r="N196" s="93">
        <f>AVERAGE(Month!L$187:L198)</f>
        <v>70.954999999999998</v>
      </c>
      <c r="O196" s="93">
        <f>AVERAGE(Month!M$187:M198)</f>
        <v>88.130833333333342</v>
      </c>
      <c r="P196" s="93">
        <f>AVERAGE(Month!N$187:N198)</f>
        <v>7.5550000000000006</v>
      </c>
      <c r="Q196" s="93">
        <f>AVERAGE(Month!O$187:O198)</f>
        <v>13.925833333333332</v>
      </c>
      <c r="R196" s="93">
        <f>AVERAGE(Month!P$187:P198)</f>
        <v>1.1966666666666665</v>
      </c>
      <c r="S196" s="93">
        <f>AVERAGE(Month!Q$187:Q198)</f>
        <v>0.23</v>
      </c>
    </row>
    <row r="197" spans="1:19" x14ac:dyDescent="0.3">
      <c r="A197" s="98">
        <v>2011</v>
      </c>
      <c r="B197" s="73" t="s">
        <v>81</v>
      </c>
      <c r="C197" s="89">
        <f t="shared" si="10"/>
        <v>21.99</v>
      </c>
      <c r="D197" s="89">
        <f>Month!C199</f>
        <v>3.52</v>
      </c>
      <c r="E197" s="89">
        <f>Month!D199</f>
        <v>5.67</v>
      </c>
      <c r="F197" s="89">
        <f>Month!E199</f>
        <v>10.42</v>
      </c>
      <c r="G197" s="89">
        <f>Month!F199</f>
        <v>0.71</v>
      </c>
      <c r="H197" s="89">
        <f>Month!G199</f>
        <v>1.49</v>
      </c>
      <c r="I197" s="89">
        <f>Month!H199</f>
        <v>0.14000000000000001</v>
      </c>
      <c r="J197" s="89">
        <f>Month!I199</f>
        <v>0.04</v>
      </c>
      <c r="L197" s="89">
        <f>AVERAGE(Month!J$199:J199)</f>
        <v>212.08999999999997</v>
      </c>
      <c r="M197" s="89">
        <f>AVERAGE(Month!K$199:K199)</f>
        <v>31.27</v>
      </c>
      <c r="N197" s="89">
        <f>AVERAGE(Month!L$199:L199)</f>
        <v>68.03</v>
      </c>
      <c r="O197" s="89">
        <f>AVERAGE(Month!M$199:M199)</f>
        <v>86.41</v>
      </c>
      <c r="P197" s="89">
        <f>AVERAGE(Month!N$199:N199)</f>
        <v>8.57</v>
      </c>
      <c r="Q197" s="89">
        <f>AVERAGE(Month!O$199:O199)</f>
        <v>15.92</v>
      </c>
      <c r="R197" s="89">
        <f>AVERAGE(Month!P$199:P199)</f>
        <v>1.4</v>
      </c>
      <c r="S197" s="89">
        <f>AVERAGE(Month!Q$199:Q199)</f>
        <v>0.49</v>
      </c>
    </row>
    <row r="198" spans="1:19" x14ac:dyDescent="0.3">
      <c r="A198" s="98">
        <v>2011</v>
      </c>
      <c r="B198" s="73" t="s">
        <v>82</v>
      </c>
      <c r="C198" s="89">
        <f t="shared" si="10"/>
        <v>41.180000000000007</v>
      </c>
      <c r="D198" s="89">
        <f>Month!C200+D197</f>
        <v>6.6400000000000006</v>
      </c>
      <c r="E198" s="89">
        <f>Month!D200+E197</f>
        <v>11.21</v>
      </c>
      <c r="F198" s="89">
        <f>Month!E200+F197</f>
        <v>18.71</v>
      </c>
      <c r="G198" s="89">
        <f>Month!F200+G197</f>
        <v>1.42</v>
      </c>
      <c r="H198" s="89">
        <f>Month!G200+H197</f>
        <v>2.85</v>
      </c>
      <c r="I198" s="89">
        <f>Month!H200+I197</f>
        <v>0.29000000000000004</v>
      </c>
      <c r="J198" s="89">
        <f>Month!I200+J197</f>
        <v>0.06</v>
      </c>
      <c r="L198" s="89">
        <f>AVERAGE(Month!J$199:J200)</f>
        <v>209.26499999999999</v>
      </c>
      <c r="M198" s="89">
        <f>AVERAGE(Month!K$199:K200)</f>
        <v>32.29</v>
      </c>
      <c r="N198" s="89">
        <f>AVERAGE(Month!L$199:L200)</f>
        <v>67.224999999999994</v>
      </c>
      <c r="O198" s="89">
        <f>AVERAGE(Month!M$199:M200)</f>
        <v>83.05</v>
      </c>
      <c r="P198" s="89">
        <f>AVERAGE(Month!N$199:N200)</f>
        <v>8.57</v>
      </c>
      <c r="Q198" s="89">
        <f>AVERAGE(Month!O$199:O200)</f>
        <v>16.11</v>
      </c>
      <c r="R198" s="89">
        <f>AVERAGE(Month!P$199:P200)</f>
        <v>1.6549999999999998</v>
      </c>
      <c r="S198" s="89">
        <f>AVERAGE(Month!Q$199:Q200)</f>
        <v>0.36499999999999999</v>
      </c>
    </row>
    <row r="199" spans="1:19" x14ac:dyDescent="0.3">
      <c r="A199" s="98">
        <v>2011</v>
      </c>
      <c r="B199" s="73" t="s">
        <v>83</v>
      </c>
      <c r="C199" s="89">
        <f t="shared" si="10"/>
        <v>60.88</v>
      </c>
      <c r="D199" s="89">
        <f>Month!C201+D198</f>
        <v>10.030000000000001</v>
      </c>
      <c r="E199" s="89">
        <f>Month!D201+E198</f>
        <v>16.8</v>
      </c>
      <c r="F199" s="89">
        <f>Month!E201+F198</f>
        <v>27.03</v>
      </c>
      <c r="G199" s="89">
        <f>Month!F201+G198</f>
        <v>2.13</v>
      </c>
      <c r="H199" s="89">
        <f>Month!G201+H198</f>
        <v>4.4000000000000004</v>
      </c>
      <c r="I199" s="89">
        <f>Month!H201+I198</f>
        <v>0.4</v>
      </c>
      <c r="J199" s="89">
        <f>Month!I201+J198</f>
        <v>0.09</v>
      </c>
      <c r="L199" s="89">
        <f>AVERAGE(Month!J$199:J201)</f>
        <v>209.6</v>
      </c>
      <c r="M199" s="89">
        <f>AVERAGE(Month!K$199:K201)</f>
        <v>32.946666666666665</v>
      </c>
      <c r="N199" s="89">
        <f>AVERAGE(Month!L$199:L201)</f>
        <v>67.179999999999993</v>
      </c>
      <c r="O199" s="89">
        <f>AVERAGE(Month!M$199:M201)</f>
        <v>82.61666666666666</v>
      </c>
      <c r="P199" s="89">
        <f>AVERAGE(Month!N$199:N201)</f>
        <v>8.57</v>
      </c>
      <c r="Q199" s="89">
        <f>AVERAGE(Month!O$199:O201)</f>
        <v>16.373333333333331</v>
      </c>
      <c r="R199" s="89">
        <f>AVERAGE(Month!P$199:P201)</f>
        <v>1.5466666666666666</v>
      </c>
      <c r="S199" s="89">
        <f>AVERAGE(Month!Q$199:Q201)</f>
        <v>0.3666666666666667</v>
      </c>
    </row>
    <row r="200" spans="1:19" x14ac:dyDescent="0.3">
      <c r="A200" s="98">
        <v>2011</v>
      </c>
      <c r="B200" s="73" t="s">
        <v>84</v>
      </c>
      <c r="C200" s="89">
        <f t="shared" si="10"/>
        <v>76.63</v>
      </c>
      <c r="D200" s="89">
        <f>Month!C202+D199</f>
        <v>12.000000000000002</v>
      </c>
      <c r="E200" s="89">
        <f>Month!D202+E199</f>
        <v>22.560000000000002</v>
      </c>
      <c r="F200" s="89">
        <f>Month!E202+F199</f>
        <v>32.799999999999997</v>
      </c>
      <c r="G200" s="89">
        <f>Month!F202+G199</f>
        <v>2.71</v>
      </c>
      <c r="H200" s="89">
        <f>Month!G202+H199</f>
        <v>5.8800000000000008</v>
      </c>
      <c r="I200" s="89">
        <f>Month!H202+I199</f>
        <v>0.53</v>
      </c>
      <c r="J200" s="89">
        <f>Month!I202+J199</f>
        <v>0.15</v>
      </c>
      <c r="L200" s="89">
        <f>AVERAGE(Month!J$199:J202)</f>
        <v>208.54999999999998</v>
      </c>
      <c r="M200" s="89">
        <f>AVERAGE(Month!K$199:K202)</f>
        <v>31.807500000000001</v>
      </c>
      <c r="N200" s="89">
        <f>AVERAGE(Month!L$199:L202)</f>
        <v>67.664999999999992</v>
      </c>
      <c r="O200" s="89">
        <f>AVERAGE(Month!M$199:M202)</f>
        <v>82.357500000000002</v>
      </c>
      <c r="P200" s="89">
        <f>AVERAGE(Month!N$199:N202)</f>
        <v>8.1575000000000006</v>
      </c>
      <c r="Q200" s="89">
        <f>AVERAGE(Month!O$199:O202)</f>
        <v>16.5275</v>
      </c>
      <c r="R200" s="89">
        <f>AVERAGE(Month!P$199:P202)</f>
        <v>1.5924999999999998</v>
      </c>
      <c r="S200" s="89">
        <f>AVERAGE(Month!Q$199:Q202)</f>
        <v>0.4425</v>
      </c>
    </row>
    <row r="201" spans="1:19" x14ac:dyDescent="0.3">
      <c r="A201" s="98">
        <v>2011</v>
      </c>
      <c r="B201" s="73" t="s">
        <v>85</v>
      </c>
      <c r="C201" s="89">
        <f t="shared" si="10"/>
        <v>91.759999999999991</v>
      </c>
      <c r="D201" s="89">
        <f>Month!C203+D200</f>
        <v>14.010000000000002</v>
      </c>
      <c r="E201" s="89">
        <f>Month!D203+E200</f>
        <v>28.07</v>
      </c>
      <c r="F201" s="89">
        <f>Month!E203+F200</f>
        <v>38.18</v>
      </c>
      <c r="G201" s="89">
        <f>Month!F203+G200</f>
        <v>3.29</v>
      </c>
      <c r="H201" s="89">
        <f>Month!G203+H200</f>
        <v>7.3400000000000007</v>
      </c>
      <c r="I201" s="89">
        <f>Month!H203+I200</f>
        <v>0.71</v>
      </c>
      <c r="J201" s="89">
        <f>Month!I203+J200</f>
        <v>0.16</v>
      </c>
      <c r="L201" s="89">
        <f>AVERAGE(Month!J$199:J203)</f>
        <v>207.416</v>
      </c>
      <c r="M201" s="89">
        <f>AVERAGE(Month!K$199:K203)</f>
        <v>31.372000000000003</v>
      </c>
      <c r="N201" s="89">
        <f>AVERAGE(Month!L$199:L203)</f>
        <v>67.367999999999995</v>
      </c>
      <c r="O201" s="89">
        <f>AVERAGE(Month!M$199:M203)</f>
        <v>81.882000000000005</v>
      </c>
      <c r="P201" s="89">
        <f>AVERAGE(Month!N$199:N203)</f>
        <v>7.910000000000001</v>
      </c>
      <c r="Q201" s="89">
        <f>AVERAGE(Month!O$199:O203)</f>
        <v>16.771999999999998</v>
      </c>
      <c r="R201" s="89">
        <f>AVERAGE(Month!P$199:P203)</f>
        <v>1.7299999999999998</v>
      </c>
      <c r="S201" s="89">
        <f>AVERAGE(Month!Q$199:Q203)</f>
        <v>0.38200000000000001</v>
      </c>
    </row>
    <row r="202" spans="1:19" x14ac:dyDescent="0.3">
      <c r="A202" s="98">
        <v>2011</v>
      </c>
      <c r="B202" s="73" t="s">
        <v>86</v>
      </c>
      <c r="C202" s="89">
        <f t="shared" si="10"/>
        <v>106.50999999999999</v>
      </c>
      <c r="D202" s="89">
        <f>Month!C204+D201</f>
        <v>16.14</v>
      </c>
      <c r="E202" s="89">
        <f>Month!D204+E201</f>
        <v>33.93</v>
      </c>
      <c r="F202" s="89">
        <f>Month!E204+F201</f>
        <v>42.79</v>
      </c>
      <c r="G202" s="89">
        <f>Month!F204+G201</f>
        <v>3.87</v>
      </c>
      <c r="H202" s="89">
        <f>Month!G204+H201</f>
        <v>8.74</v>
      </c>
      <c r="I202" s="89">
        <f>Month!H204+I201</f>
        <v>0.82</v>
      </c>
      <c r="J202" s="89">
        <f>Month!I204+J201</f>
        <v>0.22</v>
      </c>
      <c r="L202" s="89">
        <f>AVERAGE(Month!J$199:J204)</f>
        <v>207.49333333333334</v>
      </c>
      <c r="M202" s="89">
        <f>AVERAGE(Month!K$199:K204)</f>
        <v>31.680000000000003</v>
      </c>
      <c r="N202" s="89">
        <f>AVERAGE(Month!L$199:L204)</f>
        <v>67.86333333333333</v>
      </c>
      <c r="O202" s="89">
        <f>AVERAGE(Month!M$199:M204)</f>
        <v>81.168333333333337</v>
      </c>
      <c r="P202" s="89">
        <f>AVERAGE(Month!N$199:N204)</f>
        <v>7.745000000000001</v>
      </c>
      <c r="Q202" s="89">
        <f>AVERAGE(Month!O$199:O204)</f>
        <v>16.821666666666669</v>
      </c>
      <c r="R202" s="89">
        <f>AVERAGE(Month!P$199:P204)</f>
        <v>1.7683333333333333</v>
      </c>
      <c r="S202" s="89">
        <f>AVERAGE(Month!Q$199:Q204)</f>
        <v>0.44666666666666671</v>
      </c>
    </row>
    <row r="203" spans="1:19" x14ac:dyDescent="0.3">
      <c r="A203" s="98">
        <v>2011</v>
      </c>
      <c r="B203" s="73" t="s">
        <v>87</v>
      </c>
      <c r="C203" s="89">
        <f t="shared" si="10"/>
        <v>120.69</v>
      </c>
      <c r="D203" s="89">
        <f>Month!C205+D202</f>
        <v>18.04</v>
      </c>
      <c r="E203" s="89">
        <f>Month!D205+E202</f>
        <v>39.57</v>
      </c>
      <c r="F203" s="89">
        <f>Month!E205+F202</f>
        <v>47.36</v>
      </c>
      <c r="G203" s="89">
        <f>Month!F205+G202</f>
        <v>4.47</v>
      </c>
      <c r="H203" s="89">
        <f>Month!G205+H202</f>
        <v>10.02</v>
      </c>
      <c r="I203" s="89">
        <f>Month!H205+I202</f>
        <v>0.91999999999999993</v>
      </c>
      <c r="J203" s="89">
        <f>Month!I205+J202</f>
        <v>0.31</v>
      </c>
      <c r="L203" s="89">
        <f>AVERAGE(Month!J$199:J205)</f>
        <v>207.14571428571429</v>
      </c>
      <c r="M203" s="89">
        <f>AVERAGE(Month!K$199:K205)</f>
        <v>31.431428571428572</v>
      </c>
      <c r="N203" s="89">
        <f>AVERAGE(Month!L$199:L205)</f>
        <v>67.841428571428565</v>
      </c>
      <c r="O203" s="89">
        <f>AVERAGE(Month!M$199:M205)</f>
        <v>81.244285714285724</v>
      </c>
      <c r="P203" s="89">
        <f>AVERAGE(Month!N$199:N205)</f>
        <v>7.6585714285714293</v>
      </c>
      <c r="Q203" s="89">
        <f>AVERAGE(Month!O$199:O205)</f>
        <v>16.672857142857143</v>
      </c>
      <c r="R203" s="89">
        <f>AVERAGE(Month!P$199:P205)</f>
        <v>1.7671428571428571</v>
      </c>
      <c r="S203" s="89">
        <f>AVERAGE(Month!Q$199:Q205)</f>
        <v>0.53</v>
      </c>
    </row>
    <row r="204" spans="1:19" x14ac:dyDescent="0.3">
      <c r="A204" s="98">
        <v>2011</v>
      </c>
      <c r="B204" s="73" t="s">
        <v>88</v>
      </c>
      <c r="C204" s="89">
        <f t="shared" si="10"/>
        <v>134.79999999999998</v>
      </c>
      <c r="D204" s="89">
        <f>Month!C206+D203</f>
        <v>20.09</v>
      </c>
      <c r="E204" s="89">
        <f>Month!D206+E203</f>
        <v>45.11</v>
      </c>
      <c r="F204" s="89">
        <f>Month!E206+F203</f>
        <v>51.86</v>
      </c>
      <c r="G204" s="89">
        <f>Month!F206+G203</f>
        <v>5.0699999999999994</v>
      </c>
      <c r="H204" s="89">
        <f>Month!G206+H203</f>
        <v>11.25</v>
      </c>
      <c r="I204" s="89">
        <f>Month!H206+I203</f>
        <v>1.03</v>
      </c>
      <c r="J204" s="89">
        <f>Month!I206+J203</f>
        <v>0.39</v>
      </c>
      <c r="L204" s="89">
        <f>AVERAGE(Month!J$199:J206)</f>
        <v>206.815</v>
      </c>
      <c r="M204" s="89">
        <f>AVERAGE(Month!K$199:K206)</f>
        <v>31.657500000000002</v>
      </c>
      <c r="N204" s="89">
        <f>AVERAGE(Month!L$199:L206)</f>
        <v>67.669999999999987</v>
      </c>
      <c r="O204" s="89">
        <f>AVERAGE(Month!M$199:M206)</f>
        <v>81.097499999999997</v>
      </c>
      <c r="P204" s="89">
        <f>AVERAGE(Month!N$199:N206)</f>
        <v>7.5937500000000009</v>
      </c>
      <c r="Q204" s="89">
        <f>AVERAGE(Month!O$199:O206)</f>
        <v>16.443750000000001</v>
      </c>
      <c r="R204" s="89">
        <f>AVERAGE(Month!P$199:P206)</f>
        <v>1.77</v>
      </c>
      <c r="S204" s="89">
        <f>AVERAGE(Month!Q$199:Q206)</f>
        <v>0.58250000000000002</v>
      </c>
    </row>
    <row r="205" spans="1:19" x14ac:dyDescent="0.3">
      <c r="A205" s="98">
        <v>2011</v>
      </c>
      <c r="B205" s="73" t="s">
        <v>89</v>
      </c>
      <c r="C205" s="89">
        <f t="shared" si="10"/>
        <v>149.48999999999998</v>
      </c>
      <c r="D205" s="89">
        <f>Month!C207+D204</f>
        <v>22.23</v>
      </c>
      <c r="E205" s="89">
        <f>Month!D207+E204</f>
        <v>50.97</v>
      </c>
      <c r="F205" s="89">
        <f>Month!E207+F204</f>
        <v>56.68</v>
      </c>
      <c r="G205" s="89">
        <f>Month!F207+G204</f>
        <v>5.669999999999999</v>
      </c>
      <c r="H205" s="89">
        <f>Month!G207+H204</f>
        <v>12.31</v>
      </c>
      <c r="I205" s="89">
        <f>Month!H207+I204</f>
        <v>1.2</v>
      </c>
      <c r="J205" s="89">
        <f>Month!I207+J204</f>
        <v>0.43</v>
      </c>
      <c r="L205" s="89">
        <f>AVERAGE(Month!J$199:J207)</f>
        <v>207.02666666666667</v>
      </c>
      <c r="M205" s="89">
        <f>AVERAGE(Month!K$199:K207)</f>
        <v>31.630000000000003</v>
      </c>
      <c r="N205" s="89">
        <f>AVERAGE(Month!L$199:L207)</f>
        <v>67.967777777777769</v>
      </c>
      <c r="O205" s="89">
        <f>AVERAGE(Month!M$199:M207)</f>
        <v>81.305555555555557</v>
      </c>
      <c r="P205" s="89">
        <f>AVERAGE(Month!N$199:N207)</f>
        <v>7.543333333333333</v>
      </c>
      <c r="Q205" s="89">
        <f>AVERAGE(Month!O$199:O207)</f>
        <v>16.212222222222223</v>
      </c>
      <c r="R205" s="89">
        <f>AVERAGE(Month!P$199:P207)</f>
        <v>1.7999999999999998</v>
      </c>
      <c r="S205" s="89">
        <f>AVERAGE(Month!Q$199:Q207)</f>
        <v>0.56777777777777783</v>
      </c>
    </row>
    <row r="206" spans="1:19" x14ac:dyDescent="0.3">
      <c r="A206" s="98">
        <v>2011</v>
      </c>
      <c r="B206" s="73" t="s">
        <v>90</v>
      </c>
      <c r="C206" s="89">
        <f t="shared" si="10"/>
        <v>166.17999999999995</v>
      </c>
      <c r="D206" s="89">
        <f>Month!C208+D205</f>
        <v>24.88</v>
      </c>
      <c r="E206" s="89">
        <f>Month!D208+E205</f>
        <v>57.18</v>
      </c>
      <c r="F206" s="89">
        <f>Month!E208+F205</f>
        <v>62.54</v>
      </c>
      <c r="G206" s="89">
        <f>Month!F208+G205</f>
        <v>6.3899999999999988</v>
      </c>
      <c r="H206" s="89">
        <f>Month!G208+H205</f>
        <v>13.32</v>
      </c>
      <c r="I206" s="89">
        <f>Month!H208+I205</f>
        <v>1.42</v>
      </c>
      <c r="J206" s="89">
        <f>Month!I208+J205</f>
        <v>0.45</v>
      </c>
      <c r="L206" s="89">
        <f>AVERAGE(Month!J$199:J208)</f>
        <v>207.51399999999998</v>
      </c>
      <c r="M206" s="89">
        <f>AVERAGE(Month!K$199:K208)</f>
        <v>31.65</v>
      </c>
      <c r="N206" s="89">
        <f>AVERAGE(Month!L$199:L208)</f>
        <v>68.621999999999986</v>
      </c>
      <c r="O206" s="89">
        <f>AVERAGE(Month!M$199:M208)</f>
        <v>81.256</v>
      </c>
      <c r="P206" s="89">
        <f>AVERAGE(Month!N$199:N208)</f>
        <v>7.6510000000000007</v>
      </c>
      <c r="Q206" s="89">
        <f>AVERAGE(Month!O$199:O208)</f>
        <v>15.961000000000002</v>
      </c>
      <c r="R206" s="89">
        <f>AVERAGE(Month!P$199:P208)</f>
        <v>1.841</v>
      </c>
      <c r="S206" s="89">
        <f>AVERAGE(Month!Q$199:Q208)</f>
        <v>0.53300000000000003</v>
      </c>
    </row>
    <row r="207" spans="1:19" x14ac:dyDescent="0.3">
      <c r="A207" s="98">
        <v>2011</v>
      </c>
      <c r="B207" s="73" t="s">
        <v>91</v>
      </c>
      <c r="C207" s="89">
        <f t="shared" si="10"/>
        <v>184.26999999999998</v>
      </c>
      <c r="D207" s="89">
        <f>Month!C209+D206</f>
        <v>28.439999999999998</v>
      </c>
      <c r="E207" s="89">
        <f>Month!D209+E206</f>
        <v>62.99</v>
      </c>
      <c r="F207" s="89">
        <f>Month!E209+F206</f>
        <v>69.289999999999992</v>
      </c>
      <c r="G207" s="89">
        <f>Month!F209+G206</f>
        <v>7.1099999999999985</v>
      </c>
      <c r="H207" s="89">
        <f>Month!G209+H206</f>
        <v>14.370000000000001</v>
      </c>
      <c r="I207" s="89">
        <f>Month!H209+I206</f>
        <v>1.63</v>
      </c>
      <c r="J207" s="89">
        <f>Month!I209+J206</f>
        <v>0.44</v>
      </c>
      <c r="L207" s="89">
        <f>AVERAGE(Month!J$199:J209)</f>
        <v>207.76454545454544</v>
      </c>
      <c r="M207" s="89">
        <f>AVERAGE(Month!K$199:K209)</f>
        <v>32.56909090909091</v>
      </c>
      <c r="N207" s="89">
        <f>AVERAGE(Month!L$199:L209)</f>
        <v>68.72</v>
      </c>
      <c r="O207" s="89">
        <f>AVERAGE(Month!M$199:M209)</f>
        <v>80.625454545454531</v>
      </c>
      <c r="P207" s="89">
        <f>AVERAGE(Month!N$199:N209)</f>
        <v>7.7390909090909101</v>
      </c>
      <c r="Q207" s="89">
        <f>AVERAGE(Month!O$199:O209)</f>
        <v>15.773636363636365</v>
      </c>
      <c r="R207" s="89">
        <f>AVERAGE(Month!P$199:P209)</f>
        <v>1.8654545454545455</v>
      </c>
      <c r="S207" s="89">
        <f>AVERAGE(Month!Q$199:Q209)</f>
        <v>0.47181818181818186</v>
      </c>
    </row>
    <row r="208" spans="1:19" x14ac:dyDescent="0.3">
      <c r="A208" s="99">
        <v>2011</v>
      </c>
      <c r="B208" s="92" t="s">
        <v>92</v>
      </c>
      <c r="C208" s="93">
        <f t="shared" si="10"/>
        <v>204.24999999999997</v>
      </c>
      <c r="D208" s="93">
        <f>Month!C210+D207</f>
        <v>32.26</v>
      </c>
      <c r="E208" s="93">
        <f>Month!D210+E207</f>
        <v>68.460000000000008</v>
      </c>
      <c r="F208" s="93">
        <f>Month!E210+F207</f>
        <v>77.649999999999991</v>
      </c>
      <c r="G208" s="93">
        <f>Month!F210+G207</f>
        <v>7.8299999999999983</v>
      </c>
      <c r="H208" s="93">
        <f>Month!G210+H207</f>
        <v>15.620000000000001</v>
      </c>
      <c r="I208" s="93">
        <f>Month!H210+I207</f>
        <v>1.89</v>
      </c>
      <c r="J208" s="93">
        <f>Month!I210+J207</f>
        <v>0.54</v>
      </c>
      <c r="K208" s="92"/>
      <c r="L208" s="93">
        <f>AVERAGE(Month!J$199:J210)</f>
        <v>207.41333333333333</v>
      </c>
      <c r="M208" s="93">
        <f>AVERAGE(Month!K$199:K210)</f>
        <v>33.053333333333335</v>
      </c>
      <c r="N208" s="93">
        <f>AVERAGE(Month!L$199:L210)</f>
        <v>68.467499999999987</v>
      </c>
      <c r="O208" s="93">
        <f>AVERAGE(Month!M$199:M210)</f>
        <v>80.008333333333326</v>
      </c>
      <c r="P208" s="93">
        <f>AVERAGE(Month!N$199:N210)</f>
        <v>7.8125000000000009</v>
      </c>
      <c r="Q208" s="93">
        <f>AVERAGE(Month!O$199:O210)</f>
        <v>15.625833333333334</v>
      </c>
      <c r="R208" s="93">
        <f>AVERAGE(Month!P$199:P210)</f>
        <v>1.9108333333333334</v>
      </c>
      <c r="S208" s="93">
        <f>AVERAGE(Month!Q$199:Q210)</f>
        <v>0.53500000000000003</v>
      </c>
    </row>
    <row r="209" spans="1:19" x14ac:dyDescent="0.3">
      <c r="A209" s="98">
        <v>2012</v>
      </c>
      <c r="B209" s="73" t="s">
        <v>81</v>
      </c>
      <c r="C209" s="89">
        <f t="shared" si="10"/>
        <v>20.439999999999998</v>
      </c>
      <c r="D209" s="89">
        <f>Month!C211</f>
        <v>3.63</v>
      </c>
      <c r="E209" s="89">
        <f>Month!D211</f>
        <v>5.72</v>
      </c>
      <c r="F209" s="89">
        <f>Month!E211</f>
        <v>8.66</v>
      </c>
      <c r="G209" s="89">
        <f>Month!F211</f>
        <v>0.76</v>
      </c>
      <c r="H209" s="89">
        <f>Month!G211</f>
        <v>1.31</v>
      </c>
      <c r="I209" s="89">
        <f>Month!H211</f>
        <v>0.24</v>
      </c>
      <c r="J209" s="89">
        <f>Month!I211</f>
        <v>0.12</v>
      </c>
      <c r="K209" s="89"/>
      <c r="L209" s="89">
        <f>AVERAGE(Month!J$211:J211)</f>
        <v>206.82</v>
      </c>
      <c r="M209" s="89">
        <f>AVERAGE(Month!K$211:K211)</f>
        <v>36.630000000000003</v>
      </c>
      <c r="N209" s="89">
        <f>AVERAGE(Month!L$211:L211)</f>
        <v>68.62</v>
      </c>
      <c r="O209" s="89">
        <f>AVERAGE(Month!M$211:M211)</f>
        <v>74.650000000000006</v>
      </c>
      <c r="P209" s="89">
        <f>AVERAGE(Month!N$211:N211)</f>
        <v>9.15</v>
      </c>
      <c r="Q209" s="89">
        <f>AVERAGE(Month!O$211:O211)</f>
        <v>13.93</v>
      </c>
      <c r="R209" s="89">
        <f>AVERAGE(Month!P$211:P211)</f>
        <v>2.39</v>
      </c>
      <c r="S209" s="89">
        <f>AVERAGE(Month!Q$211:Q211)</f>
        <v>1.45</v>
      </c>
    </row>
    <row r="210" spans="1:19" x14ac:dyDescent="0.3">
      <c r="A210" s="98">
        <v>2012</v>
      </c>
      <c r="B210" s="73" t="s">
        <v>82</v>
      </c>
      <c r="C210" s="89">
        <f t="shared" si="10"/>
        <v>40.929999999999993</v>
      </c>
      <c r="D210" s="89">
        <f>Month!C212+D209</f>
        <v>7.79</v>
      </c>
      <c r="E210" s="89">
        <f>Month!D212+E209</f>
        <v>11.239999999999998</v>
      </c>
      <c r="F210" s="89">
        <f>Month!E212+F209</f>
        <v>17.21</v>
      </c>
      <c r="G210" s="89">
        <f>Month!F212+G209</f>
        <v>1.52</v>
      </c>
      <c r="H210" s="89">
        <f>Month!G212+H209</f>
        <v>2.6500000000000004</v>
      </c>
      <c r="I210" s="89">
        <f>Month!H212+I209</f>
        <v>0.44</v>
      </c>
      <c r="J210" s="89">
        <f>Month!I212+J209</f>
        <v>7.9999999999999988E-2</v>
      </c>
      <c r="K210" s="89"/>
      <c r="L210" s="89">
        <f>AVERAGE(Month!J$211:J212)</f>
        <v>207.375</v>
      </c>
      <c r="M210" s="89">
        <f>AVERAGE(Month!K$211:K212)</f>
        <v>38.22</v>
      </c>
      <c r="N210" s="89">
        <f>AVERAGE(Month!L$211:L212)</f>
        <v>67.44</v>
      </c>
      <c r="O210" s="89">
        <f>AVERAGE(Month!M$211:M212)</f>
        <v>74.72</v>
      </c>
      <c r="P210" s="89">
        <f>AVERAGE(Month!N$211:N212)</f>
        <v>9.15</v>
      </c>
      <c r="Q210" s="89">
        <f>AVERAGE(Month!O$211:O212)</f>
        <v>15.02</v>
      </c>
      <c r="R210" s="89">
        <f>AVERAGE(Month!P$211:P212)</f>
        <v>2.37</v>
      </c>
      <c r="S210" s="89">
        <f>AVERAGE(Month!Q$211:Q212)</f>
        <v>0.45499999999999996</v>
      </c>
    </row>
    <row r="211" spans="1:19" x14ac:dyDescent="0.3">
      <c r="A211" s="98">
        <v>2012</v>
      </c>
      <c r="B211" s="73" t="s">
        <v>83</v>
      </c>
      <c r="C211" s="89">
        <f t="shared" si="10"/>
        <v>59.260000000000005</v>
      </c>
      <c r="D211" s="89">
        <f>Month!C213+D210</f>
        <v>11.69</v>
      </c>
      <c r="E211" s="89">
        <f>Month!D213+E210</f>
        <v>16.89</v>
      </c>
      <c r="F211" s="89">
        <f>Month!E213+F210</f>
        <v>23.900000000000002</v>
      </c>
      <c r="G211" s="89">
        <f>Month!F213+G210</f>
        <v>2.2800000000000002</v>
      </c>
      <c r="H211" s="89">
        <f>Month!G213+H210</f>
        <v>3.7200000000000006</v>
      </c>
      <c r="I211" s="89">
        <f>Month!H213+I210</f>
        <v>0.61</v>
      </c>
      <c r="J211" s="89">
        <f>Month!I213+J210</f>
        <v>0.16999999999999998</v>
      </c>
      <c r="K211" s="89"/>
      <c r="L211" s="89">
        <f>AVERAGE(Month!J$211:J213)</f>
        <v>206.84333333333333</v>
      </c>
      <c r="M211" s="89">
        <f>AVERAGE(Month!K$211:K213)</f>
        <v>39.806666666666665</v>
      </c>
      <c r="N211" s="89">
        <f>AVERAGE(Month!L$211:L213)</f>
        <v>67.56</v>
      </c>
      <c r="O211" s="89">
        <f>AVERAGE(Month!M$211:M213)</f>
        <v>73.423333333333332</v>
      </c>
      <c r="P211" s="89">
        <f>AVERAGE(Month!N$211:N213)</f>
        <v>9.15</v>
      </c>
      <c r="Q211" s="89">
        <f>AVERAGE(Month!O$211:O213)</f>
        <v>14.003333333333332</v>
      </c>
      <c r="R211" s="89">
        <f>AVERAGE(Month!P$211:P213)</f>
        <v>2.2166666666666668</v>
      </c>
      <c r="S211" s="89">
        <f>AVERAGE(Month!Q$211:Q213)</f>
        <v>0.68333333333333324</v>
      </c>
    </row>
    <row r="212" spans="1:19" x14ac:dyDescent="0.3">
      <c r="A212" s="98">
        <v>2012</v>
      </c>
      <c r="B212" s="73" t="s">
        <v>84</v>
      </c>
      <c r="C212" s="89">
        <f t="shared" si="10"/>
        <v>76.710000000000022</v>
      </c>
      <c r="D212" s="89">
        <f>Month!C214+D211</f>
        <v>15.07</v>
      </c>
      <c r="E212" s="89">
        <f>Month!D214+E211</f>
        <v>22.380000000000003</v>
      </c>
      <c r="F212" s="89">
        <f>Month!E214+F211</f>
        <v>30.32</v>
      </c>
      <c r="G212" s="89">
        <f>Month!F214+G211</f>
        <v>2.8600000000000003</v>
      </c>
      <c r="H212" s="89">
        <f>Month!G214+H211</f>
        <v>5.0600000000000005</v>
      </c>
      <c r="I212" s="89">
        <f>Month!H214+I211</f>
        <v>0.76</v>
      </c>
      <c r="J212" s="89">
        <f>Month!I214+J211</f>
        <v>0.26</v>
      </c>
      <c r="K212" s="89"/>
      <c r="L212" s="89">
        <f>AVERAGE(Month!J$211:J214)</f>
        <v>206.16249999999999</v>
      </c>
      <c r="M212" s="89">
        <f>AVERAGE(Month!K$211:K214)</f>
        <v>40.179999999999993</v>
      </c>
      <c r="N212" s="89">
        <f>AVERAGE(Month!L$211:L214)</f>
        <v>67.142499999999998</v>
      </c>
      <c r="O212" s="89">
        <f>AVERAGE(Month!M$211:M214)</f>
        <v>72.91</v>
      </c>
      <c r="P212" s="89">
        <f>AVERAGE(Month!N$211:N214)</f>
        <v>8.6125000000000007</v>
      </c>
      <c r="Q212" s="89">
        <f>AVERAGE(Month!O$211:O214)</f>
        <v>14.3775</v>
      </c>
      <c r="R212" s="89">
        <f>AVERAGE(Month!P$211:P214)</f>
        <v>2.1524999999999999</v>
      </c>
      <c r="S212" s="89">
        <f>AVERAGE(Month!Q$211:Q214)</f>
        <v>0.78749999999999998</v>
      </c>
    </row>
    <row r="213" spans="1:19" x14ac:dyDescent="0.3">
      <c r="A213" s="98">
        <v>2012</v>
      </c>
      <c r="B213" s="73" t="s">
        <v>85</v>
      </c>
      <c r="C213" s="89">
        <f t="shared" si="10"/>
        <v>92.990000000000009</v>
      </c>
      <c r="D213" s="89">
        <f>Month!C215+D212</f>
        <v>18.13</v>
      </c>
      <c r="E213" s="89">
        <f>Month!D215+E212</f>
        <v>28.090000000000003</v>
      </c>
      <c r="F213" s="89">
        <f>Month!E215+F212</f>
        <v>35.65</v>
      </c>
      <c r="G213" s="89">
        <f>Month!F215+G212</f>
        <v>3.4400000000000004</v>
      </c>
      <c r="H213" s="89">
        <f>Month!G215+H212</f>
        <v>6.4200000000000008</v>
      </c>
      <c r="I213" s="89">
        <f>Month!H215+I212</f>
        <v>0.9</v>
      </c>
      <c r="J213" s="89">
        <f>Month!I215+J212</f>
        <v>0.36</v>
      </c>
      <c r="K213" s="89"/>
      <c r="L213" s="89">
        <f>AVERAGE(Month!J$211:J215)</f>
        <v>207.59200000000001</v>
      </c>
      <c r="M213" s="89">
        <f>AVERAGE(Month!K$211:K215)</f>
        <v>40.753999999999998</v>
      </c>
      <c r="N213" s="89">
        <f>AVERAGE(Month!L$211:L215)</f>
        <v>67.429999999999993</v>
      </c>
      <c r="O213" s="89">
        <f>AVERAGE(Month!M$211:M215)</f>
        <v>73.407999999999987</v>
      </c>
      <c r="P213" s="89">
        <f>AVERAGE(Month!N$211:N215)</f>
        <v>8.2900000000000009</v>
      </c>
      <c r="Q213" s="89">
        <f>AVERAGE(Month!O$211:O215)</f>
        <v>14.77</v>
      </c>
      <c r="R213" s="89">
        <f>AVERAGE(Month!P$211:P215)</f>
        <v>2.0799999999999996</v>
      </c>
      <c r="S213" s="89">
        <f>AVERAGE(Month!Q$211:Q215)</f>
        <v>0.86</v>
      </c>
    </row>
    <row r="214" spans="1:19" x14ac:dyDescent="0.3">
      <c r="A214" s="98">
        <v>2012</v>
      </c>
      <c r="B214" s="73" t="s">
        <v>86</v>
      </c>
      <c r="C214" s="89">
        <f t="shared" si="10"/>
        <v>107.5</v>
      </c>
      <c r="D214" s="89">
        <f>Month!C216+D213</f>
        <v>20.75</v>
      </c>
      <c r="E214" s="89">
        <f>Month!D216+E213</f>
        <v>33.590000000000003</v>
      </c>
      <c r="F214" s="89">
        <f>Month!E216+F213</f>
        <v>39.93</v>
      </c>
      <c r="G214" s="89">
        <f>Month!F216+G213</f>
        <v>4.0200000000000005</v>
      </c>
      <c r="H214" s="89">
        <f>Month!G216+H213</f>
        <v>7.7200000000000006</v>
      </c>
      <c r="I214" s="89">
        <f>Month!H216+I213</f>
        <v>1.05</v>
      </c>
      <c r="J214" s="89">
        <f>Month!I216+J213</f>
        <v>0.44</v>
      </c>
      <c r="K214" s="89"/>
      <c r="L214" s="89">
        <f>AVERAGE(Month!J$211:J216)</f>
        <v>207.49833333333333</v>
      </c>
      <c r="M214" s="89">
        <f>AVERAGE(Month!K$211:K216)</f>
        <v>40.866666666666667</v>
      </c>
      <c r="N214" s="89">
        <f>AVERAGE(Month!L$211:L216)</f>
        <v>67.193333333333328</v>
      </c>
      <c r="O214" s="89">
        <f>AVERAGE(Month!M$211:M216)</f>
        <v>73.41</v>
      </c>
      <c r="P214" s="89">
        <f>AVERAGE(Month!N$211:N216)</f>
        <v>8.0750000000000011</v>
      </c>
      <c r="Q214" s="89">
        <f>AVERAGE(Month!O$211:O216)</f>
        <v>14.928333333333333</v>
      </c>
      <c r="R214" s="89">
        <f>AVERAGE(Month!P$211:P216)</f>
        <v>2.145</v>
      </c>
      <c r="S214" s="89">
        <f>AVERAGE(Month!Q$211:Q216)</f>
        <v>0.87999999999999989</v>
      </c>
    </row>
    <row r="215" spans="1:19" x14ac:dyDescent="0.3">
      <c r="A215" s="98">
        <v>2012</v>
      </c>
      <c r="B215" s="73" t="s">
        <v>87</v>
      </c>
      <c r="C215" s="89">
        <f t="shared" si="10"/>
        <v>121.74000000000001</v>
      </c>
      <c r="D215" s="89">
        <f>Month!C217+D214</f>
        <v>23.55</v>
      </c>
      <c r="E215" s="89">
        <f>Month!D217+E214</f>
        <v>39.06</v>
      </c>
      <c r="F215" s="89">
        <f>Month!E217+F214</f>
        <v>43.85</v>
      </c>
      <c r="G215" s="89">
        <f>Month!F217+G214</f>
        <v>4.5900000000000007</v>
      </c>
      <c r="H215" s="89">
        <f>Month!G217+H214</f>
        <v>8.9400000000000013</v>
      </c>
      <c r="I215" s="89">
        <f>Month!H217+I214</f>
        <v>1.19</v>
      </c>
      <c r="J215" s="89">
        <f>Month!I217+J214</f>
        <v>0.56000000000000005</v>
      </c>
      <c r="K215" s="89"/>
      <c r="L215" s="89">
        <f>AVERAGE(Month!J$211:J217)</f>
        <v>207.48571428571429</v>
      </c>
      <c r="M215" s="89">
        <f>AVERAGE(Month!K$211:K217)</f>
        <v>41.335714285714282</v>
      </c>
      <c r="N215" s="89">
        <f>AVERAGE(Month!L$211:L217)</f>
        <v>66.978571428571428</v>
      </c>
      <c r="O215" s="89">
        <f>AVERAGE(Month!M$211:M217)</f>
        <v>73.21142857142857</v>
      </c>
      <c r="P215" s="89">
        <f>AVERAGE(Month!N$211:N217)</f>
        <v>7.8971428571428577</v>
      </c>
      <c r="Q215" s="89">
        <f>AVERAGE(Month!O$211:O217)</f>
        <v>14.918571428571427</v>
      </c>
      <c r="R215" s="89">
        <f>AVERAGE(Month!P$211:P217)</f>
        <v>2.1885714285714286</v>
      </c>
      <c r="S215" s="89">
        <f>AVERAGE(Month!Q$211:Q217)</f>
        <v>0.95571428571428563</v>
      </c>
    </row>
    <row r="216" spans="1:19" x14ac:dyDescent="0.3">
      <c r="A216" s="98">
        <v>2012</v>
      </c>
      <c r="B216" s="73" t="s">
        <v>88</v>
      </c>
      <c r="C216" s="89">
        <f t="shared" si="10"/>
        <v>136.32</v>
      </c>
      <c r="D216" s="89">
        <f>Month!C218+D215</f>
        <v>26.29</v>
      </c>
      <c r="E216" s="89">
        <f>Month!D218+E215</f>
        <v>45.06</v>
      </c>
      <c r="F216" s="89">
        <f>Month!E218+F215</f>
        <v>47.44</v>
      </c>
      <c r="G216" s="89">
        <f>Month!F218+G215</f>
        <v>5.160000000000001</v>
      </c>
      <c r="H216" s="89">
        <f>Month!G218+H215</f>
        <v>10.360000000000001</v>
      </c>
      <c r="I216" s="89">
        <f>Month!H218+I215</f>
        <v>1.3399999999999999</v>
      </c>
      <c r="J216" s="89">
        <f>Month!I218+J215</f>
        <v>0.67</v>
      </c>
      <c r="K216" s="89"/>
      <c r="L216" s="89">
        <f>AVERAGE(Month!J$211:J218)</f>
        <v>208.33125000000001</v>
      </c>
      <c r="M216" s="89">
        <f>AVERAGE(Month!K$211:K218)</f>
        <v>41.542499999999997</v>
      </c>
      <c r="N216" s="89">
        <f>AVERAGE(Month!L$211:L218)</f>
        <v>67.608750000000001</v>
      </c>
      <c r="O216" s="89">
        <f>AVERAGE(Month!M$211:M218)</f>
        <v>73.042500000000004</v>
      </c>
      <c r="P216" s="89">
        <f>AVERAGE(Month!N$211:N218)</f>
        <v>7.7637499999999999</v>
      </c>
      <c r="Q216" s="89">
        <f>AVERAGE(Month!O$211:O218)</f>
        <v>15.167499999999999</v>
      </c>
      <c r="R216" s="89">
        <f>AVERAGE(Month!P$211:P218)</f>
        <v>2.2037499999999999</v>
      </c>
      <c r="S216" s="89">
        <f>AVERAGE(Month!Q$211:Q218)</f>
        <v>1.0024999999999999</v>
      </c>
    </row>
    <row r="217" spans="1:19" x14ac:dyDescent="0.3">
      <c r="A217" s="98">
        <v>2012</v>
      </c>
      <c r="B217" s="73" t="s">
        <v>89</v>
      </c>
      <c r="C217" s="89">
        <f t="shared" si="10"/>
        <v>151.07</v>
      </c>
      <c r="D217" s="89">
        <f>Month!C219+D216</f>
        <v>29.34</v>
      </c>
      <c r="E217" s="89">
        <f>Month!D219+E216</f>
        <v>50.68</v>
      </c>
      <c r="F217" s="89">
        <f>Month!E219+F216</f>
        <v>51.349999999999994</v>
      </c>
      <c r="G217" s="89">
        <f>Month!F219+G216</f>
        <v>5.7300000000000013</v>
      </c>
      <c r="H217" s="89">
        <f>Month!G219+H216</f>
        <v>11.610000000000001</v>
      </c>
      <c r="I217" s="89">
        <f>Month!H219+I216</f>
        <v>1.5699999999999998</v>
      </c>
      <c r="J217" s="89">
        <f>Month!I219+J216</f>
        <v>0.79</v>
      </c>
      <c r="K217" s="89"/>
      <c r="L217" s="89">
        <f>AVERAGE(Month!J$211:J219)</f>
        <v>207.68</v>
      </c>
      <c r="M217" s="89">
        <f>AVERAGE(Month!K$211:K219)</f>
        <v>41.54666666666666</v>
      </c>
      <c r="N217" s="89">
        <f>AVERAGE(Month!L$211:L219)</f>
        <v>67.594444444444449</v>
      </c>
      <c r="O217" s="89">
        <f>AVERAGE(Month!M$211:M219)</f>
        <v>72.212222222222238</v>
      </c>
      <c r="P217" s="89">
        <f>AVERAGE(Month!N$211:N219)</f>
        <v>7.66</v>
      </c>
      <c r="Q217" s="89">
        <f>AVERAGE(Month!O$211:O219)</f>
        <v>15.345555555555555</v>
      </c>
      <c r="R217" s="89">
        <f>AVERAGE(Month!P$211:P219)</f>
        <v>2.27</v>
      </c>
      <c r="S217" s="89">
        <f>AVERAGE(Month!Q$211:Q219)</f>
        <v>1.0511111111111111</v>
      </c>
    </row>
    <row r="218" spans="1:19" x14ac:dyDescent="0.3">
      <c r="A218" s="98">
        <v>2012</v>
      </c>
      <c r="B218" s="73" t="s">
        <v>90</v>
      </c>
      <c r="C218" s="89">
        <f t="shared" si="10"/>
        <v>168.73999999999998</v>
      </c>
      <c r="D218" s="89">
        <f>Month!C220+D217</f>
        <v>33.14</v>
      </c>
      <c r="E218" s="89">
        <f>Month!D220+E217</f>
        <v>56.33</v>
      </c>
      <c r="F218" s="89">
        <f>Month!E220+F217</f>
        <v>57.359999999999992</v>
      </c>
      <c r="G218" s="89">
        <f>Month!F220+G217</f>
        <v>6.5200000000000014</v>
      </c>
      <c r="H218" s="89">
        <f>Month!G220+H217</f>
        <v>12.780000000000001</v>
      </c>
      <c r="I218" s="89">
        <f>Month!H220+I217</f>
        <v>1.7599999999999998</v>
      </c>
      <c r="J218" s="89">
        <f>Month!I220+J217</f>
        <v>0.85000000000000009</v>
      </c>
      <c r="K218" s="89"/>
      <c r="L218" s="89">
        <f>AVERAGE(Month!J$211:J220)</f>
        <v>207.36800000000002</v>
      </c>
      <c r="M218" s="89">
        <f>AVERAGE(Month!K$211:K220)</f>
        <v>41.367999999999995</v>
      </c>
      <c r="N218" s="89">
        <f>AVERAGE(Month!L$211:L220)</f>
        <v>67.611999999999995</v>
      </c>
      <c r="O218" s="89">
        <f>AVERAGE(Month!M$211:M220)</f>
        <v>71.967000000000013</v>
      </c>
      <c r="P218" s="89">
        <f>AVERAGE(Month!N$211:N220)</f>
        <v>7.8370000000000006</v>
      </c>
      <c r="Q218" s="89">
        <f>AVERAGE(Month!O$211:O220)</f>
        <v>15.341999999999999</v>
      </c>
      <c r="R218" s="89">
        <f>AVERAGE(Month!P$211:P220)</f>
        <v>2.2290000000000001</v>
      </c>
      <c r="S218" s="89">
        <f>AVERAGE(Month!Q$211:Q220)</f>
        <v>1.0129999999999999</v>
      </c>
    </row>
    <row r="219" spans="1:19" x14ac:dyDescent="0.3">
      <c r="A219" s="98">
        <v>2012</v>
      </c>
      <c r="B219" s="73" t="s">
        <v>91</v>
      </c>
      <c r="C219" s="89">
        <f t="shared" ref="C219:C244" si="11">SUM(D219:J219)</f>
        <v>187.26999999999998</v>
      </c>
      <c r="D219" s="89">
        <f>Month!C221+D218</f>
        <v>36.75</v>
      </c>
      <c r="E219" s="89">
        <f>Month!D221+E218</f>
        <v>61.66</v>
      </c>
      <c r="F219" s="89">
        <f>Month!E221+F218</f>
        <v>64.759999999999991</v>
      </c>
      <c r="G219" s="89">
        <f>Month!F221+G218</f>
        <v>7.3100000000000014</v>
      </c>
      <c r="H219" s="89">
        <f>Month!G221+H218</f>
        <v>13.850000000000001</v>
      </c>
      <c r="I219" s="89">
        <f>Month!H221+I218</f>
        <v>1.9999999999999998</v>
      </c>
      <c r="J219" s="89">
        <f>Month!I221+J218</f>
        <v>0.94000000000000006</v>
      </c>
      <c r="K219" s="89"/>
      <c r="L219" s="89">
        <f>AVERAGE(Month!J$211:J221)</f>
        <v>206.66363636363639</v>
      </c>
      <c r="M219" s="89">
        <f>AVERAGE(Month!K$211:K221)</f>
        <v>40.906363636363636</v>
      </c>
      <c r="N219" s="89">
        <f>AVERAGE(Month!L$211:L221)</f>
        <v>67.285454545454542</v>
      </c>
      <c r="O219" s="89">
        <f>AVERAGE(Month!M$211:M221)</f>
        <v>71.983636363636364</v>
      </c>
      <c r="P219" s="89">
        <f>AVERAGE(Month!N$211:N221)</f>
        <v>7.9818181818181833</v>
      </c>
      <c r="Q219" s="89">
        <f>AVERAGE(Month!O$211:O221)</f>
        <v>15.227272727272727</v>
      </c>
      <c r="R219" s="89">
        <f>AVERAGE(Month!P$211:P221)</f>
        <v>2.2563636363636363</v>
      </c>
      <c r="S219" s="89">
        <f>AVERAGE(Month!Q$211:Q221)</f>
        <v>1.0227272727272727</v>
      </c>
    </row>
    <row r="220" spans="1:19" x14ac:dyDescent="0.3">
      <c r="A220" s="99">
        <v>2012</v>
      </c>
      <c r="B220" s="92" t="s">
        <v>92</v>
      </c>
      <c r="C220" s="93">
        <f t="shared" si="11"/>
        <v>208.57999999999998</v>
      </c>
      <c r="D220" s="93">
        <f>Month!C222+D219</f>
        <v>40.909999999999997</v>
      </c>
      <c r="E220" s="93">
        <f>Month!D222+E219</f>
        <v>67.8</v>
      </c>
      <c r="F220" s="93">
        <f>Month!E222+F219</f>
        <v>73.249999999999986</v>
      </c>
      <c r="G220" s="93">
        <f>Month!F222+G219</f>
        <v>8.1000000000000014</v>
      </c>
      <c r="H220" s="93">
        <f>Month!G222+H219</f>
        <v>15.21</v>
      </c>
      <c r="I220" s="93">
        <f>Month!H222+I219</f>
        <v>2.2899999999999996</v>
      </c>
      <c r="J220" s="93">
        <f>Month!I222+J219</f>
        <v>1.02</v>
      </c>
      <c r="K220" s="93"/>
      <c r="L220" s="93">
        <f>AVERAGE(Month!J$211:J222)</f>
        <v>207.03666666666666</v>
      </c>
      <c r="M220" s="93">
        <f>AVERAGE(Month!K$211:K222)</f>
        <v>40.68</v>
      </c>
      <c r="N220" s="93">
        <f>AVERAGE(Month!L$211:L222)</f>
        <v>67.822500000000005</v>
      </c>
      <c r="O220" s="93">
        <f>AVERAGE(Month!M$211:M222)</f>
        <v>71.922499999999999</v>
      </c>
      <c r="P220" s="93">
        <f>AVERAGE(Month!N$211:N222)</f>
        <v>8.1025000000000009</v>
      </c>
      <c r="Q220" s="93">
        <f>AVERAGE(Month!O$211:O222)</f>
        <v>15.206666666666665</v>
      </c>
      <c r="R220" s="93">
        <f>AVERAGE(Month!P$211:P222)</f>
        <v>2.2825000000000002</v>
      </c>
      <c r="S220" s="93">
        <f>AVERAGE(Month!Q$211:Q222)</f>
        <v>1.02</v>
      </c>
    </row>
    <row r="221" spans="1:19" x14ac:dyDescent="0.3">
      <c r="A221" s="98">
        <v>2013</v>
      </c>
      <c r="B221" s="73" t="s">
        <v>81</v>
      </c>
      <c r="C221" s="89">
        <f t="shared" si="11"/>
        <v>21.09</v>
      </c>
      <c r="D221" s="89">
        <f>Month!C223</f>
        <v>4.05</v>
      </c>
      <c r="E221" s="89">
        <f>Month!D223</f>
        <v>5.28</v>
      </c>
      <c r="F221" s="89">
        <f>Month!E223</f>
        <v>9.11</v>
      </c>
      <c r="G221" s="89">
        <f>Month!F223</f>
        <v>0.8</v>
      </c>
      <c r="H221" s="89">
        <f>Month!G223</f>
        <v>1.52</v>
      </c>
      <c r="I221" s="89">
        <f>Month!H223</f>
        <v>0.26</v>
      </c>
      <c r="J221" s="89">
        <f>Month!I223</f>
        <v>7.0000000000000007E-2</v>
      </c>
      <c r="L221" s="89">
        <f>AVERAGE(Month!J$223:J223)</f>
        <v>199.65</v>
      </c>
      <c r="M221" s="89">
        <f>AVERAGE(Month!K$223:K223)</f>
        <v>35.08</v>
      </c>
      <c r="N221" s="89">
        <f>AVERAGE(Month!L$223:L223)</f>
        <v>63.33</v>
      </c>
      <c r="O221" s="89">
        <f>AVERAGE(Month!M$223:M223)</f>
        <v>72.13</v>
      </c>
      <c r="P221" s="89">
        <f>AVERAGE(Month!N$223:N223)</f>
        <v>9.6300000000000008</v>
      </c>
      <c r="Q221" s="89">
        <f>AVERAGE(Month!O$223:O223)</f>
        <v>16.14</v>
      </c>
      <c r="R221" s="89">
        <f>AVERAGE(Month!P$223:P223)</f>
        <v>2.48</v>
      </c>
      <c r="S221" s="89">
        <f>AVERAGE(Month!Q$223:Q223)</f>
        <v>0.86</v>
      </c>
    </row>
    <row r="222" spans="1:19" x14ac:dyDescent="0.3">
      <c r="A222" s="98">
        <v>2013</v>
      </c>
      <c r="B222" s="73" t="s">
        <v>82</v>
      </c>
      <c r="C222" s="89">
        <f t="shared" si="11"/>
        <v>40.840000000000003</v>
      </c>
      <c r="D222" s="89">
        <f>Month!C224+D221</f>
        <v>7.73</v>
      </c>
      <c r="E222" s="89">
        <f>Month!D224+E221</f>
        <v>10.47</v>
      </c>
      <c r="F222" s="89">
        <f>Month!E224+F221</f>
        <v>17.68</v>
      </c>
      <c r="G222" s="89">
        <f>Month!F224+G221</f>
        <v>1.6</v>
      </c>
      <c r="H222" s="89">
        <f>Month!G224+H221</f>
        <v>2.74</v>
      </c>
      <c r="I222" s="89">
        <f>Month!H224+I221</f>
        <v>0.48</v>
      </c>
      <c r="J222" s="89">
        <f>Month!I224+J221</f>
        <v>0.14000000000000001</v>
      </c>
      <c r="L222" s="89">
        <f>AVERAGE(Month!J$223:J224)</f>
        <v>197.13499999999999</v>
      </c>
      <c r="M222" s="89">
        <f>AVERAGE(Month!K$223:K224)</f>
        <v>33.83</v>
      </c>
      <c r="N222" s="89">
        <f>AVERAGE(Month!L$223:L224)</f>
        <v>62.795000000000002</v>
      </c>
      <c r="O222" s="89">
        <f>AVERAGE(Month!M$223:M224)</f>
        <v>72.06</v>
      </c>
      <c r="P222" s="89">
        <f>AVERAGE(Month!N$223:N224)</f>
        <v>9.6300000000000008</v>
      </c>
      <c r="Q222" s="89">
        <f>AVERAGE(Month!O$223:O224)</f>
        <v>15.515000000000001</v>
      </c>
      <c r="R222" s="89">
        <f>AVERAGE(Month!P$223:P224)</f>
        <v>2.4699999999999998</v>
      </c>
      <c r="S222" s="89">
        <f>AVERAGE(Month!Q$223:Q224)</f>
        <v>0.83499999999999996</v>
      </c>
    </row>
    <row r="223" spans="1:19" x14ac:dyDescent="0.3">
      <c r="A223" s="98">
        <v>2013</v>
      </c>
      <c r="B223" s="73" t="s">
        <v>83</v>
      </c>
      <c r="C223" s="89">
        <f t="shared" si="11"/>
        <v>61.720000000000006</v>
      </c>
      <c r="D223" s="89">
        <f>Month!C225+D222</f>
        <v>11.760000000000002</v>
      </c>
      <c r="E223" s="89">
        <f>Month!D225+E222</f>
        <v>15.700000000000001</v>
      </c>
      <c r="F223" s="89">
        <f>Month!E225+F222</f>
        <v>26.91</v>
      </c>
      <c r="G223" s="89">
        <f>Month!F225+G222</f>
        <v>2.4000000000000004</v>
      </c>
      <c r="H223" s="89">
        <f>Month!G225+H222</f>
        <v>4</v>
      </c>
      <c r="I223" s="89">
        <f>Month!H225+I222</f>
        <v>0.71</v>
      </c>
      <c r="J223" s="89">
        <f>Month!I225+J222</f>
        <v>0.24000000000000002</v>
      </c>
      <c r="L223" s="89">
        <f>AVERAGE(Month!J$223:J225)</f>
        <v>196.19999999999996</v>
      </c>
      <c r="M223" s="89">
        <f>AVERAGE(Month!K$223:K225)</f>
        <v>32.83</v>
      </c>
      <c r="N223" s="89">
        <f>AVERAGE(Month!L$223:L225)</f>
        <v>62.773333333333333</v>
      </c>
      <c r="O223" s="89">
        <f>AVERAGE(Month!M$223:M225)</f>
        <v>72.223333333333343</v>
      </c>
      <c r="P223" s="89">
        <f>AVERAGE(Month!N$223:N225)</f>
        <v>9.6300000000000008</v>
      </c>
      <c r="Q223" s="89">
        <f>AVERAGE(Month!O$223:O225)</f>
        <v>15.243333333333334</v>
      </c>
      <c r="R223" s="89">
        <f>AVERAGE(Month!P$223:P225)</f>
        <v>2.5333333333333332</v>
      </c>
      <c r="S223" s="89">
        <f>AVERAGE(Month!Q$223:Q225)</f>
        <v>0.96666666666666667</v>
      </c>
    </row>
    <row r="224" spans="1:19" x14ac:dyDescent="0.3">
      <c r="A224" s="98">
        <v>2013</v>
      </c>
      <c r="B224" s="73" t="s">
        <v>84</v>
      </c>
      <c r="C224" s="89">
        <f t="shared" si="11"/>
        <v>79.77</v>
      </c>
      <c r="D224" s="89">
        <f>Month!C226+D223</f>
        <v>15.010000000000002</v>
      </c>
      <c r="E224" s="89">
        <f>Month!D226+E223</f>
        <v>21.57</v>
      </c>
      <c r="F224" s="89">
        <f>Month!E226+F223</f>
        <v>33.43</v>
      </c>
      <c r="G224" s="89">
        <f>Month!F226+G223</f>
        <v>3.16</v>
      </c>
      <c r="H224" s="89">
        <f>Month!G226+H223</f>
        <v>5.29</v>
      </c>
      <c r="I224" s="89">
        <f>Month!H226+I223</f>
        <v>0.97</v>
      </c>
      <c r="J224" s="89">
        <f>Month!I226+J223</f>
        <v>0.34</v>
      </c>
      <c r="L224" s="89">
        <f>AVERAGE(Month!J$223:J226)</f>
        <v>199.83999999999997</v>
      </c>
      <c r="M224" s="89">
        <f>AVERAGE(Month!K$223:K226)</f>
        <v>34.29</v>
      </c>
      <c r="N224" s="89">
        <f>AVERAGE(Month!L$223:L226)</f>
        <v>64.682500000000005</v>
      </c>
      <c r="O224" s="89">
        <f>AVERAGE(Month!M$223:M226)</f>
        <v>72.355000000000004</v>
      </c>
      <c r="P224" s="89">
        <f>AVERAGE(Month!N$223:N226)</f>
        <v>9.5050000000000008</v>
      </c>
      <c r="Q224" s="89">
        <f>AVERAGE(Month!O$223:O226)</f>
        <v>15.245000000000001</v>
      </c>
      <c r="R224" s="89">
        <f>AVERAGE(Month!P$223:P226)</f>
        <v>2.7349999999999999</v>
      </c>
      <c r="S224" s="89">
        <f>AVERAGE(Month!Q$223:Q226)</f>
        <v>1.0274999999999999</v>
      </c>
    </row>
    <row r="225" spans="1:19" x14ac:dyDescent="0.3">
      <c r="A225" s="98">
        <v>2013</v>
      </c>
      <c r="B225" s="73" t="s">
        <v>85</v>
      </c>
      <c r="C225" s="89">
        <f t="shared" si="11"/>
        <v>95.680000000000021</v>
      </c>
      <c r="D225" s="89">
        <f>Month!C227+D224</f>
        <v>18.010000000000002</v>
      </c>
      <c r="E225" s="89">
        <f>Month!D227+E224</f>
        <v>27.27</v>
      </c>
      <c r="F225" s="89">
        <f>Month!E227+F224</f>
        <v>38.49</v>
      </c>
      <c r="G225" s="89">
        <f>Month!F227+G224</f>
        <v>3.92</v>
      </c>
      <c r="H225" s="89">
        <f>Month!G227+H224</f>
        <v>6.32</v>
      </c>
      <c r="I225" s="89">
        <f>Month!H227+I224</f>
        <v>1.22</v>
      </c>
      <c r="J225" s="89">
        <f>Month!I227+J224</f>
        <v>0.45</v>
      </c>
      <c r="L225" s="89">
        <f>AVERAGE(Month!J$223:J227)</f>
        <v>200.54799999999997</v>
      </c>
      <c r="M225" s="89">
        <f>AVERAGE(Month!K$223:K227)</f>
        <v>35.691999999999993</v>
      </c>
      <c r="N225" s="89">
        <f>AVERAGE(Month!L$223:L227)</f>
        <v>65.426000000000002</v>
      </c>
      <c r="O225" s="89">
        <f>AVERAGE(Month!M$223:M227)</f>
        <v>71.426000000000002</v>
      </c>
      <c r="P225" s="89">
        <f>AVERAGE(Month!N$223:N227)</f>
        <v>9.4300000000000015</v>
      </c>
      <c r="Q225" s="89">
        <f>AVERAGE(Month!O$223:O227)</f>
        <v>14.664000000000001</v>
      </c>
      <c r="R225" s="89">
        <f>AVERAGE(Month!P$223:P227)</f>
        <v>2.8340000000000001</v>
      </c>
      <c r="S225" s="89">
        <f>AVERAGE(Month!Q$223:Q227)</f>
        <v>1.0759999999999998</v>
      </c>
    </row>
    <row r="226" spans="1:19" x14ac:dyDescent="0.3">
      <c r="A226" s="98">
        <v>2013</v>
      </c>
      <c r="B226" s="73" t="s">
        <v>86</v>
      </c>
      <c r="C226" s="89">
        <f t="shared" si="11"/>
        <v>109.93999999999998</v>
      </c>
      <c r="D226" s="89">
        <f>Month!C228+D225</f>
        <v>20.490000000000002</v>
      </c>
      <c r="E226" s="89">
        <f>Month!D228+E225</f>
        <v>33</v>
      </c>
      <c r="F226" s="89">
        <f>Month!E228+F225</f>
        <v>42.43</v>
      </c>
      <c r="G226" s="89">
        <f>Month!F228+G225</f>
        <v>4.68</v>
      </c>
      <c r="H226" s="89">
        <f>Month!G228+H225</f>
        <v>7.3800000000000008</v>
      </c>
      <c r="I226" s="89">
        <f>Month!H228+I225</f>
        <v>1.41</v>
      </c>
      <c r="J226" s="89">
        <f>Month!I228+J225</f>
        <v>0.55000000000000004</v>
      </c>
      <c r="L226" s="89">
        <f>AVERAGE(Month!J$223:J228)</f>
        <v>201.16666666666663</v>
      </c>
      <c r="M226" s="89">
        <f>AVERAGE(Month!K$223:K228)</f>
        <v>36.349999999999994</v>
      </c>
      <c r="N226" s="89">
        <f>AVERAGE(Month!L$223:L228)</f>
        <v>65.978333333333339</v>
      </c>
      <c r="O226" s="89">
        <f>AVERAGE(Month!M$223:M228)</f>
        <v>71.11666666666666</v>
      </c>
      <c r="P226" s="89">
        <f>AVERAGE(Month!N$223:N228)</f>
        <v>9.3800000000000008</v>
      </c>
      <c r="Q226" s="89">
        <f>AVERAGE(Month!O$223:O228)</f>
        <v>14.356666666666669</v>
      </c>
      <c r="R226" s="89">
        <f>AVERAGE(Month!P$223:P228)</f>
        <v>2.8883333333333332</v>
      </c>
      <c r="S226" s="89">
        <f>AVERAGE(Month!Q$223:Q228)</f>
        <v>1.0966666666666665</v>
      </c>
    </row>
    <row r="227" spans="1:19" x14ac:dyDescent="0.3">
      <c r="A227" s="98">
        <v>2013</v>
      </c>
      <c r="B227" s="73" t="s">
        <v>87</v>
      </c>
      <c r="C227" s="89">
        <f t="shared" si="11"/>
        <v>123.66</v>
      </c>
      <c r="D227" s="89">
        <f>Month!C229+D226</f>
        <v>23.07</v>
      </c>
      <c r="E227" s="89">
        <f>Month!D229+E226</f>
        <v>38.43</v>
      </c>
      <c r="F227" s="89">
        <f>Month!E229+F226</f>
        <v>45.82</v>
      </c>
      <c r="G227" s="89">
        <f>Month!F229+G226</f>
        <v>5.34</v>
      </c>
      <c r="H227" s="89">
        <f>Month!G229+H226</f>
        <v>8.75</v>
      </c>
      <c r="I227" s="89">
        <f>Month!H229+I226</f>
        <v>1.5499999999999998</v>
      </c>
      <c r="J227" s="89">
        <f>Month!I229+J226</f>
        <v>0.70000000000000007</v>
      </c>
      <c r="L227" s="89">
        <f>AVERAGE(Month!J$223:J229)</f>
        <v>201.52285714285713</v>
      </c>
      <c r="M227" s="89">
        <f>AVERAGE(Month!K$223:K229)</f>
        <v>37.105714285714278</v>
      </c>
      <c r="N227" s="89">
        <f>AVERAGE(Month!L$223:L229)</f>
        <v>65.864285714285714</v>
      </c>
      <c r="O227" s="89">
        <f>AVERAGE(Month!M$223:M229)</f>
        <v>70.684285714285707</v>
      </c>
      <c r="P227" s="89">
        <f>AVERAGE(Month!N$223:N229)</f>
        <v>9.1728571428571435</v>
      </c>
      <c r="Q227" s="89">
        <f>AVERAGE(Month!O$223:O229)</f>
        <v>14.662857142857145</v>
      </c>
      <c r="R227" s="89">
        <f>AVERAGE(Month!P$223:P229)</f>
        <v>2.8328571428571427</v>
      </c>
      <c r="S227" s="89">
        <f>AVERAGE(Month!Q$223:Q229)</f>
        <v>1.1999999999999997</v>
      </c>
    </row>
    <row r="228" spans="1:19" x14ac:dyDescent="0.3">
      <c r="A228" s="98">
        <v>2013</v>
      </c>
      <c r="B228" s="73" t="s">
        <v>88</v>
      </c>
      <c r="C228" s="89">
        <f t="shared" si="11"/>
        <v>137.82</v>
      </c>
      <c r="D228" s="89">
        <f>Month!C230+D227</f>
        <v>25.94</v>
      </c>
      <c r="E228" s="89">
        <f>Month!D230+E227</f>
        <v>44.14</v>
      </c>
      <c r="F228" s="89">
        <f>Month!E230+F227</f>
        <v>48.93</v>
      </c>
      <c r="G228" s="89">
        <f>Month!F230+G227</f>
        <v>6</v>
      </c>
      <c r="H228" s="89">
        <f>Month!G230+H227</f>
        <v>10.25</v>
      </c>
      <c r="I228" s="89">
        <f>Month!H230+I227</f>
        <v>1.7299999999999998</v>
      </c>
      <c r="J228" s="89">
        <f>Month!I230+J227</f>
        <v>0.83000000000000007</v>
      </c>
      <c r="L228" s="89">
        <f>AVERAGE(Month!J$223:J230)</f>
        <v>202.51499999999999</v>
      </c>
      <c r="M228" s="89">
        <f>AVERAGE(Month!K$223:K230)</f>
        <v>38.177499999999995</v>
      </c>
      <c r="N228" s="89">
        <f>AVERAGE(Month!L$223:L230)</f>
        <v>66.191249999999997</v>
      </c>
      <c r="O228" s="89">
        <f>AVERAGE(Month!M$223:M230)</f>
        <v>69.97999999999999</v>
      </c>
      <c r="P228" s="89">
        <f>AVERAGE(Month!N$223:N230)</f>
        <v>9.0175000000000018</v>
      </c>
      <c r="Q228" s="89">
        <f>AVERAGE(Month!O$223:O230)</f>
        <v>15.068750000000001</v>
      </c>
      <c r="R228" s="89">
        <f>AVERAGE(Month!P$223:P230)</f>
        <v>2.835</v>
      </c>
      <c r="S228" s="89">
        <f>AVERAGE(Month!Q$223:Q230)</f>
        <v>1.2449999999999999</v>
      </c>
    </row>
    <row r="229" spans="1:19" x14ac:dyDescent="0.3">
      <c r="A229" s="98">
        <v>2013</v>
      </c>
      <c r="B229" s="73" t="s">
        <v>89</v>
      </c>
      <c r="C229" s="89">
        <f t="shared" si="11"/>
        <v>152.67999999999998</v>
      </c>
      <c r="D229" s="89">
        <f>Month!C231+D228</f>
        <v>28.900000000000002</v>
      </c>
      <c r="E229" s="89">
        <f>Month!D231+E228</f>
        <v>49.94</v>
      </c>
      <c r="F229" s="89">
        <f>Month!E231+F228</f>
        <v>52.81</v>
      </c>
      <c r="G229" s="89">
        <f>Month!F231+G228</f>
        <v>6.66</v>
      </c>
      <c r="H229" s="89">
        <f>Month!G231+H228</f>
        <v>11.47</v>
      </c>
      <c r="I229" s="89">
        <f>Month!H231+I228</f>
        <v>1.9499999999999997</v>
      </c>
      <c r="J229" s="89">
        <f>Month!I231+J228</f>
        <v>0.95000000000000007</v>
      </c>
      <c r="L229" s="89">
        <f>AVERAGE(Month!J$223:J231)</f>
        <v>203.04555555555555</v>
      </c>
      <c r="M229" s="89">
        <f>AVERAGE(Month!K$223:K231)</f>
        <v>38.514444444444436</v>
      </c>
      <c r="N229" s="89">
        <f>AVERAGE(Month!L$223:L231)</f>
        <v>66.567777777777778</v>
      </c>
      <c r="O229" s="89">
        <f>AVERAGE(Month!M$223:M231)</f>
        <v>69.788888888888877</v>
      </c>
      <c r="P229" s="89">
        <f>AVERAGE(Month!N$223:N231)</f>
        <v>8.8966666666666683</v>
      </c>
      <c r="Q229" s="89">
        <f>AVERAGE(Month!O$223:O231)</f>
        <v>15.177777777777781</v>
      </c>
      <c r="R229" s="89">
        <f>AVERAGE(Month!P$223:P231)</f>
        <v>2.8355555555555556</v>
      </c>
      <c r="S229" s="89">
        <f>AVERAGE(Month!Q$223:Q231)</f>
        <v>1.2644444444444443</v>
      </c>
    </row>
    <row r="230" spans="1:19" x14ac:dyDescent="0.3">
      <c r="A230" s="98">
        <v>2013</v>
      </c>
      <c r="B230" s="73" t="s">
        <v>90</v>
      </c>
      <c r="C230" s="89">
        <f t="shared" si="11"/>
        <v>169.02</v>
      </c>
      <c r="D230" s="89">
        <f>Month!C232+D229</f>
        <v>32.120000000000005</v>
      </c>
      <c r="E230" s="89">
        <f>Month!D232+E229</f>
        <v>55.64</v>
      </c>
      <c r="F230" s="89">
        <f>Month!E232+F229</f>
        <v>57.68</v>
      </c>
      <c r="G230" s="89">
        <f>Month!F232+G229</f>
        <v>7.4700000000000006</v>
      </c>
      <c r="H230" s="89">
        <f>Month!G232+H229</f>
        <v>12.770000000000001</v>
      </c>
      <c r="I230" s="89">
        <f>Month!H232+I229</f>
        <v>2.2899999999999996</v>
      </c>
      <c r="J230" s="89">
        <f>Month!I232+J229</f>
        <v>1.05</v>
      </c>
      <c r="L230" s="89">
        <f>AVERAGE(Month!J$223:J232)</f>
        <v>203.46299999999999</v>
      </c>
      <c r="M230" s="89">
        <f>AVERAGE(Month!K$223:K232)</f>
        <v>38.373999999999995</v>
      </c>
      <c r="N230" s="89">
        <f>AVERAGE(Month!L$223:L232)</f>
        <v>66.757000000000005</v>
      </c>
      <c r="O230" s="89">
        <f>AVERAGE(Month!M$223:M232)</f>
        <v>69.862999999999985</v>
      </c>
      <c r="P230" s="89">
        <f>AVERAGE(Month!N$223:N232)</f>
        <v>8.9800000000000022</v>
      </c>
      <c r="Q230" s="89">
        <f>AVERAGE(Month!O$223:O232)</f>
        <v>15.334000000000003</v>
      </c>
      <c r="R230" s="89">
        <f>AVERAGE(Month!P$223:P232)</f>
        <v>2.8959999999999999</v>
      </c>
      <c r="S230" s="89">
        <f>AVERAGE(Month!Q$223:Q232)</f>
        <v>1.2589999999999999</v>
      </c>
    </row>
    <row r="231" spans="1:19" x14ac:dyDescent="0.3">
      <c r="A231" s="98">
        <v>2013</v>
      </c>
      <c r="B231" s="73" t="s">
        <v>91</v>
      </c>
      <c r="C231" s="89">
        <f t="shared" si="11"/>
        <v>188.04000000000002</v>
      </c>
      <c r="D231" s="89">
        <f>Month!C233+D230</f>
        <v>35.56</v>
      </c>
      <c r="E231" s="89">
        <f>Month!D233+E230</f>
        <v>61.4</v>
      </c>
      <c r="F231" s="89">
        <f>Month!E233+F230</f>
        <v>65.010000000000005</v>
      </c>
      <c r="G231" s="89">
        <f>Month!F233+G230</f>
        <v>8.2800000000000011</v>
      </c>
      <c r="H231" s="89">
        <f>Month!G233+H230</f>
        <v>14.030000000000001</v>
      </c>
      <c r="I231" s="89">
        <f>Month!H233+I230</f>
        <v>2.5999999999999996</v>
      </c>
      <c r="J231" s="89">
        <f>Month!I233+J230</f>
        <v>1.1600000000000001</v>
      </c>
      <c r="L231" s="89">
        <f>AVERAGE(Month!J$223:J233)</f>
        <v>203.54272727272726</v>
      </c>
      <c r="M231" s="89">
        <f>AVERAGE(Month!K$223:K233)</f>
        <v>37.915454545454537</v>
      </c>
      <c r="N231" s="89">
        <f>AVERAGE(Month!L$223:L233)</f>
        <v>66.971818181818193</v>
      </c>
      <c r="O231" s="89">
        <f>AVERAGE(Month!M$223:M233)</f>
        <v>69.965454545454534</v>
      </c>
      <c r="P231" s="89">
        <f>AVERAGE(Month!N$223:N233)</f>
        <v>9.0481818181818205</v>
      </c>
      <c r="Q231" s="89">
        <f>AVERAGE(Month!O$223:O233)</f>
        <v>15.431818181818185</v>
      </c>
      <c r="R231" s="89">
        <f>AVERAGE(Month!P$223:P233)</f>
        <v>2.9427272727272733</v>
      </c>
      <c r="S231" s="89">
        <f>AVERAGE(Month!Q$223:Q233)</f>
        <v>1.2672727272727273</v>
      </c>
    </row>
    <row r="232" spans="1:19" x14ac:dyDescent="0.3">
      <c r="A232" s="99">
        <v>2013</v>
      </c>
      <c r="B232" s="92" t="s">
        <v>92</v>
      </c>
      <c r="C232" s="93">
        <f t="shared" si="11"/>
        <v>207.46000000000004</v>
      </c>
      <c r="D232" s="93">
        <f>Month!C234+D231</f>
        <v>39.050000000000004</v>
      </c>
      <c r="E232" s="93">
        <f>Month!D234+E231</f>
        <v>67</v>
      </c>
      <c r="F232" s="93">
        <f>Month!E234+F231</f>
        <v>72.62</v>
      </c>
      <c r="G232" s="93">
        <f>Month!F234+G231</f>
        <v>9.0900000000000016</v>
      </c>
      <c r="H232" s="93">
        <f>Month!G234+H231</f>
        <v>15.440000000000001</v>
      </c>
      <c r="I232" s="93">
        <f>Month!H234+I231</f>
        <v>3.0199999999999996</v>
      </c>
      <c r="J232" s="93">
        <f>Month!I234+J231</f>
        <v>1.2400000000000002</v>
      </c>
      <c r="K232" s="92"/>
      <c r="L232" s="93">
        <f>AVERAGE(Month!J$223:J234)</f>
        <v>203.13</v>
      </c>
      <c r="M232" s="93">
        <f>AVERAGE(Month!K$223:K234)</f>
        <v>37.591666666666661</v>
      </c>
      <c r="N232" s="93">
        <f>AVERAGE(Month!L$223:L234)</f>
        <v>66.989166666666677</v>
      </c>
      <c r="O232" s="93">
        <f>AVERAGE(Month!M$223:M234)</f>
        <v>69.743333333333325</v>
      </c>
      <c r="P232" s="93">
        <f>AVERAGE(Month!N$223:N234)</f>
        <v>9.1050000000000022</v>
      </c>
      <c r="Q232" s="93">
        <f>AVERAGE(Month!O$223:O234)</f>
        <v>15.44166666666667</v>
      </c>
      <c r="R232" s="93">
        <f>AVERAGE(Month!P$223:P234)</f>
        <v>3.018333333333334</v>
      </c>
      <c r="S232" s="93">
        <f>AVERAGE(Month!Q$223:Q234)</f>
        <v>1.2408333333333332</v>
      </c>
    </row>
    <row r="233" spans="1:19" x14ac:dyDescent="0.3">
      <c r="A233" s="98">
        <v>2014</v>
      </c>
      <c r="B233" s="73" t="s">
        <v>81</v>
      </c>
      <c r="C233" s="89">
        <f t="shared" si="11"/>
        <v>19.66</v>
      </c>
      <c r="D233" s="89">
        <f>Month!C235</f>
        <v>3.67</v>
      </c>
      <c r="E233" s="89">
        <f>Month!D235</f>
        <v>5.23</v>
      </c>
      <c r="F233" s="89">
        <f>Month!E235</f>
        <v>8</v>
      </c>
      <c r="G233" s="89">
        <f>Month!F235</f>
        <v>0.87</v>
      </c>
      <c r="H233" s="89">
        <f>Month!G235</f>
        <v>1.33</v>
      </c>
      <c r="I233" s="89">
        <f>Month!H235</f>
        <v>0.41</v>
      </c>
      <c r="J233" s="89">
        <f>Month!I235</f>
        <v>0.15</v>
      </c>
      <c r="K233" s="89"/>
      <c r="L233" s="89">
        <f>AVERAGE(Month!J$235:J235)</f>
        <v>197.36</v>
      </c>
      <c r="M233" s="89">
        <f>AVERAGE(Month!K$235:K235)</f>
        <v>36</v>
      </c>
      <c r="N233" s="89">
        <f>AVERAGE(Month!L$235:L235)</f>
        <v>62.81</v>
      </c>
      <c r="O233" s="89">
        <f>AVERAGE(Month!M$235:M235)</f>
        <v>67.88</v>
      </c>
      <c r="P233" s="89">
        <f>AVERAGE(Month!N$235:N235)</f>
        <v>10.49</v>
      </c>
      <c r="Q233" s="89">
        <f>AVERAGE(Month!O$235:O235)</f>
        <v>14.4</v>
      </c>
      <c r="R233" s="89">
        <f>AVERAGE(Month!P$235:P235)</f>
        <v>3.94</v>
      </c>
      <c r="S233" s="89">
        <f>AVERAGE(Month!Q$235:Q235)</f>
        <v>1.84</v>
      </c>
    </row>
    <row r="234" spans="1:19" x14ac:dyDescent="0.3">
      <c r="A234" s="98">
        <v>2014</v>
      </c>
      <c r="B234" s="73" t="s">
        <v>82</v>
      </c>
      <c r="C234" s="89">
        <f t="shared" si="11"/>
        <v>37.979999999999997</v>
      </c>
      <c r="D234" s="89">
        <f>Month!C236+D233</f>
        <v>6.91</v>
      </c>
      <c r="E234" s="89">
        <f>Month!D236+E233</f>
        <v>10.620000000000001</v>
      </c>
      <c r="F234" s="89">
        <f>Month!E236+F233</f>
        <v>15.15</v>
      </c>
      <c r="G234" s="89">
        <f>Month!F236+G233</f>
        <v>1.74</v>
      </c>
      <c r="H234" s="89">
        <f>Month!G236+H233</f>
        <v>2.4400000000000004</v>
      </c>
      <c r="I234" s="89">
        <f>Month!H236+I233</f>
        <v>0.83</v>
      </c>
      <c r="J234" s="89">
        <f>Month!I236+J233</f>
        <v>0.29000000000000004</v>
      </c>
      <c r="K234" s="89"/>
      <c r="L234" s="89">
        <f>AVERAGE(Month!J$235:J236)</f>
        <v>196.965</v>
      </c>
      <c r="M234" s="89">
        <f>AVERAGE(Month!K$235:K236)</f>
        <v>35.409999999999997</v>
      </c>
      <c r="N234" s="89">
        <f>AVERAGE(Month!L$235:L236)</f>
        <v>63.75</v>
      </c>
      <c r="O234" s="89">
        <f>AVERAGE(Month!M$235:M236)</f>
        <v>67.174999999999997</v>
      </c>
      <c r="P234" s="89">
        <f>AVERAGE(Month!N$235:N236)</f>
        <v>10.49</v>
      </c>
      <c r="Q234" s="89">
        <f>AVERAGE(Month!O$235:O236)</f>
        <v>14.05</v>
      </c>
      <c r="R234" s="89">
        <f>AVERAGE(Month!P$235:P236)</f>
        <v>4.3150000000000004</v>
      </c>
      <c r="S234" s="89">
        <f>AVERAGE(Month!Q$235:Q236)</f>
        <v>1.7749999999999999</v>
      </c>
    </row>
    <row r="235" spans="1:19" x14ac:dyDescent="0.3">
      <c r="A235" s="98">
        <v>2014</v>
      </c>
      <c r="B235" s="73" t="s">
        <v>83</v>
      </c>
      <c r="C235" s="89">
        <f t="shared" si="11"/>
        <v>55.849999999999994</v>
      </c>
      <c r="D235" s="89">
        <f>Month!C237+D234</f>
        <v>10.35</v>
      </c>
      <c r="E235" s="89">
        <f>Month!D237+E234</f>
        <v>16.05</v>
      </c>
      <c r="F235" s="89">
        <f>Month!E237+F234</f>
        <v>21.65</v>
      </c>
      <c r="G235" s="89">
        <f>Month!F237+G234</f>
        <v>2.61</v>
      </c>
      <c r="H235" s="89">
        <f>Month!G237+H234</f>
        <v>3.5900000000000003</v>
      </c>
      <c r="I235" s="89">
        <f>Month!H237+I234</f>
        <v>1.19</v>
      </c>
      <c r="J235" s="89">
        <f>Month!I237+J234</f>
        <v>0.41000000000000003</v>
      </c>
      <c r="K235" s="89"/>
      <c r="L235" s="89">
        <f>AVERAGE(Month!J$235:J237)</f>
        <v>196.81000000000003</v>
      </c>
      <c r="M235" s="89">
        <f>AVERAGE(Month!K$235:K237)</f>
        <v>35.633333333333333</v>
      </c>
      <c r="N235" s="89">
        <f>AVERAGE(Month!L$235:L237)</f>
        <v>64.213333333333324</v>
      </c>
      <c r="O235" s="89">
        <f>AVERAGE(Month!M$235:M237)</f>
        <v>66.506666666666661</v>
      </c>
      <c r="P235" s="89">
        <f>AVERAGE(Month!N$235:N237)</f>
        <v>10.49</v>
      </c>
      <c r="Q235" s="89">
        <f>AVERAGE(Month!O$235:O237)</f>
        <v>14</v>
      </c>
      <c r="R235" s="89">
        <f>AVERAGE(Month!P$235:P237)</f>
        <v>4.2866666666666671</v>
      </c>
      <c r="S235" s="89">
        <f>AVERAGE(Month!Q$235:Q237)</f>
        <v>1.68</v>
      </c>
    </row>
    <row r="236" spans="1:19" x14ac:dyDescent="0.3">
      <c r="A236" s="98">
        <v>2014</v>
      </c>
      <c r="B236" s="73" t="s">
        <v>84</v>
      </c>
      <c r="C236" s="89">
        <f t="shared" si="11"/>
        <v>71.790000000000006</v>
      </c>
      <c r="D236" s="89">
        <f>Month!C238+D235</f>
        <v>13.24</v>
      </c>
      <c r="E236" s="89">
        <f>Month!D238+E235</f>
        <v>21.76</v>
      </c>
      <c r="F236" s="89">
        <f>Month!E238+F235</f>
        <v>26.529999999999998</v>
      </c>
      <c r="G236" s="89">
        <f>Month!F238+G235</f>
        <v>3.42</v>
      </c>
      <c r="H236" s="89">
        <f>Month!G238+H235</f>
        <v>4.82</v>
      </c>
      <c r="I236" s="89">
        <f>Month!H238+I235</f>
        <v>1.46</v>
      </c>
      <c r="J236" s="89">
        <f>Month!I238+J235</f>
        <v>0.56000000000000005</v>
      </c>
      <c r="K236" s="89"/>
      <c r="L236" s="89">
        <f>AVERAGE(Month!J$235:J238)</f>
        <v>198.13000000000002</v>
      </c>
      <c r="M236" s="89">
        <f>AVERAGE(Month!K$235:K238)</f>
        <v>36.515000000000001</v>
      </c>
      <c r="N236" s="89">
        <f>AVERAGE(Month!L$235:L238)</f>
        <v>65.295000000000002</v>
      </c>
      <c r="O236" s="89">
        <f>AVERAGE(Month!M$235:M238)</f>
        <v>65.977499999999992</v>
      </c>
      <c r="P236" s="89">
        <f>AVERAGE(Month!N$235:N238)</f>
        <v>10.307499999999999</v>
      </c>
      <c r="Q236" s="89">
        <f>AVERAGE(Month!O$235:O238)</f>
        <v>14.225</v>
      </c>
      <c r="R236" s="89">
        <f>AVERAGE(Month!P$235:P238)</f>
        <v>4.0950000000000006</v>
      </c>
      <c r="S236" s="89">
        <f>AVERAGE(Month!Q$235:Q238)</f>
        <v>1.7150000000000001</v>
      </c>
    </row>
    <row r="237" spans="1:19" x14ac:dyDescent="0.3">
      <c r="A237" s="98">
        <v>2014</v>
      </c>
      <c r="B237" s="73" t="s">
        <v>85</v>
      </c>
      <c r="C237" s="89">
        <f t="shared" si="11"/>
        <v>86.45</v>
      </c>
      <c r="D237" s="89">
        <f>Month!C239+D236</f>
        <v>15.67</v>
      </c>
      <c r="E237" s="89">
        <f>Month!D239+E236</f>
        <v>27.07</v>
      </c>
      <c r="F237" s="89">
        <f>Month!E239+F236</f>
        <v>31.009999999999998</v>
      </c>
      <c r="G237" s="89">
        <f>Month!F239+G236</f>
        <v>4.2300000000000004</v>
      </c>
      <c r="H237" s="89">
        <f>Month!G239+H236</f>
        <v>6.07</v>
      </c>
      <c r="I237" s="89">
        <f>Month!H239+I236</f>
        <v>1.69</v>
      </c>
      <c r="J237" s="89">
        <f>Month!I239+J236</f>
        <v>0.71000000000000008</v>
      </c>
      <c r="K237" s="89"/>
      <c r="L237" s="89">
        <f>AVERAGE(Month!J$235:J239)</f>
        <v>198.50400000000002</v>
      </c>
      <c r="M237" s="89">
        <f>AVERAGE(Month!K$235:K239)</f>
        <v>36.713999999999999</v>
      </c>
      <c r="N237" s="89">
        <f>AVERAGE(Month!L$235:L239)</f>
        <v>64.988</v>
      </c>
      <c r="O237" s="89">
        <f>AVERAGE(Month!M$235:M239)</f>
        <v>66.59</v>
      </c>
      <c r="P237" s="89">
        <f>AVERAGE(Month!N$235:N239)</f>
        <v>10.197999999999999</v>
      </c>
      <c r="Q237" s="89">
        <f>AVERAGE(Month!O$235:O239)</f>
        <v>14.4</v>
      </c>
      <c r="R237" s="89">
        <f>AVERAGE(Month!P$235:P239)</f>
        <v>3.8780000000000001</v>
      </c>
      <c r="S237" s="89">
        <f>AVERAGE(Month!Q$235:Q239)</f>
        <v>1.736</v>
      </c>
    </row>
    <row r="238" spans="1:19" x14ac:dyDescent="0.3">
      <c r="A238" s="98">
        <v>2014</v>
      </c>
      <c r="B238" s="73" t="s">
        <v>86</v>
      </c>
      <c r="C238" s="89">
        <f t="shared" si="11"/>
        <v>100.23</v>
      </c>
      <c r="D238" s="89">
        <f>Month!C240+D237</f>
        <v>17.420000000000002</v>
      </c>
      <c r="E238" s="89">
        <f>Month!D240+E237</f>
        <v>32.82</v>
      </c>
      <c r="F238" s="89">
        <f>Month!E240+F237</f>
        <v>34.869999999999997</v>
      </c>
      <c r="G238" s="89">
        <f>Month!F240+G237</f>
        <v>5.0400000000000009</v>
      </c>
      <c r="H238" s="89">
        <f>Month!G240+H237</f>
        <v>7.3900000000000006</v>
      </c>
      <c r="I238" s="89">
        <f>Month!H240+I237</f>
        <v>1.8499999999999999</v>
      </c>
      <c r="J238" s="89">
        <f>Month!I240+J237</f>
        <v>0.84000000000000008</v>
      </c>
      <c r="K238" s="89"/>
      <c r="L238" s="89">
        <f>AVERAGE(Month!J$235:J240)</f>
        <v>199.13000000000002</v>
      </c>
      <c r="M238" s="89">
        <f>AVERAGE(Month!K$235:K240)</f>
        <v>35.571666666666665</v>
      </c>
      <c r="N238" s="89">
        <f>AVERAGE(Month!L$235:L240)</f>
        <v>65.665000000000006</v>
      </c>
      <c r="O238" s="89">
        <f>AVERAGE(Month!M$235:M240)</f>
        <v>67.713333333333324</v>
      </c>
      <c r="P238" s="89">
        <f>AVERAGE(Month!N$235:N240)</f>
        <v>10.124999999999998</v>
      </c>
      <c r="Q238" s="89">
        <f>AVERAGE(Month!O$235:O240)</f>
        <v>14.660000000000002</v>
      </c>
      <c r="R238" s="89">
        <f>AVERAGE(Month!P$235:P240)</f>
        <v>3.6816666666666666</v>
      </c>
      <c r="S238" s="89">
        <f>AVERAGE(Month!Q$235:Q240)</f>
        <v>1.7133333333333332</v>
      </c>
    </row>
    <row r="239" spans="1:19" x14ac:dyDescent="0.3">
      <c r="A239" s="98">
        <v>2014</v>
      </c>
      <c r="B239" s="73" t="s">
        <v>87</v>
      </c>
      <c r="C239" s="89">
        <f t="shared" si="11"/>
        <v>113.62</v>
      </c>
      <c r="D239" s="89">
        <f>Month!C241+D238</f>
        <v>19.020000000000003</v>
      </c>
      <c r="E239" s="89">
        <f>Month!D241+E238</f>
        <v>38.29</v>
      </c>
      <c r="F239" s="89">
        <f>Month!E241+F238</f>
        <v>38.75</v>
      </c>
      <c r="G239" s="89">
        <f>Month!F241+G238</f>
        <v>5.8500000000000014</v>
      </c>
      <c r="H239" s="89">
        <f>Month!G241+H238</f>
        <v>8.66</v>
      </c>
      <c r="I239" s="89">
        <f>Month!H241+I238</f>
        <v>2.04</v>
      </c>
      <c r="J239" s="89">
        <f>Month!I241+J238</f>
        <v>1.01</v>
      </c>
      <c r="K239" s="89"/>
      <c r="L239" s="89">
        <f>AVERAGE(Month!J$235:J241)</f>
        <v>198.87000000000003</v>
      </c>
      <c r="M239" s="89">
        <f>AVERAGE(Month!K$235:K241)</f>
        <v>34.445714285714288</v>
      </c>
      <c r="N239" s="89">
        <f>AVERAGE(Month!L$235:L241)</f>
        <v>65.65428571428572</v>
      </c>
      <c r="O239" s="89">
        <f>AVERAGE(Month!M$235:M241)</f>
        <v>68.61</v>
      </c>
      <c r="P239" s="89">
        <f>AVERAGE(Month!N$235:N241)</f>
        <v>10.069999999999999</v>
      </c>
      <c r="Q239" s="89">
        <f>AVERAGE(Month!O$235:O241)</f>
        <v>14.72</v>
      </c>
      <c r="R239" s="89">
        <f>AVERAGE(Month!P$235:P241)</f>
        <v>3.6157142857142857</v>
      </c>
      <c r="S239" s="89">
        <f>AVERAGE(Month!Q$235:Q241)</f>
        <v>1.7542857142857142</v>
      </c>
    </row>
    <row r="240" spans="1:19" x14ac:dyDescent="0.3">
      <c r="A240" s="98">
        <v>2014</v>
      </c>
      <c r="B240" s="73" t="s">
        <v>88</v>
      </c>
      <c r="C240" s="89">
        <f t="shared" si="11"/>
        <v>127.34999999999998</v>
      </c>
      <c r="D240" s="89">
        <f>Month!C242+D239</f>
        <v>20.630000000000003</v>
      </c>
      <c r="E240" s="89">
        <f>Month!D242+E239</f>
        <v>44.16</v>
      </c>
      <c r="F240" s="89">
        <f>Month!E242+F239</f>
        <v>42.63</v>
      </c>
      <c r="G240" s="89">
        <f>Month!F242+G239</f>
        <v>6.6600000000000019</v>
      </c>
      <c r="H240" s="89">
        <f>Month!G242+H239</f>
        <v>9.7800000000000011</v>
      </c>
      <c r="I240" s="89">
        <f>Month!H242+I239</f>
        <v>2.3200000000000003</v>
      </c>
      <c r="J240" s="89">
        <f>Month!I242+J239</f>
        <v>1.17</v>
      </c>
      <c r="K240" s="89"/>
      <c r="L240" s="89">
        <f>AVERAGE(Month!J$235:J242)</f>
        <v>198.80500000000001</v>
      </c>
      <c r="M240" s="89">
        <f>AVERAGE(Month!K$235:K242)</f>
        <v>33.524999999999999</v>
      </c>
      <c r="N240" s="89">
        <f>AVERAGE(Month!L$235:L242)</f>
        <v>66.253750000000011</v>
      </c>
      <c r="O240" s="89">
        <f>AVERAGE(Month!M$235:M242)</f>
        <v>68.943749999999994</v>
      </c>
      <c r="P240" s="89">
        <f>AVERAGE(Month!N$235:N242)</f>
        <v>10.028749999999999</v>
      </c>
      <c r="Q240" s="89">
        <f>AVERAGE(Month!O$235:O242)</f>
        <v>14.55875</v>
      </c>
      <c r="R240" s="89">
        <f>AVERAGE(Month!P$235:P242)</f>
        <v>3.7124999999999999</v>
      </c>
      <c r="S240" s="89">
        <f>AVERAGE(Month!Q$235:Q242)</f>
        <v>1.7825</v>
      </c>
    </row>
    <row r="241" spans="1:19" x14ac:dyDescent="0.3">
      <c r="A241" s="98">
        <v>2014</v>
      </c>
      <c r="B241" s="73" t="s">
        <v>89</v>
      </c>
      <c r="C241" s="89">
        <f t="shared" si="11"/>
        <v>141.52000000000001</v>
      </c>
      <c r="D241" s="89">
        <f>Month!C243+D240</f>
        <v>23.150000000000002</v>
      </c>
      <c r="E241" s="89">
        <f>Month!D243+E240</f>
        <v>49.849999999999994</v>
      </c>
      <c r="F241" s="89">
        <f>Month!E243+F240</f>
        <v>46.46</v>
      </c>
      <c r="G241" s="89">
        <f>Month!F243+G240</f>
        <v>7.4700000000000024</v>
      </c>
      <c r="H241" s="89">
        <f>Month!G243+H240</f>
        <v>10.790000000000001</v>
      </c>
      <c r="I241" s="89">
        <f>Month!H243+I240</f>
        <v>2.4900000000000002</v>
      </c>
      <c r="J241" s="89">
        <f>Month!I243+J240</f>
        <v>1.31</v>
      </c>
      <c r="K241" s="89"/>
      <c r="L241" s="89">
        <f>AVERAGE(Month!J$235:J243)</f>
        <v>199.11666666666667</v>
      </c>
      <c r="M241" s="89">
        <f>AVERAGE(Month!K$235:K243)</f>
        <v>33.94</v>
      </c>
      <c r="N241" s="89">
        <f>AVERAGE(Month!L$235:L243)</f>
        <v>66.478888888888889</v>
      </c>
      <c r="O241" s="89">
        <f>AVERAGE(Month!M$235:M243)</f>
        <v>68.97999999999999</v>
      </c>
      <c r="P241" s="89">
        <f>AVERAGE(Month!N$235:N243)</f>
        <v>9.9966666666666644</v>
      </c>
      <c r="Q241" s="89">
        <f>AVERAGE(Month!O$235:O243)</f>
        <v>14.407777777777776</v>
      </c>
      <c r="R241" s="89">
        <f>AVERAGE(Month!P$235:P243)</f>
        <v>3.5477777777777777</v>
      </c>
      <c r="S241" s="89">
        <f>AVERAGE(Month!Q$235:Q243)</f>
        <v>1.7655555555555555</v>
      </c>
    </row>
    <row r="242" spans="1:19" x14ac:dyDescent="0.3">
      <c r="A242" s="98">
        <v>2014</v>
      </c>
      <c r="B242" s="73" t="s">
        <v>90</v>
      </c>
      <c r="C242" s="89">
        <f t="shared" si="11"/>
        <v>157.26999999999998</v>
      </c>
      <c r="D242" s="89">
        <f>Month!C244+D241</f>
        <v>25.69</v>
      </c>
      <c r="E242" s="89">
        <f>Month!D244+E241</f>
        <v>55.539999999999992</v>
      </c>
      <c r="F242" s="89">
        <f>Month!E244+F241</f>
        <v>51.54</v>
      </c>
      <c r="G242" s="89">
        <f>Month!F244+G241</f>
        <v>8.5400000000000027</v>
      </c>
      <c r="H242" s="89">
        <f>Month!G244+H241</f>
        <v>11.66</v>
      </c>
      <c r="I242" s="89">
        <f>Month!H244+I241</f>
        <v>2.8600000000000003</v>
      </c>
      <c r="J242" s="89">
        <f>Month!I244+J241</f>
        <v>1.44</v>
      </c>
      <c r="K242" s="89"/>
      <c r="L242" s="89">
        <f>AVERAGE(Month!J$235:J244)</f>
        <v>199.084</v>
      </c>
      <c r="M242" s="89">
        <f>AVERAGE(Month!K$235:K244)</f>
        <v>33.524999999999999</v>
      </c>
      <c r="N242" s="89">
        <f>AVERAGE(Month!L$235:L244)</f>
        <v>66.664000000000016</v>
      </c>
      <c r="O242" s="89">
        <f>AVERAGE(Month!M$235:M244)</f>
        <v>69.233999999999995</v>
      </c>
      <c r="P242" s="89">
        <f>AVERAGE(Month!N$235:N244)</f>
        <v>10.281999999999998</v>
      </c>
      <c r="Q242" s="89">
        <f>AVERAGE(Month!O$235:O244)</f>
        <v>14.064999999999998</v>
      </c>
      <c r="R242" s="89">
        <f>AVERAGE(Month!P$235:P244)</f>
        <v>3.5729999999999995</v>
      </c>
      <c r="S242" s="89">
        <f>AVERAGE(Month!Q$235:Q244)</f>
        <v>1.7410000000000001</v>
      </c>
    </row>
    <row r="243" spans="1:19" x14ac:dyDescent="0.3">
      <c r="A243" s="98">
        <v>2014</v>
      </c>
      <c r="B243" s="73" t="s">
        <v>91</v>
      </c>
      <c r="C243" s="89">
        <f t="shared" si="11"/>
        <v>174.87</v>
      </c>
      <c r="D243" s="89">
        <f>Month!C245+D242</f>
        <v>28.6</v>
      </c>
      <c r="E243" s="89">
        <f>Month!D245+E242</f>
        <v>61.179999999999993</v>
      </c>
      <c r="F243" s="89">
        <f>Month!E245+F242</f>
        <v>58.19</v>
      </c>
      <c r="G243" s="89">
        <f>Month!F245+G242</f>
        <v>9.610000000000003</v>
      </c>
      <c r="H243" s="89">
        <f>Month!G245+H242</f>
        <v>12.52</v>
      </c>
      <c r="I243" s="89">
        <f>Month!H245+I242</f>
        <v>3.1700000000000004</v>
      </c>
      <c r="J243" s="89">
        <f>Month!I245+J242</f>
        <v>1.5999999999999999</v>
      </c>
      <c r="K243" s="89"/>
      <c r="L243" s="89">
        <f>AVERAGE(Month!J$235:J245)</f>
        <v>198.86</v>
      </c>
      <c r="M243" s="89">
        <f>AVERAGE(Month!K$235:K245)</f>
        <v>33.194545454545455</v>
      </c>
      <c r="N243" s="89">
        <f>AVERAGE(Month!L$235:L245)</f>
        <v>66.759090909090915</v>
      </c>
      <c r="O243" s="89">
        <f>AVERAGE(Month!M$235:M245)</f>
        <v>69.279090909090897</v>
      </c>
      <c r="P243" s="89">
        <f>AVERAGE(Month!N$235:N245)</f>
        <v>10.515454545454544</v>
      </c>
      <c r="Q243" s="89">
        <f>AVERAGE(Month!O$235:O245)</f>
        <v>13.787272727272724</v>
      </c>
      <c r="R243" s="89">
        <f>AVERAGE(Month!P$235:P245)</f>
        <v>3.566363636363636</v>
      </c>
      <c r="S243" s="89">
        <f>AVERAGE(Month!Q$235:Q245)</f>
        <v>1.7581818181818181</v>
      </c>
    </row>
    <row r="244" spans="1:19" x14ac:dyDescent="0.3">
      <c r="A244" s="99">
        <v>2014</v>
      </c>
      <c r="B244" s="92" t="s">
        <v>92</v>
      </c>
      <c r="C244" s="93">
        <f t="shared" si="11"/>
        <v>194.28</v>
      </c>
      <c r="D244" s="93">
        <f>Month!C246+D243</f>
        <v>31.5</v>
      </c>
      <c r="E244" s="93">
        <f>Month!D246+E243</f>
        <v>66.779999999999987</v>
      </c>
      <c r="F244" s="93">
        <f>Month!E246+F243</f>
        <v>66.12</v>
      </c>
      <c r="G244" s="93">
        <f>Month!F246+G243</f>
        <v>10.680000000000003</v>
      </c>
      <c r="H244" s="93">
        <f>Month!G246+H243</f>
        <v>13.84</v>
      </c>
      <c r="I244" s="93">
        <f>Month!H246+I243</f>
        <v>3.6100000000000003</v>
      </c>
      <c r="J244" s="93">
        <f>Month!I246+J243</f>
        <v>1.7499999999999998</v>
      </c>
      <c r="K244" s="93"/>
      <c r="L244" s="93">
        <f>AVERAGE(Month!J$235:J246)</f>
        <v>198.5975</v>
      </c>
      <c r="M244" s="93">
        <f>AVERAGE(Month!K$235:K246)</f>
        <v>32.650833333333331</v>
      </c>
      <c r="N244" s="93">
        <f>AVERAGE(Month!L$235:L246)</f>
        <v>66.799166666666679</v>
      </c>
      <c r="O244" s="93">
        <f>AVERAGE(Month!M$235:M246)</f>
        <v>69.219166666666652</v>
      </c>
      <c r="P244" s="93">
        <f>AVERAGE(Month!N$235:N246)</f>
        <v>10.709999999999999</v>
      </c>
      <c r="Q244" s="93">
        <f>AVERAGE(Month!O$235:O246)</f>
        <v>13.850833333333332</v>
      </c>
      <c r="R244" s="93">
        <f>AVERAGE(Month!P$235:P246)</f>
        <v>3.6024999999999996</v>
      </c>
      <c r="S244" s="93">
        <f>AVERAGE(Month!Q$235:Q246)</f>
        <v>1.7649999999999999</v>
      </c>
    </row>
    <row r="245" spans="1:19" x14ac:dyDescent="0.3">
      <c r="A245" s="98">
        <v>2015</v>
      </c>
      <c r="B245" s="73" t="s">
        <v>81</v>
      </c>
      <c r="C245" s="89">
        <f>SUM(D245:J245)</f>
        <v>20.49</v>
      </c>
      <c r="D245" s="89">
        <f>Month!C247</f>
        <v>3.16</v>
      </c>
      <c r="E245" s="89">
        <f>Month!D247</f>
        <v>5.57</v>
      </c>
      <c r="F245" s="89">
        <f>Month!E247</f>
        <v>8.5399999999999991</v>
      </c>
      <c r="G245" s="89">
        <f>Month!F247</f>
        <v>1.1299999999999999</v>
      </c>
      <c r="H245" s="89">
        <f>Month!G247</f>
        <v>1.46</v>
      </c>
      <c r="I245" s="89">
        <f>Month!H247</f>
        <v>0.49</v>
      </c>
      <c r="J245" s="89">
        <f>Month!I247</f>
        <v>0.14000000000000001</v>
      </c>
      <c r="K245" s="89"/>
      <c r="L245" s="89">
        <f>AVERAGE(Month!J$247:J247)</f>
        <v>197.70000000000002</v>
      </c>
      <c r="M245" s="89">
        <f>AVERAGE(Month!K$247:K247)</f>
        <v>28.01</v>
      </c>
      <c r="N245" s="89">
        <f>AVERAGE(Month!L$247:L247)</f>
        <v>66.81</v>
      </c>
      <c r="O245" s="89">
        <f>AVERAGE(Month!M$247:M247)</f>
        <v>68.33</v>
      </c>
      <c r="P245" s="89">
        <f>AVERAGE(Month!N$247:N247)</f>
        <v>11.93</v>
      </c>
      <c r="Q245" s="89">
        <f>AVERAGE(Month!O$247:O247)</f>
        <v>16.2</v>
      </c>
      <c r="R245" s="89">
        <f>AVERAGE(Month!P$247:P247)</f>
        <v>4.68</v>
      </c>
      <c r="S245" s="89">
        <f>AVERAGE(Month!Q$247:Q247)</f>
        <v>1.74</v>
      </c>
    </row>
    <row r="246" spans="1:19" x14ac:dyDescent="0.3">
      <c r="A246" s="98">
        <v>2015</v>
      </c>
      <c r="B246" s="73" t="s">
        <v>82</v>
      </c>
      <c r="C246" s="89">
        <f>SUM(D246:J246)</f>
        <v>39.54</v>
      </c>
      <c r="D246" s="89">
        <f>Month!C248+D245</f>
        <v>6.0500000000000007</v>
      </c>
      <c r="E246" s="89">
        <f>Month!D248+E245</f>
        <v>10.870000000000001</v>
      </c>
      <c r="F246" s="89">
        <f>Month!E248+F245</f>
        <v>16.489999999999998</v>
      </c>
      <c r="G246" s="89">
        <f>Month!F248+G245</f>
        <v>2.2599999999999998</v>
      </c>
      <c r="H246" s="89">
        <f>Month!G248+H245</f>
        <v>2.75</v>
      </c>
      <c r="I246" s="89">
        <f>Month!H248+I245</f>
        <v>0.85</v>
      </c>
      <c r="J246" s="89">
        <f>Month!I248+J245</f>
        <v>0.27</v>
      </c>
      <c r="K246" s="89"/>
      <c r="L246" s="89">
        <f>AVERAGE(Month!J$247:J248)</f>
        <v>195.88</v>
      </c>
      <c r="M246" s="89">
        <f>AVERAGE(Month!K$247:K248)</f>
        <v>27.5</v>
      </c>
      <c r="N246" s="89">
        <f>AVERAGE(Month!L$247:L248)</f>
        <v>65.2</v>
      </c>
      <c r="O246" s="89">
        <f>AVERAGE(Month!M$247:M248)</f>
        <v>69.17</v>
      </c>
      <c r="P246" s="89">
        <f>AVERAGE(Month!N$247:N248)</f>
        <v>11.965</v>
      </c>
      <c r="Q246" s="89">
        <f>AVERAGE(Month!O$247:O248)</f>
        <v>16.094999999999999</v>
      </c>
      <c r="R246" s="89">
        <f>AVERAGE(Month!P$247:P248)</f>
        <v>4.3</v>
      </c>
      <c r="S246" s="89">
        <f>AVERAGE(Month!Q$247:Q248)</f>
        <v>1.65</v>
      </c>
    </row>
    <row r="247" spans="1:19" x14ac:dyDescent="0.3">
      <c r="A247" s="98">
        <v>2015</v>
      </c>
      <c r="B247" s="73" t="s">
        <v>83</v>
      </c>
      <c r="C247" s="89">
        <f>SUM(D247:J247)</f>
        <v>58.31</v>
      </c>
      <c r="D247" s="89">
        <f>Month!C249+D246</f>
        <v>9.0500000000000007</v>
      </c>
      <c r="E247" s="89">
        <f>Month!D249+E246</f>
        <v>16.34</v>
      </c>
      <c r="F247" s="89">
        <f>Month!E249+F246</f>
        <v>23.839999999999996</v>
      </c>
      <c r="G247" s="89">
        <f>Month!F249+G246</f>
        <v>3.3899999999999997</v>
      </c>
      <c r="H247" s="89">
        <f>Month!G249+H246</f>
        <v>4</v>
      </c>
      <c r="I247" s="89">
        <f>Month!H249+I246</f>
        <v>1.27</v>
      </c>
      <c r="J247" s="89">
        <f>Month!I249+J246</f>
        <v>0.42000000000000004</v>
      </c>
      <c r="K247" s="89"/>
      <c r="L247" s="89">
        <f>AVERAGE(Month!J$247:J249)</f>
        <v>196.21</v>
      </c>
      <c r="M247" s="89">
        <f>AVERAGE(Month!K$247:K249)</f>
        <v>28.189999999999998</v>
      </c>
      <c r="N247" s="89">
        <f>AVERAGE(Month!L$247:L249)</f>
        <v>65.36333333333333</v>
      </c>
      <c r="O247" s="89">
        <f>AVERAGE(Month!M$247:M249)</f>
        <v>68.686666666666667</v>
      </c>
      <c r="P247" s="89">
        <f>AVERAGE(Month!N$247:N249)</f>
        <v>11.993333333333334</v>
      </c>
      <c r="Q247" s="89">
        <f>AVERAGE(Month!O$247:O249)</f>
        <v>15.799999999999999</v>
      </c>
      <c r="R247" s="89">
        <f>AVERAGE(Month!P$247:P249)</f>
        <v>4.47</v>
      </c>
      <c r="S247" s="89">
        <f>AVERAGE(Month!Q$247:Q249)</f>
        <v>1.7066666666666668</v>
      </c>
    </row>
    <row r="248" spans="1:19" x14ac:dyDescent="0.3">
      <c r="A248" s="98">
        <v>2015</v>
      </c>
      <c r="B248" s="73" t="s">
        <v>84</v>
      </c>
      <c r="C248" s="89">
        <f>SUM(D248:J248)</f>
        <v>74.509999999999977</v>
      </c>
      <c r="D248" s="89">
        <f>Month!C250+D247</f>
        <v>11.34</v>
      </c>
      <c r="E248" s="89">
        <f>Month!D250+E247</f>
        <v>22.259999999999998</v>
      </c>
      <c r="F248" s="89">
        <f>Month!E250+F247</f>
        <v>29.159999999999997</v>
      </c>
      <c r="G248" s="89">
        <f>Month!F250+G247</f>
        <v>4.3199999999999994</v>
      </c>
      <c r="H248" s="89">
        <f>Month!G250+H247</f>
        <v>5.24</v>
      </c>
      <c r="I248" s="89">
        <f>Month!H250+I247</f>
        <v>1.61</v>
      </c>
      <c r="J248" s="89">
        <f>Month!I250+J247</f>
        <v>0.58000000000000007</v>
      </c>
      <c r="K248" s="89"/>
      <c r="L248" s="89">
        <f>AVERAGE(Month!J$247:J250)</f>
        <v>197.63249999999999</v>
      </c>
      <c r="M248" s="89">
        <f>AVERAGE(Month!K$247:K250)</f>
        <v>28.784999999999997</v>
      </c>
      <c r="N248" s="89">
        <f>AVERAGE(Month!L$247:L250)</f>
        <v>66.772500000000008</v>
      </c>
      <c r="O248" s="89">
        <f>AVERAGE(Month!M$247:M250)</f>
        <v>68.277500000000003</v>
      </c>
      <c r="P248" s="89">
        <f>AVERAGE(Month!N$247:N250)</f>
        <v>11.942500000000001</v>
      </c>
      <c r="Q248" s="89">
        <f>AVERAGE(Month!O$247:O250)</f>
        <v>15.6875</v>
      </c>
      <c r="R248" s="89">
        <f>AVERAGE(Month!P$247:P250)</f>
        <v>4.4000000000000004</v>
      </c>
      <c r="S248" s="89">
        <f>AVERAGE(Month!Q$247:Q250)</f>
        <v>1.7675000000000001</v>
      </c>
    </row>
    <row r="249" spans="1:19" x14ac:dyDescent="0.3">
      <c r="A249" s="98">
        <v>2015</v>
      </c>
      <c r="B249" s="73" t="s">
        <v>85</v>
      </c>
      <c r="C249" s="89">
        <f>SUM(D249:J249)</f>
        <v>89.52</v>
      </c>
      <c r="D249" s="89">
        <f>Month!C251+D248</f>
        <v>13.129999999999999</v>
      </c>
      <c r="E249" s="89">
        <f>Month!D251+E248</f>
        <v>27.979999999999997</v>
      </c>
      <c r="F249" s="89">
        <f>Month!E251+F248</f>
        <v>33.879999999999995</v>
      </c>
      <c r="G249" s="89">
        <f>Month!F251+G248</f>
        <v>5.2499999999999991</v>
      </c>
      <c r="H249" s="89">
        <f>Month!G251+H248</f>
        <v>6.5</v>
      </c>
      <c r="I249" s="89">
        <f>Month!H251+I248</f>
        <v>2.04</v>
      </c>
      <c r="J249" s="89">
        <f>Month!I251+J248</f>
        <v>0.7400000000000001</v>
      </c>
      <c r="K249" s="89"/>
      <c r="L249" s="89">
        <f>AVERAGE(Month!J$247:J251)</f>
        <v>197.33800000000002</v>
      </c>
      <c r="M249" s="89">
        <f>AVERAGE(Month!K$247:K251)</f>
        <v>28.445999999999998</v>
      </c>
      <c r="N249" s="89">
        <f>AVERAGE(Month!L$247:L251)</f>
        <v>67.158000000000001</v>
      </c>
      <c r="O249" s="89">
        <f>AVERAGE(Month!M$247:M251)</f>
        <v>67.775999999999996</v>
      </c>
      <c r="P249" s="89">
        <f>AVERAGE(Month!N$247:N251)</f>
        <v>11.926</v>
      </c>
      <c r="Q249" s="89">
        <f>AVERAGE(Month!O$247:O251)</f>
        <v>15.616</v>
      </c>
      <c r="R249" s="89">
        <f>AVERAGE(Month!P$247:P251)</f>
        <v>4.6219999999999999</v>
      </c>
      <c r="S249" s="89">
        <f>AVERAGE(Month!Q$247:Q251)</f>
        <v>1.794</v>
      </c>
    </row>
    <row r="250" spans="1:19" x14ac:dyDescent="0.3">
      <c r="A250" s="98">
        <v>2015</v>
      </c>
      <c r="B250" s="73" t="s">
        <v>86</v>
      </c>
      <c r="C250" s="89">
        <f t="shared" ref="C250:C313" si="12">SUM(D250:J250)</f>
        <v>103.10999999999999</v>
      </c>
      <c r="D250" s="89">
        <f>Month!C252+D249</f>
        <v>14.729999999999999</v>
      </c>
      <c r="E250" s="89">
        <f>Month!D252+E249</f>
        <v>33.43</v>
      </c>
      <c r="F250" s="89">
        <f>Month!E252+F249</f>
        <v>37.769999999999996</v>
      </c>
      <c r="G250" s="89">
        <f>Month!F252+G249</f>
        <v>6.1799999999999988</v>
      </c>
      <c r="H250" s="89">
        <f>Month!G252+H249</f>
        <v>7.72</v>
      </c>
      <c r="I250" s="89">
        <f>Month!H252+I249</f>
        <v>2.38</v>
      </c>
      <c r="J250" s="89">
        <f>Month!I252+J249</f>
        <v>0.90000000000000013</v>
      </c>
      <c r="K250" s="89"/>
      <c r="L250" s="89">
        <f>AVERAGE(Month!J$247:J252)</f>
        <v>196.88166666666666</v>
      </c>
      <c r="M250" s="89">
        <f>AVERAGE(Month!K$247:K252)</f>
        <v>28.213333333333335</v>
      </c>
      <c r="N250" s="89">
        <f>AVERAGE(Month!L$247:L252)</f>
        <v>66.875</v>
      </c>
      <c r="O250" s="89">
        <f>AVERAGE(Month!M$247:M252)</f>
        <v>67.793333333333337</v>
      </c>
      <c r="P250" s="89">
        <f>AVERAGE(Month!N$247:N252)</f>
        <v>11.966666666666667</v>
      </c>
      <c r="Q250" s="89">
        <f>AVERAGE(Month!O$247:O252)</f>
        <v>15.450000000000001</v>
      </c>
      <c r="R250" s="89">
        <f>AVERAGE(Month!P$247:P252)</f>
        <v>4.7666666666666666</v>
      </c>
      <c r="S250" s="89">
        <f>AVERAGE(Month!Q$247:Q252)</f>
        <v>1.8166666666666667</v>
      </c>
    </row>
    <row r="251" spans="1:19" x14ac:dyDescent="0.3">
      <c r="A251" s="98">
        <v>2015</v>
      </c>
      <c r="B251" s="73" t="s">
        <v>87</v>
      </c>
      <c r="C251" s="89">
        <f t="shared" si="12"/>
        <v>116.55999999999997</v>
      </c>
      <c r="D251" s="89">
        <f>Month!C253+D250</f>
        <v>16.259999999999998</v>
      </c>
      <c r="E251" s="89">
        <f>Month!D253+E250</f>
        <v>39.049999999999997</v>
      </c>
      <c r="F251" s="89">
        <f>Month!E253+F250</f>
        <v>41.4</v>
      </c>
      <c r="G251" s="89">
        <f>Month!F253+G250</f>
        <v>7.0699999999999985</v>
      </c>
      <c r="H251" s="89">
        <f>Month!G253+H250</f>
        <v>8.99</v>
      </c>
      <c r="I251" s="89">
        <f>Month!H253+I250</f>
        <v>2.7199999999999998</v>
      </c>
      <c r="J251" s="89">
        <f>Month!I253+J250</f>
        <v>1.07</v>
      </c>
      <c r="K251" s="89"/>
      <c r="L251" s="89">
        <f>AVERAGE(Month!J$247:J253)</f>
        <v>196.85285714285715</v>
      </c>
      <c r="M251" s="89">
        <f>AVERAGE(Month!K$247:K253)</f>
        <v>27.982857142857142</v>
      </c>
      <c r="N251" s="89">
        <f>AVERAGE(Month!L$247:L253)</f>
        <v>66.96142857142857</v>
      </c>
      <c r="O251" s="89">
        <f>AVERAGE(Month!M$247:M253)</f>
        <v>67.854285714285723</v>
      </c>
      <c r="P251" s="89">
        <f>AVERAGE(Month!N$247:N253)</f>
        <v>11.987142857142857</v>
      </c>
      <c r="Q251" s="89">
        <f>AVERAGE(Month!O$247:O253)</f>
        <v>15.372857142857143</v>
      </c>
      <c r="R251" s="89">
        <f>AVERAGE(Month!P$247:P253)</f>
        <v>4.838571428571429</v>
      </c>
      <c r="S251" s="89">
        <f>AVERAGE(Month!Q$247:Q253)</f>
        <v>1.8557142857142856</v>
      </c>
    </row>
    <row r="252" spans="1:19" x14ac:dyDescent="0.3">
      <c r="A252" s="98">
        <v>2015</v>
      </c>
      <c r="B252" s="73" t="s">
        <v>88</v>
      </c>
      <c r="C252" s="89">
        <f t="shared" si="12"/>
        <v>130.05000000000001</v>
      </c>
      <c r="D252" s="89">
        <f>Month!C254+D251</f>
        <v>17.839999999999996</v>
      </c>
      <c r="E252" s="89">
        <f>Month!D254+E251</f>
        <v>44.75</v>
      </c>
      <c r="F252" s="89">
        <f>Month!E254+F251</f>
        <v>45.03</v>
      </c>
      <c r="G252" s="89">
        <f>Month!F254+G251</f>
        <v>7.9599999999999982</v>
      </c>
      <c r="H252" s="89">
        <f>Month!G254+H251</f>
        <v>10.19</v>
      </c>
      <c r="I252" s="89">
        <f>Month!H254+I251</f>
        <v>3.0399999999999996</v>
      </c>
      <c r="J252" s="89">
        <f>Month!I254+J251</f>
        <v>1.24</v>
      </c>
      <c r="K252" s="89"/>
      <c r="L252" s="89">
        <f>AVERAGE(Month!J$247:J254)</f>
        <v>197.41125</v>
      </c>
      <c r="M252" s="89">
        <f>AVERAGE(Month!K$247:K254)</f>
        <v>27.897500000000001</v>
      </c>
      <c r="N252" s="89">
        <f>AVERAGE(Month!L$247:L254)</f>
        <v>67.141249999999999</v>
      </c>
      <c r="O252" s="89">
        <f>AVERAGE(Month!M$247:M254)</f>
        <v>68.413750000000007</v>
      </c>
      <c r="P252" s="89">
        <f>AVERAGE(Month!N$247:N254)</f>
        <v>12.0375</v>
      </c>
      <c r="Q252" s="89">
        <f>AVERAGE(Month!O$247:O254)</f>
        <v>15.227499999999999</v>
      </c>
      <c r="R252" s="89">
        <f>AVERAGE(Month!P$247:P254)</f>
        <v>4.8162500000000001</v>
      </c>
      <c r="S252" s="89">
        <f>AVERAGE(Month!Q$247:Q254)</f>
        <v>1.8774999999999999</v>
      </c>
    </row>
    <row r="253" spans="1:19" x14ac:dyDescent="0.3">
      <c r="A253" s="98">
        <v>2015</v>
      </c>
      <c r="B253" s="73" t="s">
        <v>89</v>
      </c>
      <c r="C253" s="89">
        <f t="shared" si="12"/>
        <v>144.14999999999998</v>
      </c>
      <c r="D253" s="89">
        <f>Month!C255+D252</f>
        <v>19.389999999999997</v>
      </c>
      <c r="E253" s="89">
        <f>Month!D255+E252</f>
        <v>50.46</v>
      </c>
      <c r="F253" s="89">
        <f>Month!E255+F252</f>
        <v>49.35</v>
      </c>
      <c r="G253" s="89">
        <f>Month!F255+G252</f>
        <v>8.8499999999999979</v>
      </c>
      <c r="H253" s="89">
        <f>Month!G255+H252</f>
        <v>11.37</v>
      </c>
      <c r="I253" s="89">
        <f>Month!H255+I252</f>
        <v>3.3199999999999994</v>
      </c>
      <c r="J253" s="89">
        <f>Month!I255+J252</f>
        <v>1.41</v>
      </c>
      <c r="K253" s="89"/>
      <c r="L253" s="89">
        <f>AVERAGE(Month!J$247:J255)</f>
        <v>197.03555555555556</v>
      </c>
      <c r="M253" s="89">
        <f>AVERAGE(Month!K$247:K255)</f>
        <v>27.096666666666668</v>
      </c>
      <c r="N253" s="89">
        <f>AVERAGE(Month!L$247:L255)</f>
        <v>67.296666666666667</v>
      </c>
      <c r="O253" s="89">
        <f>AVERAGE(Month!M$247:M255)</f>
        <v>68.754444444444459</v>
      </c>
      <c r="P253" s="89">
        <f>AVERAGE(Month!N$247:N255)</f>
        <v>12.104444444444445</v>
      </c>
      <c r="Q253" s="89">
        <f>AVERAGE(Month!O$247:O255)</f>
        <v>15.196666666666665</v>
      </c>
      <c r="R253" s="89">
        <f>AVERAGE(Month!P$247:P255)</f>
        <v>4.695555555555555</v>
      </c>
      <c r="S253" s="89">
        <f>AVERAGE(Month!Q$247:Q255)</f>
        <v>1.891111111111111</v>
      </c>
    </row>
    <row r="254" spans="1:19" x14ac:dyDescent="0.3">
      <c r="A254" s="98">
        <v>2015</v>
      </c>
      <c r="B254" s="73" t="s">
        <v>90</v>
      </c>
      <c r="C254" s="89">
        <f t="shared" si="12"/>
        <v>160.32999999999996</v>
      </c>
      <c r="D254" s="89">
        <f>Month!C256+D253</f>
        <v>21.529999999999998</v>
      </c>
      <c r="E254" s="89">
        <f>Month!D256+E253</f>
        <v>56.1</v>
      </c>
      <c r="F254" s="89">
        <f>Month!E256+F253</f>
        <v>54.78</v>
      </c>
      <c r="G254" s="89">
        <f>Month!F256+G253</f>
        <v>10.039999999999997</v>
      </c>
      <c r="H254" s="89">
        <f>Month!G256+H253</f>
        <v>12.729999999999999</v>
      </c>
      <c r="I254" s="89">
        <f>Month!H256+I253</f>
        <v>3.6099999999999994</v>
      </c>
      <c r="J254" s="89">
        <f>Month!I256+J253</f>
        <v>1.54</v>
      </c>
      <c r="K254" s="89"/>
      <c r="L254" s="89">
        <f>AVERAGE(Month!J$247:J256)</f>
        <v>196.76399999999998</v>
      </c>
      <c r="M254" s="89">
        <f>AVERAGE(Month!K$247:K256)</f>
        <v>26.731000000000002</v>
      </c>
      <c r="N254" s="89">
        <f>AVERAGE(Month!L$247:L256)</f>
        <v>67.33</v>
      </c>
      <c r="O254" s="89">
        <f>AVERAGE(Month!M$247:M256)</f>
        <v>68.751000000000005</v>
      </c>
      <c r="P254" s="89">
        <f>AVERAGE(Month!N$247:N256)</f>
        <v>12.222999999999999</v>
      </c>
      <c r="Q254" s="89">
        <f>AVERAGE(Month!O$247:O256)</f>
        <v>15.350999999999999</v>
      </c>
      <c r="R254" s="89">
        <f>AVERAGE(Month!P$247:P256)</f>
        <v>4.5229999999999997</v>
      </c>
      <c r="S254" s="89">
        <f>AVERAGE(Month!Q$247:Q256)</f>
        <v>1.855</v>
      </c>
    </row>
    <row r="255" spans="1:19" x14ac:dyDescent="0.3">
      <c r="A255" s="98">
        <v>2015</v>
      </c>
      <c r="B255" s="73" t="s">
        <v>91</v>
      </c>
      <c r="C255" s="89">
        <f t="shared" si="12"/>
        <v>177.18</v>
      </c>
      <c r="D255" s="89">
        <f>Month!C257+D254</f>
        <v>23.439999999999998</v>
      </c>
      <c r="E255" s="89">
        <f>Month!D257+E254</f>
        <v>61.4</v>
      </c>
      <c r="F255" s="89">
        <f>Month!E257+F254</f>
        <v>61.33</v>
      </c>
      <c r="G255" s="89">
        <f>Month!F257+G254</f>
        <v>11.229999999999997</v>
      </c>
      <c r="H255" s="89">
        <f>Month!G257+H254</f>
        <v>14.03</v>
      </c>
      <c r="I255" s="89">
        <f>Month!H257+I254</f>
        <v>4.09</v>
      </c>
      <c r="J255" s="89">
        <f>Month!I257+J254</f>
        <v>1.6600000000000001</v>
      </c>
      <c r="K255" s="89"/>
      <c r="L255" s="89">
        <f>AVERAGE(Month!J$247:J257)</f>
        <v>196.09181818181816</v>
      </c>
      <c r="M255" s="89">
        <f>AVERAGE(Month!K$247:K257)</f>
        <v>26.019090909090906</v>
      </c>
      <c r="N255" s="89">
        <f>AVERAGE(Month!L$247:L257)</f>
        <v>66.994545454545445</v>
      </c>
      <c r="O255" s="89">
        <f>AVERAGE(Month!M$247:M257)</f>
        <v>68.88818181818182</v>
      </c>
      <c r="P255" s="89">
        <f>AVERAGE(Month!N$247:N257)</f>
        <v>12.337272727272726</v>
      </c>
      <c r="Q255" s="89">
        <f>AVERAGE(Month!O$247:O257)</f>
        <v>15.435454545454546</v>
      </c>
      <c r="R255" s="89">
        <f>AVERAGE(Month!P$247:P257)</f>
        <v>4.5954545454545448</v>
      </c>
      <c r="S255" s="89">
        <f>AVERAGE(Month!Q$247:Q257)</f>
        <v>1.8218181818181818</v>
      </c>
    </row>
    <row r="256" spans="1:19" x14ac:dyDescent="0.3">
      <c r="A256" s="99">
        <v>2015</v>
      </c>
      <c r="B256" s="92" t="s">
        <v>92</v>
      </c>
      <c r="C256" s="93">
        <f t="shared" si="12"/>
        <v>194.66</v>
      </c>
      <c r="D256" s="93">
        <f>Month!C258+D255</f>
        <v>25.13</v>
      </c>
      <c r="E256" s="93">
        <f>Month!D258+E255</f>
        <v>67.08</v>
      </c>
      <c r="F256" s="93">
        <f>Month!E258+F255</f>
        <v>68.099999999999994</v>
      </c>
      <c r="G256" s="93">
        <f>Month!F258+G255</f>
        <v>12.419999999999996</v>
      </c>
      <c r="H256" s="93">
        <f>Month!G258+H255</f>
        <v>15.469999999999999</v>
      </c>
      <c r="I256" s="93">
        <f>Month!H258+I255</f>
        <v>4.6500000000000004</v>
      </c>
      <c r="J256" s="93">
        <f>Month!I258+J255</f>
        <v>1.81</v>
      </c>
      <c r="K256" s="93"/>
      <c r="L256" s="93">
        <f>AVERAGE(Month!J$247:J258)</f>
        <v>195.54999999999998</v>
      </c>
      <c r="M256" s="93">
        <f>AVERAGE(Month!K$247:K258)</f>
        <v>25.385000000000002</v>
      </c>
      <c r="N256" s="93">
        <f>AVERAGE(Month!L$247:L258)</f>
        <v>67.09333333333332</v>
      </c>
      <c r="O256" s="93">
        <f>AVERAGE(Month!M$247:M258)</f>
        <v>68.682500000000005</v>
      </c>
      <c r="P256" s="93">
        <f>AVERAGE(Month!N$247:N258)</f>
        <v>12.443333333333333</v>
      </c>
      <c r="Q256" s="93">
        <f>AVERAGE(Month!O$247:O258)</f>
        <v>15.478333333333332</v>
      </c>
      <c r="R256" s="93">
        <f>AVERAGE(Month!P$247:P258)</f>
        <v>4.6524999999999999</v>
      </c>
      <c r="S256" s="93">
        <f>AVERAGE(Month!Q$247:Q258)</f>
        <v>1.8149999999999997</v>
      </c>
    </row>
    <row r="257" spans="1:19" x14ac:dyDescent="0.3">
      <c r="A257" s="98">
        <v>2016</v>
      </c>
      <c r="B257" s="73" t="s">
        <v>81</v>
      </c>
      <c r="C257" s="89">
        <f t="shared" si="12"/>
        <v>18.93</v>
      </c>
      <c r="D257" s="89">
        <f>Month!C259</f>
        <v>1.68</v>
      </c>
      <c r="E257" s="89">
        <f>Month!D259</f>
        <v>5.54</v>
      </c>
      <c r="F257" s="89">
        <f>Month!E259</f>
        <v>8.44</v>
      </c>
      <c r="G257" s="89">
        <f>Month!F259</f>
        <v>1.3</v>
      </c>
      <c r="H257" s="89">
        <f>Month!G259</f>
        <v>1.31</v>
      </c>
      <c r="I257" s="89">
        <f>Month!H259</f>
        <v>0.5</v>
      </c>
      <c r="J257" s="89">
        <f>Month!I259</f>
        <v>0.16</v>
      </c>
      <c r="L257" s="89">
        <f>AVERAGE(Month!J$259:J259)</f>
        <v>188.97</v>
      </c>
      <c r="M257" s="89">
        <f>AVERAGE(Month!K$259:K259)</f>
        <v>15.37</v>
      </c>
      <c r="N257" s="89">
        <f>AVERAGE(Month!L$259:L259)</f>
        <v>66.52</v>
      </c>
      <c r="O257" s="89">
        <f>AVERAGE(Month!M$259:M259)</f>
        <v>71.81</v>
      </c>
      <c r="P257" s="89">
        <f>AVERAGE(Month!N$259:N259)</f>
        <v>13.74</v>
      </c>
      <c r="Q257" s="89">
        <f>AVERAGE(Month!O$259:O259)</f>
        <v>14.91</v>
      </c>
      <c r="R257" s="89">
        <f>AVERAGE(Month!P$259:P259)</f>
        <v>4.74</v>
      </c>
      <c r="S257" s="89">
        <f>AVERAGE(Month!Q$259:Q259)</f>
        <v>1.88</v>
      </c>
    </row>
    <row r="258" spans="1:19" x14ac:dyDescent="0.3">
      <c r="A258" s="98">
        <v>2016</v>
      </c>
      <c r="B258" s="73" t="s">
        <v>82</v>
      </c>
      <c r="C258" s="89">
        <f t="shared" si="12"/>
        <v>36.68</v>
      </c>
      <c r="D258" s="89">
        <f>Month!C260+D257</f>
        <v>3.3899999999999997</v>
      </c>
      <c r="E258" s="89">
        <f>Month!D260+E257</f>
        <v>10.75</v>
      </c>
      <c r="F258" s="89">
        <f>Month!E260+F257</f>
        <v>16.170000000000002</v>
      </c>
      <c r="G258" s="89">
        <f>Month!F260+G257</f>
        <v>2.6</v>
      </c>
      <c r="H258" s="89">
        <f>Month!G260+H257</f>
        <v>2.5099999999999998</v>
      </c>
      <c r="I258" s="89">
        <f>Month!H260+I257</f>
        <v>0.92999999999999994</v>
      </c>
      <c r="J258" s="89">
        <f>Month!I260+J257</f>
        <v>0.33</v>
      </c>
      <c r="L258" s="89">
        <f>AVERAGE(Month!J$259:J260)</f>
        <v>188.01499999999999</v>
      </c>
      <c r="M258" s="89">
        <f>AVERAGE(Month!K$259:K260)</f>
        <v>16.065000000000001</v>
      </c>
      <c r="N258" s="89">
        <f>AVERAGE(Month!L$259:L260)</f>
        <v>64.5</v>
      </c>
      <c r="O258" s="89">
        <f>AVERAGE(Month!M$259:M260)</f>
        <v>72.06</v>
      </c>
      <c r="P258" s="89">
        <f>AVERAGE(Month!N$259:N260)</f>
        <v>13.81</v>
      </c>
      <c r="Q258" s="89">
        <f>AVERAGE(Month!O$259:O260)</f>
        <v>14.905000000000001</v>
      </c>
      <c r="R258" s="89">
        <f>AVERAGE(Month!P$259:P260)</f>
        <v>4.6899999999999995</v>
      </c>
      <c r="S258" s="89">
        <f>AVERAGE(Month!Q$259:Q260)</f>
        <v>1.9849999999999999</v>
      </c>
    </row>
    <row r="259" spans="1:19" x14ac:dyDescent="0.3">
      <c r="A259" s="98">
        <v>2016</v>
      </c>
      <c r="B259" s="73" t="s">
        <v>83</v>
      </c>
      <c r="C259" s="89">
        <f t="shared" si="12"/>
        <v>54.860000000000007</v>
      </c>
      <c r="D259" s="89">
        <f>Month!C261+D258</f>
        <v>4.8899999999999997</v>
      </c>
      <c r="E259" s="89">
        <f>Month!D261+E258</f>
        <v>16.3</v>
      </c>
      <c r="F259" s="89">
        <f>Month!E261+F258</f>
        <v>24.240000000000002</v>
      </c>
      <c r="G259" s="89">
        <f>Month!F261+G258</f>
        <v>3.9000000000000004</v>
      </c>
      <c r="H259" s="89">
        <f>Month!G261+H258</f>
        <v>3.7199999999999998</v>
      </c>
      <c r="I259" s="89">
        <f>Month!H261+I258</f>
        <v>1.29</v>
      </c>
      <c r="J259" s="89">
        <f>Month!I261+J258</f>
        <v>0.52</v>
      </c>
      <c r="L259" s="89">
        <f>AVERAGE(Month!J$259:J261)</f>
        <v>189.37999999999997</v>
      </c>
      <c r="M259" s="89">
        <f>AVERAGE(Month!K$259:K261)</f>
        <v>15.840000000000002</v>
      </c>
      <c r="N259" s="89">
        <f>AVERAGE(Month!L$259:L261)</f>
        <v>65.203333333333333</v>
      </c>
      <c r="O259" s="89">
        <f>AVERAGE(Month!M$259:M261)</f>
        <v>73.046666666666667</v>
      </c>
      <c r="P259" s="89">
        <f>AVERAGE(Month!N$259:N261)</f>
        <v>13.866666666666667</v>
      </c>
      <c r="Q259" s="89">
        <f>AVERAGE(Month!O$259:O261)</f>
        <v>14.883333333333335</v>
      </c>
      <c r="R259" s="89">
        <f>AVERAGE(Month!P$259:P261)</f>
        <v>4.4633333333333329</v>
      </c>
      <c r="S259" s="89">
        <f>AVERAGE(Month!Q$259:Q261)</f>
        <v>2.0766666666666667</v>
      </c>
    </row>
    <row r="260" spans="1:19" x14ac:dyDescent="0.3">
      <c r="A260" s="98">
        <v>2016</v>
      </c>
      <c r="B260" s="73" t="s">
        <v>84</v>
      </c>
      <c r="C260" s="89">
        <f t="shared" si="12"/>
        <v>70.890000000000015</v>
      </c>
      <c r="D260" s="89">
        <f>Month!C262+D259</f>
        <v>5.8</v>
      </c>
      <c r="E260" s="89">
        <f>Month!D262+E259</f>
        <v>21.91</v>
      </c>
      <c r="F260" s="89">
        <f>Month!E262+F259</f>
        <v>30.980000000000004</v>
      </c>
      <c r="G260" s="89">
        <f>Month!F262+G259</f>
        <v>4.99</v>
      </c>
      <c r="H260" s="89">
        <f>Month!G262+H259</f>
        <v>4.8599999999999994</v>
      </c>
      <c r="I260" s="89">
        <f>Month!H262+I259</f>
        <v>1.67</v>
      </c>
      <c r="J260" s="89">
        <f>Month!I262+J259</f>
        <v>0.68</v>
      </c>
      <c r="L260" s="89">
        <f>AVERAGE(Month!J$259:J262)</f>
        <v>190.02499999999998</v>
      </c>
      <c r="M260" s="89">
        <f>AVERAGE(Month!K$259:K262)</f>
        <v>14.975000000000001</v>
      </c>
      <c r="N260" s="89">
        <f>AVERAGE(Month!L$259:L262)</f>
        <v>65.734999999999999</v>
      </c>
      <c r="O260" s="89">
        <f>AVERAGE(Month!M$259:M262)</f>
        <v>74.155000000000001</v>
      </c>
      <c r="P260" s="89">
        <f>AVERAGE(Month!N$259:N262)</f>
        <v>13.8575</v>
      </c>
      <c r="Q260" s="89">
        <f>AVERAGE(Month!O$259:O262)</f>
        <v>14.750000000000002</v>
      </c>
      <c r="R260" s="89">
        <f>AVERAGE(Month!P$259:P262)</f>
        <v>4.5249999999999995</v>
      </c>
      <c r="S260" s="89">
        <f>AVERAGE(Month!Q$259:Q262)</f>
        <v>2.0274999999999999</v>
      </c>
    </row>
    <row r="261" spans="1:19" x14ac:dyDescent="0.3">
      <c r="A261" s="98">
        <v>2016</v>
      </c>
      <c r="B261" s="73" t="s">
        <v>85</v>
      </c>
      <c r="C261" s="89">
        <f t="shared" si="12"/>
        <v>85.33</v>
      </c>
      <c r="D261" s="89">
        <f>Month!C263+D260</f>
        <v>6.52</v>
      </c>
      <c r="E261" s="89">
        <f>Month!D263+E260</f>
        <v>27.84</v>
      </c>
      <c r="F261" s="89">
        <f>Month!E263+F260</f>
        <v>35.950000000000003</v>
      </c>
      <c r="G261" s="89">
        <f>Month!F263+G260</f>
        <v>6.08</v>
      </c>
      <c r="H261" s="89">
        <f>Month!G263+H260</f>
        <v>6.0499999999999989</v>
      </c>
      <c r="I261" s="89">
        <f>Month!H263+I260</f>
        <v>2.0499999999999998</v>
      </c>
      <c r="J261" s="89">
        <f>Month!I263+J260</f>
        <v>0.84000000000000008</v>
      </c>
      <c r="L261" s="89">
        <f>AVERAGE(Month!J$259:J263)</f>
        <v>190.76999999999998</v>
      </c>
      <c r="M261" s="89">
        <f>AVERAGE(Month!K$259:K263)</f>
        <v>14.404000000000002</v>
      </c>
      <c r="N261" s="89">
        <f>AVERAGE(Month!L$259:L263)</f>
        <v>66.811999999999998</v>
      </c>
      <c r="O261" s="89">
        <f>AVERAGE(Month!M$259:M263)</f>
        <v>74.382000000000005</v>
      </c>
      <c r="P261" s="89">
        <f>AVERAGE(Month!N$259:N263)</f>
        <v>13.87</v>
      </c>
      <c r="Q261" s="89">
        <f>AVERAGE(Month!O$259:O263)</f>
        <v>14.708000000000002</v>
      </c>
      <c r="R261" s="89">
        <f>AVERAGE(Month!P$259:P263)</f>
        <v>4.5779999999999994</v>
      </c>
      <c r="S261" s="89">
        <f>AVERAGE(Month!Q$259:Q263)</f>
        <v>2.016</v>
      </c>
    </row>
    <row r="262" spans="1:19" x14ac:dyDescent="0.3">
      <c r="A262" s="98">
        <v>2016</v>
      </c>
      <c r="B262" s="73" t="s">
        <v>86</v>
      </c>
      <c r="C262" s="89">
        <f t="shared" si="12"/>
        <v>98.899999999999991</v>
      </c>
      <c r="D262" s="89">
        <f>Month!C264+D261</f>
        <v>7.3</v>
      </c>
      <c r="E262" s="89">
        <f>Month!D264+E261</f>
        <v>33.61</v>
      </c>
      <c r="F262" s="89">
        <f>Month!E264+F261</f>
        <v>40.230000000000004</v>
      </c>
      <c r="G262" s="89">
        <f>Month!F264+G261</f>
        <v>7.17</v>
      </c>
      <c r="H262" s="89">
        <f>Month!G264+H261</f>
        <v>7.2899999999999991</v>
      </c>
      <c r="I262" s="89">
        <f>Month!H264+I261</f>
        <v>2.3199999999999998</v>
      </c>
      <c r="J262" s="89">
        <f>Month!I264+J261</f>
        <v>0.98000000000000009</v>
      </c>
      <c r="L262" s="89">
        <f>AVERAGE(Month!J$259:J264)</f>
        <v>191.85666666666665</v>
      </c>
      <c r="M262" s="89">
        <f>AVERAGE(Month!K$259:K264)</f>
        <v>14.275</v>
      </c>
      <c r="N262" s="89">
        <f>AVERAGE(Month!L$259:L264)</f>
        <v>67.223333333333343</v>
      </c>
      <c r="O262" s="89">
        <f>AVERAGE(Month!M$259:M264)</f>
        <v>75.183333333333337</v>
      </c>
      <c r="P262" s="89">
        <f>AVERAGE(Month!N$259:N264)</f>
        <v>13.93</v>
      </c>
      <c r="Q262" s="89">
        <f>AVERAGE(Month!O$259:O264)</f>
        <v>14.738333333333335</v>
      </c>
      <c r="R262" s="89">
        <f>AVERAGE(Month!P$259:P264)</f>
        <v>4.546666666666666</v>
      </c>
      <c r="S262" s="89">
        <f>AVERAGE(Month!Q$259:Q264)</f>
        <v>1.96</v>
      </c>
    </row>
    <row r="263" spans="1:19" x14ac:dyDescent="0.3">
      <c r="A263" s="98">
        <v>2016</v>
      </c>
      <c r="B263" s="73" t="s">
        <v>87</v>
      </c>
      <c r="C263" s="89">
        <f t="shared" si="12"/>
        <v>112.09</v>
      </c>
      <c r="D263" s="89">
        <f>Month!C265+D262</f>
        <v>7.97</v>
      </c>
      <c r="E263" s="89">
        <f>Month!D265+E262</f>
        <v>39.47</v>
      </c>
      <c r="F263" s="89">
        <f>Month!E265+F262</f>
        <v>44.110000000000007</v>
      </c>
      <c r="G263" s="89">
        <f>Month!F265+G262</f>
        <v>8.08</v>
      </c>
      <c r="H263" s="89">
        <f>Month!G265+H262</f>
        <v>8.66</v>
      </c>
      <c r="I263" s="89">
        <f>Month!H265+I262</f>
        <v>2.67</v>
      </c>
      <c r="J263" s="89">
        <f>Month!I265+J262</f>
        <v>1.1300000000000001</v>
      </c>
      <c r="L263" s="89">
        <f>AVERAGE(Month!J$259:J265)</f>
        <v>191.5985714285714</v>
      </c>
      <c r="M263" s="89">
        <f>AVERAGE(Month!K$259:K265)</f>
        <v>13.975714285714288</v>
      </c>
      <c r="N263" s="89">
        <f>AVERAGE(Month!L$259:L265)</f>
        <v>67.657142857142858</v>
      </c>
      <c r="O263" s="89">
        <f>AVERAGE(Month!M$259:M265)</f>
        <v>74.682857142857145</v>
      </c>
      <c r="P263" s="89">
        <f>AVERAGE(Month!N$259:N265)</f>
        <v>13.705714285714285</v>
      </c>
      <c r="Q263" s="89">
        <f>AVERAGE(Month!O$259:O265)</f>
        <v>14.965714285714286</v>
      </c>
      <c r="R263" s="89">
        <f>AVERAGE(Month!P$259:P265)</f>
        <v>4.6728571428571417</v>
      </c>
      <c r="S263" s="89">
        <f>AVERAGE(Month!Q$259:Q265)</f>
        <v>1.9385714285714286</v>
      </c>
    </row>
    <row r="264" spans="1:19" x14ac:dyDescent="0.3">
      <c r="A264" s="98">
        <v>2016</v>
      </c>
      <c r="B264" s="73" t="s">
        <v>88</v>
      </c>
      <c r="C264" s="89">
        <f t="shared" si="12"/>
        <v>124.96000000000001</v>
      </c>
      <c r="D264" s="89">
        <f>Month!C266+D263</f>
        <v>8.5399999999999991</v>
      </c>
      <c r="E264" s="89">
        <f>Month!D266+E263</f>
        <v>45.18</v>
      </c>
      <c r="F264" s="89">
        <f>Month!E266+F263</f>
        <v>47.900000000000006</v>
      </c>
      <c r="G264" s="89">
        <f>Month!F266+G263</f>
        <v>8.99</v>
      </c>
      <c r="H264" s="89">
        <f>Month!G266+H263</f>
        <v>10.01</v>
      </c>
      <c r="I264" s="89">
        <f>Month!H266+I263</f>
        <v>3.05</v>
      </c>
      <c r="J264" s="89">
        <f>Month!I266+J263</f>
        <v>1.29</v>
      </c>
      <c r="L264" s="89">
        <f>AVERAGE(Month!J$259:J266)</f>
        <v>191.25374999999997</v>
      </c>
      <c r="M264" s="89">
        <f>AVERAGE(Month!K$259:K266)</f>
        <v>13.516250000000001</v>
      </c>
      <c r="N264" s="89">
        <f>AVERAGE(Month!L$259:L266)</f>
        <v>67.765000000000001</v>
      </c>
      <c r="O264" s="89">
        <f>AVERAGE(Month!M$259:M266)</f>
        <v>74.603749999999991</v>
      </c>
      <c r="P264" s="89">
        <f>AVERAGE(Month!N$259:N266)</f>
        <v>13.567499999999999</v>
      </c>
      <c r="Q264" s="89">
        <f>AVERAGE(Month!O$259:O266)</f>
        <v>15.10125</v>
      </c>
      <c r="R264" s="89">
        <f>AVERAGE(Month!P$259:P266)</f>
        <v>4.7687499999999989</v>
      </c>
      <c r="S264" s="89">
        <f>AVERAGE(Month!Q$259:Q266)</f>
        <v>1.9312499999999999</v>
      </c>
    </row>
    <row r="265" spans="1:19" x14ac:dyDescent="0.3">
      <c r="A265" s="98">
        <v>2016</v>
      </c>
      <c r="B265" s="73" t="s">
        <v>89</v>
      </c>
      <c r="C265" s="89">
        <f t="shared" si="12"/>
        <v>138.54</v>
      </c>
      <c r="D265" s="89">
        <f>Month!C267+D264</f>
        <v>9.2899999999999991</v>
      </c>
      <c r="E265" s="89">
        <f>Month!D267+E264</f>
        <v>51.17</v>
      </c>
      <c r="F265" s="89">
        <f>Month!E267+F264</f>
        <v>52.010000000000005</v>
      </c>
      <c r="G265" s="89">
        <f>Month!F267+G264</f>
        <v>9.9</v>
      </c>
      <c r="H265" s="89">
        <f>Month!G267+H264</f>
        <v>11.34</v>
      </c>
      <c r="I265" s="89">
        <f>Month!H267+I264</f>
        <v>3.44</v>
      </c>
      <c r="J265" s="89">
        <f>Month!I267+J264</f>
        <v>1.3900000000000001</v>
      </c>
      <c r="L265" s="89">
        <f>AVERAGE(Month!J$259:J267)</f>
        <v>191.46666666666664</v>
      </c>
      <c r="M265" s="89">
        <f>AVERAGE(Month!K$259:K267)</f>
        <v>13.237777777777779</v>
      </c>
      <c r="N265" s="89">
        <f>AVERAGE(Month!L$259:L267)</f>
        <v>68.217777777777783</v>
      </c>
      <c r="O265" s="89">
        <f>AVERAGE(Month!M$259:M267)</f>
        <v>74.625555555555536</v>
      </c>
      <c r="P265" s="89">
        <f>AVERAGE(Month!N$259:N267)</f>
        <v>13.488888888888887</v>
      </c>
      <c r="Q265" s="89">
        <f>AVERAGE(Month!O$259:O267)</f>
        <v>15.244444444444444</v>
      </c>
      <c r="R265" s="89">
        <f>AVERAGE(Month!P$259:P267)</f>
        <v>4.8011111111111102</v>
      </c>
      <c r="S265" s="89">
        <f>AVERAGE(Month!Q$259:Q267)</f>
        <v>1.8511111111111112</v>
      </c>
    </row>
    <row r="266" spans="1:19" x14ac:dyDescent="0.3">
      <c r="A266" s="98">
        <v>2016</v>
      </c>
      <c r="B266" s="73" t="s">
        <v>90</v>
      </c>
      <c r="C266" s="89">
        <f t="shared" si="12"/>
        <v>154.38000000000002</v>
      </c>
      <c r="D266" s="89">
        <f>Month!C268+D265</f>
        <v>10.26</v>
      </c>
      <c r="E266" s="89">
        <f>Month!D268+E265</f>
        <v>57</v>
      </c>
      <c r="F266" s="89">
        <f>Month!E268+F265</f>
        <v>58.180000000000007</v>
      </c>
      <c r="G266" s="89">
        <f>Month!F268+G265</f>
        <v>11.1</v>
      </c>
      <c r="H266" s="89">
        <f>Month!G268+H265</f>
        <v>12.65</v>
      </c>
      <c r="I266" s="89">
        <f>Month!H268+I265</f>
        <v>3.76</v>
      </c>
      <c r="J266" s="89">
        <f>Month!I268+J265</f>
        <v>1.4300000000000002</v>
      </c>
      <c r="L266" s="89">
        <f>AVERAGE(Month!J$259:J268)</f>
        <v>191.45099999999996</v>
      </c>
      <c r="M266" s="89">
        <f>AVERAGE(Month!K$259:K268)</f>
        <v>13.073000000000002</v>
      </c>
      <c r="N266" s="89">
        <f>AVERAGE(Month!L$259:L268)</f>
        <v>68.388000000000005</v>
      </c>
      <c r="O266" s="89">
        <f>AVERAGE(Month!M$259:M268)</f>
        <v>74.833999999999989</v>
      </c>
      <c r="P266" s="89">
        <f>AVERAGE(Month!N$259:N268)</f>
        <v>13.476999999999999</v>
      </c>
      <c r="Q266" s="89">
        <f>AVERAGE(Month!O$259:O268)</f>
        <v>15.3</v>
      </c>
      <c r="R266" s="89">
        <f>AVERAGE(Month!P$259:P268)</f>
        <v>4.6599999999999993</v>
      </c>
      <c r="S266" s="89">
        <f>AVERAGE(Month!Q$259:Q268)</f>
        <v>1.7190000000000001</v>
      </c>
    </row>
    <row r="267" spans="1:19" x14ac:dyDescent="0.3">
      <c r="A267" s="98">
        <v>2016</v>
      </c>
      <c r="B267" s="73" t="s">
        <v>91</v>
      </c>
      <c r="C267" s="89">
        <f t="shared" si="12"/>
        <v>172.56000000000003</v>
      </c>
      <c r="D267" s="89">
        <f>Month!C269+D266</f>
        <v>11.48</v>
      </c>
      <c r="E267" s="89">
        <f>Month!D269+E266</f>
        <v>62.61</v>
      </c>
      <c r="F267" s="89">
        <f>Month!E269+F266</f>
        <v>66.550000000000011</v>
      </c>
      <c r="G267" s="89">
        <f>Month!F269+G266</f>
        <v>12.299999999999999</v>
      </c>
      <c r="H267" s="89">
        <f>Month!G269+H266</f>
        <v>14.01</v>
      </c>
      <c r="I267" s="89">
        <f>Month!H269+I266</f>
        <v>4.12</v>
      </c>
      <c r="J267" s="89">
        <f>Month!I269+J266</f>
        <v>1.4900000000000002</v>
      </c>
      <c r="L267" s="89">
        <f>AVERAGE(Month!J$259:J269)</f>
        <v>191.54727272727268</v>
      </c>
      <c r="M267" s="89">
        <f>AVERAGE(Month!K$259:K269)</f>
        <v>12.857272727272727</v>
      </c>
      <c r="N267" s="89">
        <f>AVERAGE(Month!L$259:L269)</f>
        <v>68.289090909090902</v>
      </c>
      <c r="O267" s="89">
        <f>AVERAGE(Month!M$259:M269)</f>
        <v>75.262727272727261</v>
      </c>
      <c r="P267" s="89">
        <f>AVERAGE(Month!N$259:N269)</f>
        <v>13.484545454545453</v>
      </c>
      <c r="Q267" s="89">
        <f>AVERAGE(Month!O$259:O269)</f>
        <v>15.43</v>
      </c>
      <c r="R267" s="89">
        <f>AVERAGE(Month!P$259:P269)</f>
        <v>4.5999999999999996</v>
      </c>
      <c r="S267" s="89">
        <f>AVERAGE(Month!Q$259:Q269)</f>
        <v>1.623636363636364</v>
      </c>
    </row>
    <row r="268" spans="1:19" x14ac:dyDescent="0.3">
      <c r="A268" s="99">
        <v>2016</v>
      </c>
      <c r="B268" s="92" t="s">
        <v>92</v>
      </c>
      <c r="C268" s="93">
        <f t="shared" si="12"/>
        <v>191.39</v>
      </c>
      <c r="D268" s="93">
        <f>Month!C270+D267</f>
        <v>12.71</v>
      </c>
      <c r="E268" s="93">
        <f>Month!D270+E267</f>
        <v>68.539999999999992</v>
      </c>
      <c r="F268" s="93">
        <f>Month!E270+F267</f>
        <v>75.180000000000007</v>
      </c>
      <c r="G268" s="93">
        <f>Month!F270+G267</f>
        <v>13.499999999999998</v>
      </c>
      <c r="H268" s="93">
        <f>Month!G270+H267</f>
        <v>15.39</v>
      </c>
      <c r="I268" s="93">
        <f>Month!H270+I267</f>
        <v>4.54</v>
      </c>
      <c r="J268" s="93">
        <f>Month!I270+J267</f>
        <v>1.5300000000000002</v>
      </c>
      <c r="K268" s="92"/>
      <c r="L268" s="93">
        <f>AVERAGE(Month!J$259:J270)</f>
        <v>191.83333333333329</v>
      </c>
      <c r="M268" s="93">
        <f>AVERAGE(Month!K$259:K270)</f>
        <v>12.798333333333334</v>
      </c>
      <c r="N268" s="93">
        <f>AVERAGE(Month!L$259:L270)</f>
        <v>68.527499999999989</v>
      </c>
      <c r="O268" s="93">
        <f>AVERAGE(Month!M$259:M270)</f>
        <v>75.516666666666652</v>
      </c>
      <c r="P268" s="93">
        <f>AVERAGE(Month!N$259:N270)</f>
        <v>13.499166666666666</v>
      </c>
      <c r="Q268" s="93">
        <f>AVERAGE(Month!O$259:O270)</f>
        <v>15.414999999999999</v>
      </c>
      <c r="R268" s="93">
        <f>AVERAGE(Month!P$259:P270)</f>
        <v>4.5508333333333324</v>
      </c>
      <c r="S268" s="93">
        <f>AVERAGE(Month!Q$259:Q270)</f>
        <v>1.5258333333333336</v>
      </c>
    </row>
    <row r="269" spans="1:19" x14ac:dyDescent="0.3">
      <c r="A269" s="98">
        <v>2017</v>
      </c>
      <c r="B269" s="73" t="s">
        <v>81</v>
      </c>
      <c r="C269" s="89">
        <f t="shared" si="12"/>
        <v>19.920000000000002</v>
      </c>
      <c r="D269" s="89">
        <f>Month!C271</f>
        <v>1.65</v>
      </c>
      <c r="E269" s="89">
        <f>Month!D271</f>
        <v>5.45</v>
      </c>
      <c r="F269" s="89">
        <f>Month!E271</f>
        <v>9.73</v>
      </c>
      <c r="G269" s="89">
        <f>Month!F271</f>
        <v>1.37</v>
      </c>
      <c r="H269" s="89">
        <f>Month!G271</f>
        <v>1.27</v>
      </c>
      <c r="I269" s="89">
        <f>Month!H271</f>
        <v>0.44</v>
      </c>
      <c r="J269" s="89">
        <f>Month!I271</f>
        <v>0.01</v>
      </c>
      <c r="L269" s="89">
        <f>AVERAGE(Month!J$271:J271)</f>
        <v>191.37999999999997</v>
      </c>
      <c r="M269" s="89">
        <f>AVERAGE(Month!K$271:K271)</f>
        <v>13.91</v>
      </c>
      <c r="N269" s="89">
        <f>AVERAGE(Month!L$271:L271)</f>
        <v>65.430000000000007</v>
      </c>
      <c r="O269" s="89">
        <f>AVERAGE(Month!M$271:M271)</f>
        <v>78.62</v>
      </c>
      <c r="P269" s="89">
        <f>AVERAGE(Month!N$271:N271)</f>
        <v>14.38</v>
      </c>
      <c r="Q269" s="89">
        <f>AVERAGE(Month!O$271:O271)</f>
        <v>14.67</v>
      </c>
      <c r="R269" s="89">
        <f>AVERAGE(Month!P$271:P271)</f>
        <v>4.2</v>
      </c>
      <c r="S269" s="89">
        <f>AVERAGE(Month!Q$271:Q271)</f>
        <v>0.17</v>
      </c>
    </row>
    <row r="270" spans="1:19" x14ac:dyDescent="0.3">
      <c r="A270" s="98">
        <f>A269</f>
        <v>2017</v>
      </c>
      <c r="B270" s="73" t="s">
        <v>82</v>
      </c>
      <c r="C270" s="89">
        <f t="shared" si="12"/>
        <v>37.530000000000008</v>
      </c>
      <c r="D270" s="89">
        <f>Month!C272+D269</f>
        <v>2.96</v>
      </c>
      <c r="E270" s="89">
        <f>Month!D272+E269</f>
        <v>10.870000000000001</v>
      </c>
      <c r="F270" s="89">
        <f>Month!E272+F269</f>
        <v>17.420000000000002</v>
      </c>
      <c r="G270" s="89">
        <f>Month!F272+G269</f>
        <v>2.74</v>
      </c>
      <c r="H270" s="89">
        <f>Month!G272+H269</f>
        <v>2.52</v>
      </c>
      <c r="I270" s="89">
        <f>Month!H272+I269</f>
        <v>0.91999999999999993</v>
      </c>
      <c r="J270" s="89">
        <f>Month!I272+J269</f>
        <v>9.9999999999999992E-2</v>
      </c>
      <c r="L270" s="89">
        <f>AVERAGE(Month!J$271:J272)</f>
        <v>190.76499999999999</v>
      </c>
      <c r="M270" s="89">
        <f>AVERAGE(Month!K$271:K272)</f>
        <v>14.015000000000001</v>
      </c>
      <c r="N270" s="89">
        <f>AVERAGE(Month!L$271:L272)</f>
        <v>65.210000000000008</v>
      </c>
      <c r="O270" s="89">
        <f>AVERAGE(Month!M$271:M272)</f>
        <v>76.734999999999999</v>
      </c>
      <c r="P270" s="89">
        <f>AVERAGE(Month!N$271:N272)</f>
        <v>14.47</v>
      </c>
      <c r="Q270" s="89">
        <f>AVERAGE(Month!O$271:O272)</f>
        <v>15.094999999999999</v>
      </c>
      <c r="R270" s="89">
        <f>AVERAGE(Month!P$271:P272)</f>
        <v>4.6099999999999994</v>
      </c>
      <c r="S270" s="89">
        <f>AVERAGE(Month!Q$271:Q272)</f>
        <v>0.63</v>
      </c>
    </row>
    <row r="271" spans="1:19" x14ac:dyDescent="0.3">
      <c r="A271" s="98">
        <f t="shared" ref="A271:A280" si="13">A270</f>
        <v>2017</v>
      </c>
      <c r="B271" s="73" t="s">
        <v>83</v>
      </c>
      <c r="C271" s="89">
        <f t="shared" si="12"/>
        <v>54.61</v>
      </c>
      <c r="D271" s="89">
        <f>Month!C273+D270</f>
        <v>3.7199999999999998</v>
      </c>
      <c r="E271" s="89">
        <f>Month!D273+E270</f>
        <v>16.560000000000002</v>
      </c>
      <c r="F271" s="89">
        <f>Month!E273+F270</f>
        <v>24.790000000000003</v>
      </c>
      <c r="G271" s="89">
        <f>Month!F273+G270</f>
        <v>4.1100000000000003</v>
      </c>
      <c r="H271" s="89">
        <f>Month!G273+H270</f>
        <v>3.8</v>
      </c>
      <c r="I271" s="89">
        <f>Month!H273+I270</f>
        <v>1.41</v>
      </c>
      <c r="J271" s="89">
        <f>Month!I273+J270</f>
        <v>0.21999999999999997</v>
      </c>
      <c r="L271" s="89">
        <f>AVERAGE(Month!J$271:J273)</f>
        <v>191.16666666666666</v>
      </c>
      <c r="M271" s="89">
        <f>AVERAGE(Month!K$271:K273)</f>
        <v>12.626666666666667</v>
      </c>
      <c r="N271" s="89">
        <f>AVERAGE(Month!L$271:L273)</f>
        <v>66.233333333333334</v>
      </c>
      <c r="O271" s="89">
        <f>AVERAGE(Month!M$271:M273)</f>
        <v>76.73</v>
      </c>
      <c r="P271" s="89">
        <f>AVERAGE(Month!N$271:N273)</f>
        <v>14.536666666666667</v>
      </c>
      <c r="Q271" s="89">
        <f>AVERAGE(Month!O$271:O273)</f>
        <v>15.293333333333331</v>
      </c>
      <c r="R271" s="89">
        <f>AVERAGE(Month!P$271:P273)</f>
        <v>4.8499999999999996</v>
      </c>
      <c r="S271" s="89">
        <f>AVERAGE(Month!Q$271:Q273)</f>
        <v>0.89666666666666661</v>
      </c>
    </row>
    <row r="272" spans="1:19" x14ac:dyDescent="0.3">
      <c r="A272" s="98">
        <f t="shared" si="13"/>
        <v>2017</v>
      </c>
      <c r="B272" s="73" t="s">
        <v>84</v>
      </c>
      <c r="C272" s="89">
        <f t="shared" si="12"/>
        <v>69.77</v>
      </c>
      <c r="D272" s="89">
        <f>Month!C274+D271</f>
        <v>4.2699999999999996</v>
      </c>
      <c r="E272" s="89">
        <f>Month!D274+E271</f>
        <v>22.290000000000003</v>
      </c>
      <c r="F272" s="89">
        <f>Month!E274+F271</f>
        <v>30.78</v>
      </c>
      <c r="G272" s="89">
        <f>Month!F274+G271</f>
        <v>5.2200000000000006</v>
      </c>
      <c r="H272" s="89">
        <f>Month!G274+H271</f>
        <v>4.96</v>
      </c>
      <c r="I272" s="89">
        <f>Month!H274+I271</f>
        <v>1.8599999999999999</v>
      </c>
      <c r="J272" s="89">
        <f>Month!I274+J271</f>
        <v>0.39</v>
      </c>
      <c r="L272" s="89">
        <f>AVERAGE(Month!J$271:J274)</f>
        <v>190.41</v>
      </c>
      <c r="M272" s="89">
        <f>AVERAGE(Month!K$271:K274)</f>
        <v>11.600000000000001</v>
      </c>
      <c r="N272" s="89">
        <f>AVERAGE(Month!L$271:L274)</f>
        <v>66.875</v>
      </c>
      <c r="O272" s="89">
        <f>AVERAGE(Month!M$271:M274)</f>
        <v>76.182500000000005</v>
      </c>
      <c r="P272" s="89">
        <f>AVERAGE(Month!N$271:N274)</f>
        <v>14.42</v>
      </c>
      <c r="Q272" s="89">
        <f>AVERAGE(Month!O$271:O274)</f>
        <v>15.112499999999999</v>
      </c>
      <c r="R272" s="89">
        <f>AVERAGE(Month!P$271:P274)</f>
        <v>5.0324999999999998</v>
      </c>
      <c r="S272" s="89">
        <f>AVERAGE(Month!Q$271:Q274)</f>
        <v>1.1875</v>
      </c>
    </row>
    <row r="273" spans="1:19" x14ac:dyDescent="0.3">
      <c r="A273" s="98">
        <f t="shared" si="13"/>
        <v>2017</v>
      </c>
      <c r="B273" s="73" t="s">
        <v>85</v>
      </c>
      <c r="C273" s="89">
        <f t="shared" si="12"/>
        <v>84.04</v>
      </c>
      <c r="D273" s="89">
        <f>Month!C275+D272</f>
        <v>4.8199999999999994</v>
      </c>
      <c r="E273" s="89">
        <f>Month!D275+E272</f>
        <v>28.090000000000003</v>
      </c>
      <c r="F273" s="89">
        <f>Month!E275+F272</f>
        <v>35.71</v>
      </c>
      <c r="G273" s="89">
        <f>Month!F275+G272</f>
        <v>6.330000000000001</v>
      </c>
      <c r="H273" s="89">
        <f>Month!G275+H272</f>
        <v>6.27</v>
      </c>
      <c r="I273" s="89">
        <f>Month!H275+I272</f>
        <v>2.2799999999999998</v>
      </c>
      <c r="J273" s="89">
        <f>Month!I275+J272</f>
        <v>0.54</v>
      </c>
      <c r="L273" s="89">
        <f>AVERAGE(Month!J$271:J275)</f>
        <v>191.29400000000001</v>
      </c>
      <c r="M273" s="89">
        <f>AVERAGE(Month!K$271:K275)</f>
        <v>11.322000000000001</v>
      </c>
      <c r="N273" s="89">
        <f>AVERAGE(Month!L$271:L275)</f>
        <v>67.408000000000001</v>
      </c>
      <c r="O273" s="89">
        <f>AVERAGE(Month!M$271:M275)</f>
        <v>76.50800000000001</v>
      </c>
      <c r="P273" s="89">
        <f>AVERAGE(Month!N$271:N275)</f>
        <v>14.368</v>
      </c>
      <c r="Q273" s="89">
        <f>AVERAGE(Month!O$271:O275)</f>
        <v>15.26</v>
      </c>
      <c r="R273" s="89">
        <f>AVERAGE(Month!P$271:P275)</f>
        <v>5.1139999999999999</v>
      </c>
      <c r="S273" s="89">
        <f>AVERAGE(Month!Q$271:Q275)</f>
        <v>1.3140000000000001</v>
      </c>
    </row>
    <row r="274" spans="1:19" x14ac:dyDescent="0.3">
      <c r="A274" s="98">
        <f t="shared" si="13"/>
        <v>2017</v>
      </c>
      <c r="B274" s="73" t="s">
        <v>86</v>
      </c>
      <c r="C274" s="89">
        <f t="shared" si="12"/>
        <v>97.66</v>
      </c>
      <c r="D274" s="89">
        <f>Month!C276+D273</f>
        <v>5.34</v>
      </c>
      <c r="E274" s="89">
        <f>Month!D276+E273</f>
        <v>34.28</v>
      </c>
      <c r="F274" s="89">
        <f>Month!E276+F273</f>
        <v>39.549999999999997</v>
      </c>
      <c r="G274" s="89">
        <f>Month!F276+G273</f>
        <v>7.4400000000000013</v>
      </c>
      <c r="H274" s="89">
        <f>Month!G276+H273</f>
        <v>7.63</v>
      </c>
      <c r="I274" s="89">
        <f>Month!H276+I273</f>
        <v>2.75</v>
      </c>
      <c r="J274" s="89">
        <f>Month!I276+J273</f>
        <v>0.67</v>
      </c>
      <c r="L274" s="89">
        <f>AVERAGE(Month!J$271:J276)</f>
        <v>192.28833333333333</v>
      </c>
      <c r="M274" s="89">
        <f>AVERAGE(Month!K$271:K276)</f>
        <v>11.011666666666668</v>
      </c>
      <c r="N274" s="89">
        <f>AVERAGE(Month!L$271:L276)</f>
        <v>68.563333333333333</v>
      </c>
      <c r="O274" s="89">
        <f>AVERAGE(Month!M$271:M276)</f>
        <v>76.038333333333341</v>
      </c>
      <c r="P274" s="89">
        <f>AVERAGE(Month!N$271:N276)</f>
        <v>14.378333333333336</v>
      </c>
      <c r="Q274" s="89">
        <f>AVERAGE(Month!O$271:O276)</f>
        <v>15.464999999999998</v>
      </c>
      <c r="R274" s="89">
        <f>AVERAGE(Month!P$271:P276)</f>
        <v>5.48</v>
      </c>
      <c r="S274" s="89">
        <f>AVERAGE(Month!Q$271:Q276)</f>
        <v>1.3516666666666666</v>
      </c>
    </row>
    <row r="275" spans="1:19" x14ac:dyDescent="0.3">
      <c r="A275" s="98">
        <f t="shared" si="13"/>
        <v>2017</v>
      </c>
      <c r="B275" s="73" t="s">
        <v>87</v>
      </c>
      <c r="C275" s="89">
        <f t="shared" si="12"/>
        <v>110.84</v>
      </c>
      <c r="D275" s="89">
        <f>Month!C277+D274</f>
        <v>5.81</v>
      </c>
      <c r="E275" s="89">
        <f>Month!D277+E274</f>
        <v>40.230000000000004</v>
      </c>
      <c r="F275" s="89">
        <f>Month!E277+F274</f>
        <v>43.43</v>
      </c>
      <c r="G275" s="89">
        <f>Month!F277+G274</f>
        <v>8.5000000000000018</v>
      </c>
      <c r="H275" s="89">
        <f>Month!G277+H274</f>
        <v>8.89</v>
      </c>
      <c r="I275" s="89">
        <f>Month!H277+I274</f>
        <v>3.15</v>
      </c>
      <c r="J275" s="89">
        <f>Month!I277+J274</f>
        <v>0.83000000000000007</v>
      </c>
      <c r="L275" s="89">
        <f>AVERAGE(Month!J$271:J277)</f>
        <v>192.28285714285715</v>
      </c>
      <c r="M275" s="89">
        <f>AVERAGE(Month!K$271:K277)</f>
        <v>10.687142857142858</v>
      </c>
      <c r="N275" s="89">
        <f>AVERAGE(Month!L$271:L277)</f>
        <v>68.974285714285713</v>
      </c>
      <c r="O275" s="89">
        <f>AVERAGE(Month!M$271:M277)</f>
        <v>75.80285714285715</v>
      </c>
      <c r="P275" s="89">
        <f>AVERAGE(Month!N$271:N277)</f>
        <v>14.375714285714286</v>
      </c>
      <c r="Q275" s="89">
        <f>AVERAGE(Month!O$271:O277)</f>
        <v>15.431428571428571</v>
      </c>
      <c r="R275" s="89">
        <f>AVERAGE(Month!P$271:P277)</f>
        <v>5.5714285714285712</v>
      </c>
      <c r="S275" s="89">
        <f>AVERAGE(Month!Q$271:Q277)</f>
        <v>1.44</v>
      </c>
    </row>
    <row r="276" spans="1:19" x14ac:dyDescent="0.3">
      <c r="A276" s="98">
        <f t="shared" si="13"/>
        <v>2017</v>
      </c>
      <c r="B276" s="73" t="s">
        <v>88</v>
      </c>
      <c r="C276" s="89">
        <f t="shared" si="12"/>
        <v>124.07</v>
      </c>
      <c r="D276" s="89">
        <f>Month!C278+D275</f>
        <v>6.3</v>
      </c>
      <c r="E276" s="89">
        <f>Month!D278+E275</f>
        <v>46.14</v>
      </c>
      <c r="F276" s="89">
        <f>Month!E278+F275</f>
        <v>47.269999999999996</v>
      </c>
      <c r="G276" s="89">
        <f>Month!F278+G275</f>
        <v>9.5600000000000023</v>
      </c>
      <c r="H276" s="89">
        <f>Month!G278+H275</f>
        <v>10.25</v>
      </c>
      <c r="I276" s="89">
        <f>Month!H278+I275</f>
        <v>3.56</v>
      </c>
      <c r="J276" s="89">
        <f>Month!I278+J275</f>
        <v>0.9900000000000001</v>
      </c>
      <c r="L276" s="89">
        <f>AVERAGE(Month!J$271:J278)</f>
        <v>192.465</v>
      </c>
      <c r="M276" s="89">
        <f>AVERAGE(Month!K$271:K278)</f>
        <v>10.484999999999999</v>
      </c>
      <c r="N276" s="89">
        <f>AVERAGE(Month!L$271:L278)</f>
        <v>69.216250000000002</v>
      </c>
      <c r="O276" s="89">
        <f>AVERAGE(Month!M$271:M278)</f>
        <v>75.758750000000006</v>
      </c>
      <c r="P276" s="89">
        <f>AVERAGE(Month!N$271:N278)</f>
        <v>14.401250000000001</v>
      </c>
      <c r="Q276" s="89">
        <f>AVERAGE(Month!O$271:O278)</f>
        <v>15.5075</v>
      </c>
      <c r="R276" s="89">
        <f>AVERAGE(Month!P$271:P278)</f>
        <v>5.5925000000000002</v>
      </c>
      <c r="S276" s="89">
        <f>AVERAGE(Month!Q$271:Q278)</f>
        <v>1.5037499999999999</v>
      </c>
    </row>
    <row r="277" spans="1:19" x14ac:dyDescent="0.3">
      <c r="A277" s="98">
        <f t="shared" si="13"/>
        <v>2017</v>
      </c>
      <c r="B277" s="73" t="s">
        <v>89</v>
      </c>
      <c r="C277" s="89">
        <f t="shared" si="12"/>
        <v>138.26000000000002</v>
      </c>
      <c r="D277" s="89">
        <f>Month!C279+D276</f>
        <v>7</v>
      </c>
      <c r="E277" s="89">
        <f>Month!D279+E276</f>
        <v>52.230000000000004</v>
      </c>
      <c r="F277" s="89">
        <f>Month!E279+F276</f>
        <v>51.73</v>
      </c>
      <c r="G277" s="89">
        <f>Month!F279+G276</f>
        <v>10.620000000000003</v>
      </c>
      <c r="H277" s="89">
        <f>Month!G279+H276</f>
        <v>11.54</v>
      </c>
      <c r="I277" s="89">
        <f>Month!H279+I276</f>
        <v>4.0200000000000005</v>
      </c>
      <c r="J277" s="89">
        <f>Month!I279+J276</f>
        <v>1.1200000000000001</v>
      </c>
      <c r="L277" s="89">
        <f>AVERAGE(Month!J$271:J279)</f>
        <v>193.07111111111112</v>
      </c>
      <c r="M277" s="89">
        <f>AVERAGE(Month!K$271:K279)</f>
        <v>10.395555555555555</v>
      </c>
      <c r="N277" s="89">
        <f>AVERAGE(Month!L$271:L279)</f>
        <v>69.648888888888891</v>
      </c>
      <c r="O277" s="89">
        <f>AVERAGE(Month!M$271:M279)</f>
        <v>75.931111111111122</v>
      </c>
      <c r="P277" s="89">
        <f>AVERAGE(Month!N$271:N279)</f>
        <v>14.452222222222222</v>
      </c>
      <c r="Q277" s="89">
        <f>AVERAGE(Month!O$271:O279)</f>
        <v>15.51</v>
      </c>
      <c r="R277" s="89">
        <f>AVERAGE(Month!P$271:P279)</f>
        <v>5.6244444444444452</v>
      </c>
      <c r="S277" s="89">
        <f>AVERAGE(Month!Q$271:Q279)</f>
        <v>1.5088888888888889</v>
      </c>
    </row>
    <row r="278" spans="1:19" x14ac:dyDescent="0.3">
      <c r="A278" s="98">
        <f t="shared" si="13"/>
        <v>2017</v>
      </c>
      <c r="B278" s="73" t="s">
        <v>90</v>
      </c>
      <c r="C278" s="89">
        <f t="shared" si="12"/>
        <v>153.38999999999999</v>
      </c>
      <c r="D278" s="89">
        <f>Month!C280+D277</f>
        <v>7.65</v>
      </c>
      <c r="E278" s="89">
        <f>Month!D280+E277</f>
        <v>58</v>
      </c>
      <c r="F278" s="89">
        <f>Month!E280+F277</f>
        <v>57.29</v>
      </c>
      <c r="G278" s="89">
        <f>Month!F280+G277</f>
        <v>11.820000000000002</v>
      </c>
      <c r="H278" s="89">
        <f>Month!G280+H277</f>
        <v>12.829999999999998</v>
      </c>
      <c r="I278" s="89">
        <f>Month!H280+I277</f>
        <v>4.62</v>
      </c>
      <c r="J278" s="89">
        <f>Month!I280+J277</f>
        <v>1.1800000000000002</v>
      </c>
      <c r="L278" s="89">
        <f>AVERAGE(Month!J$271:J280)</f>
        <v>192.791</v>
      </c>
      <c r="M278" s="89">
        <f>AVERAGE(Month!K$271:K280)</f>
        <v>10.214</v>
      </c>
      <c r="N278" s="89">
        <f>AVERAGE(Month!L$271:L280)</f>
        <v>69.61</v>
      </c>
      <c r="O278" s="89">
        <f>AVERAGE(Month!M$271:M280)</f>
        <v>75.982000000000014</v>
      </c>
      <c r="P278" s="89">
        <f>AVERAGE(Month!N$271:N280)</f>
        <v>14.348999999999998</v>
      </c>
      <c r="Q278" s="89">
        <f>AVERAGE(Month!O$271:O280)</f>
        <v>15.494</v>
      </c>
      <c r="R278" s="89">
        <f>AVERAGE(Month!P$271:P280)</f>
        <v>5.7060000000000004</v>
      </c>
      <c r="S278" s="89">
        <f>AVERAGE(Month!Q$271:Q280)</f>
        <v>1.4359999999999999</v>
      </c>
    </row>
    <row r="279" spans="1:19" x14ac:dyDescent="0.3">
      <c r="A279" s="98">
        <f t="shared" si="13"/>
        <v>2017</v>
      </c>
      <c r="B279" s="73" t="s">
        <v>91</v>
      </c>
      <c r="C279" s="89">
        <f t="shared" si="12"/>
        <v>171.25</v>
      </c>
      <c r="D279" s="89">
        <f>Month!C281+D278</f>
        <v>8.89</v>
      </c>
      <c r="E279" s="89">
        <f>Month!D281+E278</f>
        <v>63.88</v>
      </c>
      <c r="F279" s="89">
        <f>Month!E281+F278</f>
        <v>65.13</v>
      </c>
      <c r="G279" s="89">
        <f>Month!F281+G278</f>
        <v>13.020000000000001</v>
      </c>
      <c r="H279" s="89">
        <f>Month!G281+H278</f>
        <v>13.979999999999999</v>
      </c>
      <c r="I279" s="89">
        <f>Month!H281+I278</f>
        <v>5.17</v>
      </c>
      <c r="J279" s="89">
        <f>Month!I281+J278</f>
        <v>1.1800000000000002</v>
      </c>
      <c r="L279" s="89">
        <f>AVERAGE(Month!J$271:J281)</f>
        <v>192.75727272727272</v>
      </c>
      <c r="M279" s="89">
        <f>AVERAGE(Month!K$271:K281)</f>
        <v>10.278181818181819</v>
      </c>
      <c r="N279" s="89">
        <f>AVERAGE(Month!L$271:L281)</f>
        <v>69.694545454545448</v>
      </c>
      <c r="O279" s="89">
        <f>AVERAGE(Month!M$271:M281)</f>
        <v>76.114545454545478</v>
      </c>
      <c r="P279" s="89">
        <f>AVERAGE(Month!N$271:N281)</f>
        <v>14.28</v>
      </c>
      <c r="Q279" s="89">
        <f>AVERAGE(Month!O$271:O281)</f>
        <v>15.347272727272726</v>
      </c>
      <c r="R279" s="89">
        <f>AVERAGE(Month!P$271:P281)</f>
        <v>5.7409090909090912</v>
      </c>
      <c r="S279" s="89">
        <f>AVERAGE(Month!Q$271:Q281)</f>
        <v>1.3018181818181818</v>
      </c>
    </row>
    <row r="280" spans="1:19" x14ac:dyDescent="0.3">
      <c r="A280" s="99">
        <f t="shared" si="13"/>
        <v>2017</v>
      </c>
      <c r="B280" s="92" t="s">
        <v>92</v>
      </c>
      <c r="C280" s="93">
        <f t="shared" si="12"/>
        <v>190.67999999999998</v>
      </c>
      <c r="D280" s="93">
        <f>Month!C282+D279</f>
        <v>10.31</v>
      </c>
      <c r="E280" s="93">
        <f>Month!D282+E279</f>
        <v>69.78</v>
      </c>
      <c r="F280" s="93">
        <f>Month!E282+F279</f>
        <v>74.22</v>
      </c>
      <c r="G280" s="93">
        <f>Month!F282+G279</f>
        <v>14.22</v>
      </c>
      <c r="H280" s="93">
        <f>Month!G282+H279</f>
        <v>15.129999999999999</v>
      </c>
      <c r="I280" s="93">
        <f>Month!H282+I279</f>
        <v>5.76</v>
      </c>
      <c r="J280" s="93">
        <f>Month!I282+J279</f>
        <v>1.2600000000000002</v>
      </c>
      <c r="K280" s="92"/>
      <c r="L280" s="93">
        <f>AVERAGE(Month!J$271:J282)</f>
        <v>192.89333333333332</v>
      </c>
      <c r="M280" s="93">
        <f>AVERAGE(Month!K$271:K282)</f>
        <v>10.483333333333333</v>
      </c>
      <c r="N280" s="93">
        <f>AVERAGE(Month!L$271:L282)</f>
        <v>69.785833333333329</v>
      </c>
      <c r="O280" s="93">
        <f>AVERAGE(Month!M$271:M282)</f>
        <v>76.240000000000023</v>
      </c>
      <c r="P280" s="93">
        <f>AVERAGE(Month!N$271:N282)</f>
        <v>14.228333333333332</v>
      </c>
      <c r="Q280" s="93">
        <f>AVERAGE(Month!O$271:O282)</f>
        <v>15.125</v>
      </c>
      <c r="R280" s="93">
        <f>AVERAGE(Month!P$271:P282)</f>
        <v>5.7616666666666667</v>
      </c>
      <c r="S280" s="93">
        <f>AVERAGE(Month!Q$271:Q282)</f>
        <v>1.2691666666666668</v>
      </c>
    </row>
    <row r="281" spans="1:19" x14ac:dyDescent="0.3">
      <c r="A281" s="98">
        <v>2018</v>
      </c>
      <c r="B281" s="73" t="s">
        <v>81</v>
      </c>
      <c r="C281" s="89">
        <f t="shared" si="12"/>
        <v>19.170000000000002</v>
      </c>
      <c r="D281" s="89">
        <f>Month!C283</f>
        <v>0.81</v>
      </c>
      <c r="E281" s="89">
        <f>Month!D283</f>
        <v>5.57</v>
      </c>
      <c r="F281" s="89">
        <f>Month!E283</f>
        <v>9.35</v>
      </c>
      <c r="G281" s="89">
        <f>Month!F283</f>
        <v>1.39</v>
      </c>
      <c r="H281" s="89">
        <f>Month!G283</f>
        <v>1.2</v>
      </c>
      <c r="I281" s="89">
        <f>Month!H283</f>
        <v>0.67</v>
      </c>
      <c r="J281" s="89">
        <f>Month!I283</f>
        <v>0.18</v>
      </c>
      <c r="L281" s="89">
        <f>AVERAGE(Month!J$283:J283)</f>
        <v>189.66</v>
      </c>
      <c r="M281" s="89">
        <f>AVERAGE(Month!K$283:K283)</f>
        <v>7.35</v>
      </c>
      <c r="N281" s="89">
        <f>AVERAGE(Month!L$283:L283)</f>
        <v>66.790000000000006</v>
      </c>
      <c r="O281" s="89">
        <f>AVERAGE(Month!M$283:M283)</f>
        <v>78.19</v>
      </c>
      <c r="P281" s="89">
        <f>AVERAGE(Month!N$283:N283)</f>
        <v>14.57</v>
      </c>
      <c r="Q281" s="89">
        <f>AVERAGE(Month!O$283:O283)</f>
        <v>13.86</v>
      </c>
      <c r="R281" s="89">
        <f>AVERAGE(Month!P$283:P283)</f>
        <v>6.68</v>
      </c>
      <c r="S281" s="89">
        <f>AVERAGE(Month!Q$283:Q283)</f>
        <v>2.2200000000000002</v>
      </c>
    </row>
    <row r="282" spans="1:19" x14ac:dyDescent="0.3">
      <c r="A282" s="98">
        <f>A281</f>
        <v>2018</v>
      </c>
      <c r="B282" s="73" t="s">
        <v>82</v>
      </c>
      <c r="C282" s="89">
        <f t="shared" si="12"/>
        <v>37.889999999999993</v>
      </c>
      <c r="D282" s="89">
        <f>Month!C284+D281</f>
        <v>1.9300000000000002</v>
      </c>
      <c r="E282" s="89">
        <f>Month!D284+E281</f>
        <v>11.09</v>
      </c>
      <c r="F282" s="89">
        <f>Month!E284+F281</f>
        <v>18.18</v>
      </c>
      <c r="G282" s="89">
        <f>Month!F284+G281</f>
        <v>2.78</v>
      </c>
      <c r="H282" s="89">
        <f>Month!G284+H281</f>
        <v>2.37</v>
      </c>
      <c r="I282" s="89">
        <f>Month!H284+I281</f>
        <v>1.2200000000000002</v>
      </c>
      <c r="J282" s="89">
        <f>Month!I284+J281</f>
        <v>0.32</v>
      </c>
      <c r="L282" s="89">
        <f>AVERAGE(Month!J$283:J284)</f>
        <v>189.875</v>
      </c>
      <c r="M282" s="89">
        <f>AVERAGE(Month!K$283:K284)</f>
        <v>8.6999999999999993</v>
      </c>
      <c r="N282" s="89">
        <f>AVERAGE(Month!L$283:L284)</f>
        <v>66.510000000000005</v>
      </c>
      <c r="O282" s="89">
        <f>AVERAGE(Month!M$283:M284)</f>
        <v>77.564999999999998</v>
      </c>
      <c r="P282" s="89">
        <f>AVERAGE(Month!N$283:N284)</f>
        <v>14.664999999999999</v>
      </c>
      <c r="Q282" s="89">
        <f>AVERAGE(Month!O$283:O284)</f>
        <v>14.239999999999998</v>
      </c>
      <c r="R282" s="89">
        <f>AVERAGE(Month!P$283:P284)</f>
        <v>6.23</v>
      </c>
      <c r="S282" s="89">
        <f>AVERAGE(Month!Q$283:Q284)</f>
        <v>1.9650000000000001</v>
      </c>
    </row>
    <row r="283" spans="1:19" x14ac:dyDescent="0.3">
      <c r="A283" s="98">
        <f t="shared" ref="A283:A292" si="14">A282</f>
        <v>2018</v>
      </c>
      <c r="B283" s="73" t="s">
        <v>83</v>
      </c>
      <c r="C283" s="89">
        <f t="shared" si="12"/>
        <v>56.910000000000004</v>
      </c>
      <c r="D283" s="89">
        <f>Month!C285+D282</f>
        <v>3.34</v>
      </c>
      <c r="E283" s="89">
        <f>Month!D285+E282</f>
        <v>16.37</v>
      </c>
      <c r="F283" s="89">
        <f>Month!E285+F282</f>
        <v>27.18</v>
      </c>
      <c r="G283" s="89">
        <f>Month!F285+G282</f>
        <v>4.17</v>
      </c>
      <c r="H283" s="89">
        <f>Month!G285+H282</f>
        <v>3.6</v>
      </c>
      <c r="I283" s="89">
        <f>Month!H285+I282</f>
        <v>1.79</v>
      </c>
      <c r="J283" s="89">
        <f>Month!I285+J282</f>
        <v>0.46</v>
      </c>
      <c r="L283" s="89">
        <f>AVERAGE(Month!J$283:J285)</f>
        <v>191.17</v>
      </c>
      <c r="M283" s="89">
        <f>AVERAGE(Month!K$283:K285)</f>
        <v>10.719999999999999</v>
      </c>
      <c r="N283" s="89">
        <f>AVERAGE(Month!L$283:L285)</f>
        <v>65.443333333333342</v>
      </c>
      <c r="O283" s="89">
        <f>AVERAGE(Month!M$283:M285)</f>
        <v>77.606666666666669</v>
      </c>
      <c r="P283" s="89">
        <f>AVERAGE(Month!N$283:N285)</f>
        <v>14.726666666666667</v>
      </c>
      <c r="Q283" s="89">
        <f>AVERAGE(Month!O$283:O285)</f>
        <v>14.573333333333332</v>
      </c>
      <c r="R283" s="89">
        <f>AVERAGE(Month!P$283:P285)</f>
        <v>6.25</v>
      </c>
      <c r="S283" s="89">
        <f>AVERAGE(Month!Q$283:Q285)</f>
        <v>1.8500000000000003</v>
      </c>
    </row>
    <row r="284" spans="1:19" x14ac:dyDescent="0.3">
      <c r="A284" s="98">
        <f t="shared" si="14"/>
        <v>2018</v>
      </c>
      <c r="B284" s="73" t="s">
        <v>84</v>
      </c>
      <c r="C284" s="89">
        <f t="shared" si="12"/>
        <v>72.760000000000005</v>
      </c>
      <c r="D284" s="89">
        <f>Month!C286+D283</f>
        <v>3.94</v>
      </c>
      <c r="E284" s="89">
        <f>Month!D286+E283</f>
        <v>22.25</v>
      </c>
      <c r="F284" s="89">
        <f>Month!E286+F283</f>
        <v>33.450000000000003</v>
      </c>
      <c r="G284" s="89">
        <f>Month!F286+G283</f>
        <v>5.41</v>
      </c>
      <c r="H284" s="89">
        <f>Month!G286+H283</f>
        <v>4.78</v>
      </c>
      <c r="I284" s="89">
        <f>Month!H286+I283</f>
        <v>2.3200000000000003</v>
      </c>
      <c r="J284" s="89">
        <f>Month!I286+J283</f>
        <v>0.61</v>
      </c>
      <c r="L284" s="89">
        <f>AVERAGE(Month!J$283:J286)</f>
        <v>193.2475</v>
      </c>
      <c r="M284" s="89">
        <f>AVERAGE(Month!K$283:K286)</f>
        <v>10.307499999999999</v>
      </c>
      <c r="N284" s="89">
        <f>AVERAGE(Month!L$283:L286)</f>
        <v>66.734999999999999</v>
      </c>
      <c r="O284" s="89">
        <f>AVERAGE(Month!M$283:M286)</f>
        <v>78.394999999999996</v>
      </c>
      <c r="P284" s="89">
        <f>AVERAGE(Month!N$283:N286)</f>
        <v>14.99</v>
      </c>
      <c r="Q284" s="89">
        <f>AVERAGE(Month!O$283:O286)</f>
        <v>14.625</v>
      </c>
      <c r="R284" s="89">
        <f>AVERAGE(Month!P$283:P286)</f>
        <v>6.3725000000000005</v>
      </c>
      <c r="S284" s="89">
        <f>AVERAGE(Month!Q$283:Q286)</f>
        <v>1.8225000000000002</v>
      </c>
    </row>
    <row r="285" spans="1:19" x14ac:dyDescent="0.3">
      <c r="A285" s="98">
        <f t="shared" si="14"/>
        <v>2018</v>
      </c>
      <c r="B285" s="73" t="s">
        <v>85</v>
      </c>
      <c r="C285" s="89">
        <f t="shared" si="12"/>
        <v>86.53</v>
      </c>
      <c r="D285" s="89">
        <f>Month!C287+D284</f>
        <v>4.41</v>
      </c>
      <c r="E285" s="89">
        <f>Month!D287+E284</f>
        <v>28.009999999999998</v>
      </c>
      <c r="F285" s="89">
        <f>Month!E287+F284</f>
        <v>37.96</v>
      </c>
      <c r="G285" s="89">
        <f>Month!F287+G284</f>
        <v>6.65</v>
      </c>
      <c r="H285" s="89">
        <f>Month!G287+H284</f>
        <v>5.96</v>
      </c>
      <c r="I285" s="89">
        <f>Month!H287+I284</f>
        <v>2.7800000000000002</v>
      </c>
      <c r="J285" s="89">
        <f>Month!I287+J284</f>
        <v>0.76</v>
      </c>
      <c r="L285" s="89">
        <f>AVERAGE(Month!J$283:J287)</f>
        <v>191.976</v>
      </c>
      <c r="M285" s="89">
        <f>AVERAGE(Month!K$283:K287)</f>
        <v>9.9419999999999984</v>
      </c>
      <c r="N285" s="89">
        <f>AVERAGE(Month!L$283:L287)</f>
        <v>67.205999999999989</v>
      </c>
      <c r="O285" s="89">
        <f>AVERAGE(Month!M$283:M287)</f>
        <v>76.977999999999994</v>
      </c>
      <c r="P285" s="89">
        <f>AVERAGE(Month!N$283:N287)</f>
        <v>15.166</v>
      </c>
      <c r="Q285" s="89">
        <f>AVERAGE(Month!O$283:O287)</f>
        <v>14.530000000000001</v>
      </c>
      <c r="R285" s="89">
        <f>AVERAGE(Month!P$283:P287)</f>
        <v>6.3280000000000003</v>
      </c>
      <c r="S285" s="89">
        <f>AVERAGE(Month!Q$283:Q287)</f>
        <v>1.8260000000000001</v>
      </c>
    </row>
    <row r="286" spans="1:19" x14ac:dyDescent="0.3">
      <c r="A286" s="98">
        <f t="shared" si="14"/>
        <v>2018</v>
      </c>
      <c r="B286" s="73" t="s">
        <v>86</v>
      </c>
      <c r="C286" s="89">
        <f t="shared" si="12"/>
        <v>99.58</v>
      </c>
      <c r="D286" s="89">
        <f>Month!C288+D285</f>
        <v>4.87</v>
      </c>
      <c r="E286" s="89">
        <f>Month!D288+E285</f>
        <v>33.76</v>
      </c>
      <c r="F286" s="89">
        <f>Month!E288+F285</f>
        <v>41.8</v>
      </c>
      <c r="G286" s="89">
        <f>Month!F288+G285</f>
        <v>7.8900000000000006</v>
      </c>
      <c r="H286" s="89">
        <f>Month!G288+H285</f>
        <v>7.1899999999999995</v>
      </c>
      <c r="I286" s="89">
        <f>Month!H288+I285</f>
        <v>3.1700000000000004</v>
      </c>
      <c r="J286" s="89">
        <f>Month!I288+J285</f>
        <v>0.9</v>
      </c>
      <c r="L286" s="89">
        <f>AVERAGE(Month!J$283:J288)</f>
        <v>191.8183333333333</v>
      </c>
      <c r="M286" s="89">
        <f>AVERAGE(Month!K$283:K288)</f>
        <v>9.5733333333333324</v>
      </c>
      <c r="N286" s="89">
        <f>AVERAGE(Month!L$283:L288)</f>
        <v>67.498333333333321</v>
      </c>
      <c r="O286" s="89">
        <f>AVERAGE(Month!M$283:M288)</f>
        <v>76.75333333333333</v>
      </c>
      <c r="P286" s="89">
        <f>AVERAGE(Month!N$283:N288)</f>
        <v>15.32</v>
      </c>
      <c r="Q286" s="89">
        <f>AVERAGE(Month!O$283:O288)</f>
        <v>14.595000000000001</v>
      </c>
      <c r="R286" s="89">
        <f>AVERAGE(Month!P$283:P288)</f>
        <v>6.2683333333333335</v>
      </c>
      <c r="S286" s="89">
        <f>AVERAGE(Month!Q$283:Q288)</f>
        <v>1.8100000000000003</v>
      </c>
    </row>
    <row r="287" spans="1:19" x14ac:dyDescent="0.3">
      <c r="A287" s="98">
        <f t="shared" si="14"/>
        <v>2018</v>
      </c>
      <c r="B287" s="73" t="s">
        <v>87</v>
      </c>
      <c r="C287" s="89">
        <f t="shared" si="12"/>
        <v>112.77</v>
      </c>
      <c r="D287" s="89">
        <f>Month!C289+D286</f>
        <v>5.2700000000000005</v>
      </c>
      <c r="E287" s="89">
        <f>Month!D289+E286</f>
        <v>39.619999999999997</v>
      </c>
      <c r="F287" s="89">
        <f>Month!E289+F286</f>
        <v>45.73</v>
      </c>
      <c r="G287" s="89">
        <f>Month!F289+G286</f>
        <v>9.14</v>
      </c>
      <c r="H287" s="89">
        <f>Month!G289+H286</f>
        <v>8.42</v>
      </c>
      <c r="I287" s="89">
        <f>Month!H289+I286</f>
        <v>3.5200000000000005</v>
      </c>
      <c r="J287" s="89">
        <f>Month!I289+J286</f>
        <v>1.07</v>
      </c>
      <c r="L287" s="89">
        <f>AVERAGE(Month!J$283:J289)</f>
        <v>191.65714285714284</v>
      </c>
      <c r="M287" s="89">
        <f>AVERAGE(Month!K$283:K289)</f>
        <v>9.1785714285714288</v>
      </c>
      <c r="N287" s="89">
        <f>AVERAGE(Month!L$283:L289)</f>
        <v>67.905714285714268</v>
      </c>
      <c r="O287" s="89">
        <f>AVERAGE(Month!M$283:M289)</f>
        <v>76.352857142857147</v>
      </c>
      <c r="P287" s="89">
        <f>AVERAGE(Month!N$283:N289)</f>
        <v>15.545714285714284</v>
      </c>
      <c r="Q287" s="89">
        <f>AVERAGE(Month!O$283:O289)</f>
        <v>14.670000000000002</v>
      </c>
      <c r="R287" s="89">
        <f>AVERAGE(Month!P$283:P289)</f>
        <v>6.161428571428571</v>
      </c>
      <c r="S287" s="89">
        <f>AVERAGE(Month!Q$283:Q289)</f>
        <v>1.8428571428571432</v>
      </c>
    </row>
    <row r="288" spans="1:19" x14ac:dyDescent="0.3">
      <c r="A288" s="98">
        <f t="shared" si="14"/>
        <v>2018</v>
      </c>
      <c r="B288" s="73" t="s">
        <v>88</v>
      </c>
      <c r="C288" s="89">
        <f t="shared" si="12"/>
        <v>125.89999999999998</v>
      </c>
      <c r="D288" s="89">
        <f>Month!C290+D287</f>
        <v>5.6800000000000006</v>
      </c>
      <c r="E288" s="89">
        <f>Month!D290+E287</f>
        <v>45.449999999999996</v>
      </c>
      <c r="F288" s="89">
        <f>Month!E290+F287</f>
        <v>49.48</v>
      </c>
      <c r="G288" s="89">
        <f>Month!F290+G287</f>
        <v>10.39</v>
      </c>
      <c r="H288" s="89">
        <f>Month!G290+H287</f>
        <v>9.7100000000000009</v>
      </c>
      <c r="I288" s="89">
        <f>Month!H290+I287</f>
        <v>3.9700000000000006</v>
      </c>
      <c r="J288" s="89">
        <f>Month!I290+J287</f>
        <v>1.22</v>
      </c>
      <c r="L288" s="89">
        <f>AVERAGE(Month!J$283:J290)</f>
        <v>191.53749999999999</v>
      </c>
      <c r="M288" s="89">
        <f>AVERAGE(Month!K$283:K290)</f>
        <v>8.875</v>
      </c>
      <c r="N288" s="89">
        <f>AVERAGE(Month!L$283:L290)</f>
        <v>68.16</v>
      </c>
      <c r="O288" s="89">
        <f>AVERAGE(Month!M$283:M290)</f>
        <v>76.004999999999995</v>
      </c>
      <c r="P288" s="89">
        <f>AVERAGE(Month!N$283:N290)</f>
        <v>15.737499999999999</v>
      </c>
      <c r="Q288" s="89">
        <f>AVERAGE(Month!O$283:O290)</f>
        <v>14.755000000000001</v>
      </c>
      <c r="R288" s="89">
        <f>AVERAGE(Month!P$283:P290)</f>
        <v>6.1749999999999989</v>
      </c>
      <c r="S288" s="89">
        <f>AVERAGE(Month!Q$283:Q290)</f>
        <v>1.8300000000000003</v>
      </c>
    </row>
    <row r="289" spans="1:19" x14ac:dyDescent="0.3">
      <c r="A289" s="98">
        <f t="shared" si="14"/>
        <v>2018</v>
      </c>
      <c r="B289" s="73" t="s">
        <v>89</v>
      </c>
      <c r="C289" s="89">
        <f t="shared" si="12"/>
        <v>139.75</v>
      </c>
      <c r="D289" s="89">
        <f>Month!C291+D288</f>
        <v>6.3900000000000006</v>
      </c>
      <c r="E289" s="89">
        <f>Month!D291+E288</f>
        <v>51.389999999999993</v>
      </c>
      <c r="F289" s="89">
        <f>Month!E291+F288</f>
        <v>53.54</v>
      </c>
      <c r="G289" s="89">
        <f>Month!F291+G288</f>
        <v>11.64</v>
      </c>
      <c r="H289" s="89">
        <f>Month!G291+H288</f>
        <v>10.920000000000002</v>
      </c>
      <c r="I289" s="89">
        <f>Month!H291+I288</f>
        <v>4.5400000000000009</v>
      </c>
      <c r="J289" s="89">
        <f>Month!I291+J288</f>
        <v>1.33</v>
      </c>
      <c r="L289" s="89">
        <f>AVERAGE(Month!J$283:J291)</f>
        <v>191.76666666666668</v>
      </c>
      <c r="M289" s="89">
        <f>AVERAGE(Month!K$283:K291)</f>
        <v>8.8911111111111101</v>
      </c>
      <c r="N289" s="89">
        <f>AVERAGE(Month!L$283:L291)</f>
        <v>68.501111111111115</v>
      </c>
      <c r="O289" s="89">
        <f>AVERAGE(Month!M$283:M291)</f>
        <v>75.652222222222221</v>
      </c>
      <c r="P289" s="89">
        <f>AVERAGE(Month!N$283:N291)</f>
        <v>15.917777777777777</v>
      </c>
      <c r="Q289" s="89">
        <f>AVERAGE(Month!O$283:O291)</f>
        <v>14.718888888888889</v>
      </c>
      <c r="R289" s="89">
        <f>AVERAGE(Month!P$283:P291)</f>
        <v>6.3144444444444439</v>
      </c>
      <c r="S289" s="89">
        <f>AVERAGE(Month!Q$283:Q291)</f>
        <v>1.7711111111111115</v>
      </c>
    </row>
    <row r="290" spans="1:19" x14ac:dyDescent="0.3">
      <c r="A290" s="98">
        <f t="shared" si="14"/>
        <v>2018</v>
      </c>
      <c r="B290" s="73" t="s">
        <v>90</v>
      </c>
      <c r="C290" s="89">
        <f t="shared" si="12"/>
        <v>155.38</v>
      </c>
      <c r="D290" s="89">
        <f>Month!C292+D289</f>
        <v>7.0100000000000007</v>
      </c>
      <c r="E290" s="89">
        <f>Month!D292+E289</f>
        <v>57.22999999999999</v>
      </c>
      <c r="F290" s="89">
        <f>Month!E292+F289</f>
        <v>59.55</v>
      </c>
      <c r="G290" s="89">
        <f>Month!F292+G289</f>
        <v>13.120000000000001</v>
      </c>
      <c r="H290" s="89">
        <f>Month!G292+H289</f>
        <v>11.910000000000002</v>
      </c>
      <c r="I290" s="89">
        <f>Month!H292+I289</f>
        <v>5.1500000000000012</v>
      </c>
      <c r="J290" s="89">
        <f>Month!I292+J289</f>
        <v>1.4100000000000001</v>
      </c>
      <c r="L290" s="89">
        <f>AVERAGE(Month!J$283:J292)</f>
        <v>191.36500000000001</v>
      </c>
      <c r="M290" s="89">
        <f>AVERAGE(Month!K$283:K292)</f>
        <v>8.7489999999999988</v>
      </c>
      <c r="N290" s="89">
        <f>AVERAGE(Month!L$283:L292)</f>
        <v>68.662999999999997</v>
      </c>
      <c r="O290" s="89">
        <f>AVERAGE(Month!M$283:M292)</f>
        <v>75.515000000000001</v>
      </c>
      <c r="P290" s="89">
        <f>AVERAGE(Month!N$283:N292)</f>
        <v>15.975999999999999</v>
      </c>
      <c r="Q290" s="89">
        <f>AVERAGE(Month!O$283:O292)</f>
        <v>14.422000000000001</v>
      </c>
      <c r="R290" s="89">
        <f>AVERAGE(Month!P$283:P292)</f>
        <v>6.3549999999999986</v>
      </c>
      <c r="S290" s="89">
        <f>AVERAGE(Month!Q$283:Q292)</f>
        <v>1.6850000000000001</v>
      </c>
    </row>
    <row r="291" spans="1:19" x14ac:dyDescent="0.3">
      <c r="A291" s="98">
        <f t="shared" si="14"/>
        <v>2018</v>
      </c>
      <c r="B291" s="73" t="s">
        <v>91</v>
      </c>
      <c r="C291" s="89">
        <f t="shared" si="12"/>
        <v>172.57999999999996</v>
      </c>
      <c r="D291" s="89">
        <f>Month!C293+D290</f>
        <v>7.9500000000000011</v>
      </c>
      <c r="E291" s="89">
        <f>Month!D293+E290</f>
        <v>63.109999999999992</v>
      </c>
      <c r="F291" s="89">
        <f>Month!E293+F290</f>
        <v>66.66</v>
      </c>
      <c r="G291" s="89">
        <f>Month!F293+G290</f>
        <v>14.600000000000001</v>
      </c>
      <c r="H291" s="89">
        <f>Month!G293+H290</f>
        <v>12.930000000000001</v>
      </c>
      <c r="I291" s="89">
        <f>Month!H293+I290</f>
        <v>5.8200000000000012</v>
      </c>
      <c r="J291" s="89">
        <f>Month!I293+J290</f>
        <v>1.5100000000000002</v>
      </c>
      <c r="L291" s="89">
        <f>AVERAGE(Month!J$283:J293)</f>
        <v>191.17818181818183</v>
      </c>
      <c r="M291" s="89">
        <f>AVERAGE(Month!K$283:K293)</f>
        <v>8.711818181818181</v>
      </c>
      <c r="N291" s="89">
        <f>AVERAGE(Month!L$283:L293)</f>
        <v>68.832727272727269</v>
      </c>
      <c r="O291" s="89">
        <f>AVERAGE(Month!M$283:M293)</f>
        <v>75.303636363636357</v>
      </c>
      <c r="P291" s="89">
        <f>AVERAGE(Month!N$283:N293)</f>
        <v>16.039090909090909</v>
      </c>
      <c r="Q291" s="89">
        <f>AVERAGE(Month!O$283:O293)</f>
        <v>14.21</v>
      </c>
      <c r="R291" s="89">
        <f>AVERAGE(Month!P$283:P293)</f>
        <v>6.4418181818181806</v>
      </c>
      <c r="S291" s="89">
        <f>AVERAGE(Month!Q$283:Q293)</f>
        <v>1.6390909090909092</v>
      </c>
    </row>
    <row r="292" spans="1:19" x14ac:dyDescent="0.3">
      <c r="A292" s="99">
        <f t="shared" si="14"/>
        <v>2018</v>
      </c>
      <c r="B292" s="92" t="s">
        <v>92</v>
      </c>
      <c r="C292" s="93">
        <f t="shared" si="12"/>
        <v>190.54000000000002</v>
      </c>
      <c r="D292" s="93">
        <f>Month!C294+D291</f>
        <v>8.6800000000000015</v>
      </c>
      <c r="E292" s="93">
        <f>Month!D294+E291</f>
        <v>68.86999999999999</v>
      </c>
      <c r="F292" s="93">
        <f>Month!E294+F291</f>
        <v>74.75</v>
      </c>
      <c r="G292" s="93">
        <f>Month!F294+G291</f>
        <v>16.080000000000002</v>
      </c>
      <c r="H292" s="93">
        <f>Month!G294+H291</f>
        <v>14.060000000000002</v>
      </c>
      <c r="I292" s="93">
        <f>Month!H294+I291</f>
        <v>6.4500000000000011</v>
      </c>
      <c r="J292" s="93">
        <f>Month!I294+J291</f>
        <v>1.6500000000000004</v>
      </c>
      <c r="K292" s="92"/>
      <c r="L292" s="93">
        <f>AVERAGE(Month!J$283:J294)</f>
        <v>190.74249999999998</v>
      </c>
      <c r="M292" s="93">
        <f>AVERAGE(Month!K$283:K294)</f>
        <v>8.5675000000000008</v>
      </c>
      <c r="N292" s="93">
        <f>AVERAGE(Month!L$283:L294)</f>
        <v>68.856666666666669</v>
      </c>
      <c r="O292" s="93">
        <f>AVERAGE(Month!M$283:M294)</f>
        <v>75.067499999999995</v>
      </c>
      <c r="P292" s="93">
        <f>AVERAGE(Month!N$283:N294)</f>
        <v>16.096666666666668</v>
      </c>
      <c r="Q292" s="93">
        <f>AVERAGE(Month!O$283:O294)</f>
        <v>14.06</v>
      </c>
      <c r="R292" s="93">
        <f>AVERAGE(Month!P$283:P294)</f>
        <v>6.4516666666666653</v>
      </c>
      <c r="S292" s="93">
        <f>AVERAGE(Month!Q$283:Q294)</f>
        <v>1.6425000000000001</v>
      </c>
    </row>
    <row r="293" spans="1:19" x14ac:dyDescent="0.3">
      <c r="A293" s="98">
        <v>2019</v>
      </c>
      <c r="B293" s="73" t="s">
        <v>81</v>
      </c>
      <c r="C293" s="89">
        <f t="shared" si="12"/>
        <v>19.2</v>
      </c>
      <c r="D293" s="89">
        <f>Month!C295</f>
        <v>0.85</v>
      </c>
      <c r="E293" s="89">
        <f>Month!D295</f>
        <v>5.71</v>
      </c>
      <c r="F293" s="89">
        <f>Month!E295</f>
        <v>9.43</v>
      </c>
      <c r="G293" s="89">
        <f>Month!F295</f>
        <v>1.46</v>
      </c>
      <c r="H293" s="89">
        <f>Month!G295</f>
        <v>1.05</v>
      </c>
      <c r="I293" s="89">
        <f>Month!H295</f>
        <v>0.59</v>
      </c>
      <c r="J293" s="89">
        <f>Month!I295</f>
        <v>0.11</v>
      </c>
      <c r="L293" s="89">
        <f>AVERAGE(Month!J$295:J295)</f>
        <v>186.66</v>
      </c>
      <c r="M293" s="89">
        <f>AVERAGE(Month!K$295:K295)</f>
        <v>6.84</v>
      </c>
      <c r="N293" s="89">
        <f>AVERAGE(Month!L$295:L295)</f>
        <v>68.53</v>
      </c>
      <c r="O293" s="89">
        <f>AVERAGE(Month!M$295:M295)</f>
        <v>76.599999999999994</v>
      </c>
      <c r="P293" s="89">
        <f>AVERAGE(Month!N$295:N295)</f>
        <v>15.36</v>
      </c>
      <c r="Q293" s="89">
        <f>AVERAGE(Month!O$295:O295)</f>
        <v>12.02</v>
      </c>
      <c r="R293" s="89">
        <f>AVERAGE(Month!P$295:P295)</f>
        <v>5.94</v>
      </c>
      <c r="S293" s="89">
        <f>AVERAGE(Month!Q$295:Q295)</f>
        <v>1.37</v>
      </c>
    </row>
    <row r="294" spans="1:19" x14ac:dyDescent="0.3">
      <c r="A294" s="98">
        <f>A293</f>
        <v>2019</v>
      </c>
      <c r="B294" s="73" t="s">
        <v>82</v>
      </c>
      <c r="C294" s="89">
        <f t="shared" si="12"/>
        <v>35.729999999999997</v>
      </c>
      <c r="D294" s="89">
        <f>Month!C296+D293</f>
        <v>1.3900000000000001</v>
      </c>
      <c r="E294" s="89">
        <f>Month!D296+E293</f>
        <v>11.11</v>
      </c>
      <c r="F294" s="89">
        <f>Month!E296+F293</f>
        <v>16.79</v>
      </c>
      <c r="G294" s="89">
        <f>Month!F296+G293</f>
        <v>2.92</v>
      </c>
      <c r="H294" s="89">
        <f>Month!G296+H293</f>
        <v>2.0300000000000002</v>
      </c>
      <c r="I294" s="89">
        <f>Month!H296+I293</f>
        <v>1.19</v>
      </c>
      <c r="J294" s="89">
        <f>Month!I296+J293</f>
        <v>0.3</v>
      </c>
      <c r="L294" s="89">
        <f>AVERAGE(Month!J$295:J296)</f>
        <v>183.66499999999999</v>
      </c>
      <c r="M294" s="89">
        <f>AVERAGE(Month!K$295:K296)</f>
        <v>6.35</v>
      </c>
      <c r="N294" s="89">
        <f>AVERAGE(Month!L$295:L296)</f>
        <v>66.674999999999997</v>
      </c>
      <c r="O294" s="89">
        <f>AVERAGE(Month!M$295:M296)</f>
        <v>75.099999999999994</v>
      </c>
      <c r="P294" s="89">
        <f>AVERAGE(Month!N$295:N296)</f>
        <v>15.44</v>
      </c>
      <c r="Q294" s="89">
        <f>AVERAGE(Month!O$295:O296)</f>
        <v>12.285</v>
      </c>
      <c r="R294" s="89">
        <f>AVERAGE(Month!P$295:P296)</f>
        <v>6.02</v>
      </c>
      <c r="S294" s="89">
        <f>AVERAGE(Month!Q$295:Q296)</f>
        <v>1.7950000000000002</v>
      </c>
    </row>
    <row r="295" spans="1:19" x14ac:dyDescent="0.3">
      <c r="A295" s="98">
        <f t="shared" ref="A295:A304" si="15">A294</f>
        <v>2019</v>
      </c>
      <c r="B295" s="73" t="s">
        <v>83</v>
      </c>
      <c r="C295" s="89">
        <f t="shared" si="12"/>
        <v>52.080000000000005</v>
      </c>
      <c r="D295" s="89">
        <f>Month!C297+D294</f>
        <v>1.87</v>
      </c>
      <c r="E295" s="89">
        <f>Month!D297+E294</f>
        <v>16.43</v>
      </c>
      <c r="F295" s="89">
        <f>Month!E297+F294</f>
        <v>23.98</v>
      </c>
      <c r="G295" s="89">
        <f>Month!F297+G294</f>
        <v>4.38</v>
      </c>
      <c r="H295" s="89">
        <f>Month!G297+H294</f>
        <v>2.99</v>
      </c>
      <c r="I295" s="89">
        <f>Month!H297+I294</f>
        <v>1.91</v>
      </c>
      <c r="J295" s="89">
        <f>Month!I297+J294</f>
        <v>0.52</v>
      </c>
      <c r="L295" s="89">
        <f>AVERAGE(Month!J$295:J297)</f>
        <v>182.71</v>
      </c>
      <c r="M295" s="89">
        <f>AVERAGE(Month!K$295:K297)</f>
        <v>6.2299999999999995</v>
      </c>
      <c r="N295" s="89">
        <f>AVERAGE(Month!L$295:L297)</f>
        <v>65.726666666666674</v>
      </c>
      <c r="O295" s="89">
        <f>AVERAGE(Month!M$295:M297)</f>
        <v>74.39</v>
      </c>
      <c r="P295" s="89">
        <f>AVERAGE(Month!N$295:N297)</f>
        <v>15.496666666666664</v>
      </c>
      <c r="Q295" s="89">
        <f>AVERAGE(Month!O$295:O297)</f>
        <v>12.203333333333333</v>
      </c>
      <c r="R295" s="89">
        <f>AVERAGE(Month!P$295:P297)</f>
        <v>6.583333333333333</v>
      </c>
      <c r="S295" s="89">
        <f>AVERAGE(Month!Q$295:Q297)</f>
        <v>2.08</v>
      </c>
    </row>
    <row r="296" spans="1:19" x14ac:dyDescent="0.3">
      <c r="A296" s="98">
        <f t="shared" si="15"/>
        <v>2019</v>
      </c>
      <c r="B296" s="73" t="s">
        <v>84</v>
      </c>
      <c r="C296" s="89">
        <f t="shared" si="12"/>
        <v>67.5</v>
      </c>
      <c r="D296" s="89">
        <f>Month!C298+D295</f>
        <v>2.35</v>
      </c>
      <c r="E296" s="89">
        <f>Month!D298+E295</f>
        <v>22.28</v>
      </c>
      <c r="F296" s="89">
        <f>Month!E298+F295</f>
        <v>30</v>
      </c>
      <c r="G296" s="89">
        <f>Month!F298+G295</f>
        <v>5.71</v>
      </c>
      <c r="H296" s="89">
        <f>Month!G298+H295</f>
        <v>4.04</v>
      </c>
      <c r="I296" s="89">
        <f>Month!H298+I295</f>
        <v>2.46</v>
      </c>
      <c r="J296" s="89">
        <f>Month!I298+J295</f>
        <v>0.66</v>
      </c>
      <c r="L296" s="89">
        <f>AVERAGE(Month!J$295:J298)</f>
        <v>184.98499999999999</v>
      </c>
      <c r="M296" s="89">
        <f>AVERAGE(Month!K$295:K298)</f>
        <v>6.4449999999999994</v>
      </c>
      <c r="N296" s="89">
        <f>AVERAGE(Month!L$295:L298)</f>
        <v>66.852500000000006</v>
      </c>
      <c r="O296" s="89">
        <f>AVERAGE(Month!M$295:M298)</f>
        <v>74.782499999999999</v>
      </c>
      <c r="P296" s="89">
        <f>AVERAGE(Month!N$295:N298)</f>
        <v>15.86</v>
      </c>
      <c r="Q296" s="89">
        <f>AVERAGE(Month!O$295:O298)</f>
        <v>12.397500000000001</v>
      </c>
      <c r="R296" s="89">
        <f>AVERAGE(Month!P$295:P298)</f>
        <v>6.6749999999999998</v>
      </c>
      <c r="S296" s="89">
        <f>AVERAGE(Month!Q$295:Q298)</f>
        <v>1.9725000000000001</v>
      </c>
    </row>
    <row r="297" spans="1:19" x14ac:dyDescent="0.3">
      <c r="A297" s="98">
        <f t="shared" si="15"/>
        <v>2019</v>
      </c>
      <c r="B297" s="73" t="s">
        <v>85</v>
      </c>
      <c r="C297" s="89">
        <f t="shared" si="12"/>
        <v>81.61</v>
      </c>
      <c r="D297" s="89">
        <f>Month!C299+D296</f>
        <v>2.73</v>
      </c>
      <c r="E297" s="89">
        <f>Month!D299+E296</f>
        <v>27.990000000000002</v>
      </c>
      <c r="F297" s="89">
        <f>Month!E299+F296</f>
        <v>35.019999999999996</v>
      </c>
      <c r="G297" s="89">
        <f>Month!F299+G296</f>
        <v>7.04</v>
      </c>
      <c r="H297" s="89">
        <f>Month!G299+H296</f>
        <v>5.08</v>
      </c>
      <c r="I297" s="89">
        <f>Month!H299+I296</f>
        <v>2.9</v>
      </c>
      <c r="J297" s="89">
        <f>Month!I299+J296</f>
        <v>0.85000000000000009</v>
      </c>
      <c r="L297" s="89">
        <f>AVERAGE(Month!J$295:J299)</f>
        <v>184.51599999999999</v>
      </c>
      <c r="M297" s="89">
        <f>AVERAGE(Month!K$295:K299)</f>
        <v>6.4259999999999993</v>
      </c>
      <c r="N297" s="89">
        <f>AVERAGE(Month!L$295:L299)</f>
        <v>67.195999999999998</v>
      </c>
      <c r="O297" s="89">
        <f>AVERAGE(Month!M$295:M299)</f>
        <v>73.852000000000004</v>
      </c>
      <c r="P297" s="89">
        <f>AVERAGE(Month!N$295:N299)</f>
        <v>16.103999999999999</v>
      </c>
      <c r="Q297" s="89">
        <f>AVERAGE(Month!O$295:O299)</f>
        <v>12.402000000000001</v>
      </c>
      <c r="R297" s="89">
        <f>AVERAGE(Month!P$295:P299)</f>
        <v>6.5039999999999996</v>
      </c>
      <c r="S297" s="89">
        <f>AVERAGE(Month!Q$295:Q299)</f>
        <v>2.032</v>
      </c>
    </row>
    <row r="298" spans="1:19" x14ac:dyDescent="0.3">
      <c r="A298" s="98">
        <f t="shared" si="15"/>
        <v>2019</v>
      </c>
      <c r="B298" s="73" t="s">
        <v>86</v>
      </c>
      <c r="C298" s="89">
        <f t="shared" si="12"/>
        <v>94.65</v>
      </c>
      <c r="D298" s="89">
        <f>Month!C300+D297</f>
        <v>3.12</v>
      </c>
      <c r="E298" s="89">
        <f>Month!D300+E297</f>
        <v>33.590000000000003</v>
      </c>
      <c r="F298" s="89">
        <f>Month!E300+F297</f>
        <v>39.349999999999994</v>
      </c>
      <c r="G298" s="89">
        <f>Month!F300+G297</f>
        <v>8.370000000000001</v>
      </c>
      <c r="H298" s="89">
        <f>Month!G300+H297</f>
        <v>5.8</v>
      </c>
      <c r="I298" s="89">
        <f>Month!H300+I297</f>
        <v>3.41</v>
      </c>
      <c r="J298" s="89">
        <f>Month!I300+J297</f>
        <v>1.01</v>
      </c>
      <c r="L298" s="89">
        <f>AVERAGE(Month!J$295:J300)</f>
        <v>185.22499999999999</v>
      </c>
      <c r="M298" s="89">
        <f>AVERAGE(Month!K$295:K300)</f>
        <v>6.4149999999999991</v>
      </c>
      <c r="N298" s="89">
        <f>AVERAGE(Month!L$295:L300)</f>
        <v>67.203333333333333</v>
      </c>
      <c r="O298" s="89">
        <f>AVERAGE(Month!M$295:M300)</f>
        <v>74.83</v>
      </c>
      <c r="P298" s="89">
        <f>AVERAGE(Month!N$295:N300)</f>
        <v>16.29</v>
      </c>
      <c r="Q298" s="89">
        <f>AVERAGE(Month!O$295:O300)</f>
        <v>11.793333333333335</v>
      </c>
      <c r="R298" s="89">
        <f>AVERAGE(Month!P$295:P300)</f>
        <v>6.6866666666666665</v>
      </c>
      <c r="S298" s="89">
        <f>AVERAGE(Month!Q$295:Q300)</f>
        <v>2.0066666666666664</v>
      </c>
    </row>
    <row r="299" spans="1:19" x14ac:dyDescent="0.3">
      <c r="A299" s="98">
        <f t="shared" si="15"/>
        <v>2019</v>
      </c>
      <c r="B299" s="73" t="s">
        <v>87</v>
      </c>
      <c r="C299" s="89">
        <f t="shared" si="12"/>
        <v>107.27000000000002</v>
      </c>
      <c r="D299" s="89">
        <f>Month!C301+D298</f>
        <v>3.52</v>
      </c>
      <c r="E299" s="89">
        <f>Month!D301+E298</f>
        <v>38.980000000000004</v>
      </c>
      <c r="F299" s="89">
        <f>Month!E301+F298</f>
        <v>43.399999999999991</v>
      </c>
      <c r="G299" s="89">
        <f>Month!F301+G298</f>
        <v>9.65</v>
      </c>
      <c r="H299" s="89">
        <f>Month!G301+H298</f>
        <v>6.68</v>
      </c>
      <c r="I299" s="89">
        <f>Month!H301+I298</f>
        <v>3.89</v>
      </c>
      <c r="J299" s="89">
        <f>Month!I301+J298</f>
        <v>1.1499999999999999</v>
      </c>
      <c r="L299" s="89">
        <f>AVERAGE(Month!J$295:J301)</f>
        <v>185.06428571428569</v>
      </c>
      <c r="M299" s="89">
        <f>AVERAGE(Month!K$295:K301)</f>
        <v>6.4057142857142848</v>
      </c>
      <c r="N299" s="89">
        <f>AVERAGE(Month!L$295:L301)</f>
        <v>66.842857142857142</v>
      </c>
      <c r="O299" s="89">
        <f>AVERAGE(Month!M$295:M301)</f>
        <v>74.955714285714294</v>
      </c>
      <c r="P299" s="89">
        <f>AVERAGE(Month!N$295:N301)</f>
        <v>16.431428571428572</v>
      </c>
      <c r="Q299" s="89">
        <f>AVERAGE(Month!O$295:O301)</f>
        <v>11.667142857142858</v>
      </c>
      <c r="R299" s="89">
        <f>AVERAGE(Month!P$295:P301)</f>
        <v>6.8028571428571425</v>
      </c>
      <c r="S299" s="89">
        <f>AVERAGE(Month!Q$295:Q301)</f>
        <v>1.9585714285714284</v>
      </c>
    </row>
    <row r="300" spans="1:19" x14ac:dyDescent="0.3">
      <c r="A300" s="98">
        <f t="shared" si="15"/>
        <v>2019</v>
      </c>
      <c r="B300" s="73" t="s">
        <v>88</v>
      </c>
      <c r="C300" s="89">
        <f t="shared" si="12"/>
        <v>119.63</v>
      </c>
      <c r="D300" s="89">
        <f>Month!C302+D299</f>
        <v>3.92</v>
      </c>
      <c r="E300" s="89">
        <f>Month!D302+E299</f>
        <v>44.5</v>
      </c>
      <c r="F300" s="89">
        <f>Month!E302+F299</f>
        <v>46.839999999999989</v>
      </c>
      <c r="G300" s="89">
        <f>Month!F302+G299</f>
        <v>10.93</v>
      </c>
      <c r="H300" s="89">
        <f>Month!G302+H299</f>
        <v>7.66</v>
      </c>
      <c r="I300" s="89">
        <f>Month!H302+I299</f>
        <v>4.5</v>
      </c>
      <c r="J300" s="89">
        <f>Month!I302+J299</f>
        <v>1.2799999999999998</v>
      </c>
      <c r="L300" s="89">
        <f>AVERAGE(Month!J$295:J302)</f>
        <v>184.74499999999998</v>
      </c>
      <c r="M300" s="89">
        <f>AVERAGE(Month!K$295:K302)</f>
        <v>6.3887499999999999</v>
      </c>
      <c r="N300" s="89">
        <f>AVERAGE(Month!L$295:L302)</f>
        <v>66.771250000000009</v>
      </c>
      <c r="O300" s="89">
        <f>AVERAGE(Month!M$295:M302)</f>
        <v>74.422500000000014</v>
      </c>
      <c r="P300" s="89">
        <f>AVERAGE(Month!N$295:N302)</f>
        <v>16.548749999999998</v>
      </c>
      <c r="Q300" s="89">
        <f>AVERAGE(Month!O$295:O302)</f>
        <v>11.686250000000001</v>
      </c>
      <c r="R300" s="89">
        <f>AVERAGE(Month!P$295:P302)</f>
        <v>7.0162499999999994</v>
      </c>
      <c r="S300" s="89">
        <f>AVERAGE(Month!Q$295:Q302)</f>
        <v>1.9112499999999999</v>
      </c>
    </row>
    <row r="301" spans="1:19" x14ac:dyDescent="0.3">
      <c r="A301" s="98">
        <f t="shared" si="15"/>
        <v>2019</v>
      </c>
      <c r="B301" s="73" t="s">
        <v>89</v>
      </c>
      <c r="C301" s="89">
        <f t="shared" si="12"/>
        <v>132.52999999999997</v>
      </c>
      <c r="D301" s="89">
        <f>Month!C303+D300</f>
        <v>4.3499999999999996</v>
      </c>
      <c r="E301" s="89">
        <f>Month!D303+E300</f>
        <v>50.37</v>
      </c>
      <c r="F301" s="89">
        <f>Month!E303+F300</f>
        <v>50.359999999999992</v>
      </c>
      <c r="G301" s="89">
        <f>Month!F303+G300</f>
        <v>12.209999999999999</v>
      </c>
      <c r="H301" s="89">
        <f>Month!G303+H300</f>
        <v>8.73</v>
      </c>
      <c r="I301" s="89">
        <f>Month!H303+I300</f>
        <v>5.12</v>
      </c>
      <c r="J301" s="89">
        <f>Month!I303+J300</f>
        <v>1.39</v>
      </c>
      <c r="L301" s="89">
        <f>AVERAGE(Month!J$295:J303)</f>
        <v>184.05444444444441</v>
      </c>
      <c r="M301" s="89">
        <f>AVERAGE(Month!K$295:K303)</f>
        <v>6.2811111111111115</v>
      </c>
      <c r="N301" s="89">
        <f>AVERAGE(Month!L$295:L303)</f>
        <v>67.177777777777791</v>
      </c>
      <c r="O301" s="89">
        <f>AVERAGE(Month!M$295:M303)</f>
        <v>73.14777777777779</v>
      </c>
      <c r="P301" s="89">
        <f>AVERAGE(Month!N$295:N303)</f>
        <v>16.666666666666668</v>
      </c>
      <c r="Q301" s="89">
        <f>AVERAGE(Month!O$295:O303)</f>
        <v>11.813333333333334</v>
      </c>
      <c r="R301" s="89">
        <f>AVERAGE(Month!P$295:P303)</f>
        <v>7.12</v>
      </c>
      <c r="S301" s="89">
        <f>AVERAGE(Month!Q$295:Q303)</f>
        <v>1.8477777777777777</v>
      </c>
    </row>
    <row r="302" spans="1:19" x14ac:dyDescent="0.3">
      <c r="A302" s="98">
        <f t="shared" si="15"/>
        <v>2019</v>
      </c>
      <c r="B302" s="73" t="s">
        <v>90</v>
      </c>
      <c r="C302" s="89">
        <f t="shared" si="12"/>
        <v>148.53</v>
      </c>
      <c r="D302" s="89">
        <f>Month!C304+D301</f>
        <v>4.83</v>
      </c>
      <c r="E302" s="89">
        <f>Month!D304+E301</f>
        <v>56.199999999999996</v>
      </c>
      <c r="F302" s="89">
        <f>Month!E304+F301</f>
        <v>56.54999999999999</v>
      </c>
      <c r="G302" s="89">
        <f>Month!F304+G301</f>
        <v>13.809999999999999</v>
      </c>
      <c r="H302" s="89">
        <f>Month!G304+H301</f>
        <v>9.870000000000001</v>
      </c>
      <c r="I302" s="89">
        <f>Month!H304+I301</f>
        <v>5.7700000000000005</v>
      </c>
      <c r="J302" s="89">
        <f>Month!I304+J301</f>
        <v>1.5</v>
      </c>
      <c r="L302" s="89">
        <f>AVERAGE(Month!J$295:J304)</f>
        <v>184.65599999999998</v>
      </c>
      <c r="M302" s="89">
        <f>AVERAGE(Month!K$295:K304)</f>
        <v>6.2410000000000005</v>
      </c>
      <c r="N302" s="89">
        <f>AVERAGE(Month!L$295:L304)</f>
        <v>67.459000000000017</v>
      </c>
      <c r="O302" s="89">
        <f>AVERAGE(Month!M$295:M304)</f>
        <v>73.277000000000015</v>
      </c>
      <c r="P302" s="89">
        <f>AVERAGE(Month!N$295:N304)</f>
        <v>16.788</v>
      </c>
      <c r="Q302" s="89">
        <f>AVERAGE(Month!O$295:O304)</f>
        <v>11.999000000000001</v>
      </c>
      <c r="R302" s="89">
        <f>AVERAGE(Month!P$295:P304)</f>
        <v>7.1019999999999994</v>
      </c>
      <c r="S302" s="89">
        <f>AVERAGE(Month!Q$295:Q304)</f>
        <v>1.7899999999999998</v>
      </c>
    </row>
    <row r="303" spans="1:19" x14ac:dyDescent="0.3">
      <c r="A303" s="98">
        <f t="shared" si="15"/>
        <v>2019</v>
      </c>
      <c r="B303" s="73" t="s">
        <v>91</v>
      </c>
      <c r="C303" s="89">
        <f t="shared" si="12"/>
        <v>165.19999999999996</v>
      </c>
      <c r="D303" s="89">
        <f>Month!C305+D302</f>
        <v>5.49</v>
      </c>
      <c r="E303" s="89">
        <f>Month!D305+E302</f>
        <v>61.22</v>
      </c>
      <c r="F303" s="89">
        <f>Month!E305+F302</f>
        <v>64.11999999999999</v>
      </c>
      <c r="G303" s="89">
        <f>Month!F305+G302</f>
        <v>15.409999999999998</v>
      </c>
      <c r="H303" s="89">
        <f>Month!G305+H302</f>
        <v>10.97</v>
      </c>
      <c r="I303" s="89">
        <f>Month!H305+I302</f>
        <v>6.32</v>
      </c>
      <c r="J303" s="89">
        <f>Month!I305+J302</f>
        <v>1.67</v>
      </c>
      <c r="L303" s="89">
        <f>AVERAGE(Month!J$295:J305)</f>
        <v>184.08090909090905</v>
      </c>
      <c r="M303" s="89">
        <f>AVERAGE(Month!K$295:K305)</f>
        <v>6.1945454545454544</v>
      </c>
      <c r="N303" s="89">
        <f>AVERAGE(Month!L$295:L305)</f>
        <v>66.802727272727282</v>
      </c>
      <c r="O303" s="89">
        <f>AVERAGE(Month!M$295:M305)</f>
        <v>73.28909090909093</v>
      </c>
      <c r="P303" s="89">
        <f>AVERAGE(Month!N$295:N305)</f>
        <v>16.902727272727272</v>
      </c>
      <c r="Q303" s="89">
        <f>AVERAGE(Month!O$295:O305)</f>
        <v>12.088181818181818</v>
      </c>
      <c r="R303" s="89">
        <f>AVERAGE(Month!P$295:P305)</f>
        <v>6.9945454545454542</v>
      </c>
      <c r="S303" s="89">
        <f>AVERAGE(Month!Q$295:Q305)</f>
        <v>1.8090909090909089</v>
      </c>
    </row>
    <row r="304" spans="1:19" x14ac:dyDescent="0.3">
      <c r="A304" s="99">
        <f t="shared" si="15"/>
        <v>2019</v>
      </c>
      <c r="B304" s="92" t="s">
        <v>92</v>
      </c>
      <c r="C304" s="93">
        <f t="shared" si="12"/>
        <v>183.87</v>
      </c>
      <c r="D304" s="93">
        <f>Month!C306+D303</f>
        <v>6.12</v>
      </c>
      <c r="E304" s="93">
        <f>Month!D306+E303</f>
        <v>67.14</v>
      </c>
      <c r="F304" s="93">
        <f>Month!E306+F303</f>
        <v>72.61999999999999</v>
      </c>
      <c r="G304" s="93">
        <f>Month!F306+G303</f>
        <v>17.009999999999998</v>
      </c>
      <c r="H304" s="93">
        <f>Month!G306+H303</f>
        <v>12.09</v>
      </c>
      <c r="I304" s="93">
        <f>Month!H306+I303</f>
        <v>7.0600000000000005</v>
      </c>
      <c r="J304" s="93">
        <f>Month!I306+J303</f>
        <v>1.8299999999999998</v>
      </c>
      <c r="K304" s="92"/>
      <c r="L304" s="93">
        <f>AVERAGE(Month!J$295:J306)</f>
        <v>184.57499999999996</v>
      </c>
      <c r="M304" s="93">
        <f>AVERAGE(Month!K$295:K306)</f>
        <v>6.1808333333333332</v>
      </c>
      <c r="N304" s="93">
        <f>AVERAGE(Month!L$295:L306)</f>
        <v>67.152500000000018</v>
      </c>
      <c r="O304" s="93">
        <f>AVERAGE(Month!M$295:M306)</f>
        <v>73.27500000000002</v>
      </c>
      <c r="P304" s="93">
        <f>AVERAGE(Month!N$295:N306)</f>
        <v>16.997499999999999</v>
      </c>
      <c r="Q304" s="93">
        <f>AVERAGE(Month!O$295:O306)</f>
        <v>12.086666666666666</v>
      </c>
      <c r="R304" s="93">
        <f>AVERAGE(Month!P$295:P306)</f>
        <v>7.0625</v>
      </c>
      <c r="S304" s="93">
        <f>AVERAGE(Month!Q$295:Q306)</f>
        <v>1.82</v>
      </c>
    </row>
    <row r="305" spans="1:19" x14ac:dyDescent="0.3">
      <c r="A305" s="98">
        <v>2020</v>
      </c>
      <c r="B305" s="101" t="s">
        <v>114</v>
      </c>
      <c r="C305" s="89">
        <f t="shared" si="12"/>
        <v>17.46</v>
      </c>
      <c r="D305" s="89">
        <f>Month!C307</f>
        <v>0.79</v>
      </c>
      <c r="E305" s="89">
        <f>Month!D307</f>
        <v>5.56</v>
      </c>
      <c r="F305" s="89">
        <f>Month!E307</f>
        <v>7.34</v>
      </c>
      <c r="G305" s="89">
        <f>Month!F307</f>
        <v>1.65</v>
      </c>
      <c r="H305" s="89">
        <f>Month!G307</f>
        <v>1.1200000000000001</v>
      </c>
      <c r="I305" s="89">
        <f>Month!H307</f>
        <v>0.88</v>
      </c>
      <c r="J305" s="89">
        <f>Month!I307</f>
        <v>0.12</v>
      </c>
      <c r="L305" s="89">
        <f>AVERAGE(Month!J$307:J307)</f>
        <v>181.11</v>
      </c>
      <c r="M305" s="89">
        <f>AVERAGE(Month!K$307:K307)</f>
        <v>7.87</v>
      </c>
      <c r="N305" s="89">
        <f>AVERAGE(Month!L$307:L307)</f>
        <v>66.78</v>
      </c>
      <c r="O305" s="89">
        <f>AVERAGE(Month!M$307:M307)</f>
        <v>65.930000000000007</v>
      </c>
      <c r="P305" s="89">
        <f>AVERAGE(Month!N$307:N307)</f>
        <v>17.62</v>
      </c>
      <c r="Q305" s="89">
        <f>AVERAGE(Month!O$307:O307)</f>
        <v>12.69</v>
      </c>
      <c r="R305" s="89">
        <f>AVERAGE(Month!P$307:P307)</f>
        <v>8.7899999999999991</v>
      </c>
      <c r="S305" s="89">
        <f>AVERAGE(Month!Q$307:Q307)</f>
        <v>1.43</v>
      </c>
    </row>
    <row r="306" spans="1:19" x14ac:dyDescent="0.3">
      <c r="A306" s="98">
        <f>A305</f>
        <v>2020</v>
      </c>
      <c r="B306" s="101" t="s">
        <v>115</v>
      </c>
      <c r="C306" s="89">
        <f t="shared" si="12"/>
        <v>34.729999999999997</v>
      </c>
      <c r="D306" s="89">
        <f>Month!C308+D305</f>
        <v>1.4300000000000002</v>
      </c>
      <c r="E306" s="89">
        <f>Month!D308+E305</f>
        <v>10.92</v>
      </c>
      <c r="F306" s="89">
        <f>Month!E308+F305</f>
        <v>14.94</v>
      </c>
      <c r="G306" s="89">
        <f>Month!F308+G305</f>
        <v>3.3</v>
      </c>
      <c r="H306" s="89">
        <f>Month!G308+H305</f>
        <v>2.0100000000000002</v>
      </c>
      <c r="I306" s="89">
        <f>Month!H308+I305</f>
        <v>1.83</v>
      </c>
      <c r="J306" s="89">
        <f>Month!I308+J305</f>
        <v>0.3</v>
      </c>
      <c r="L306" s="89">
        <f>AVERAGE(Month!J$307:J308)</f>
        <v>182.76</v>
      </c>
      <c r="M306" s="89">
        <f>AVERAGE(Month!K$307:K308)</f>
        <v>7.3949999999999996</v>
      </c>
      <c r="N306" s="89">
        <f>AVERAGE(Month!L$307:L308)</f>
        <v>65.52000000000001</v>
      </c>
      <c r="O306" s="89">
        <f>AVERAGE(Month!M$307:M308)</f>
        <v>69.069999999999993</v>
      </c>
      <c r="P306" s="89">
        <f>AVERAGE(Month!N$307:N308)</f>
        <v>17.655000000000001</v>
      </c>
      <c r="Q306" s="89">
        <f>AVERAGE(Month!O$307:O308)</f>
        <v>12.184999999999999</v>
      </c>
      <c r="R306" s="89">
        <f>AVERAGE(Month!P$307:P308)</f>
        <v>9.1449999999999996</v>
      </c>
      <c r="S306" s="89">
        <f>AVERAGE(Month!Q$307:Q308)</f>
        <v>1.79</v>
      </c>
    </row>
    <row r="307" spans="1:19" x14ac:dyDescent="0.3">
      <c r="A307" s="98">
        <f t="shared" ref="A307:A316" si="16">A306</f>
        <v>2020</v>
      </c>
      <c r="B307" s="101" t="s">
        <v>116</v>
      </c>
      <c r="C307" s="89">
        <f t="shared" si="12"/>
        <v>51.629999999999995</v>
      </c>
      <c r="D307" s="89">
        <f>Month!C309+D306</f>
        <v>1.9200000000000002</v>
      </c>
      <c r="E307" s="89">
        <f>Month!D309+E306</f>
        <v>16.259999999999998</v>
      </c>
      <c r="F307" s="89">
        <f>Month!E309+F306</f>
        <v>22.58</v>
      </c>
      <c r="G307" s="89">
        <f>Month!F309+G306</f>
        <v>4.9499999999999993</v>
      </c>
      <c r="H307" s="89">
        <f>Month!G309+H306</f>
        <v>2.7700000000000005</v>
      </c>
      <c r="I307" s="89">
        <f>Month!H309+I306</f>
        <v>2.65</v>
      </c>
      <c r="J307" s="89">
        <f>Month!I309+J306</f>
        <v>0.5</v>
      </c>
      <c r="L307" s="89">
        <f>AVERAGE(Month!J$307:J309)</f>
        <v>182.16333333333333</v>
      </c>
      <c r="M307" s="89">
        <f>AVERAGE(Month!K$307:K309)</f>
        <v>6.9266666666666667</v>
      </c>
      <c r="N307" s="89">
        <f>AVERAGE(Month!L$307:L309)</f>
        <v>65.02</v>
      </c>
      <c r="O307" s="89">
        <f>AVERAGE(Month!M$307:M309)</f>
        <v>70.19</v>
      </c>
      <c r="P307" s="89">
        <f>AVERAGE(Month!N$307:N309)</f>
        <v>17.686666666666667</v>
      </c>
      <c r="Q307" s="89">
        <f>AVERAGE(Month!O$307:O309)</f>
        <v>11.336666666666666</v>
      </c>
      <c r="R307" s="89">
        <f>AVERAGE(Month!P$307:P309)</f>
        <v>9.01</v>
      </c>
      <c r="S307" s="89">
        <f>AVERAGE(Month!Q$307:Q309)</f>
        <v>1.9933333333333334</v>
      </c>
    </row>
    <row r="308" spans="1:19" x14ac:dyDescent="0.3">
      <c r="A308" s="98">
        <f t="shared" si="16"/>
        <v>2020</v>
      </c>
      <c r="B308" s="101" t="s">
        <v>117</v>
      </c>
      <c r="C308" s="89">
        <f t="shared" si="12"/>
        <v>62.969999999999985</v>
      </c>
      <c r="D308" s="89">
        <f>Month!C310+D307</f>
        <v>2.3200000000000003</v>
      </c>
      <c r="E308" s="89">
        <f>Month!D310+E307</f>
        <v>19.529999999999998</v>
      </c>
      <c r="F308" s="89">
        <f>Month!E310+F307</f>
        <v>27.36</v>
      </c>
      <c r="G308" s="89">
        <f>Month!F310+G307</f>
        <v>6.27</v>
      </c>
      <c r="H308" s="89">
        <f>Month!G310+H307</f>
        <v>3.6200000000000006</v>
      </c>
      <c r="I308" s="89">
        <f>Month!H310+I307</f>
        <v>3.2199999999999998</v>
      </c>
      <c r="J308" s="89">
        <f>Month!I310+J307</f>
        <v>0.65</v>
      </c>
      <c r="L308" s="89">
        <f>AVERAGE(Month!J$307:J310)</f>
        <v>173.4</v>
      </c>
      <c r="M308" s="89">
        <f>AVERAGE(Month!K$307:K310)</f>
        <v>6.7200000000000006</v>
      </c>
      <c r="N308" s="89">
        <f>AVERAGE(Month!L$307:L310)</f>
        <v>58.582500000000003</v>
      </c>
      <c r="O308" s="89">
        <f>AVERAGE(Month!M$307:M310)</f>
        <v>68.877499999999998</v>
      </c>
      <c r="P308" s="89">
        <f>AVERAGE(Month!N$307:N310)</f>
        <v>17.524999999999999</v>
      </c>
      <c r="Q308" s="89">
        <f>AVERAGE(Month!O$307:O310)</f>
        <v>11.129999999999999</v>
      </c>
      <c r="R308" s="89">
        <f>AVERAGE(Month!P$307:P310)</f>
        <v>8.6150000000000002</v>
      </c>
      <c r="S308" s="89">
        <f>AVERAGE(Month!Q$307:Q310)</f>
        <v>1.9500000000000002</v>
      </c>
    </row>
    <row r="309" spans="1:19" x14ac:dyDescent="0.3">
      <c r="A309" s="98">
        <f t="shared" si="16"/>
        <v>2020</v>
      </c>
      <c r="B309" s="101" t="s">
        <v>118</v>
      </c>
      <c r="C309" s="89">
        <f t="shared" si="12"/>
        <v>73.27</v>
      </c>
      <c r="D309" s="89">
        <f>Month!C311+D308</f>
        <v>2.6500000000000004</v>
      </c>
      <c r="E309" s="89">
        <f>Month!D311+E308</f>
        <v>22.169999999999998</v>
      </c>
      <c r="F309" s="89">
        <f>Month!E311+F308</f>
        <v>31.73</v>
      </c>
      <c r="G309" s="89">
        <f>Month!F311+G308</f>
        <v>7.59</v>
      </c>
      <c r="H309" s="89">
        <f>Month!G311+H308</f>
        <v>4.5500000000000007</v>
      </c>
      <c r="I309" s="89">
        <f>Month!H311+I308</f>
        <v>3.78</v>
      </c>
      <c r="J309" s="89">
        <f>Month!I311+J308</f>
        <v>0.8</v>
      </c>
      <c r="L309" s="89">
        <f>AVERAGE(Month!J$307:J311)</f>
        <v>167.48400000000001</v>
      </c>
      <c r="M309" s="89">
        <f>AVERAGE(Month!K$307:K311)</f>
        <v>6.5200000000000005</v>
      </c>
      <c r="N309" s="89">
        <f>AVERAGE(Month!L$307:L311)</f>
        <v>53.206000000000003</v>
      </c>
      <c r="O309" s="89">
        <f>AVERAGE(Month!M$307:M311)</f>
        <v>68.853999999999999</v>
      </c>
      <c r="P309" s="89">
        <f>AVERAGE(Month!N$307:N311)</f>
        <v>17.456</v>
      </c>
      <c r="Q309" s="89">
        <f>AVERAGE(Month!O$307:O311)</f>
        <v>11.122</v>
      </c>
      <c r="R309" s="89">
        <f>AVERAGE(Month!P$307:P311)</f>
        <v>8.4</v>
      </c>
      <c r="S309" s="89">
        <f>AVERAGE(Month!Q$307:Q311)</f>
        <v>1.9260000000000002</v>
      </c>
    </row>
    <row r="310" spans="1:19" x14ac:dyDescent="0.3">
      <c r="A310" s="98">
        <f t="shared" si="16"/>
        <v>2020</v>
      </c>
      <c r="B310" s="101" t="s">
        <v>119</v>
      </c>
      <c r="C310" s="89">
        <f t="shared" si="12"/>
        <v>83.289999999999992</v>
      </c>
      <c r="D310" s="89">
        <f>Month!C312+D309</f>
        <v>3.0100000000000002</v>
      </c>
      <c r="E310" s="89">
        <f>Month!D312+E309</f>
        <v>25.45</v>
      </c>
      <c r="F310" s="89">
        <f>Month!E312+F309</f>
        <v>35.4</v>
      </c>
      <c r="G310" s="89">
        <f>Month!F312+G309</f>
        <v>8.91</v>
      </c>
      <c r="H310" s="89">
        <f>Month!G312+H309</f>
        <v>5.3000000000000007</v>
      </c>
      <c r="I310" s="89">
        <f>Month!H312+I309</f>
        <v>4.34</v>
      </c>
      <c r="J310" s="89">
        <f>Month!I312+J309</f>
        <v>0.88</v>
      </c>
      <c r="L310" s="89">
        <f>AVERAGE(Month!J$307:J312)</f>
        <v>164.89666666666668</v>
      </c>
      <c r="M310" s="89">
        <f>AVERAGE(Month!K$307:K312)</f>
        <v>6.4083333333333341</v>
      </c>
      <c r="N310" s="89">
        <f>AVERAGE(Month!L$307:L312)</f>
        <v>50.901666666666671</v>
      </c>
      <c r="O310" s="89">
        <f>AVERAGE(Month!M$307:M312)</f>
        <v>69.268333333333331</v>
      </c>
      <c r="P310" s="89">
        <f>AVERAGE(Month!N$307:N312)</f>
        <v>17.406666666666666</v>
      </c>
      <c r="Q310" s="89">
        <f>AVERAGE(Month!O$307:O312)</f>
        <v>10.765000000000001</v>
      </c>
      <c r="R310" s="89">
        <f>AVERAGE(Month!P$307:P312)</f>
        <v>8.3816666666666659</v>
      </c>
      <c r="S310" s="89">
        <f>AVERAGE(Month!Q$307:Q312)</f>
        <v>1.7649999999999999</v>
      </c>
    </row>
    <row r="311" spans="1:19" x14ac:dyDescent="0.3">
      <c r="A311" s="98">
        <f t="shared" si="16"/>
        <v>2020</v>
      </c>
      <c r="B311" s="101" t="s">
        <v>120</v>
      </c>
      <c r="C311" s="89">
        <f t="shared" si="12"/>
        <v>94.570000000000007</v>
      </c>
      <c r="D311" s="89">
        <f>Month!C313+D310</f>
        <v>3.37</v>
      </c>
      <c r="E311" s="89">
        <f>Month!D313+E310</f>
        <v>29.5</v>
      </c>
      <c r="F311" s="89">
        <f>Month!E313+F310</f>
        <v>39.54</v>
      </c>
      <c r="G311" s="89">
        <f>Month!F313+G310</f>
        <v>10.19</v>
      </c>
      <c r="H311" s="89">
        <f>Month!G313+H310</f>
        <v>6.1700000000000008</v>
      </c>
      <c r="I311" s="89">
        <f>Month!H313+I310</f>
        <v>4.9000000000000004</v>
      </c>
      <c r="J311" s="89">
        <f>Month!I313+J310</f>
        <v>0.9</v>
      </c>
      <c r="L311" s="89">
        <f>AVERAGE(Month!J$307:J313)</f>
        <v>165.3</v>
      </c>
      <c r="M311" s="89">
        <f>AVERAGE(Month!K$307:K313)</f>
        <v>6.2628571428571433</v>
      </c>
      <c r="N311" s="89">
        <f>AVERAGE(Month!L$307:L313)</f>
        <v>50.565714285714293</v>
      </c>
      <c r="O311" s="89">
        <f>AVERAGE(Month!M$307:M313)</f>
        <v>70.251428571428576</v>
      </c>
      <c r="P311" s="89">
        <f>AVERAGE(Month!N$307:N313)</f>
        <v>17.412857142857142</v>
      </c>
      <c r="Q311" s="89">
        <f>AVERAGE(Month!O$307:O313)</f>
        <v>10.794285714285715</v>
      </c>
      <c r="R311" s="89">
        <f>AVERAGE(Month!P$307:P313)</f>
        <v>8.4728571428571424</v>
      </c>
      <c r="S311" s="89">
        <f>AVERAGE(Month!Q$307:Q313)</f>
        <v>1.5399999999999998</v>
      </c>
    </row>
    <row r="312" spans="1:19" x14ac:dyDescent="0.3">
      <c r="A312" s="98">
        <f t="shared" si="16"/>
        <v>2020</v>
      </c>
      <c r="B312" s="101" t="s">
        <v>121</v>
      </c>
      <c r="C312" s="89">
        <f t="shared" si="12"/>
        <v>105.67999999999999</v>
      </c>
      <c r="D312" s="89">
        <f>Month!C314+D311</f>
        <v>3.75</v>
      </c>
      <c r="E312" s="89">
        <f>Month!D314+E311</f>
        <v>33.799999999999997</v>
      </c>
      <c r="F312" s="89">
        <f>Month!E314+F311</f>
        <v>43.32</v>
      </c>
      <c r="G312" s="89">
        <f>Month!F314+G311</f>
        <v>11.469999999999999</v>
      </c>
      <c r="H312" s="89">
        <f>Month!G314+H311</f>
        <v>6.8800000000000008</v>
      </c>
      <c r="I312" s="89">
        <f>Month!H314+I311</f>
        <v>5.44</v>
      </c>
      <c r="J312" s="89">
        <f>Month!I314+J311</f>
        <v>1.02</v>
      </c>
      <c r="L312" s="89">
        <f>AVERAGE(Month!J$307:J314)</f>
        <v>165.28500000000003</v>
      </c>
      <c r="M312" s="89">
        <f>AVERAGE(Month!K$307:K314)</f>
        <v>6.19</v>
      </c>
      <c r="N312" s="89">
        <f>AVERAGE(Month!L$307:L314)</f>
        <v>50.692500000000003</v>
      </c>
      <c r="O312" s="89">
        <f>AVERAGE(Month!M$307:M314)</f>
        <v>70.55</v>
      </c>
      <c r="P312" s="89">
        <f>AVERAGE(Month!N$307:N314)</f>
        <v>17.412500000000001</v>
      </c>
      <c r="Q312" s="89">
        <f>AVERAGE(Month!O$307:O314)</f>
        <v>10.536250000000001</v>
      </c>
      <c r="R312" s="89">
        <f>AVERAGE(Month!P$307:P314)</f>
        <v>8.3787500000000001</v>
      </c>
      <c r="S312" s="89">
        <f>AVERAGE(Month!Q$307:Q314)</f>
        <v>1.5249999999999999</v>
      </c>
    </row>
    <row r="313" spans="1:19" x14ac:dyDescent="0.3">
      <c r="A313" s="98">
        <f t="shared" si="16"/>
        <v>2020</v>
      </c>
      <c r="B313" s="101" t="s">
        <v>122</v>
      </c>
      <c r="C313" s="89">
        <f t="shared" si="12"/>
        <v>117.74000000000001</v>
      </c>
      <c r="D313" s="89">
        <f>Month!C315+D312</f>
        <v>4.17</v>
      </c>
      <c r="E313" s="89">
        <f>Month!D315+E312</f>
        <v>38.53</v>
      </c>
      <c r="F313" s="89">
        <f>Month!E315+F312</f>
        <v>47.49</v>
      </c>
      <c r="G313" s="89">
        <f>Month!F315+G312</f>
        <v>12.749999999999998</v>
      </c>
      <c r="H313" s="89">
        <f>Month!G315+H312</f>
        <v>7.65</v>
      </c>
      <c r="I313" s="89">
        <f>Month!H315+I312</f>
        <v>6.0600000000000005</v>
      </c>
      <c r="J313" s="89">
        <f>Month!I315+J312</f>
        <v>1.0900000000000001</v>
      </c>
      <c r="L313" s="89">
        <f>AVERAGE(Month!J$307:J315)</f>
        <v>165.76444444444445</v>
      </c>
      <c r="M313" s="89">
        <f>AVERAGE(Month!K$307:K315)</f>
        <v>6.0666666666666664</v>
      </c>
      <c r="N313" s="89">
        <f>AVERAGE(Month!L$307:L315)</f>
        <v>51.361111111111114</v>
      </c>
      <c r="O313" s="89">
        <f>AVERAGE(Month!M$307:M315)</f>
        <v>70.684444444444438</v>
      </c>
      <c r="P313" s="89">
        <f>AVERAGE(Month!N$307:N315)</f>
        <v>17.433333333333334</v>
      </c>
      <c r="Q313" s="89">
        <f>AVERAGE(Month!O$307:O315)</f>
        <v>10.406666666666668</v>
      </c>
      <c r="R313" s="89">
        <f>AVERAGE(Month!P$307:P315)</f>
        <v>8.3677777777777784</v>
      </c>
      <c r="S313" s="89">
        <f>AVERAGE(Month!Q$307:Q315)</f>
        <v>1.4444444444444444</v>
      </c>
    </row>
    <row r="314" spans="1:19" x14ac:dyDescent="0.3">
      <c r="A314" s="98">
        <f t="shared" si="16"/>
        <v>2020</v>
      </c>
      <c r="B314" s="101" t="s">
        <v>123</v>
      </c>
      <c r="C314" s="89">
        <f>SUM(D314:J314)</f>
        <v>132.64000000000001</v>
      </c>
      <c r="D314" s="89">
        <f>Month!C316+D313</f>
        <v>4.57</v>
      </c>
      <c r="E314" s="89">
        <f>Month!D316+E313</f>
        <v>43.160000000000004</v>
      </c>
      <c r="F314" s="89">
        <f>Month!E316+F313</f>
        <v>53.88</v>
      </c>
      <c r="G314" s="89">
        <f>Month!F316+G313</f>
        <v>14.329999999999998</v>
      </c>
      <c r="H314" s="89">
        <f>Month!G316+H313</f>
        <v>8.68</v>
      </c>
      <c r="I314" s="89">
        <f>Month!H316+I313</f>
        <v>6.7700000000000005</v>
      </c>
      <c r="J314" s="89">
        <f>Month!I316+J313</f>
        <v>1.25</v>
      </c>
      <c r="L314" s="89">
        <f>AVERAGE(Month!J$307:J316)</f>
        <v>167.13000000000002</v>
      </c>
      <c r="M314" s="89">
        <f>AVERAGE(Month!K$307:K316)</f>
        <v>5.9580000000000002</v>
      </c>
      <c r="N314" s="89">
        <f>AVERAGE(Month!L$307:L316)</f>
        <v>51.785000000000004</v>
      </c>
      <c r="O314" s="89">
        <f>AVERAGE(Month!M$307:M316)</f>
        <v>71.540999999999997</v>
      </c>
      <c r="P314" s="89">
        <f>AVERAGE(Month!N$307:N316)</f>
        <v>17.454000000000001</v>
      </c>
      <c r="Q314" s="89">
        <f>AVERAGE(Month!O$307:O316)</f>
        <v>10.604000000000001</v>
      </c>
      <c r="R314" s="89">
        <f>AVERAGE(Month!P$307:P316)</f>
        <v>8.2970000000000006</v>
      </c>
      <c r="S314" s="89">
        <f>AVERAGE(Month!Q$307:Q316)</f>
        <v>1.4910000000000001</v>
      </c>
    </row>
    <row r="315" spans="1:19" x14ac:dyDescent="0.3">
      <c r="A315" s="98">
        <f t="shared" si="16"/>
        <v>2020</v>
      </c>
      <c r="B315" s="101" t="s">
        <v>124</v>
      </c>
      <c r="C315" s="89">
        <f>SUM(D315:J315)</f>
        <v>147.78000000000003</v>
      </c>
      <c r="D315" s="89">
        <f>Month!C317+D314</f>
        <v>5.0500000000000007</v>
      </c>
      <c r="E315" s="89">
        <f>Month!D317+E314</f>
        <v>47.550000000000004</v>
      </c>
      <c r="F315" s="89">
        <f>Month!E317+F314</f>
        <v>60.760000000000005</v>
      </c>
      <c r="G315" s="89">
        <f>Month!F317+G314</f>
        <v>15.909999999999998</v>
      </c>
      <c r="H315" s="89">
        <f>Month!G317+H314</f>
        <v>9.64</v>
      </c>
      <c r="I315" s="89">
        <f>Month!H317+I314</f>
        <v>7.4600000000000009</v>
      </c>
      <c r="J315" s="89">
        <f>Month!I317+J314</f>
        <v>1.41</v>
      </c>
      <c r="L315" s="89">
        <f>AVERAGE(Month!J$307:J317)</f>
        <v>167.25545454545457</v>
      </c>
      <c r="M315" s="89">
        <f>AVERAGE(Month!K$307:K317)</f>
        <v>5.8527272727272726</v>
      </c>
      <c r="N315" s="89">
        <f>AVERAGE(Month!L$307:L317)</f>
        <v>51.863636363636367</v>
      </c>
      <c r="O315" s="89">
        <f>AVERAGE(Month!M$307:M317)</f>
        <v>71.631818181818176</v>
      </c>
      <c r="P315" s="89">
        <f>AVERAGE(Month!N$307:N317)</f>
        <v>17.482727272727274</v>
      </c>
      <c r="Q315" s="89">
        <f>AVERAGE(Month!O$307:O317)</f>
        <v>10.66818181818182</v>
      </c>
      <c r="R315" s="89">
        <f>AVERAGE(Month!P$307:P317)</f>
        <v>8.2227272727272727</v>
      </c>
      <c r="S315" s="89">
        <f>AVERAGE(Month!Q$307:Q317)</f>
        <v>1.5336363636363637</v>
      </c>
    </row>
    <row r="316" spans="1:19" x14ac:dyDescent="0.3">
      <c r="A316" s="99">
        <f t="shared" si="16"/>
        <v>2020</v>
      </c>
      <c r="B316" s="102" t="s">
        <v>125</v>
      </c>
      <c r="C316" s="93">
        <f>SUM(D316:J316)</f>
        <v>164.68</v>
      </c>
      <c r="D316" s="93">
        <f>Month!C318+D315</f>
        <v>5.580000000000001</v>
      </c>
      <c r="E316" s="93">
        <f>Month!D318+E315</f>
        <v>51.81</v>
      </c>
      <c r="F316" s="93">
        <f>Month!E318+F315</f>
        <v>69.39</v>
      </c>
      <c r="G316" s="93">
        <f>Month!F318+G315</f>
        <v>17.489999999999998</v>
      </c>
      <c r="H316" s="93">
        <f>Month!G318+H315</f>
        <v>10.690000000000001</v>
      </c>
      <c r="I316" s="93">
        <f>Month!H318+I315</f>
        <v>8.1800000000000015</v>
      </c>
      <c r="J316" s="93">
        <f>Month!I318+J315</f>
        <v>1.54</v>
      </c>
      <c r="K316" s="92"/>
      <c r="L316" s="93">
        <f>AVERAGE(Month!J$307:J318)</f>
        <v>167.26416666666668</v>
      </c>
      <c r="M316" s="93">
        <f>AVERAGE(Month!K$307:K318)</f>
        <v>5.7783333333333324</v>
      </c>
      <c r="N316" s="93">
        <f>AVERAGE(Month!L$307:L318)</f>
        <v>51.805</v>
      </c>
      <c r="O316" s="93">
        <f>AVERAGE(Month!M$307:M318)</f>
        <v>71.755833333333328</v>
      </c>
      <c r="P316" s="93">
        <f>AVERAGE(Month!N$307:N318)</f>
        <v>17.499166666666671</v>
      </c>
      <c r="Q316" s="93">
        <f>AVERAGE(Month!O$307:O318)</f>
        <v>10.711666666666668</v>
      </c>
      <c r="R316" s="93">
        <f>AVERAGE(Month!P$307:P318)</f>
        <v>8.1741666666666664</v>
      </c>
      <c r="S316" s="93">
        <f>AVERAGE(Month!Q$307:Q318)</f>
        <v>1.54</v>
      </c>
    </row>
    <row r="317" spans="1:19" x14ac:dyDescent="0.3">
      <c r="A317" s="98">
        <v>2021</v>
      </c>
      <c r="B317" s="101" t="s">
        <v>114</v>
      </c>
      <c r="C317" s="89">
        <f t="shared" ref="C317:C324" si="17">SUM(D317:J317)</f>
        <v>17.960000000000004</v>
      </c>
      <c r="D317" s="89">
        <f>Month!C319</f>
        <v>0.68</v>
      </c>
      <c r="E317" s="89">
        <f>Month!D319</f>
        <v>3.94</v>
      </c>
      <c r="F317" s="89">
        <f>Month!E319</f>
        <v>9.82</v>
      </c>
      <c r="G317" s="89">
        <f>Month!F319</f>
        <v>1.7</v>
      </c>
      <c r="H317" s="89">
        <f>Month!G319</f>
        <v>0.98</v>
      </c>
      <c r="I317" s="89">
        <f>Month!H319</f>
        <v>0.67</v>
      </c>
      <c r="J317" s="89">
        <f>Month!I319</f>
        <v>0.17</v>
      </c>
      <c r="L317" s="89">
        <f>AVERAGE(Month!J$319:J319)</f>
        <v>164.78</v>
      </c>
      <c r="M317" s="89">
        <f>AVERAGE(Month!K$319:K319)</f>
        <v>5.46</v>
      </c>
      <c r="N317" s="89">
        <f>AVERAGE(Month!L$319:L319)</f>
        <v>47.3</v>
      </c>
      <c r="O317" s="89">
        <f>AVERAGE(Month!M$319:M319)</f>
        <v>74.02</v>
      </c>
      <c r="P317" s="89">
        <f>AVERAGE(Month!N$319:N319)</f>
        <v>18.28</v>
      </c>
      <c r="Q317" s="89">
        <f>AVERAGE(Month!O$319:O319)</f>
        <v>10.97</v>
      </c>
      <c r="R317" s="89">
        <f>AVERAGE(Month!P$319:P319)</f>
        <v>6.72</v>
      </c>
      <c r="S317" s="89">
        <f>AVERAGE(Month!Q$319:Q319)</f>
        <v>2.0299999999999998</v>
      </c>
    </row>
    <row r="318" spans="1:19" x14ac:dyDescent="0.3">
      <c r="A318" s="98">
        <f>A317</f>
        <v>2021</v>
      </c>
      <c r="B318" s="101" t="s">
        <v>595</v>
      </c>
      <c r="C318" s="89">
        <f t="shared" si="17"/>
        <v>33.630000000000003</v>
      </c>
      <c r="D318" s="89">
        <f>Month!C320+D317</f>
        <v>1.1800000000000002</v>
      </c>
      <c r="E318" s="89">
        <f>Month!D320+E317</f>
        <v>7.65</v>
      </c>
      <c r="F318" s="89">
        <f>Month!E320+F317</f>
        <v>17.880000000000003</v>
      </c>
      <c r="G318" s="89">
        <f>Month!F320+G317</f>
        <v>3.4</v>
      </c>
      <c r="H318" s="89">
        <f>Month!G320+H317</f>
        <v>1.73</v>
      </c>
      <c r="I318" s="89">
        <f>Month!H320+I317</f>
        <v>1.4300000000000002</v>
      </c>
      <c r="J318" s="89">
        <f>Month!I320+J317</f>
        <v>0.36</v>
      </c>
      <c r="L318" s="89">
        <f>AVERAGE(Month!J$319:J320)</f>
        <v>162.66500000000002</v>
      </c>
      <c r="M318" s="89">
        <f>AVERAGE(Month!K$319:K320)</f>
        <v>5.23</v>
      </c>
      <c r="N318" s="89">
        <f>AVERAGE(Month!L$319:L320)</f>
        <v>45.91</v>
      </c>
      <c r="O318" s="89">
        <f>AVERAGE(Month!M$319:M320)</f>
        <v>73.37</v>
      </c>
      <c r="P318" s="89">
        <f>AVERAGE(Month!N$319:N320)</f>
        <v>18.22</v>
      </c>
      <c r="Q318" s="89">
        <f>AVERAGE(Month!O$319:O320)</f>
        <v>10.54</v>
      </c>
      <c r="R318" s="89">
        <f>AVERAGE(Month!P$319:P320)</f>
        <v>7.23</v>
      </c>
      <c r="S318" s="89">
        <f>AVERAGE(Month!Q$319:Q320)</f>
        <v>2.165</v>
      </c>
    </row>
    <row r="319" spans="1:19" x14ac:dyDescent="0.3">
      <c r="A319" s="98">
        <f t="shared" ref="A319:A328" si="18">A318</f>
        <v>2021</v>
      </c>
      <c r="B319" s="101" t="s">
        <v>596</v>
      </c>
      <c r="C319" s="89">
        <f t="shared" si="17"/>
        <v>48.790000000000006</v>
      </c>
      <c r="D319" s="89">
        <f>Month!C321+D318</f>
        <v>1.62</v>
      </c>
      <c r="E319" s="89">
        <f>Month!D321+E318</f>
        <v>11.52</v>
      </c>
      <c r="F319" s="89">
        <f>Month!E321+F318</f>
        <v>25.400000000000002</v>
      </c>
      <c r="G319" s="89">
        <f>Month!F321+G318</f>
        <v>5.0999999999999996</v>
      </c>
      <c r="H319" s="89">
        <f>Month!G321+H318</f>
        <v>2.4900000000000002</v>
      </c>
      <c r="I319" s="89">
        <f>Month!H321+I318</f>
        <v>2.12</v>
      </c>
      <c r="J319" s="89">
        <f>Month!I321+J318</f>
        <v>0.54</v>
      </c>
      <c r="L319" s="89">
        <f>AVERAGE(Month!J$319:J321)</f>
        <v>163.01000000000002</v>
      </c>
      <c r="M319" s="89">
        <f>AVERAGE(Month!K$319:K321)</f>
        <v>5.2700000000000005</v>
      </c>
      <c r="N319" s="89">
        <f>AVERAGE(Month!L$319:L321)</f>
        <v>46.086666666666666</v>
      </c>
      <c r="O319" s="89">
        <f>AVERAGE(Month!M$319:M321)</f>
        <v>73.716666666666669</v>
      </c>
      <c r="P319" s="89">
        <f>AVERAGE(Month!N$319:N321)</f>
        <v>18.193333333333332</v>
      </c>
      <c r="Q319" s="89">
        <f>AVERAGE(Month!O$319:O321)</f>
        <v>10.246666666666666</v>
      </c>
      <c r="R319" s="89">
        <f>AVERAGE(Month!P$319:P321)</f>
        <v>7.3266666666666671</v>
      </c>
      <c r="S319" s="89">
        <f>AVERAGE(Month!Q$319:Q321)</f>
        <v>2.17</v>
      </c>
    </row>
    <row r="320" spans="1:19" x14ac:dyDescent="0.3">
      <c r="A320" s="98">
        <f t="shared" si="18"/>
        <v>2021</v>
      </c>
      <c r="B320" s="101" t="s">
        <v>597</v>
      </c>
      <c r="C320" s="89">
        <f t="shared" si="17"/>
        <v>63.190000000000005</v>
      </c>
      <c r="D320" s="89">
        <f>Month!C322+D319</f>
        <v>2.0500000000000003</v>
      </c>
      <c r="E320" s="89">
        <f>Month!D322+E319</f>
        <v>15.91</v>
      </c>
      <c r="F320" s="89">
        <f>Month!E322+F319</f>
        <v>32.090000000000003</v>
      </c>
      <c r="G320" s="89">
        <f>Month!F322+G319</f>
        <v>6.5399999999999991</v>
      </c>
      <c r="H320" s="89">
        <f>Month!G322+H319</f>
        <v>3.31</v>
      </c>
      <c r="I320" s="89">
        <f>Month!H322+I319</f>
        <v>2.62</v>
      </c>
      <c r="J320" s="89">
        <f>Month!I322+J319</f>
        <v>0.67</v>
      </c>
      <c r="L320" s="89">
        <f>AVERAGE(Month!J$319:J322)</f>
        <v>164.10500000000002</v>
      </c>
      <c r="M320" s="89">
        <f>AVERAGE(Month!K$319:K322)</f>
        <v>5.4</v>
      </c>
      <c r="N320" s="89">
        <f>AVERAGE(Month!L$319:L322)</f>
        <v>47.739999999999995</v>
      </c>
      <c r="O320" s="89">
        <f>AVERAGE(Month!M$319:M322)</f>
        <v>73.240000000000009</v>
      </c>
      <c r="P320" s="89">
        <f>AVERAGE(Month!N$319:N322)</f>
        <v>18.324999999999999</v>
      </c>
      <c r="Q320" s="89">
        <f>AVERAGE(Month!O$319:O322)</f>
        <v>10.202500000000001</v>
      </c>
      <c r="R320" s="89">
        <f>AVERAGE(Month!P$319:P322)</f>
        <v>7.1725000000000003</v>
      </c>
      <c r="S320" s="89">
        <f>AVERAGE(Month!Q$319:Q322)</f>
        <v>2.0249999999999999</v>
      </c>
    </row>
    <row r="321" spans="1:19" x14ac:dyDescent="0.3">
      <c r="A321" s="98">
        <f t="shared" si="18"/>
        <v>2021</v>
      </c>
      <c r="B321" s="101" t="s">
        <v>598</v>
      </c>
      <c r="C321" s="89">
        <f t="shared" si="17"/>
        <v>76.98</v>
      </c>
      <c r="D321" s="89">
        <f>Month!C323+D320</f>
        <v>2.4800000000000004</v>
      </c>
      <c r="E321" s="89">
        <f>Month!D323+E320</f>
        <v>20.490000000000002</v>
      </c>
      <c r="F321" s="89">
        <f>Month!E323+F320</f>
        <v>37.930000000000007</v>
      </c>
      <c r="G321" s="89">
        <f>Month!F323+G320</f>
        <v>7.9799999999999986</v>
      </c>
      <c r="H321" s="89">
        <f>Month!G323+H320</f>
        <v>4.09</v>
      </c>
      <c r="I321" s="89">
        <f>Month!H323+I320</f>
        <v>3.16</v>
      </c>
      <c r="J321" s="89">
        <f>Month!I323+J320</f>
        <v>0.85000000000000009</v>
      </c>
      <c r="L321" s="89">
        <f>AVERAGE(Month!J$319:J323)</f>
        <v>166.03800000000001</v>
      </c>
      <c r="M321" s="89">
        <f>AVERAGE(Month!K$319:K323)</f>
        <v>5.6400000000000006</v>
      </c>
      <c r="N321" s="89">
        <f>AVERAGE(Month!L$319:L323)</f>
        <v>49.173999999999992</v>
      </c>
      <c r="O321" s="89">
        <f>AVERAGE(Month!M$319:M323)</f>
        <v>73.532000000000011</v>
      </c>
      <c r="P321" s="89">
        <f>AVERAGE(Month!N$319:N323)</f>
        <v>18.417999999999999</v>
      </c>
      <c r="Q321" s="89">
        <f>AVERAGE(Month!O$319:O323)</f>
        <v>10.006</v>
      </c>
      <c r="R321" s="89">
        <f>AVERAGE(Month!P$319:P323)</f>
        <v>7.2240000000000011</v>
      </c>
      <c r="S321" s="89">
        <f>AVERAGE(Month!Q$319:Q323)</f>
        <v>2.0439999999999996</v>
      </c>
    </row>
    <row r="322" spans="1:19" x14ac:dyDescent="0.3">
      <c r="A322" s="98">
        <f t="shared" si="18"/>
        <v>2021</v>
      </c>
      <c r="B322" s="101" t="s">
        <v>599</v>
      </c>
      <c r="C322" s="89">
        <f t="shared" si="17"/>
        <v>88.300000000000011</v>
      </c>
      <c r="D322" s="89">
        <f>Month!C324+D321</f>
        <v>2.9000000000000004</v>
      </c>
      <c r="E322" s="89">
        <f>Month!D324+E321</f>
        <v>25.1</v>
      </c>
      <c r="F322" s="89">
        <f>Month!E324+F321</f>
        <v>41.240000000000009</v>
      </c>
      <c r="G322" s="89">
        <f>Month!F324+G321</f>
        <v>9.4199999999999982</v>
      </c>
      <c r="H322" s="89">
        <f>Month!G324+H321</f>
        <v>4.97</v>
      </c>
      <c r="I322" s="89">
        <f>Month!H324+I321</f>
        <v>3.6100000000000003</v>
      </c>
      <c r="J322" s="89">
        <f>Month!I324+J321</f>
        <v>1.06</v>
      </c>
      <c r="L322" s="89">
        <f>AVERAGE(Month!J$319:J324)</f>
        <v>166.25333333333333</v>
      </c>
      <c r="M322" s="89">
        <f>AVERAGE(Month!K$319:K324)</f>
        <v>5.7616666666666667</v>
      </c>
      <c r="N322" s="89">
        <f>AVERAGE(Month!L$319:L324)</f>
        <v>50.188333333333333</v>
      </c>
      <c r="O322" s="89">
        <f>AVERAGE(Month!M$319:M324)</f>
        <v>72.506666666666675</v>
      </c>
      <c r="P322" s="89">
        <f>AVERAGE(Month!N$319:N324)</f>
        <v>18.448333333333334</v>
      </c>
      <c r="Q322" s="89">
        <f>AVERAGE(Month!O$319:O324)</f>
        <v>10.071666666666667</v>
      </c>
      <c r="R322" s="89">
        <f>AVERAGE(Month!P$319:P324)</f>
        <v>7.1450000000000005</v>
      </c>
      <c r="S322" s="89">
        <f>AVERAGE(Month!Q$319:Q324)</f>
        <v>2.1316666666666664</v>
      </c>
    </row>
    <row r="323" spans="1:19" x14ac:dyDescent="0.3">
      <c r="A323" s="98">
        <f t="shared" si="18"/>
        <v>2021</v>
      </c>
      <c r="B323" s="101" t="s">
        <v>600</v>
      </c>
      <c r="C323" s="89">
        <f t="shared" si="17"/>
        <v>99.71</v>
      </c>
      <c r="D323" s="89">
        <f>Month!C325+D322</f>
        <v>3.3600000000000003</v>
      </c>
      <c r="E323" s="89">
        <f>Month!D325+E322</f>
        <v>29.64</v>
      </c>
      <c r="F323" s="89">
        <f>Month!E325+F322</f>
        <v>44.970000000000006</v>
      </c>
      <c r="G323" s="89">
        <f>Month!F325+G322</f>
        <v>10.739999999999998</v>
      </c>
      <c r="H323" s="89">
        <f>Month!G325+H322</f>
        <v>5.7299999999999995</v>
      </c>
      <c r="I323" s="89">
        <f>Month!H325+I322</f>
        <v>3.97</v>
      </c>
      <c r="J323" s="89">
        <f>Month!I325+J322</f>
        <v>1.3</v>
      </c>
      <c r="L323" s="89">
        <f>AVERAGE(Month!J$319:J325)</f>
        <v>166.51999999999998</v>
      </c>
      <c r="M323" s="89">
        <f>AVERAGE(Month!K$319:K325)</f>
        <v>5.8428571428571425</v>
      </c>
      <c r="N323" s="89">
        <f>AVERAGE(Month!L$319:L325)</f>
        <v>50.805714285714281</v>
      </c>
      <c r="O323" s="89">
        <f>AVERAGE(Month!M$319:M325)</f>
        <v>72.28857142857143</v>
      </c>
      <c r="P323" s="89">
        <f>AVERAGE(Month!N$319:N325)</f>
        <v>18.395714285714284</v>
      </c>
      <c r="Q323" s="89">
        <f>AVERAGE(Month!O$319:O325)</f>
        <v>9.9842857142857149</v>
      </c>
      <c r="R323" s="89">
        <f>AVERAGE(Month!P$319:P325)</f>
        <v>6.9685714285714289</v>
      </c>
      <c r="S323" s="89">
        <f>AVERAGE(Month!Q$319:Q325)</f>
        <v>2.234285714285714</v>
      </c>
    </row>
    <row r="324" spans="1:19" x14ac:dyDescent="0.3">
      <c r="A324" s="98">
        <f t="shared" si="18"/>
        <v>2021</v>
      </c>
      <c r="B324" s="101" t="s">
        <v>601</v>
      </c>
      <c r="C324" s="89">
        <f t="shared" si="17"/>
        <v>111.19</v>
      </c>
      <c r="D324" s="89">
        <f>Month!C326+D323</f>
        <v>3.7900000000000005</v>
      </c>
      <c r="E324" s="89">
        <f>Month!D326+E323</f>
        <v>34.26</v>
      </c>
      <c r="F324" s="89">
        <f>Month!E326+F323</f>
        <v>48.610000000000007</v>
      </c>
      <c r="G324" s="89">
        <f>Month!F326+G323</f>
        <v>12.059999999999999</v>
      </c>
      <c r="H324" s="89">
        <f>Month!G326+H323</f>
        <v>6.4799999999999995</v>
      </c>
      <c r="I324" s="89">
        <f>Month!H326+I323</f>
        <v>4.4400000000000004</v>
      </c>
      <c r="J324" s="89">
        <f>Month!I326+J323</f>
        <v>1.55</v>
      </c>
      <c r="L324" s="89">
        <f>AVERAGE(Month!J$319:J326)</f>
        <v>167.33374999999998</v>
      </c>
      <c r="M324" s="89">
        <f>AVERAGE(Month!K$319:K326)</f>
        <v>5.85</v>
      </c>
      <c r="N324" s="89">
        <f>AVERAGE(Month!L$319:L326)</f>
        <v>51.388750000000002</v>
      </c>
      <c r="O324" s="89">
        <f>AVERAGE(Month!M$319:M326)</f>
        <v>72.578749999999999</v>
      </c>
      <c r="P324" s="89">
        <f>AVERAGE(Month!N$319:N326)</f>
        <v>18.332499999999996</v>
      </c>
      <c r="Q324" s="89">
        <f>AVERAGE(Month!O$319:O326)</f>
        <v>9.9124999999999996</v>
      </c>
      <c r="R324" s="89">
        <f>AVERAGE(Month!P$319:P326)</f>
        <v>6.94</v>
      </c>
      <c r="S324" s="89">
        <f>AVERAGE(Month!Q$319:Q326)</f>
        <v>2.3312499999999998</v>
      </c>
    </row>
    <row r="325" spans="1:19" x14ac:dyDescent="0.3">
      <c r="A325" s="98">
        <f t="shared" si="18"/>
        <v>2021</v>
      </c>
      <c r="B325" s="101" t="s">
        <v>602</v>
      </c>
      <c r="C325" s="89">
        <f t="shared" ref="C325:C327" si="19">SUM(D325:J325)</f>
        <v>123.41999999999999</v>
      </c>
      <c r="D325" s="89">
        <f>Month!C327+D324</f>
        <v>4.24</v>
      </c>
      <c r="E325" s="89">
        <f>Month!D327+E324</f>
        <v>39.349999999999994</v>
      </c>
      <c r="F325" s="89">
        <f>Month!E327+F324</f>
        <v>52.570000000000007</v>
      </c>
      <c r="G325" s="89">
        <f>Month!F327+G324</f>
        <v>13.379999999999999</v>
      </c>
      <c r="H325" s="89">
        <f>Month!G327+H324</f>
        <v>7.2799999999999994</v>
      </c>
      <c r="I325" s="89">
        <f>Month!H327+I324</f>
        <v>4.8800000000000008</v>
      </c>
      <c r="J325" s="89">
        <f>Month!I327+J324</f>
        <v>1.72</v>
      </c>
      <c r="L325" s="89">
        <f>AVERAGE(Month!J$319:J327)</f>
        <v>168.33666666666667</v>
      </c>
      <c r="M325" s="89">
        <f>AVERAGE(Month!K$319:K327)</f>
        <v>5.7888888888888879</v>
      </c>
      <c r="N325" s="89">
        <f>AVERAGE(Month!L$319:L327)</f>
        <v>52.465555555555554</v>
      </c>
      <c r="O325" s="89">
        <f>AVERAGE(Month!M$319:M327)</f>
        <v>72.727777777777774</v>
      </c>
      <c r="P325" s="89">
        <f>AVERAGE(Month!N$319:N327)</f>
        <v>18.301111111111108</v>
      </c>
      <c r="Q325" s="89">
        <f>AVERAGE(Month!O$319:O327)</f>
        <v>9.8966666666666665</v>
      </c>
      <c r="R325" s="89">
        <f>AVERAGE(Month!P$319:P327)</f>
        <v>6.8533333333333344</v>
      </c>
      <c r="S325" s="89">
        <f>AVERAGE(Month!Q$319:Q327)</f>
        <v>2.3033333333333328</v>
      </c>
    </row>
    <row r="326" spans="1:19" x14ac:dyDescent="0.3">
      <c r="A326" s="98">
        <f t="shared" si="18"/>
        <v>2021</v>
      </c>
      <c r="B326" s="101" t="s">
        <v>603</v>
      </c>
      <c r="C326" s="89">
        <f t="shared" si="19"/>
        <v>137.49</v>
      </c>
      <c r="D326" s="89">
        <f>Month!C328+D325</f>
        <v>4.67</v>
      </c>
      <c r="E326" s="89">
        <f>Month!D328+E325</f>
        <v>44.469999999999992</v>
      </c>
      <c r="F326" s="89">
        <f>Month!E328+F325</f>
        <v>57.70000000000001</v>
      </c>
      <c r="G326" s="89">
        <f>Month!F328+G325</f>
        <v>15.069999999999999</v>
      </c>
      <c r="H326" s="89">
        <f>Month!G328+H325</f>
        <v>8.0499999999999989</v>
      </c>
      <c r="I326" s="89">
        <f>Month!H328+I325</f>
        <v>5.65</v>
      </c>
      <c r="J326" s="89">
        <f>Month!I328+J325</f>
        <v>1.88</v>
      </c>
      <c r="L326" s="89">
        <f>AVERAGE(Month!J$319:J328)</f>
        <v>169.38899999999998</v>
      </c>
      <c r="M326" s="89">
        <f>AVERAGE(Month!K$319:K328)</f>
        <v>5.7669999999999995</v>
      </c>
      <c r="N326" s="89">
        <f>AVERAGE(Month!L$319:L328)</f>
        <v>53.362000000000002</v>
      </c>
      <c r="O326" s="89">
        <f>AVERAGE(Month!M$319:M328)</f>
        <v>72.804000000000002</v>
      </c>
      <c r="P326" s="89">
        <f>AVERAGE(Month!N$319:N328)</f>
        <v>18.358999999999998</v>
      </c>
      <c r="Q326" s="89">
        <f>AVERAGE(Month!O$319:O328)</f>
        <v>9.8330000000000002</v>
      </c>
      <c r="R326" s="89">
        <f>AVERAGE(Month!P$319:P328)</f>
        <v>6.9950000000000001</v>
      </c>
      <c r="S326" s="89">
        <f>AVERAGE(Month!Q$319:Q328)</f>
        <v>2.2689999999999997</v>
      </c>
    </row>
    <row r="327" spans="1:19" x14ac:dyDescent="0.3">
      <c r="A327" s="98">
        <f t="shared" si="18"/>
        <v>2021</v>
      </c>
      <c r="B327" s="101" t="s">
        <v>604</v>
      </c>
      <c r="C327" s="89">
        <f t="shared" si="19"/>
        <v>153.66</v>
      </c>
      <c r="D327" s="89">
        <f>Month!C329+D326</f>
        <v>5.18</v>
      </c>
      <c r="E327" s="89">
        <f>Month!D329+E326</f>
        <v>49.509999999999991</v>
      </c>
      <c r="F327" s="89">
        <f>Month!E329+F326</f>
        <v>64.900000000000006</v>
      </c>
      <c r="G327" s="89">
        <f>Month!F329+G326</f>
        <v>16.759999999999998</v>
      </c>
      <c r="H327" s="89">
        <f>Month!G329+H326</f>
        <v>8.9699999999999989</v>
      </c>
      <c r="I327" s="89">
        <f>Month!H329+I326</f>
        <v>6.36</v>
      </c>
      <c r="J327" s="89">
        <f>Month!I329+J326</f>
        <v>1.98</v>
      </c>
      <c r="L327" s="89">
        <f>AVERAGE(Month!J$319:J329)</f>
        <v>170.12636363636364</v>
      </c>
      <c r="M327" s="89">
        <f>AVERAGE(Month!K$319:K329)</f>
        <v>5.709090909090909</v>
      </c>
      <c r="N327" s="89">
        <f>AVERAGE(Month!L$319:L329)</f>
        <v>54.00454545454545</v>
      </c>
      <c r="O327" s="89">
        <f>AVERAGE(Month!M$319:M329)</f>
        <v>72.821818181818173</v>
      </c>
      <c r="P327" s="89">
        <f>AVERAGE(Month!N$319:N329)</f>
        <v>18.419999999999998</v>
      </c>
      <c r="Q327" s="89">
        <f>AVERAGE(Month!O$319:O329)</f>
        <v>9.9309090909090898</v>
      </c>
      <c r="R327" s="89">
        <f>AVERAGE(Month!P$319:P329)</f>
        <v>7.0700000000000012</v>
      </c>
      <c r="S327" s="89">
        <f>AVERAGE(Month!Q$319:Q329)</f>
        <v>2.17</v>
      </c>
    </row>
    <row r="328" spans="1:19" x14ac:dyDescent="0.3">
      <c r="A328" s="99">
        <f t="shared" si="18"/>
        <v>2021</v>
      </c>
      <c r="B328" s="102" t="s">
        <v>605</v>
      </c>
      <c r="C328" s="93">
        <f t="shared" ref="C328" si="20">SUM(D328:J328)</f>
        <v>170.85</v>
      </c>
      <c r="D328" s="93">
        <f>Month!C330+D327</f>
        <v>5.71</v>
      </c>
      <c r="E328" s="93">
        <f>Month!D330+E327</f>
        <v>54.689999999999991</v>
      </c>
      <c r="F328" s="93">
        <f>Month!E330+F327</f>
        <v>72.88000000000001</v>
      </c>
      <c r="G328" s="93">
        <f>Month!F330+G327</f>
        <v>18.45</v>
      </c>
      <c r="H328" s="93">
        <f>Month!G330+H327</f>
        <v>9.94</v>
      </c>
      <c r="I328" s="93">
        <f>Month!H330+I327</f>
        <v>7.07</v>
      </c>
      <c r="J328" s="93">
        <f>Month!I330+J327</f>
        <v>2.11</v>
      </c>
      <c r="K328" s="92"/>
      <c r="L328" s="93">
        <f>AVERAGE(Month!J$319:J330)</f>
        <v>170.63749999999999</v>
      </c>
      <c r="M328" s="93">
        <f>AVERAGE(Month!K$319:K330)</f>
        <v>5.6708333333333334</v>
      </c>
      <c r="N328" s="93">
        <f>AVERAGE(Month!L$319:L330)</f>
        <v>54.689166666666665</v>
      </c>
      <c r="O328" s="93">
        <f>AVERAGE(Month!M$319:M330)</f>
        <v>72.666666666666671</v>
      </c>
      <c r="P328" s="93">
        <f>AVERAGE(Month!N$319:N330)</f>
        <v>18.454999999999998</v>
      </c>
      <c r="Q328" s="93">
        <f>AVERAGE(Month!O$319:O330)</f>
        <v>9.9458333333333329</v>
      </c>
      <c r="R328" s="93">
        <f>AVERAGE(Month!P$319:P330)</f>
        <v>7.0933333333333337</v>
      </c>
      <c r="S328" s="93">
        <f>AVERAGE(Month!Q$319:Q330)</f>
        <v>2.1166666666666667</v>
      </c>
    </row>
    <row r="329" spans="1:19" x14ac:dyDescent="0.3">
      <c r="A329" s="98">
        <v>2021</v>
      </c>
      <c r="B329" s="190" t="s">
        <v>587</v>
      </c>
      <c r="C329" s="89">
        <f t="shared" ref="C329:C330" si="21">SUM(D329:J329)</f>
        <v>17.32</v>
      </c>
      <c r="D329" s="89">
        <f>Month!C331</f>
        <v>0.52</v>
      </c>
      <c r="E329" s="89">
        <f>Month!D331</f>
        <v>4.57</v>
      </c>
      <c r="F329" s="89">
        <f>Month!E331</f>
        <v>8.6199999999999992</v>
      </c>
      <c r="G329" s="89">
        <f>Month!F331</f>
        <v>1.75</v>
      </c>
      <c r="H329" s="89">
        <f>Month!G331</f>
        <v>0.94</v>
      </c>
      <c r="I329" s="89">
        <f>Month!H331</f>
        <v>0.8</v>
      </c>
      <c r="J329" s="89">
        <f>Month!I331</f>
        <v>0.12</v>
      </c>
      <c r="L329" s="89">
        <f>AVERAGE(Month!J$331:J331)</f>
        <v>169.64000000000001</v>
      </c>
      <c r="M329" s="89">
        <f>AVERAGE(Month!K$331:K331)</f>
        <v>4.9000000000000004</v>
      </c>
      <c r="N329" s="89">
        <f>AVERAGE(Month!L$331:L331)</f>
        <v>54.78</v>
      </c>
      <c r="O329" s="89">
        <f>AVERAGE(Month!M$331:M331)</f>
        <v>71.849999999999994</v>
      </c>
      <c r="P329" s="89">
        <f>AVERAGE(Month!N$331:N331)</f>
        <v>18.28</v>
      </c>
      <c r="Q329" s="89">
        <f>AVERAGE(Month!O$331:O331)</f>
        <v>10.47</v>
      </c>
      <c r="R329" s="89">
        <f>AVERAGE(Month!P$331:P331)</f>
        <v>7.9</v>
      </c>
      <c r="S329" s="89">
        <f>AVERAGE(Month!Q$331:Q331)</f>
        <v>1.46</v>
      </c>
    </row>
    <row r="330" spans="1:19" x14ac:dyDescent="0.3">
      <c r="A330" s="98">
        <f>A329</f>
        <v>2021</v>
      </c>
      <c r="B330" s="101" t="s">
        <v>635</v>
      </c>
      <c r="C330" s="89">
        <f t="shared" si="21"/>
        <v>33</v>
      </c>
      <c r="D330" s="89">
        <f>Month!C332+D329</f>
        <v>1.01</v>
      </c>
      <c r="E330" s="89">
        <f>Month!D332+E329</f>
        <v>9.379999999999999</v>
      </c>
      <c r="F330" s="89">
        <f>Month!E332+F329</f>
        <v>15.32</v>
      </c>
      <c r="G330" s="89">
        <f>Month!F332+G329</f>
        <v>3.5</v>
      </c>
      <c r="H330" s="89">
        <f>Month!G332+H329</f>
        <v>1.73</v>
      </c>
      <c r="I330" s="89">
        <f>Month!H332+I329</f>
        <v>1.78</v>
      </c>
      <c r="J330" s="89">
        <f>Month!I332+J329</f>
        <v>0.28000000000000003</v>
      </c>
      <c r="L330" s="89">
        <f>AVERAGE(Month!J$331:J332)</f>
        <v>169.02500000000001</v>
      </c>
      <c r="M330" s="89">
        <f>AVERAGE(Month!K$331:K332)</f>
        <v>5.2</v>
      </c>
      <c r="N330" s="89">
        <f>AVERAGE(Month!L$331:L332)</f>
        <v>56.245000000000005</v>
      </c>
      <c r="O330" s="89">
        <f>AVERAGE(Month!M$331:M332)</f>
        <v>67.924999999999997</v>
      </c>
      <c r="P330" s="89">
        <f>AVERAGE(Month!N$331:N332)</f>
        <v>18.414999999999999</v>
      </c>
      <c r="Q330" s="89">
        <f>AVERAGE(Month!O$331:O332)</f>
        <v>10.655000000000001</v>
      </c>
      <c r="R330" s="89">
        <f>AVERAGE(Month!P$331:P332)</f>
        <v>8.8949999999999996</v>
      </c>
      <c r="S330" s="89">
        <f>AVERAGE(Month!Q$331:Q332)</f>
        <v>1.69</v>
      </c>
    </row>
    <row r="331" spans="1:19" x14ac:dyDescent="0.3">
      <c r="A331" s="98">
        <f t="shared" ref="A331:A340" si="22">A330</f>
        <v>2021</v>
      </c>
      <c r="B331" s="101" t="s">
        <v>636</v>
      </c>
      <c r="C331" s="89">
        <f t="shared" ref="C331:C335" si="23">SUM(D331:J331)</f>
        <v>48.540000000000006</v>
      </c>
      <c r="D331" s="89">
        <f>Month!C333+D330</f>
        <v>1.55</v>
      </c>
      <c r="E331" s="89">
        <f>Month!D333+E330</f>
        <v>14.27</v>
      </c>
      <c r="F331" s="89">
        <f>Month!E333+F330</f>
        <v>21.89</v>
      </c>
      <c r="G331" s="89">
        <f>Month!F333+G330</f>
        <v>5.25</v>
      </c>
      <c r="H331" s="89">
        <f>Month!G333+H330</f>
        <v>2.7</v>
      </c>
      <c r="I331" s="89">
        <f>Month!H333+I330</f>
        <v>2.4500000000000002</v>
      </c>
      <c r="J331" s="89">
        <f>Month!I333+J330</f>
        <v>0.43000000000000005</v>
      </c>
      <c r="L331" s="89">
        <f>AVERAGE(Month!J$331:J333)</f>
        <v>170.04666666666668</v>
      </c>
      <c r="M331" s="89">
        <f>AVERAGE(Month!K$331:K333)</f>
        <v>5.69</v>
      </c>
      <c r="N331" s="89">
        <f>AVERAGE(Month!L$331:L333)</f>
        <v>57.063333333333333</v>
      </c>
      <c r="O331" s="89">
        <f>AVERAGE(Month!M$331:M333)</f>
        <v>67.429999999999993</v>
      </c>
      <c r="P331" s="89">
        <f>AVERAGE(Month!N$331:N333)</f>
        <v>18.606666666666666</v>
      </c>
      <c r="Q331" s="89">
        <f>AVERAGE(Month!O$331:O333)</f>
        <v>11.203333333333333</v>
      </c>
      <c r="R331" s="89">
        <f>AVERAGE(Month!P$331:P333)</f>
        <v>8.3466666666666658</v>
      </c>
      <c r="S331" s="89">
        <f>AVERAGE(Month!Q$331:Q333)</f>
        <v>1.7066666666666668</v>
      </c>
    </row>
    <row r="332" spans="1:19" x14ac:dyDescent="0.3">
      <c r="A332" s="98">
        <f t="shared" si="22"/>
        <v>2021</v>
      </c>
      <c r="B332" s="101" t="s">
        <v>637</v>
      </c>
      <c r="C332" s="89">
        <f t="shared" si="23"/>
        <v>62.81</v>
      </c>
      <c r="D332" s="89">
        <f>Month!C334+D331</f>
        <v>1.99</v>
      </c>
      <c r="E332" s="89">
        <f>Month!D334+E331</f>
        <v>19.27</v>
      </c>
      <c r="F332" s="89">
        <f>Month!E334+F331</f>
        <v>27.82</v>
      </c>
      <c r="G332" s="89">
        <f>Month!F334+G331</f>
        <v>6.61</v>
      </c>
      <c r="H332" s="89">
        <f>Month!G334+H331</f>
        <v>3.6</v>
      </c>
      <c r="I332" s="89">
        <f>Month!H334+I331</f>
        <v>3.1</v>
      </c>
      <c r="J332" s="89">
        <f>Month!I334+J331</f>
        <v>0.42000000000000004</v>
      </c>
      <c r="L332" s="89">
        <f>AVERAGE(Month!J$331:J334)</f>
        <v>171.7475</v>
      </c>
      <c r="M332" s="89">
        <f>AVERAGE(Month!K$331:K334)</f>
        <v>5.8125</v>
      </c>
      <c r="N332" s="89">
        <f>AVERAGE(Month!L$331:L334)</f>
        <v>57.792499999999997</v>
      </c>
      <c r="O332" s="89">
        <f>AVERAGE(Month!M$331:M334)</f>
        <v>69.09</v>
      </c>
      <c r="P332" s="89">
        <f>AVERAGE(Month!N$331:N334)</f>
        <v>18.252499999999998</v>
      </c>
      <c r="Q332" s="89">
        <f>AVERAGE(Month!O$331:O334)</f>
        <v>11.16</v>
      </c>
      <c r="R332" s="89">
        <f>AVERAGE(Month!P$331:P334)</f>
        <v>8.39</v>
      </c>
      <c r="S332" s="89">
        <f>AVERAGE(Month!Q$331:Q334)</f>
        <v>1.25</v>
      </c>
    </row>
    <row r="333" spans="1:19" x14ac:dyDescent="0.3">
      <c r="A333" s="98">
        <f t="shared" si="22"/>
        <v>2021</v>
      </c>
      <c r="B333" s="101" t="s">
        <v>638</v>
      </c>
      <c r="C333" s="89">
        <f t="shared" si="23"/>
        <v>75.75</v>
      </c>
      <c r="D333" s="89">
        <f>Month!C335+D332</f>
        <v>2.36</v>
      </c>
      <c r="E333" s="89">
        <f>Month!D335+E332</f>
        <v>24.439999999999998</v>
      </c>
      <c r="F333" s="89">
        <f>Month!E335+F332</f>
        <v>32.409999999999997</v>
      </c>
      <c r="G333" s="89">
        <f>Month!F335+G332</f>
        <v>7.9700000000000006</v>
      </c>
      <c r="H333" s="89">
        <f>Month!G335+H332</f>
        <v>4.54</v>
      </c>
      <c r="I333" s="89">
        <f>Month!H335+I332</f>
        <v>3.7800000000000002</v>
      </c>
      <c r="J333" s="89">
        <f>Month!I335+J332</f>
        <v>0.25</v>
      </c>
      <c r="L333" s="89">
        <f>AVERAGE(Month!J$331:J335)</f>
        <v>172.626</v>
      </c>
      <c r="M333" s="89">
        <f>AVERAGE(Month!K$331:K335)</f>
        <v>5.7880000000000003</v>
      </c>
      <c r="N333" s="89">
        <f>AVERAGE(Month!L$331:L335)</f>
        <v>58.64</v>
      </c>
      <c r="O333" s="89">
        <f>AVERAGE(Month!M$331:M335)</f>
        <v>69.75800000000001</v>
      </c>
      <c r="P333" s="89">
        <f>AVERAGE(Month!N$331:N335)</f>
        <v>18.165999999999997</v>
      </c>
      <c r="Q333" s="89">
        <f>AVERAGE(Month!O$331:O335)</f>
        <v>11.118</v>
      </c>
      <c r="R333" s="89">
        <f>AVERAGE(Month!P$331:P335)</f>
        <v>8.56</v>
      </c>
      <c r="S333" s="89">
        <f>AVERAGE(Month!Q$331:Q335)</f>
        <v>0.59599999999999997</v>
      </c>
    </row>
    <row r="334" spans="1:19" x14ac:dyDescent="0.3">
      <c r="A334" s="98">
        <f t="shared" si="22"/>
        <v>2021</v>
      </c>
      <c r="B334" s="101" t="s">
        <v>639</v>
      </c>
      <c r="C334" s="89">
        <f t="shared" si="23"/>
        <v>87.59</v>
      </c>
      <c r="D334" s="89">
        <f>Month!C336+D333</f>
        <v>2.7399999999999998</v>
      </c>
      <c r="E334" s="89">
        <f>Month!D336+E333</f>
        <v>29.439999999999998</v>
      </c>
      <c r="F334" s="89">
        <f>Month!E336+F333</f>
        <v>36.129999999999995</v>
      </c>
      <c r="G334" s="89">
        <f>Month!F336+G333</f>
        <v>9.33</v>
      </c>
      <c r="H334" s="89">
        <f>Month!G336+H333</f>
        <v>5.49</v>
      </c>
      <c r="I334" s="89">
        <f>Month!H336+I333</f>
        <v>4.37</v>
      </c>
      <c r="J334" s="89">
        <f>Month!I336+J333</f>
        <v>0.09</v>
      </c>
      <c r="L334" s="89">
        <f>AVERAGE(Month!J$331:J336)</f>
        <v>173.02333333333331</v>
      </c>
      <c r="M334" s="89">
        <f>AVERAGE(Month!K$331:K336)</f>
        <v>5.7399999999999993</v>
      </c>
      <c r="N334" s="89">
        <f>AVERAGE(Month!L$331:L336)</f>
        <v>58.863333333333337</v>
      </c>
      <c r="O334" s="89">
        <f>AVERAGE(Month!M$331:M336)</f>
        <v>70.365000000000009</v>
      </c>
      <c r="P334" s="89">
        <f>AVERAGE(Month!N$331:N336)</f>
        <v>18.161666666666665</v>
      </c>
      <c r="Q334" s="89">
        <f>AVERAGE(Month!O$331:O336)</f>
        <v>11.108333333333334</v>
      </c>
      <c r="R334" s="89">
        <f>AVERAGE(Month!P$331:P336)</f>
        <v>8.6116666666666664</v>
      </c>
      <c r="S334" s="89">
        <f>AVERAGE(Month!Q$331:Q336)</f>
        <v>0.17333333333333334</v>
      </c>
    </row>
    <row r="335" spans="1:19" x14ac:dyDescent="0.3">
      <c r="A335" s="98">
        <f t="shared" si="22"/>
        <v>2021</v>
      </c>
      <c r="B335" s="101" t="s">
        <v>640</v>
      </c>
      <c r="C335" s="89">
        <f t="shared" si="23"/>
        <v>99.45</v>
      </c>
      <c r="D335" s="89">
        <f>Month!C337+D334</f>
        <v>3.17</v>
      </c>
      <c r="E335" s="89">
        <f>Month!D337+E334</f>
        <v>34.33</v>
      </c>
      <c r="F335" s="89">
        <f>Month!E337+F334</f>
        <v>40.039999999999992</v>
      </c>
      <c r="G335" s="89">
        <f>Month!F337+G334</f>
        <v>10.73</v>
      </c>
      <c r="H335" s="89">
        <f>Month!G337+H334</f>
        <v>6.3100000000000005</v>
      </c>
      <c r="I335" s="89">
        <f>Month!H337+I334</f>
        <v>4.92</v>
      </c>
      <c r="J335" s="89">
        <f>Month!I337+J334</f>
        <v>-5.0000000000000017E-2</v>
      </c>
      <c r="L335" s="89">
        <f>AVERAGE(Month!J$331:J337)</f>
        <v>173.03142857142853</v>
      </c>
      <c r="M335" s="89">
        <f>AVERAGE(Month!K$331:K337)</f>
        <v>5.7328571428571422</v>
      </c>
      <c r="N335" s="89">
        <f>AVERAGE(Month!L$331:L337)</f>
        <v>58.828571428571429</v>
      </c>
      <c r="O335" s="89">
        <f>AVERAGE(Month!M$331:M337)</f>
        <v>70.724285714285728</v>
      </c>
      <c r="P335" s="89">
        <f>AVERAGE(Month!N$331:N337)</f>
        <v>18.225714285714282</v>
      </c>
      <c r="Q335" s="89">
        <f>AVERAGE(Month!O$331:O337)</f>
        <v>10.959999999999999</v>
      </c>
      <c r="R335" s="89">
        <f>AVERAGE(Month!P$331:P337)</f>
        <v>8.6428571428571423</v>
      </c>
      <c r="S335" s="89">
        <f>AVERAGE(Month!Q$331:Q337)</f>
        <v>-8.2857142857142865E-2</v>
      </c>
    </row>
    <row r="336" spans="1:19" x14ac:dyDescent="0.3">
      <c r="A336" s="98">
        <f t="shared" si="22"/>
        <v>2021</v>
      </c>
      <c r="B336" s="101" t="s">
        <v>641</v>
      </c>
      <c r="C336" s="89">
        <f t="shared" ref="C336" si="24">SUM(D336:J336)</f>
        <v>111.45999999999998</v>
      </c>
      <c r="D336" s="89">
        <f>Month!C338+D335</f>
        <v>3.55</v>
      </c>
      <c r="E336" s="89">
        <f>Month!D338+E335</f>
        <v>39.629999999999995</v>
      </c>
      <c r="F336" s="89">
        <f>Month!E338+F335</f>
        <v>43.809999999999995</v>
      </c>
      <c r="G336" s="89">
        <f>Month!F338+G335</f>
        <v>12.13</v>
      </c>
      <c r="H336" s="89">
        <f>Month!G338+H335</f>
        <v>7.08</v>
      </c>
      <c r="I336" s="89">
        <f>Month!H338+I335</f>
        <v>5.4</v>
      </c>
      <c r="J336" s="89">
        <f>Month!I338+J335</f>
        <v>-0.14000000000000001</v>
      </c>
      <c r="L336" s="89">
        <f>AVERAGE(Month!J$331:J338)</f>
        <v>173.21499999999997</v>
      </c>
      <c r="M336" s="89">
        <f>AVERAGE(Month!K$331:K338)</f>
        <v>5.6624999999999996</v>
      </c>
      <c r="N336" s="89">
        <f>AVERAGE(Month!L$331:L338)</f>
        <v>59.426250000000003</v>
      </c>
      <c r="O336" s="89">
        <f>AVERAGE(Month!M$331:M338)</f>
        <v>70.821250000000006</v>
      </c>
      <c r="P336" s="89">
        <f>AVERAGE(Month!N$331:N338)</f>
        <v>18.317499999999999</v>
      </c>
      <c r="Q336" s="89">
        <f>AVERAGE(Month!O$331:O338)</f>
        <v>10.79</v>
      </c>
      <c r="R336" s="89">
        <f>AVERAGE(Month!P$331:P338)</f>
        <v>8.4049999999999994</v>
      </c>
      <c r="S336" s="89">
        <f>AVERAGE(Month!Q$331:Q338)</f>
        <v>-0.20750000000000002</v>
      </c>
    </row>
    <row r="337" spans="1:19" x14ac:dyDescent="0.3">
      <c r="A337" s="98">
        <f t="shared" si="22"/>
        <v>2021</v>
      </c>
      <c r="B337" s="101" t="s">
        <v>642</v>
      </c>
      <c r="C337" s="89">
        <f t="shared" ref="C337:C339" si="25">SUM(D337:J337)</f>
        <v>123.88</v>
      </c>
      <c r="D337" s="89">
        <f>Month!C339+D336</f>
        <v>4.0299999999999994</v>
      </c>
      <c r="E337" s="89">
        <f>Month!D339+E336</f>
        <v>44.8</v>
      </c>
      <c r="F337" s="89">
        <f>Month!E339+F336</f>
        <v>47.999999999999993</v>
      </c>
      <c r="G337" s="89">
        <f>Month!F339+G336</f>
        <v>13.530000000000001</v>
      </c>
      <c r="H337" s="89">
        <f>Month!G339+H336</f>
        <v>7.84</v>
      </c>
      <c r="I337" s="89">
        <f>Month!H339+I336</f>
        <v>6.0100000000000007</v>
      </c>
      <c r="J337" s="89">
        <f>Month!I339+J336</f>
        <v>-0.33</v>
      </c>
      <c r="L337" s="89">
        <f>AVERAGE(Month!J$331:J339)</f>
        <v>173.34444444444443</v>
      </c>
      <c r="M337" s="89">
        <f>AVERAGE(Month!K$331:K339)</f>
        <v>5.6444444444444439</v>
      </c>
      <c r="N337" s="89">
        <f>AVERAGE(Month!L$331:L339)</f>
        <v>59.723333333333329</v>
      </c>
      <c r="O337" s="89">
        <f>AVERAGE(Month!M$331:M339)</f>
        <v>70.918888888888901</v>
      </c>
      <c r="P337" s="89">
        <f>AVERAGE(Month!N$331:N339)</f>
        <v>18.477777777777774</v>
      </c>
      <c r="Q337" s="89">
        <f>AVERAGE(Month!O$331:O339)</f>
        <v>10.607777777777777</v>
      </c>
      <c r="R337" s="89">
        <f>AVERAGE(Month!P$331:P339)</f>
        <v>8.413333333333334</v>
      </c>
      <c r="S337" s="89">
        <f>AVERAGE(Month!Q$331:Q339)</f>
        <v>-0.44111111111111112</v>
      </c>
    </row>
    <row r="338" spans="1:19" x14ac:dyDescent="0.3">
      <c r="A338" s="98">
        <f t="shared" si="22"/>
        <v>2021</v>
      </c>
      <c r="B338" s="101" t="s">
        <v>643</v>
      </c>
      <c r="C338" s="89">
        <f t="shared" si="25"/>
        <v>136.93</v>
      </c>
      <c r="D338" s="89">
        <f>Month!C340+D337</f>
        <v>4.3699999999999992</v>
      </c>
      <c r="E338" s="89">
        <f>Month!D340+E337</f>
        <v>50.019999999999996</v>
      </c>
      <c r="F338" s="89">
        <f>Month!E340+F337</f>
        <v>52.419999999999995</v>
      </c>
      <c r="G338" s="89">
        <f>Month!F340+G337</f>
        <v>15.080000000000002</v>
      </c>
      <c r="H338" s="89">
        <f>Month!G340+H337</f>
        <v>8.61</v>
      </c>
      <c r="I338" s="89">
        <f>Month!H340+I337</f>
        <v>6.9</v>
      </c>
      <c r="J338" s="89">
        <f>Month!I340+J337</f>
        <v>-0.47000000000000003</v>
      </c>
      <c r="L338" s="89">
        <f>AVERAGE(Month!J$331:J340)</f>
        <v>172.74899999999997</v>
      </c>
      <c r="M338" s="89">
        <f>AVERAGE(Month!K$331:K340)</f>
        <v>5.5449999999999999</v>
      </c>
      <c r="N338" s="89">
        <f>AVERAGE(Month!L$331:L340)</f>
        <v>60.02</v>
      </c>
      <c r="O338" s="89">
        <f>AVERAGE(Month!M$331:M340)</f>
        <v>70.439000000000007</v>
      </c>
      <c r="P338" s="89">
        <f>AVERAGE(Month!N$331:N340)</f>
        <v>18.311999999999998</v>
      </c>
      <c r="Q338" s="89">
        <f>AVERAGE(Month!O$331:O340)</f>
        <v>10.478999999999999</v>
      </c>
      <c r="R338" s="89">
        <f>AVERAGE(Month!P$331:P340)</f>
        <v>8.516</v>
      </c>
      <c r="S338" s="89">
        <f>AVERAGE(Month!Q$331:Q340)</f>
        <v>-0.56200000000000006</v>
      </c>
    </row>
    <row r="339" spans="1:19" x14ac:dyDescent="0.3">
      <c r="A339" s="98">
        <f t="shared" si="22"/>
        <v>2021</v>
      </c>
      <c r="B339" s="101" t="s">
        <v>644</v>
      </c>
      <c r="C339" s="89">
        <f t="shared" si="25"/>
        <v>151.48999999999998</v>
      </c>
      <c r="D339" s="89">
        <f>Month!C341+D338</f>
        <v>4.7099999999999991</v>
      </c>
      <c r="E339" s="89">
        <f>Month!D341+E338</f>
        <v>54.94</v>
      </c>
      <c r="F339" s="89">
        <f>Month!E341+F338</f>
        <v>58.649999999999991</v>
      </c>
      <c r="G339" s="89">
        <f>Month!F341+G338</f>
        <v>16.630000000000003</v>
      </c>
      <c r="H339" s="89">
        <f>Month!G341+H338</f>
        <v>9.35</v>
      </c>
      <c r="I339" s="89">
        <f>Month!H341+I338</f>
        <v>7.7700000000000005</v>
      </c>
      <c r="J339" s="89">
        <f>Month!I341+J338</f>
        <v>-0.56000000000000005</v>
      </c>
      <c r="L339" s="89">
        <f>AVERAGE(Month!J$331:J341)</f>
        <v>171.98636363636362</v>
      </c>
      <c r="M339" s="89">
        <f>AVERAGE(Month!K$331:K341)</f>
        <v>5.3909090909090907</v>
      </c>
      <c r="N339" s="89">
        <f>AVERAGE(Month!L$331:L341)</f>
        <v>59.927272727272729</v>
      </c>
      <c r="O339" s="89">
        <f>AVERAGE(Month!M$331:M341)</f>
        <v>70.101818181818189</v>
      </c>
      <c r="P339" s="89">
        <f>AVERAGE(Month!N$331:N341)</f>
        <v>18.239999999999998</v>
      </c>
      <c r="Q339" s="89">
        <f>AVERAGE(Month!O$331:O341)</f>
        <v>10.329090909090908</v>
      </c>
      <c r="R339" s="89">
        <f>AVERAGE(Month!P$331:P341)</f>
        <v>8.6090909090909076</v>
      </c>
      <c r="S339" s="89">
        <f>AVERAGE(Month!Q$331:Q341)</f>
        <v>-0.61181818181818182</v>
      </c>
    </row>
    <row r="340" spans="1:19" x14ac:dyDescent="0.3">
      <c r="A340" s="99">
        <f t="shared" si="22"/>
        <v>2021</v>
      </c>
      <c r="B340" s="102" t="s">
        <v>645</v>
      </c>
      <c r="C340" s="93">
        <f t="shared" ref="C340:C342" si="26">SUM(D340:J340)</f>
        <v>168.63</v>
      </c>
      <c r="D340" s="93">
        <f>Month!C342+D339</f>
        <v>5.2399999999999993</v>
      </c>
      <c r="E340" s="93">
        <f>Month!D342+E339</f>
        <v>60.04</v>
      </c>
      <c r="F340" s="93">
        <f>Month!E342+F339</f>
        <v>66.759999999999991</v>
      </c>
      <c r="G340" s="93">
        <f>Month!F342+G339</f>
        <v>18.180000000000003</v>
      </c>
      <c r="H340" s="93">
        <f>Month!G342+H339</f>
        <v>10.299999999999999</v>
      </c>
      <c r="I340" s="93">
        <f>Month!H342+I339</f>
        <v>8.57</v>
      </c>
      <c r="J340" s="93">
        <f>Month!I342+J339</f>
        <v>-0.46000000000000008</v>
      </c>
      <c r="K340" s="92"/>
      <c r="L340" s="93">
        <f>AVERAGE(Month!J$331:J342)</f>
        <v>171.67666666666665</v>
      </c>
      <c r="M340" s="93">
        <f>AVERAGE(Month!K$331:K342)</f>
        <v>5.3458333333333323</v>
      </c>
      <c r="N340" s="93">
        <f>AVERAGE(Month!L$331:L342)</f>
        <v>60.028333333333336</v>
      </c>
      <c r="O340" s="93">
        <f>AVERAGE(Month!M$331:M342)</f>
        <v>69.705833333333345</v>
      </c>
      <c r="P340" s="93">
        <f>AVERAGE(Month!N$331:N342)</f>
        <v>18.206666666666667</v>
      </c>
      <c r="Q340" s="93">
        <f>AVERAGE(Month!O$331:O342)</f>
        <v>10.286666666666667</v>
      </c>
      <c r="R340" s="93">
        <f>AVERAGE(Month!P$331:P342)</f>
        <v>8.5599999999999987</v>
      </c>
      <c r="S340" s="93">
        <f>AVERAGE(Month!Q$331:Q342)</f>
        <v>-0.45666666666666672</v>
      </c>
    </row>
    <row r="341" spans="1:19" x14ac:dyDescent="0.3">
      <c r="A341" s="98">
        <v>2023</v>
      </c>
      <c r="B341" s="190" t="s">
        <v>646</v>
      </c>
      <c r="C341" s="89">
        <f t="shared" si="26"/>
        <v>16.670000000000002</v>
      </c>
      <c r="D341" s="89">
        <f>Month!C343</f>
        <v>0.45</v>
      </c>
      <c r="E341" s="89">
        <f>Month!D343</f>
        <v>4.9800000000000004</v>
      </c>
      <c r="F341" s="89">
        <f>Month!E343</f>
        <v>7.49</v>
      </c>
      <c r="G341" s="89">
        <f>Month!F343</f>
        <v>1.74</v>
      </c>
      <c r="H341" s="89">
        <f>Month!G343</f>
        <v>0.86</v>
      </c>
      <c r="I341" s="89">
        <f>Month!H343</f>
        <v>0.98</v>
      </c>
      <c r="J341" s="89">
        <f>Month!I343</f>
        <v>0.17</v>
      </c>
      <c r="L341" s="89">
        <f>AVERAGE(Month!J$343:J343)</f>
        <v>165.1</v>
      </c>
      <c r="M341" s="89">
        <f>AVERAGE(Month!K$343:K343)</f>
        <v>4.62</v>
      </c>
      <c r="N341" s="89">
        <f>AVERAGE(Month!L$343:L343)</f>
        <v>59.77</v>
      </c>
      <c r="O341" s="89">
        <f>AVERAGE(Month!M$343:M343)</f>
        <v>61.33</v>
      </c>
      <c r="P341" s="89">
        <f>AVERAGE(Month!N$343:N343)</f>
        <v>18.21</v>
      </c>
      <c r="Q341" s="89">
        <f>AVERAGE(Month!O$343:O343)</f>
        <v>9.68</v>
      </c>
      <c r="R341" s="89">
        <f>AVERAGE(Month!P$343:P343)</f>
        <v>9.48</v>
      </c>
      <c r="S341" s="89">
        <f>AVERAGE(Month!Q$343:Q343)</f>
        <v>2.0099999999999998</v>
      </c>
    </row>
    <row r="342" spans="1:19" x14ac:dyDescent="0.3">
      <c r="A342" s="98">
        <f>A341</f>
        <v>2023</v>
      </c>
      <c r="B342" s="101" t="s">
        <v>676</v>
      </c>
      <c r="C342" s="89">
        <f t="shared" si="26"/>
        <v>31.56</v>
      </c>
      <c r="D342" s="89">
        <f>Month!C344+D341</f>
        <v>0.87</v>
      </c>
      <c r="E342" s="89">
        <f>Month!D344+E341</f>
        <v>9.98</v>
      </c>
      <c r="F342" s="89">
        <f>Month!E344+F341</f>
        <v>13.73</v>
      </c>
      <c r="G342" s="89">
        <f>Month!F344+G341</f>
        <v>3.48</v>
      </c>
      <c r="H342" s="89">
        <f>Month!G344+H341</f>
        <v>1.4100000000000001</v>
      </c>
      <c r="I342" s="89">
        <f>Month!H344+I341</f>
        <v>1.72</v>
      </c>
      <c r="J342" s="89">
        <f>Month!I344+J341</f>
        <v>0.37</v>
      </c>
      <c r="L342" s="89">
        <f>AVERAGE(Month!J$343:J344)</f>
        <v>163.57999999999998</v>
      </c>
      <c r="M342" s="89">
        <f>AVERAGE(Month!K$343:K344)</f>
        <v>4.6850000000000005</v>
      </c>
      <c r="N342" s="89">
        <f>AVERAGE(Month!L$343:L344)</f>
        <v>59.905000000000001</v>
      </c>
      <c r="O342" s="89">
        <f>AVERAGE(Month!M$343:M344)</f>
        <v>61.25</v>
      </c>
      <c r="P342" s="89">
        <f>AVERAGE(Month!N$343:N344)</f>
        <v>18.3</v>
      </c>
      <c r="Q342" s="89">
        <f>AVERAGE(Month!O$343:O344)</f>
        <v>8.66</v>
      </c>
      <c r="R342" s="89">
        <f>AVERAGE(Month!P$343:P344)</f>
        <v>8.5500000000000007</v>
      </c>
      <c r="S342" s="89">
        <f>AVERAGE(Month!Q$343:Q344)</f>
        <v>2.23</v>
      </c>
    </row>
    <row r="343" spans="1:19" x14ac:dyDescent="0.3">
      <c r="A343" s="98">
        <f t="shared" ref="A343:A352" si="27">A342</f>
        <v>2023</v>
      </c>
      <c r="B343" s="101" t="s">
        <v>677</v>
      </c>
      <c r="C343" s="89">
        <f t="shared" ref="C343" si="28">SUM(D343:J343)</f>
        <v>47.45</v>
      </c>
      <c r="D343" s="89">
        <f>Month!C345+D342</f>
        <v>1.22</v>
      </c>
      <c r="E343" s="89">
        <f>Month!D345+E342</f>
        <v>15.08</v>
      </c>
      <c r="F343" s="89">
        <f>Month!E345+F342</f>
        <v>20.71</v>
      </c>
      <c r="G343" s="89">
        <f>Month!F345+G342</f>
        <v>5.22</v>
      </c>
      <c r="H343" s="89">
        <f>Month!G345+H342</f>
        <v>2.1100000000000003</v>
      </c>
      <c r="I343" s="89">
        <f>Month!H345+I342</f>
        <v>2.4900000000000002</v>
      </c>
      <c r="J343" s="89">
        <f>Month!I345+J342</f>
        <v>0.62</v>
      </c>
      <c r="L343" s="89">
        <f>AVERAGE(Month!J$343:J345)</f>
        <v>166.18666666666664</v>
      </c>
      <c r="M343" s="89">
        <f>AVERAGE(Month!K$343:K345)</f>
        <v>4.49</v>
      </c>
      <c r="N343" s="89">
        <f>AVERAGE(Month!L$343:L345)</f>
        <v>60.326666666666675</v>
      </c>
      <c r="O343" s="89">
        <f>AVERAGE(Month!M$343:M345)</f>
        <v>63.19</v>
      </c>
      <c r="P343" s="89">
        <f>AVERAGE(Month!N$343:N345)</f>
        <v>18.463333333333335</v>
      </c>
      <c r="Q343" s="89">
        <f>AVERAGE(Month!O$343:O345)</f>
        <v>8.7533333333333321</v>
      </c>
      <c r="R343" s="89">
        <f>AVERAGE(Month!P$343:P345)</f>
        <v>8.48</v>
      </c>
      <c r="S343" s="89">
        <f>AVERAGE(Month!Q$343:Q345)</f>
        <v>2.4833333333333334</v>
      </c>
    </row>
    <row r="344" spans="1:19" x14ac:dyDescent="0.3">
      <c r="A344" s="98">
        <f t="shared" si="27"/>
        <v>2023</v>
      </c>
      <c r="B344" s="101" t="s">
        <v>678</v>
      </c>
      <c r="C344" s="89">
        <f t="shared" ref="C344" si="29">SUM(D344:J344)</f>
        <v>61.11</v>
      </c>
      <c r="D344" s="89">
        <f>Month!C346+D343</f>
        <v>1.5699999999999998</v>
      </c>
      <c r="E344" s="89">
        <f>Month!D346+E343</f>
        <v>20.12</v>
      </c>
      <c r="F344" s="89">
        <f>Month!E346+F343</f>
        <v>26.11</v>
      </c>
      <c r="G344" s="89">
        <f>Month!F346+G343</f>
        <v>6.55</v>
      </c>
      <c r="H344" s="89">
        <f>Month!G346+H343</f>
        <v>2.8100000000000005</v>
      </c>
      <c r="I344" s="89">
        <f>Month!H346+I343</f>
        <v>3.14</v>
      </c>
      <c r="J344" s="89">
        <f>Month!I346+J343</f>
        <v>0.81</v>
      </c>
      <c r="L344" s="89">
        <f>AVERAGE(Month!J$343:J346)</f>
        <v>166.27499999999998</v>
      </c>
      <c r="M344" s="89">
        <f>AVERAGE(Month!K$343:K346)</f>
        <v>4.5750000000000002</v>
      </c>
      <c r="N344" s="89">
        <f>AVERAGE(Month!L$343:L346)</f>
        <v>60.377500000000005</v>
      </c>
      <c r="O344" s="89">
        <f>AVERAGE(Month!M$343:M346)</f>
        <v>63.604999999999997</v>
      </c>
      <c r="P344" s="89">
        <f>AVERAGE(Month!N$343:N346)</f>
        <v>18.100000000000001</v>
      </c>
      <c r="Q344" s="89">
        <f>AVERAGE(Month!O$343:O346)</f>
        <v>8.7124999999999986</v>
      </c>
      <c r="R344" s="89">
        <f>AVERAGE(Month!P$343:P346)</f>
        <v>8.4574999999999996</v>
      </c>
      <c r="S344" s="89">
        <f>AVERAGE(Month!Q$343:Q346)</f>
        <v>2.4474999999999998</v>
      </c>
    </row>
    <row r="345" spans="1:19" x14ac:dyDescent="0.3">
      <c r="A345" s="98">
        <f t="shared" si="27"/>
        <v>2023</v>
      </c>
      <c r="B345" s="101" t="s">
        <v>679</v>
      </c>
      <c r="C345" s="89">
        <f t="shared" ref="C345" si="30">SUM(D345:J345)</f>
        <v>73.14</v>
      </c>
      <c r="D345" s="89">
        <f>Month!C347+D344</f>
        <v>1.9299999999999997</v>
      </c>
      <c r="E345" s="89">
        <f>Month!D347+E344</f>
        <v>25.310000000000002</v>
      </c>
      <c r="F345" s="89">
        <f>Month!E347+F344</f>
        <v>29.71</v>
      </c>
      <c r="G345" s="89">
        <f>Month!F347+G344</f>
        <v>7.88</v>
      </c>
      <c r="H345" s="89">
        <f>Month!G347+H344</f>
        <v>3.5300000000000002</v>
      </c>
      <c r="I345" s="89">
        <f>Month!H347+I344</f>
        <v>3.6900000000000004</v>
      </c>
      <c r="J345" s="89">
        <f>Month!I347+J344</f>
        <v>1.0900000000000001</v>
      </c>
      <c r="L345" s="89">
        <f>AVERAGE(Month!J$343:J347)</f>
        <v>165.16</v>
      </c>
      <c r="M345" s="89">
        <f>AVERAGE(Month!K$343:K347)</f>
        <v>4.7380000000000004</v>
      </c>
      <c r="N345" s="89">
        <f>AVERAGE(Month!L$343:L347)</f>
        <v>60.768000000000008</v>
      </c>
      <c r="O345" s="89">
        <f>AVERAGE(Month!M$343:M347)</f>
        <v>62.096000000000004</v>
      </c>
      <c r="P345" s="89">
        <f>AVERAGE(Month!N$343:N347)</f>
        <v>17.996000000000002</v>
      </c>
      <c r="Q345" s="89">
        <f>AVERAGE(Month!O$343:O347)</f>
        <v>8.6539999999999999</v>
      </c>
      <c r="R345" s="89">
        <f>AVERAGE(Month!P$343:P347)</f>
        <v>8.2679999999999989</v>
      </c>
      <c r="S345" s="89">
        <f>AVERAGE(Month!Q$343:Q347)</f>
        <v>2.6399999999999997</v>
      </c>
    </row>
    <row r="346" spans="1:19" x14ac:dyDescent="0.3">
      <c r="A346" s="98">
        <f t="shared" si="27"/>
        <v>2023</v>
      </c>
      <c r="B346" s="101" t="s">
        <v>680</v>
      </c>
      <c r="C346" s="89">
        <f t="shared" ref="C346" si="31">SUM(D346:J346)</f>
        <v>84.9</v>
      </c>
      <c r="D346" s="89">
        <f>Month!C348+D345</f>
        <v>2.2599999999999998</v>
      </c>
      <c r="E346" s="89">
        <f>Month!D348+E345</f>
        <v>30.71</v>
      </c>
      <c r="F346" s="89">
        <f>Month!E348+F345</f>
        <v>32.94</v>
      </c>
      <c r="G346" s="89">
        <f>Month!F348+G345</f>
        <v>9.2100000000000009</v>
      </c>
      <c r="H346" s="89">
        <f>Month!G348+H345</f>
        <v>4.3000000000000007</v>
      </c>
      <c r="I346" s="89">
        <f>Month!H348+I345</f>
        <v>4.2200000000000006</v>
      </c>
      <c r="J346" s="89">
        <f>Month!I348+J345</f>
        <v>1.26</v>
      </c>
      <c r="L346" s="89">
        <f>AVERAGE(Month!J$343:J348)</f>
        <v>166.69</v>
      </c>
      <c r="M346" s="89">
        <f>AVERAGE(Month!K$343:K348)</f>
        <v>4.72</v>
      </c>
      <c r="N346" s="89">
        <f>AVERAGE(Month!L$343:L348)</f>
        <v>61.436666666666667</v>
      </c>
      <c r="O346" s="89">
        <f>AVERAGE(Month!M$343:M348)</f>
        <v>63.095000000000006</v>
      </c>
      <c r="P346" s="89">
        <f>AVERAGE(Month!N$343:N348)</f>
        <v>17.963333333333335</v>
      </c>
      <c r="Q346" s="89">
        <f>AVERAGE(Month!O$343:O348)</f>
        <v>8.6966666666666654</v>
      </c>
      <c r="R346" s="89">
        <f>AVERAGE(Month!P$343:P348)</f>
        <v>8.2299999999999986</v>
      </c>
      <c r="S346" s="89">
        <f>AVERAGE(Month!Q$343:Q348)</f>
        <v>2.5483333333333333</v>
      </c>
    </row>
    <row r="347" spans="1:19" x14ac:dyDescent="0.3">
      <c r="A347" s="98">
        <f t="shared" si="27"/>
        <v>2023</v>
      </c>
      <c r="B347" s="101" t="s">
        <v>681</v>
      </c>
      <c r="C347" s="89">
        <f t="shared" ref="C347" si="32">SUM(D347:J347)</f>
        <v>96.070000000000022</v>
      </c>
      <c r="D347" s="89">
        <f>Month!C349+D346</f>
        <v>2.5999999999999996</v>
      </c>
      <c r="E347" s="89">
        <f>Month!D349+E346</f>
        <v>35.620000000000005</v>
      </c>
      <c r="F347" s="89">
        <f>Month!E349+F346</f>
        <v>36.019999999999996</v>
      </c>
      <c r="G347" s="89">
        <f>Month!F349+G346</f>
        <v>10.540000000000001</v>
      </c>
      <c r="H347" s="89">
        <f>Month!G349+H346</f>
        <v>5.0100000000000007</v>
      </c>
      <c r="I347" s="89">
        <f>Month!H349+I346</f>
        <v>4.91</v>
      </c>
      <c r="J347" s="89">
        <f>Month!I349+J346</f>
        <v>1.37</v>
      </c>
      <c r="L347" s="89">
        <f>AVERAGE(Month!J$343:J349)</f>
        <v>166.09428571428572</v>
      </c>
      <c r="M347" s="89">
        <f>AVERAGE(Month!K$343:K349)</f>
        <v>4.6828571428571433</v>
      </c>
      <c r="N347" s="89">
        <f>AVERAGE(Month!L$343:L349)</f>
        <v>61.08</v>
      </c>
      <c r="O347" s="89">
        <f>AVERAGE(Month!M$343:M349)</f>
        <v>62.678571428571438</v>
      </c>
      <c r="P347" s="89">
        <f>AVERAGE(Month!N$343:N349)</f>
        <v>17.925714285714285</v>
      </c>
      <c r="Q347" s="89">
        <f>AVERAGE(Month!O$343:O349)</f>
        <v>8.7042857142857137</v>
      </c>
      <c r="R347" s="89">
        <f>AVERAGE(Month!P$343:P349)</f>
        <v>8.6485714285714277</v>
      </c>
      <c r="S347" s="89">
        <f>AVERAGE(Month!Q$343:Q349)</f>
        <v>2.3742857142857141</v>
      </c>
    </row>
    <row r="348" spans="1:19" x14ac:dyDescent="0.3">
      <c r="A348" s="98">
        <f t="shared" si="27"/>
        <v>2023</v>
      </c>
      <c r="B348" s="101" t="s">
        <v>682</v>
      </c>
      <c r="C348" s="89">
        <f t="shared" ref="C348" si="33">SUM(D348:J348)</f>
        <v>107.56000000000002</v>
      </c>
      <c r="D348" s="89">
        <f>Month!C350+D347</f>
        <v>2.9299999999999997</v>
      </c>
      <c r="E348" s="89">
        <f>Month!D350+E347</f>
        <v>40.840000000000003</v>
      </c>
      <c r="F348" s="89">
        <f>Month!E350+F347</f>
        <v>39.19</v>
      </c>
      <c r="G348" s="89">
        <f>Month!F350+G347</f>
        <v>11.870000000000001</v>
      </c>
      <c r="H348" s="89">
        <f>Month!G350+H347</f>
        <v>5.7100000000000009</v>
      </c>
      <c r="I348" s="89">
        <f>Month!H350+I347</f>
        <v>5.5200000000000005</v>
      </c>
      <c r="J348" s="89">
        <f>Month!I350+J347</f>
        <v>1.5</v>
      </c>
      <c r="L348" s="89">
        <f>AVERAGE(Month!J$343:J350)</f>
        <v>166.04125000000002</v>
      </c>
      <c r="M348" s="89">
        <f>AVERAGE(Month!K$343:K350)</f>
        <v>4.6437499999999998</v>
      </c>
      <c r="N348" s="89">
        <f>AVERAGE(Month!L$343:L350)</f>
        <v>61.272500000000001</v>
      </c>
      <c r="O348" s="89">
        <f>AVERAGE(Month!M$343:M350)</f>
        <v>62.583750000000009</v>
      </c>
      <c r="P348" s="89">
        <f>AVERAGE(Month!N$343:N350)</f>
        <v>17.92625</v>
      </c>
      <c r="Q348" s="89">
        <f>AVERAGE(Month!O$343:O350)</f>
        <v>8.7062499999999989</v>
      </c>
      <c r="R348" s="89">
        <f>AVERAGE(Month!P$343:P350)</f>
        <v>8.6424999999999983</v>
      </c>
      <c r="S348" s="89">
        <f>AVERAGE(Month!Q$343:Q350)</f>
        <v>2.2662499999999999</v>
      </c>
    </row>
    <row r="349" spans="1:19" x14ac:dyDescent="0.3">
      <c r="A349" s="98">
        <f t="shared" si="27"/>
        <v>2023</v>
      </c>
      <c r="B349" s="101" t="s">
        <v>683</v>
      </c>
      <c r="C349" s="89">
        <f t="shared" ref="C349" si="34">SUM(D349:J349)</f>
        <v>119.26</v>
      </c>
      <c r="D349" s="89">
        <f>Month!C351+D348</f>
        <v>3.3099999999999996</v>
      </c>
      <c r="E349" s="89">
        <f>Month!D351+E348</f>
        <v>45.970000000000006</v>
      </c>
      <c r="F349" s="89">
        <f>Month!E351+F348</f>
        <v>42.48</v>
      </c>
      <c r="G349" s="89">
        <f>Month!F351+G348</f>
        <v>13.200000000000001</v>
      </c>
      <c r="H349" s="89">
        <f>Month!G351+H348</f>
        <v>6.5600000000000005</v>
      </c>
      <c r="I349" s="89">
        <f>Month!H351+I348</f>
        <v>6.1400000000000006</v>
      </c>
      <c r="J349" s="89">
        <f>Month!I351+J348</f>
        <v>1.6</v>
      </c>
      <c r="L349" s="89">
        <f>AVERAGE(Month!J$343:J351)</f>
        <v>166.09888888888889</v>
      </c>
      <c r="M349" s="89">
        <f>AVERAGE(Month!K$343:K351)</f>
        <v>4.6133333333333333</v>
      </c>
      <c r="N349" s="89">
        <f>AVERAGE(Month!L$343:L351)</f>
        <v>61.308888888888887</v>
      </c>
      <c r="O349" s="89">
        <f>AVERAGE(Month!M$343:M351)</f>
        <v>62.491111111111117</v>
      </c>
      <c r="P349" s="89">
        <f>AVERAGE(Month!N$343:N351)</f>
        <v>18.008888888888887</v>
      </c>
      <c r="Q349" s="89">
        <f>AVERAGE(Month!O$343:O351)</f>
        <v>8.8855555555555554</v>
      </c>
      <c r="R349" s="89">
        <f>AVERAGE(Month!P$343:P351)</f>
        <v>8.6488888888888873</v>
      </c>
      <c r="S349" s="89">
        <f>AVERAGE(Month!Q$343:Q351)</f>
        <v>2.1422222222222218</v>
      </c>
    </row>
    <row r="350" spans="1:19" x14ac:dyDescent="0.3">
      <c r="A350" s="98">
        <f t="shared" si="27"/>
        <v>2023</v>
      </c>
      <c r="B350" s="101" t="s">
        <v>684</v>
      </c>
      <c r="C350" s="89">
        <f t="shared" ref="C350" si="35">SUM(D350:J350)</f>
        <v>132.51999999999998</v>
      </c>
      <c r="D350" s="89">
        <f>Month!C352+D349</f>
        <v>3.6699999999999995</v>
      </c>
      <c r="E350" s="89">
        <f>Month!D352+E349</f>
        <v>51.230000000000004</v>
      </c>
      <c r="F350" s="89">
        <f>Month!E352+F349</f>
        <v>46.699999999999996</v>
      </c>
      <c r="G350" s="89">
        <f>Month!F352+G349</f>
        <v>14.940000000000001</v>
      </c>
      <c r="H350" s="89">
        <f>Month!G352+H349</f>
        <v>7.3000000000000007</v>
      </c>
      <c r="I350" s="89">
        <f>Month!H352+I349</f>
        <v>6.9500000000000011</v>
      </c>
      <c r="J350" s="89">
        <f>Month!I352+J349</f>
        <v>1.73</v>
      </c>
      <c r="L350" s="89">
        <f>AVERAGE(Month!J$343:J352)</f>
        <v>166.15500000000003</v>
      </c>
      <c r="M350" s="89">
        <f>AVERAGE(Month!K$343:K352)</f>
        <v>4.6309999999999993</v>
      </c>
      <c r="N350" s="89">
        <f>AVERAGE(Month!L$343:L352)</f>
        <v>61.489999999999995</v>
      </c>
      <c r="O350" s="89">
        <f>AVERAGE(Month!M$343:M352)</f>
        <v>62.290000000000006</v>
      </c>
      <c r="P350" s="89">
        <f>AVERAGE(Month!N$343:N352)</f>
        <v>18.117999999999999</v>
      </c>
      <c r="Q350" s="89">
        <f>AVERAGE(Month!O$343:O352)</f>
        <v>8.895999999999999</v>
      </c>
      <c r="R350" s="89">
        <f>AVERAGE(Month!P$343:P352)</f>
        <v>8.6439999999999984</v>
      </c>
      <c r="S350" s="89">
        <f>AVERAGE(Month!Q$343:Q352)</f>
        <v>2.0859999999999999</v>
      </c>
    </row>
    <row r="351" spans="1:19" x14ac:dyDescent="0.3">
      <c r="A351" s="98">
        <f t="shared" si="27"/>
        <v>2023</v>
      </c>
      <c r="B351" s="101" t="s">
        <v>685</v>
      </c>
      <c r="C351" s="89">
        <f t="shared" ref="C351" si="36">SUM(D351:J351)</f>
        <v>147.67000000000002</v>
      </c>
      <c r="D351" s="89">
        <f>Month!C353+D350</f>
        <v>4.0999999999999996</v>
      </c>
      <c r="E351" s="89">
        <f>Month!D353+E350</f>
        <v>56.400000000000006</v>
      </c>
      <c r="F351" s="89">
        <f>Month!E353+F350</f>
        <v>52.86</v>
      </c>
      <c r="G351" s="89">
        <f>Month!F353+G350</f>
        <v>16.68</v>
      </c>
      <c r="H351" s="89">
        <f>Month!G353+H350</f>
        <v>7.9500000000000011</v>
      </c>
      <c r="I351" s="89">
        <f>Month!H353+I350</f>
        <v>7.7400000000000011</v>
      </c>
      <c r="J351" s="89">
        <f>Month!I353+J350</f>
        <v>1.94</v>
      </c>
      <c r="L351" s="89">
        <f>AVERAGE(Month!J$343:J353)</f>
        <v>166.2527272727273</v>
      </c>
      <c r="M351" s="89">
        <f>AVERAGE(Month!K$343:K353)</f>
        <v>4.6399999999999997</v>
      </c>
      <c r="N351" s="89">
        <f>AVERAGE(Month!L$343:L353)</f>
        <v>61.539999999999992</v>
      </c>
      <c r="O351" s="89">
        <f>AVERAGE(Month!M$343:M353)</f>
        <v>62.223636363636366</v>
      </c>
      <c r="P351" s="89">
        <f>AVERAGE(Month!N$343:N353)</f>
        <v>18.269090909090906</v>
      </c>
      <c r="Q351" s="89">
        <f>AVERAGE(Month!O$343:O353)</f>
        <v>8.8063636363636348</v>
      </c>
      <c r="R351" s="89">
        <f>AVERAGE(Month!P$343:P353)</f>
        <v>8.6490909090909085</v>
      </c>
      <c r="S351" s="89">
        <f>AVERAGE(Month!Q$343:Q353)</f>
        <v>2.1245454545454545</v>
      </c>
    </row>
    <row r="352" spans="1:19" x14ac:dyDescent="0.3">
      <c r="A352" s="99">
        <f t="shared" si="27"/>
        <v>2023</v>
      </c>
      <c r="B352" s="102" t="s">
        <v>686</v>
      </c>
      <c r="C352" s="93">
        <f t="shared" ref="C352:C354" si="37">SUM(D352:J352)</f>
        <v>163.79</v>
      </c>
      <c r="D352" s="93">
        <f>Month!C354+D351</f>
        <v>4.4799999999999995</v>
      </c>
      <c r="E352" s="93">
        <f>Month!D354+E351</f>
        <v>61.500000000000007</v>
      </c>
      <c r="F352" s="93">
        <f>Month!E354+F351</f>
        <v>59.82</v>
      </c>
      <c r="G352" s="93">
        <f>Month!F354+G351</f>
        <v>18.419999999999998</v>
      </c>
      <c r="H352" s="93">
        <f>Month!G354+H351</f>
        <v>8.7800000000000011</v>
      </c>
      <c r="I352" s="93">
        <f>Month!H354+I351</f>
        <v>8.7500000000000018</v>
      </c>
      <c r="J352" s="93">
        <f>Month!I354+J351</f>
        <v>2.04</v>
      </c>
      <c r="K352" s="92"/>
      <c r="L352" s="93">
        <f>AVERAGE(Month!J$343:J354)</f>
        <v>166.31333333333336</v>
      </c>
      <c r="M352" s="93">
        <f>AVERAGE(Month!K$343:K354)</f>
        <v>4.5858333333333325</v>
      </c>
      <c r="N352" s="93">
        <f>AVERAGE(Month!L$343:L354)</f>
        <v>61.511666666666663</v>
      </c>
      <c r="O352" s="93">
        <f>AVERAGE(Month!M$343:M354)</f>
        <v>62.221666666666671</v>
      </c>
      <c r="P352" s="93">
        <f>AVERAGE(Month!N$343:N354)</f>
        <v>18.407499999999999</v>
      </c>
      <c r="Q352" s="93">
        <f>AVERAGE(Month!O$343:O354)</f>
        <v>8.7908333333333335</v>
      </c>
      <c r="R352" s="93">
        <f>AVERAGE(Month!P$343:P354)</f>
        <v>8.7466666666666644</v>
      </c>
      <c r="S352" s="93">
        <f>AVERAGE(Month!Q$343:Q354)</f>
        <v>2.0491666666666664</v>
      </c>
    </row>
    <row r="353" spans="1:19" x14ac:dyDescent="0.3">
      <c r="A353" s="98">
        <v>2024</v>
      </c>
      <c r="B353" s="101" t="s">
        <v>664</v>
      </c>
      <c r="C353" s="89">
        <f t="shared" si="37"/>
        <v>16.97</v>
      </c>
      <c r="D353" s="89">
        <f>Month!C355</f>
        <v>0.35</v>
      </c>
      <c r="E353" s="89">
        <f>Month!D355</f>
        <v>5.01</v>
      </c>
      <c r="F353" s="89">
        <f>Month!E355</f>
        <v>8.1199999999999992</v>
      </c>
      <c r="G353" s="89">
        <f>Month!F355</f>
        <v>1.85</v>
      </c>
      <c r="H353" s="89">
        <f>Month!G355</f>
        <v>0.56000000000000005</v>
      </c>
      <c r="I353" s="89">
        <f>Month!H355</f>
        <v>0.91</v>
      </c>
      <c r="J353" s="89">
        <f>Month!I355</f>
        <v>0.17</v>
      </c>
      <c r="L353" s="89">
        <f>AVERAGE(Month!J$355:J355)</f>
        <v>166.89000000000001</v>
      </c>
      <c r="M353" s="89">
        <f>AVERAGE(Month!K$355:K355)</f>
        <v>3.71</v>
      </c>
      <c r="N353" s="89">
        <f>AVERAGE(Month!L$355:L355)</f>
        <v>60.1</v>
      </c>
      <c r="O353" s="89">
        <f>AVERAGE(Month!M$355:M355)</f>
        <v>66.64</v>
      </c>
      <c r="P353" s="89">
        <f>AVERAGE(Month!N$355:N355)</f>
        <v>19.46</v>
      </c>
      <c r="Q353" s="89">
        <f>AVERAGE(Month!O$355:O355)</f>
        <v>6.31</v>
      </c>
      <c r="R353" s="89">
        <f>AVERAGE(Month!P$355:P355)</f>
        <v>8.68</v>
      </c>
      <c r="S353" s="89">
        <f>AVERAGE(Month!Q$355:Q355)</f>
        <v>1.99</v>
      </c>
    </row>
    <row r="354" spans="1:19" x14ac:dyDescent="0.3">
      <c r="A354" s="98">
        <f>A353</f>
        <v>2024</v>
      </c>
      <c r="B354" s="101" t="s">
        <v>665</v>
      </c>
      <c r="C354" s="89">
        <f t="shared" si="37"/>
        <v>32.059999999999995</v>
      </c>
      <c r="D354" s="89">
        <f>Month!C356+D353</f>
        <v>0.63</v>
      </c>
      <c r="E354" s="89">
        <f>Month!D356+E353</f>
        <v>10.09</v>
      </c>
      <c r="F354" s="89">
        <f>Month!E356+F353</f>
        <v>14.29</v>
      </c>
      <c r="G354" s="89">
        <f>Month!F356+G353</f>
        <v>3.7</v>
      </c>
      <c r="H354" s="89">
        <f>Month!G356+H353</f>
        <v>1.1499999999999999</v>
      </c>
      <c r="I354" s="89">
        <f>Month!H356+I353</f>
        <v>1.76</v>
      </c>
      <c r="J354" s="89">
        <f>Month!I356+J353</f>
        <v>0.44000000000000006</v>
      </c>
      <c r="L354" s="89">
        <f>AVERAGE(Month!J$355:J356)</f>
        <v>167.04500000000002</v>
      </c>
      <c r="M354" s="89">
        <f>AVERAGE(Month!K$355:K356)</f>
        <v>3.5649999999999999</v>
      </c>
      <c r="N354" s="89">
        <f>AVERAGE(Month!L$355:L356)</f>
        <v>60.534999999999997</v>
      </c>
      <c r="O354" s="89">
        <f>AVERAGE(Month!M$355:M356)</f>
        <v>64.81</v>
      </c>
      <c r="P354" s="89">
        <f>AVERAGE(Month!N$355:N356)</f>
        <v>19.490000000000002</v>
      </c>
      <c r="Q354" s="89">
        <f>AVERAGE(Month!O$355:O356)</f>
        <v>7.2850000000000001</v>
      </c>
      <c r="R354" s="89">
        <f>AVERAGE(Month!P$355:P356)</f>
        <v>8.77</v>
      </c>
      <c r="S354" s="89">
        <f>AVERAGE(Month!Q$355:Q356)</f>
        <v>2.59</v>
      </c>
    </row>
    <row r="355" spans="1:19" x14ac:dyDescent="0.3">
      <c r="A355" s="98">
        <f t="shared" ref="A355:A364" si="38">A354</f>
        <v>2024</v>
      </c>
      <c r="B355" s="101" t="s">
        <v>666</v>
      </c>
      <c r="C355" s="89">
        <f t="shared" ref="C355" si="39">SUM(D355:J355)</f>
        <v>46.949999999999989</v>
      </c>
      <c r="D355" s="89">
        <f>Month!C357+D354</f>
        <v>0.94</v>
      </c>
      <c r="E355" s="89">
        <f>Month!D357+E354</f>
        <v>14.94</v>
      </c>
      <c r="F355" s="89">
        <f>Month!E357+F354</f>
        <v>20.36</v>
      </c>
      <c r="G355" s="89">
        <f>Month!F357+G354</f>
        <v>5.5500000000000007</v>
      </c>
      <c r="H355" s="89">
        <f>Month!G357+H354</f>
        <v>1.79</v>
      </c>
      <c r="I355" s="89">
        <f>Month!H357+I354</f>
        <v>2.59</v>
      </c>
      <c r="J355" s="89">
        <f>Month!I357+J354</f>
        <v>0.78</v>
      </c>
      <c r="L355" s="89">
        <f>AVERAGE(Month!J$355:J357)</f>
        <v>166.14000000000001</v>
      </c>
      <c r="M355" s="89">
        <f>AVERAGE(Month!K$355:K357)</f>
        <v>3.6133333333333333</v>
      </c>
      <c r="N355" s="89">
        <f>AVERAGE(Month!L$355:L357)</f>
        <v>59.756666666666661</v>
      </c>
      <c r="O355" s="89">
        <f>AVERAGE(Month!M$355:M357)</f>
        <v>63.660000000000004</v>
      </c>
      <c r="P355" s="89">
        <f>AVERAGE(Month!N$355:N357)</f>
        <v>19.610000000000003</v>
      </c>
      <c r="Q355" s="89">
        <f>AVERAGE(Month!O$355:O357)</f>
        <v>7.5533333333333337</v>
      </c>
      <c r="R355" s="89">
        <f>AVERAGE(Month!P$355:P357)</f>
        <v>8.8433333333333337</v>
      </c>
      <c r="S355" s="89">
        <f>AVERAGE(Month!Q$355:Q357)</f>
        <v>3.1033333333333331</v>
      </c>
    </row>
    <row r="356" spans="1:19" x14ac:dyDescent="0.3">
      <c r="A356" s="98">
        <f t="shared" si="38"/>
        <v>2024</v>
      </c>
      <c r="B356" s="101" t="s">
        <v>667</v>
      </c>
      <c r="C356" s="89">
        <f t="shared" ref="C356" si="40">SUM(D356:J356)</f>
        <v>60.52</v>
      </c>
      <c r="D356" s="89">
        <f>Month!C358+D355</f>
        <v>1.2</v>
      </c>
      <c r="E356" s="89">
        <f>Month!D358+E355</f>
        <v>20.2</v>
      </c>
      <c r="F356" s="89">
        <f>Month!E358+F355</f>
        <v>24.919999999999998</v>
      </c>
      <c r="G356" s="89">
        <f>Month!F358+G355</f>
        <v>7.120000000000001</v>
      </c>
      <c r="H356" s="89">
        <f>Month!G358+H355</f>
        <v>2.64</v>
      </c>
      <c r="I356" s="89">
        <f>Month!H358+I355</f>
        <v>3.4499999999999997</v>
      </c>
      <c r="J356" s="89">
        <f>Month!I358+J355</f>
        <v>0.99</v>
      </c>
      <c r="L356" s="89">
        <f>AVERAGE(Month!J$355:J358)</f>
        <v>166.64750000000001</v>
      </c>
      <c r="M356" s="89">
        <f>AVERAGE(Month!K$355:K358)</f>
        <v>3.5724999999999998</v>
      </c>
      <c r="N356" s="89">
        <f>AVERAGE(Month!L$355:L358)</f>
        <v>60.587499999999991</v>
      </c>
      <c r="O356" s="89">
        <f>AVERAGE(Month!M$355:M358)</f>
        <v>62.227500000000006</v>
      </c>
      <c r="P356" s="89">
        <f>AVERAGE(Month!N$355:N358)</f>
        <v>19.7225</v>
      </c>
      <c r="Q356" s="89">
        <f>AVERAGE(Month!O$355:O358)</f>
        <v>8.2375000000000007</v>
      </c>
      <c r="R356" s="89">
        <f>AVERAGE(Month!P$355:P358)</f>
        <v>9.3450000000000006</v>
      </c>
      <c r="S356" s="89">
        <f>AVERAGE(Month!Q$355:Q358)</f>
        <v>2.9549999999999996</v>
      </c>
    </row>
    <row r="357" spans="1:19" x14ac:dyDescent="0.3">
      <c r="A357" s="98">
        <f t="shared" si="38"/>
        <v>2024</v>
      </c>
      <c r="B357" s="101" t="s">
        <v>668</v>
      </c>
      <c r="C357" s="89">
        <f t="shared" ref="C357" si="41">SUM(D357:J357)</f>
        <v>72.63</v>
      </c>
      <c r="D357" s="89">
        <f>Month!C359+D356</f>
        <v>1.44</v>
      </c>
      <c r="E357" s="89">
        <f>Month!D359+E356</f>
        <v>25.41</v>
      </c>
      <c r="F357" s="89">
        <f>Month!E359+F356</f>
        <v>28.33</v>
      </c>
      <c r="G357" s="89">
        <f>Month!F359+G356</f>
        <v>8.6900000000000013</v>
      </c>
      <c r="H357" s="89">
        <f>Month!G359+H356</f>
        <v>3.47</v>
      </c>
      <c r="I357" s="89">
        <f>Month!H359+I356</f>
        <v>3.9899999999999998</v>
      </c>
      <c r="J357" s="89">
        <f>Month!I359+J356</f>
        <v>1.3</v>
      </c>
      <c r="L357" s="89">
        <f>AVERAGE(Month!J$355:J359)</f>
        <v>166.88400000000001</v>
      </c>
      <c r="M357" s="89">
        <f>AVERAGE(Month!K$355:K359)</f>
        <v>3.5339999999999998</v>
      </c>
      <c r="N357" s="89">
        <f>AVERAGE(Month!L$355:L359)</f>
        <v>60.971999999999994</v>
      </c>
      <c r="O357" s="89">
        <f>AVERAGE(Month!M$355:M359)</f>
        <v>61.936</v>
      </c>
      <c r="P357" s="89">
        <f>AVERAGE(Month!N$355:N359)</f>
        <v>19.886000000000003</v>
      </c>
      <c r="Q357" s="89">
        <f>AVERAGE(Month!O$355:O359)</f>
        <v>8.5180000000000007</v>
      </c>
      <c r="R357" s="89">
        <f>AVERAGE(Month!P$355:P359)</f>
        <v>8.9420000000000002</v>
      </c>
      <c r="S357" s="89">
        <f>AVERAGE(Month!Q$355:Q359)</f>
        <v>3.0959999999999996</v>
      </c>
    </row>
    <row r="358" spans="1:19" x14ac:dyDescent="0.3">
      <c r="A358" s="98">
        <f t="shared" si="38"/>
        <v>2024</v>
      </c>
      <c r="B358" s="101" t="s">
        <v>669</v>
      </c>
      <c r="C358" s="89">
        <f t="shared" ref="C358" si="42">SUM(D358:J358)</f>
        <v>84.139999999999986</v>
      </c>
      <c r="D358" s="89">
        <f>Month!C360+D357</f>
        <v>1.68</v>
      </c>
      <c r="E358" s="89">
        <f>Month!D360+E357</f>
        <v>30.61</v>
      </c>
      <c r="F358" s="89">
        <f>Month!E360+F357</f>
        <v>31.159999999999997</v>
      </c>
      <c r="G358" s="89">
        <f>Month!F360+G357</f>
        <v>10.260000000000002</v>
      </c>
      <c r="H358" s="89">
        <f>Month!G360+H357</f>
        <v>4.25</v>
      </c>
      <c r="I358" s="89">
        <f>Month!H360+I357</f>
        <v>4.5999999999999996</v>
      </c>
      <c r="J358" s="89">
        <f>Month!I360+J357</f>
        <v>1.58</v>
      </c>
      <c r="L358" s="89">
        <f>AVERAGE(Month!J$355:J360)</f>
        <v>166.52166666666668</v>
      </c>
      <c r="M358" s="89">
        <f>AVERAGE(Month!K$355:K360)</f>
        <v>3.4833333333333329</v>
      </c>
      <c r="N358" s="89">
        <f>AVERAGE(Month!L$355:L360)</f>
        <v>61.214999999999996</v>
      </c>
      <c r="O358" s="89">
        <f>AVERAGE(Month!M$355:M360)</f>
        <v>61.096666666666664</v>
      </c>
      <c r="P358" s="89">
        <f>AVERAGE(Month!N$355:N360)</f>
        <v>20.010000000000002</v>
      </c>
      <c r="Q358" s="89">
        <f>AVERAGE(Month!O$355:O360)</f>
        <v>8.5850000000000009</v>
      </c>
      <c r="R358" s="89">
        <f>AVERAGE(Month!P$355:P360)</f>
        <v>8.9949999999999992</v>
      </c>
      <c r="S358" s="89">
        <f>AVERAGE(Month!Q$355:Q360)</f>
        <v>3.1366666666666667</v>
      </c>
    </row>
    <row r="359" spans="1:19" x14ac:dyDescent="0.3">
      <c r="A359" s="98">
        <f t="shared" si="38"/>
        <v>2024</v>
      </c>
      <c r="B359" s="101" t="s">
        <v>670</v>
      </c>
      <c r="C359" s="89">
        <f t="shared" ref="C359" si="43">SUM(D359:J359)</f>
        <v>95.57</v>
      </c>
      <c r="D359" s="89">
        <f>Month!C361+D358</f>
        <v>1.8499999999999999</v>
      </c>
      <c r="E359" s="89">
        <f>Month!D361+E358</f>
        <v>35.72</v>
      </c>
      <c r="F359" s="89">
        <f>Month!E361+F358</f>
        <v>34.139999999999993</v>
      </c>
      <c r="G359" s="89">
        <f>Month!F361+G358</f>
        <v>11.780000000000001</v>
      </c>
      <c r="H359" s="89">
        <f>Month!G361+H358</f>
        <v>5.03</v>
      </c>
      <c r="I359" s="89">
        <f>Month!H361+I358</f>
        <v>5.17</v>
      </c>
      <c r="J359" s="89">
        <f>Month!I361+J358</f>
        <v>1.8800000000000001</v>
      </c>
      <c r="L359" s="89">
        <f>AVERAGE(Month!J$355:J361)</f>
        <v>166.33428571428573</v>
      </c>
      <c r="M359" s="89">
        <f>AVERAGE(Month!K$355:K361)</f>
        <v>3.3</v>
      </c>
      <c r="N359" s="89">
        <f>AVERAGE(Month!L$355:L361)</f>
        <v>61.224285714285706</v>
      </c>
      <c r="O359" s="89">
        <f>AVERAGE(Month!M$355:M361)</f>
        <v>60.85285714285714</v>
      </c>
      <c r="P359" s="89">
        <f>AVERAGE(Month!N$355:N361)</f>
        <v>20.042857142857144</v>
      </c>
      <c r="Q359" s="89">
        <f>AVERAGE(Month!O$355:O361)</f>
        <v>8.7100000000000009</v>
      </c>
      <c r="R359" s="89">
        <f>AVERAGE(Month!P$355:P361)</f>
        <v>8.9971428571428564</v>
      </c>
      <c r="S359" s="89">
        <f>AVERAGE(Month!Q$355:Q361)</f>
        <v>3.2071428571428569</v>
      </c>
    </row>
    <row r="360" spans="1:19" x14ac:dyDescent="0.3">
      <c r="A360" s="98">
        <f t="shared" si="38"/>
        <v>2024</v>
      </c>
      <c r="B360" s="101" t="s">
        <v>671</v>
      </c>
      <c r="C360" s="89">
        <f t="shared" ref="C360" si="44">SUM(D360:J360)</f>
        <v>106.69</v>
      </c>
      <c r="D360" s="89">
        <f>Month!C362+D359</f>
        <v>2.0099999999999998</v>
      </c>
      <c r="E360" s="89">
        <f>Month!D362+E359</f>
        <v>40.86</v>
      </c>
      <c r="F360" s="89">
        <f>Month!E362+F359</f>
        <v>36.639999999999993</v>
      </c>
      <c r="G360" s="89">
        <f>Month!F362+G359</f>
        <v>13.3</v>
      </c>
      <c r="H360" s="89">
        <f>Month!G362+H359</f>
        <v>5.92</v>
      </c>
      <c r="I360" s="89">
        <f>Month!H362+I359</f>
        <v>5.92</v>
      </c>
      <c r="J360" s="89">
        <f>Month!I362+J359</f>
        <v>2.04</v>
      </c>
      <c r="L360" s="89">
        <f>AVERAGE(Month!J$355:J362)</f>
        <v>166.01500000000001</v>
      </c>
      <c r="M360" s="89">
        <f>AVERAGE(Month!K$355:K362)</f>
        <v>3.15</v>
      </c>
      <c r="N360" s="89">
        <f>AVERAGE(Month!L$355:L362)</f>
        <v>61.287499999999994</v>
      </c>
      <c r="O360" s="89">
        <f>AVERAGE(Month!M$355:M362)</f>
        <v>60.264999999999993</v>
      </c>
      <c r="P360" s="89">
        <f>AVERAGE(Month!N$355:N362)</f>
        <v>20.080000000000002</v>
      </c>
      <c r="Q360" s="89">
        <f>AVERAGE(Month!O$355:O362)</f>
        <v>8.9912500000000009</v>
      </c>
      <c r="R360" s="89">
        <f>AVERAGE(Month!P$355:P362)</f>
        <v>9.1875</v>
      </c>
      <c r="S360" s="89">
        <f>AVERAGE(Month!Q$355:Q362)</f>
        <v>3.05375</v>
      </c>
    </row>
    <row r="361" spans="1:19" x14ac:dyDescent="0.3">
      <c r="A361" s="98">
        <f t="shared" si="38"/>
        <v>2024</v>
      </c>
      <c r="B361" s="101" t="s">
        <v>672</v>
      </c>
      <c r="C361" s="89">
        <f t="shared" ref="C361" si="45">SUM(D361:J361)</f>
        <v>118.33</v>
      </c>
      <c r="D361" s="89">
        <f>Month!C363+D360</f>
        <v>2.1799999999999997</v>
      </c>
      <c r="E361" s="89">
        <f>Month!D363+E360</f>
        <v>45.86</v>
      </c>
      <c r="F361" s="89">
        <f>Month!E363+F360</f>
        <v>39.949999999999996</v>
      </c>
      <c r="G361" s="89">
        <f>Month!F363+G360</f>
        <v>14.82</v>
      </c>
      <c r="H361" s="89">
        <f>Month!G363+H360</f>
        <v>6.7</v>
      </c>
      <c r="I361" s="89">
        <f>Month!H363+I360</f>
        <v>6.55</v>
      </c>
      <c r="J361" s="89">
        <f>Month!I363+J360</f>
        <v>2.27</v>
      </c>
      <c r="L361" s="89">
        <f>AVERAGE(Month!J$355:J363)</f>
        <v>165.74222222222224</v>
      </c>
      <c r="M361" s="89">
        <f>AVERAGE(Month!K$355:K363)</f>
        <v>3.0111111111111111</v>
      </c>
      <c r="N361" s="89">
        <f>AVERAGE(Month!L$355:L363)</f>
        <v>61.142222222222216</v>
      </c>
      <c r="O361" s="89">
        <f>AVERAGE(Month!M$355:M363)</f>
        <v>60.207777777777764</v>
      </c>
      <c r="P361" s="89">
        <f>AVERAGE(Month!N$355:N363)</f>
        <v>20.184444444444448</v>
      </c>
      <c r="Q361" s="89">
        <f>AVERAGE(Month!O$355:O363)</f>
        <v>9.0222222222222221</v>
      </c>
      <c r="R361" s="89">
        <f>AVERAGE(Month!P$355:P363)</f>
        <v>9.1499999999999986</v>
      </c>
      <c r="S361" s="89">
        <f>AVERAGE(Month!Q$355:Q363)</f>
        <v>3.0244444444444443</v>
      </c>
    </row>
    <row r="362" spans="1:19" x14ac:dyDescent="0.3">
      <c r="A362" s="98">
        <f t="shared" si="38"/>
        <v>2024</v>
      </c>
      <c r="B362" s="101" t="s">
        <v>673</v>
      </c>
      <c r="C362" s="89">
        <f t="shared" ref="C362" si="46">SUM(D362:J362)</f>
        <v>132.07000000000002</v>
      </c>
      <c r="D362" s="89">
        <f>Month!C364+D361</f>
        <v>2.3299999999999996</v>
      </c>
      <c r="E362" s="89">
        <f>Month!D364+E361</f>
        <v>51.44</v>
      </c>
      <c r="F362" s="89">
        <f>Month!E364+F361</f>
        <v>44.639999999999993</v>
      </c>
      <c r="G362" s="89">
        <f>Month!F364+G361</f>
        <v>16.5</v>
      </c>
      <c r="H362" s="89">
        <f>Month!G364+H361</f>
        <v>7.4</v>
      </c>
      <c r="I362" s="89">
        <f>Month!H364+I361</f>
        <v>7.27</v>
      </c>
      <c r="J362" s="89">
        <f>Month!I364+J361</f>
        <v>2.4900000000000002</v>
      </c>
      <c r="L362" s="89">
        <f>AVERAGE(Month!J$355:J364)</f>
        <v>166.34</v>
      </c>
      <c r="M362" s="89">
        <f>AVERAGE(Month!K$355:K364)</f>
        <v>2.8929999999999998</v>
      </c>
      <c r="N362" s="89">
        <f>AVERAGE(Month!L$355:L364)</f>
        <v>61.725000000000001</v>
      </c>
      <c r="O362" s="89">
        <f>AVERAGE(Month!M$355:M364)</f>
        <v>60.759999999999991</v>
      </c>
      <c r="P362" s="89">
        <f>AVERAGE(Month!N$355:N364)</f>
        <v>20.006000000000004</v>
      </c>
      <c r="Q362" s="89">
        <f>AVERAGE(Month!O$355:O364)</f>
        <v>8.9640000000000004</v>
      </c>
      <c r="R362" s="89">
        <f>AVERAGE(Month!P$355:P364)</f>
        <v>9.01</v>
      </c>
      <c r="S362" s="89">
        <f>AVERAGE(Month!Q$355:Q364)</f>
        <v>2.9820000000000002</v>
      </c>
    </row>
    <row r="363" spans="1:19" x14ac:dyDescent="0.3">
      <c r="A363" s="98">
        <f t="shared" si="38"/>
        <v>2024</v>
      </c>
      <c r="B363" s="101" t="s">
        <v>674</v>
      </c>
      <c r="C363" s="89">
        <f t="shared" ref="C363" si="47">SUM(D363:J363)</f>
        <v>147.41</v>
      </c>
      <c r="D363" s="89">
        <f>Month!C365+D362</f>
        <v>2.4799999999999995</v>
      </c>
      <c r="E363" s="89">
        <f>Month!D365+E362</f>
        <v>56.459999999999994</v>
      </c>
      <c r="F363" s="89">
        <f>Month!E365+F362</f>
        <v>51.55</v>
      </c>
      <c r="G363" s="89">
        <f>Month!F365+G362</f>
        <v>18.18</v>
      </c>
      <c r="H363" s="89">
        <f>Month!G365+H362</f>
        <v>8.09</v>
      </c>
      <c r="I363" s="89">
        <f>Month!H365+I362</f>
        <v>7.9399999999999995</v>
      </c>
      <c r="J363" s="89">
        <f>Month!I365+J362</f>
        <v>2.7100000000000004</v>
      </c>
      <c r="L363" s="89">
        <f>AVERAGE(Month!J$355:J365)</f>
        <v>166.52</v>
      </c>
      <c r="M363" s="89">
        <f>AVERAGE(Month!K$355:K365)</f>
        <v>2.7890909090909091</v>
      </c>
      <c r="N363" s="89">
        <f>AVERAGE(Month!L$355:L365)</f>
        <v>61.586363636363643</v>
      </c>
      <c r="O363" s="89">
        <f>AVERAGE(Month!M$355:M365)</f>
        <v>61.486363636363627</v>
      </c>
      <c r="P363" s="89">
        <f>AVERAGE(Month!N$355:N365)</f>
        <v>19.917272727272731</v>
      </c>
      <c r="Q363" s="89">
        <f>AVERAGE(Month!O$355:O365)</f>
        <v>8.9263636363636358</v>
      </c>
      <c r="R363" s="89">
        <f>AVERAGE(Month!P$355:P365)</f>
        <v>8.8681818181818173</v>
      </c>
      <c r="S363" s="89">
        <f>AVERAGE(Month!Q$355:Q365)</f>
        <v>2.9463636363636359</v>
      </c>
    </row>
    <row r="364" spans="1:19" x14ac:dyDescent="0.3">
      <c r="A364" s="98">
        <f t="shared" si="38"/>
        <v>2024</v>
      </c>
      <c r="B364" s="101" t="s">
        <v>675</v>
      </c>
      <c r="C364" s="89">
        <f t="shared" ref="C364" si="48">SUM(D364:J364)</f>
        <v>163.54999999999998</v>
      </c>
      <c r="D364" s="89">
        <f>Month!C366+D363</f>
        <v>2.6599999999999997</v>
      </c>
      <c r="E364" s="89">
        <f>Month!D366+E363</f>
        <v>61.629999999999995</v>
      </c>
      <c r="F364" s="89">
        <f>Month!E366+F363</f>
        <v>58.86</v>
      </c>
      <c r="G364" s="89">
        <f>Month!F366+G363</f>
        <v>19.86</v>
      </c>
      <c r="H364" s="89">
        <f>Month!G366+H363</f>
        <v>8.7899999999999991</v>
      </c>
      <c r="I364" s="89">
        <f>Month!H366+I363</f>
        <v>8.8699999999999992</v>
      </c>
      <c r="J364" s="89">
        <f>Month!I366+J363</f>
        <v>2.8800000000000003</v>
      </c>
      <c r="L364" s="89">
        <f>AVERAGE(Month!J$355:J366)</f>
        <v>166.57500000000002</v>
      </c>
      <c r="M364" s="89">
        <f>AVERAGE(Month!K$355:K366)</f>
        <v>2.7241666666666666</v>
      </c>
      <c r="N364" s="89">
        <f>AVERAGE(Month!L$355:L366)</f>
        <v>61.626666666666672</v>
      </c>
      <c r="O364" s="89">
        <f>AVERAGE(Month!M$355:M366)</f>
        <v>61.838333333333331</v>
      </c>
      <c r="P364" s="89">
        <f>AVERAGE(Month!N$355:N366)</f>
        <v>19.854166666666668</v>
      </c>
      <c r="Q364" s="89">
        <f>AVERAGE(Month!O$355:O366)</f>
        <v>8.7866666666666671</v>
      </c>
      <c r="R364" s="89">
        <f>AVERAGE(Month!P$355:P366)</f>
        <v>8.8725000000000005</v>
      </c>
      <c r="S364" s="89">
        <f>AVERAGE(Month!Q$355:Q366)</f>
        <v>2.8725000000000001</v>
      </c>
    </row>
  </sheetData>
  <mergeCells count="3">
    <mergeCell ref="H1:J1"/>
    <mergeCell ref="C4:J4"/>
    <mergeCell ref="Q1:S1"/>
  </mergeCells>
  <printOptions gridLines="1" gridLinesSet="0"/>
  <pageMargins left="0.74803149606299213" right="0.74803149606299213" top="0.98425196850393704" bottom="0.98425196850393704" header="0.51181102362204722" footer="0.51181102362204722"/>
  <pageSetup paperSize="9" scale="10" orientation="landscape" horizontalDpi="300" verticalDpi="300" r:id="rId1"/>
  <headerFooter alignWithMargins="0">
    <oddHeader>&amp;A</oddHeader>
    <oddFooter>Page &amp;P</oddFooter>
  </headerFooter>
  <ignoredErrors>
    <ignoredError sqref="M5:S323 M324:S324 M325:S325 M326:S326 M327:S340"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EE52E-2868-4555-BA2D-150CD534AAFE}">
  <sheetPr codeName="Sheet8"/>
  <dimension ref="A1:B13"/>
  <sheetViews>
    <sheetView showGridLines="0" zoomScaleNormal="100" zoomScaleSheetLayoutView="100" workbookViewId="0"/>
  </sheetViews>
  <sheetFormatPr defaultColWidth="9.1796875" defaultRowHeight="15" customHeight="1" x14ac:dyDescent="0.25"/>
  <cols>
    <col min="1" max="1" width="80.81640625" style="12" customWidth="1"/>
    <col min="2" max="2" width="20.54296875" style="12" bestFit="1" customWidth="1"/>
    <col min="3" max="16384" width="9.1796875" style="12"/>
  </cols>
  <sheetData>
    <row r="1" spans="1:2" ht="45" customHeight="1" x14ac:dyDescent="0.25">
      <c r="A1" s="11" t="s">
        <v>14</v>
      </c>
    </row>
    <row r="2" spans="1:2" ht="20.25" customHeight="1" x14ac:dyDescent="0.25">
      <c r="A2" s="2" t="s">
        <v>15</v>
      </c>
    </row>
    <row r="3" spans="1:2" ht="20.25" customHeight="1" x14ac:dyDescent="0.25">
      <c r="A3" s="3" t="s">
        <v>16</v>
      </c>
    </row>
    <row r="4" spans="1:2" ht="30" customHeight="1" x14ac:dyDescent="0.55000000000000004">
      <c r="A4" s="6" t="s">
        <v>17</v>
      </c>
      <c r="B4" s="13" t="s">
        <v>18</v>
      </c>
    </row>
    <row r="5" spans="1:2" ht="20.25" customHeight="1" x14ac:dyDescent="0.25">
      <c r="A5" s="3" t="s">
        <v>19</v>
      </c>
      <c r="B5" s="9" t="s">
        <v>20</v>
      </c>
    </row>
    <row r="6" spans="1:2" ht="20.25" customHeight="1" x14ac:dyDescent="0.25">
      <c r="A6" s="3" t="s">
        <v>14</v>
      </c>
      <c r="B6" s="9" t="s">
        <v>14</v>
      </c>
    </row>
    <row r="7" spans="1:2" ht="20.25" customHeight="1" x14ac:dyDescent="0.25">
      <c r="A7" s="3" t="s">
        <v>21</v>
      </c>
      <c r="B7" s="9" t="s">
        <v>21</v>
      </c>
    </row>
    <row r="8" spans="1:2" ht="20.25" customHeight="1" x14ac:dyDescent="0.25">
      <c r="A8" s="3" t="s">
        <v>22</v>
      </c>
      <c r="B8" s="9" t="s">
        <v>23</v>
      </c>
    </row>
    <row r="9" spans="1:2" ht="20.25" customHeight="1" x14ac:dyDescent="0.25">
      <c r="A9" s="3" t="s">
        <v>47</v>
      </c>
      <c r="B9" s="9" t="s">
        <v>33</v>
      </c>
    </row>
    <row r="10" spans="1:2" ht="20.25" customHeight="1" x14ac:dyDescent="0.25">
      <c r="A10" s="3" t="s">
        <v>48</v>
      </c>
      <c r="B10" s="9" t="s">
        <v>34</v>
      </c>
    </row>
    <row r="11" spans="1:2" ht="20.25" customHeight="1" x14ac:dyDescent="0.25">
      <c r="A11" s="3" t="s">
        <v>49</v>
      </c>
      <c r="B11" s="9" t="s">
        <v>35</v>
      </c>
    </row>
    <row r="12" spans="1:2" ht="20.25" customHeight="1" x14ac:dyDescent="0.25">
      <c r="A12" s="3" t="s">
        <v>50</v>
      </c>
      <c r="B12" s="9" t="s">
        <v>36</v>
      </c>
    </row>
    <row r="13" spans="1:2" ht="15" customHeight="1" x14ac:dyDescent="0.25">
      <c r="A13" s="3" t="s">
        <v>51</v>
      </c>
      <c r="B13" s="9" t="s">
        <v>37</v>
      </c>
    </row>
  </sheetData>
  <hyperlinks>
    <hyperlink ref="B5" location="'Cover Sheet'!A1" display="Cover Sheet" xr:uid="{7AE8EAE3-5913-4107-8231-F9D8C7F5834C}"/>
    <hyperlink ref="B6" location="Contents!A1" display="Contents " xr:uid="{903B0FDE-805B-4F55-9B03-429DF257D22E}"/>
    <hyperlink ref="B8" location="Commentary!A1" display="Commentary" xr:uid="{BA52D081-C533-43BB-B2B5-CE3B8C4DFB8D}"/>
    <hyperlink ref="B9" location="'Main table - monthly'!A1" display="Main table - monthly" xr:uid="{35B2E837-1E5E-4D1A-96F0-480599D41843}"/>
    <hyperlink ref="B11" location="Annual!A1" display="Annual" xr:uid="{DBB16A12-DB9A-40BE-A18F-FF8E06F4E7DD}"/>
    <hyperlink ref="B12" location="Quarter!A1" display="Quarter" xr:uid="{A80239BF-18C8-4D6D-8E30-B8CF0F8DDB2A}"/>
    <hyperlink ref="B7" location="Notes!A1" display="Notes" xr:uid="{EDA6E2A8-C3BB-4000-BD7C-4F87670CDB6E}"/>
    <hyperlink ref="B10" location="'Main table - quarterly'!A1" display="Main table - quarterly" xr:uid="{B15563B9-4FC5-4834-A1ED-C7313692CEDD}"/>
    <hyperlink ref="B13" location="Month!A1" display="Month" xr:uid="{0BABEB7E-FC77-4421-B66E-89370A474E69}"/>
  </hyperlinks>
  <pageMargins left="0.7" right="0.7" top="0.75" bottom="0.75" header="0.3" footer="0.3"/>
  <pageSetup paperSize="9" scale="46" orientation="portrait" verticalDpi="4"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3B9CE-42BC-4183-B933-4416E1BDBF5F}">
  <sheetPr codeName="Sheet9"/>
  <dimension ref="A1:B16"/>
  <sheetViews>
    <sheetView showGridLines="0" zoomScaleNormal="100" workbookViewId="0"/>
  </sheetViews>
  <sheetFormatPr defaultColWidth="9.1796875" defaultRowHeight="15.5" x14ac:dyDescent="0.35"/>
  <cols>
    <col min="1" max="1" width="10" style="2" customWidth="1"/>
    <col min="2" max="2" width="150.81640625" style="2" customWidth="1"/>
    <col min="3" max="16384" width="9.1796875" style="2"/>
  </cols>
  <sheetData>
    <row r="1" spans="1:2" ht="45" customHeight="1" x14ac:dyDescent="0.35">
      <c r="A1" s="11" t="s">
        <v>21</v>
      </c>
    </row>
    <row r="2" spans="1:2" s="3" customFormat="1" ht="20.25" customHeight="1" x14ac:dyDescent="0.35">
      <c r="A2" s="3" t="s">
        <v>24</v>
      </c>
    </row>
    <row r="3" spans="1:2" s="3" customFormat="1" ht="20.25" customHeight="1" x14ac:dyDescent="0.35">
      <c r="A3" s="3" t="s">
        <v>38</v>
      </c>
    </row>
    <row r="4" spans="1:2" s="3" customFormat="1" ht="30" customHeight="1" x14ac:dyDescent="0.55000000000000004">
      <c r="A4" s="6" t="s">
        <v>25</v>
      </c>
      <c r="B4" s="6" t="s">
        <v>26</v>
      </c>
    </row>
    <row r="5" spans="1:2" s="3" customFormat="1" x14ac:dyDescent="0.35">
      <c r="A5" s="2" t="s">
        <v>27</v>
      </c>
      <c r="B5" s="14" t="s">
        <v>60</v>
      </c>
    </row>
    <row r="6" spans="1:2" ht="20.25" customHeight="1" x14ac:dyDescent="0.35">
      <c r="A6" s="2" t="s">
        <v>28</v>
      </c>
      <c r="B6" s="14" t="s">
        <v>55</v>
      </c>
    </row>
    <row r="7" spans="1:2" ht="20.25" customHeight="1" x14ac:dyDescent="0.35">
      <c r="A7" s="2" t="s">
        <v>29</v>
      </c>
      <c r="B7" s="14" t="s">
        <v>56</v>
      </c>
    </row>
    <row r="8" spans="1:2" x14ac:dyDescent="0.35">
      <c r="A8" s="2" t="s">
        <v>30</v>
      </c>
      <c r="B8" s="14" t="s">
        <v>57</v>
      </c>
    </row>
    <row r="9" spans="1:2" ht="31" x14ac:dyDescent="0.35">
      <c r="A9" s="198" t="s">
        <v>39</v>
      </c>
      <c r="B9" s="14" t="s">
        <v>58</v>
      </c>
    </row>
    <row r="10" spans="1:2" ht="28.5" customHeight="1" x14ac:dyDescent="0.35">
      <c r="A10" s="2" t="s">
        <v>41</v>
      </c>
      <c r="B10" s="16" t="s">
        <v>40</v>
      </c>
    </row>
    <row r="11" spans="1:2" ht="20.25" customHeight="1" x14ac:dyDescent="0.35">
      <c r="A11" s="2" t="s">
        <v>42</v>
      </c>
      <c r="B11" s="14" t="s">
        <v>693</v>
      </c>
    </row>
    <row r="12" spans="1:2" ht="20.25" customHeight="1" x14ac:dyDescent="0.35">
      <c r="A12" s="2" t="s">
        <v>43</v>
      </c>
      <c r="B12" s="14" t="s">
        <v>59</v>
      </c>
    </row>
    <row r="13" spans="1:2" ht="31" x14ac:dyDescent="0.35">
      <c r="A13" s="198" t="s">
        <v>52</v>
      </c>
      <c r="B13" s="14" t="s">
        <v>61</v>
      </c>
    </row>
    <row r="14" spans="1:2" x14ac:dyDescent="0.35">
      <c r="A14" s="2" t="s">
        <v>53</v>
      </c>
      <c r="B14" s="16" t="s">
        <v>62</v>
      </c>
    </row>
    <row r="15" spans="1:2" x14ac:dyDescent="0.35">
      <c r="A15" s="2" t="s">
        <v>54</v>
      </c>
      <c r="B15" s="14" t="s">
        <v>582</v>
      </c>
    </row>
    <row r="16" spans="1:2" ht="20.25" customHeight="1" x14ac:dyDescent="0.35">
      <c r="A16" s="2" t="s">
        <v>578</v>
      </c>
      <c r="B16" s="14" t="s">
        <v>44</v>
      </c>
    </row>
  </sheetData>
  <phoneticPr fontId="12" type="noConversion"/>
  <hyperlinks>
    <hyperlink ref="B10" r:id="rId1" xr:uid="{B981FC47-6891-4B65-95F7-62BA40EF6759}"/>
    <hyperlink ref="B14" r:id="rId2" display="For details of temperature correction see the June and September 2011 editions of Energy Trends (opens in a new window)" xr:uid="{39E9DDA5-4151-4EEB-906A-83C3532A7F67}"/>
  </hyperlinks>
  <pageMargins left="0.7" right="0.7" top="0.75" bottom="0.75" header="0.3" footer="0.3"/>
  <pageSetup paperSize="9" orientation="portrait" verticalDpi="0"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BAEA6-6176-4B24-9789-348E52A9DBC7}">
  <sheetPr codeName="Sheet10"/>
  <dimension ref="A1:A23"/>
  <sheetViews>
    <sheetView showGridLines="0" zoomScaleNormal="100" workbookViewId="0"/>
  </sheetViews>
  <sheetFormatPr defaultColWidth="9.1796875" defaultRowHeight="15.5" x14ac:dyDescent="0.35"/>
  <cols>
    <col min="1" max="1" width="150.54296875" style="15" customWidth="1"/>
    <col min="2" max="16384" width="9.1796875" style="15"/>
  </cols>
  <sheetData>
    <row r="1" spans="1:1" ht="45" customHeight="1" x14ac:dyDescent="0.35">
      <c r="A1" s="1" t="s">
        <v>688</v>
      </c>
    </row>
    <row r="2" spans="1:1" ht="23.5" x14ac:dyDescent="0.55000000000000004">
      <c r="A2" s="206" t="s">
        <v>703</v>
      </c>
    </row>
    <row r="3" spans="1:1" ht="18.5" x14ac:dyDescent="0.45">
      <c r="A3" s="208" t="s">
        <v>704</v>
      </c>
    </row>
    <row r="4" spans="1:1" ht="61.5" customHeight="1" x14ac:dyDescent="0.35">
      <c r="A4" s="207" t="s">
        <v>713</v>
      </c>
    </row>
    <row r="5" spans="1:1" ht="45" customHeight="1" x14ac:dyDescent="0.35">
      <c r="A5" s="207" t="s">
        <v>727</v>
      </c>
    </row>
    <row r="6" spans="1:1" ht="29.5" customHeight="1" x14ac:dyDescent="0.45">
      <c r="A6" s="208" t="s">
        <v>705</v>
      </c>
    </row>
    <row r="7" spans="1:1" ht="31" x14ac:dyDescent="0.35">
      <c r="A7" s="207" t="s">
        <v>717</v>
      </c>
    </row>
    <row r="8" spans="1:1" x14ac:dyDescent="0.35">
      <c r="A8" s="207" t="s">
        <v>725</v>
      </c>
    </row>
    <row r="9" spans="1:1" x14ac:dyDescent="0.35">
      <c r="A9" s="207" t="s">
        <v>726</v>
      </c>
    </row>
    <row r="10" spans="1:1" x14ac:dyDescent="0.35">
      <c r="A10" s="207" t="s">
        <v>718</v>
      </c>
    </row>
    <row r="11" spans="1:1" ht="45" customHeight="1" x14ac:dyDescent="0.35">
      <c r="A11" s="207" t="s">
        <v>719</v>
      </c>
    </row>
    <row r="12" spans="1:1" ht="39" customHeight="1" x14ac:dyDescent="0.55000000000000004">
      <c r="A12" s="6" t="s">
        <v>45</v>
      </c>
    </row>
    <row r="13" spans="1:1" s="180" customFormat="1" ht="18.5" x14ac:dyDescent="0.45">
      <c r="A13" s="182" t="s">
        <v>702</v>
      </c>
    </row>
    <row r="14" spans="1:1" s="181" customFormat="1" ht="62" x14ac:dyDescent="0.35">
      <c r="A14" s="14" t="s">
        <v>714</v>
      </c>
    </row>
    <row r="15" spans="1:1" s="181" customFormat="1" ht="42" customHeight="1" x14ac:dyDescent="0.35">
      <c r="A15" s="14" t="s">
        <v>716</v>
      </c>
    </row>
    <row r="16" spans="1:1" s="180" customFormat="1" ht="30" customHeight="1" x14ac:dyDescent="0.45">
      <c r="A16" s="182" t="s">
        <v>63</v>
      </c>
    </row>
    <row r="17" spans="1:1" ht="31" x14ac:dyDescent="0.35">
      <c r="A17" s="14" t="s">
        <v>720</v>
      </c>
    </row>
    <row r="18" spans="1:1" ht="31" x14ac:dyDescent="0.35">
      <c r="A18" s="14" t="s">
        <v>721</v>
      </c>
    </row>
    <row r="19" spans="1:1" ht="31" x14ac:dyDescent="0.35">
      <c r="A19" s="14" t="s">
        <v>724</v>
      </c>
    </row>
    <row r="20" spans="1:1" x14ac:dyDescent="0.35">
      <c r="A20" s="14" t="s">
        <v>722</v>
      </c>
    </row>
    <row r="21" spans="1:1" ht="31" x14ac:dyDescent="0.35">
      <c r="A21" s="14" t="s">
        <v>723</v>
      </c>
    </row>
    <row r="23" spans="1:1" x14ac:dyDescent="0.35">
      <c r="A23" s="14"/>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608D6-4BFA-4C51-AC09-1C72C3644CB2}">
  <sheetPr codeName="Sheet3">
    <pageSetUpPr fitToPage="1"/>
  </sheetPr>
  <dimension ref="A1:AB47"/>
  <sheetViews>
    <sheetView showGridLines="0" zoomScaleNormal="100" zoomScaleSheetLayoutView="100" workbookViewId="0"/>
  </sheetViews>
  <sheetFormatPr defaultColWidth="8.54296875" defaultRowHeight="12.5" x14ac:dyDescent="0.25"/>
  <cols>
    <col min="1" max="1" width="38.1796875" style="17" customWidth="1"/>
    <col min="2" max="2" width="18.453125" style="17" customWidth="1"/>
    <col min="3" max="3" width="12.453125" style="17" customWidth="1"/>
    <col min="4" max="4" width="12.81640625" style="17" customWidth="1"/>
    <col min="5" max="5" width="14.1796875" style="17" customWidth="1"/>
    <col min="6" max="6" width="19.54296875" style="17" customWidth="1"/>
    <col min="7" max="7" width="17.54296875" style="17" customWidth="1"/>
    <col min="8" max="8" width="18.81640625" style="17" customWidth="1"/>
    <col min="9" max="9" width="17.81640625" style="17" customWidth="1"/>
    <col min="10" max="10" width="23.453125" style="17" customWidth="1"/>
    <col min="11" max="11" width="8.54296875" style="17" customWidth="1"/>
    <col min="12" max="12" width="11.54296875" style="12" customWidth="1"/>
    <col min="13" max="13" width="12.1796875" style="17" customWidth="1"/>
    <col min="14" max="14" width="18.54296875" style="17" customWidth="1"/>
    <col min="15" max="15" width="18.453125" style="17" customWidth="1"/>
    <col min="16" max="16" width="17.81640625" style="17" customWidth="1"/>
    <col min="17" max="17" width="18.1796875" style="17" customWidth="1"/>
    <col min="18" max="18" width="10.1796875" style="17" customWidth="1"/>
    <col min="19" max="19" width="8.453125" style="17" customWidth="1"/>
    <col min="20" max="20" width="8.54296875" style="17"/>
    <col min="21" max="21" width="8.81640625" style="17" bestFit="1" customWidth="1"/>
    <col min="22" max="255" width="8.54296875" style="17"/>
    <col min="256" max="256" width="30.81640625" style="17" customWidth="1"/>
    <col min="257" max="257" width="8.1796875" style="17" bestFit="1" customWidth="1"/>
    <col min="258" max="258" width="2.81640625" style="17" customWidth="1"/>
    <col min="259" max="259" width="14.1796875" style="17" customWidth="1"/>
    <col min="260" max="260" width="8.81640625" style="17" customWidth="1"/>
    <col min="261" max="261" width="11.81640625" style="17" customWidth="1"/>
    <col min="262" max="262" width="7.1796875" style="17" bestFit="1" customWidth="1"/>
    <col min="263" max="263" width="13.1796875" style="17" customWidth="1"/>
    <col min="264" max="264" width="8.81640625" style="17" customWidth="1"/>
    <col min="265" max="265" width="13" style="17" customWidth="1"/>
    <col min="266" max="266" width="8.54296875" style="17"/>
    <col min="267" max="267" width="5.1796875" style="17" bestFit="1" customWidth="1"/>
    <col min="268" max="268" width="9.81640625" style="17" customWidth="1"/>
    <col min="269" max="269" width="7.1796875" style="17" customWidth="1"/>
    <col min="270" max="270" width="11.453125" style="17" customWidth="1"/>
    <col min="271" max="271" width="8.54296875" style="17" customWidth="1"/>
    <col min="272" max="272" width="10.54296875" style="17" customWidth="1"/>
    <col min="273" max="273" width="8.81640625" style="17" customWidth="1"/>
    <col min="274" max="274" width="10.1796875" style="17" customWidth="1"/>
    <col min="275" max="275" width="8.453125" style="17" customWidth="1"/>
    <col min="276" max="276" width="8.54296875" style="17"/>
    <col min="277" max="277" width="8.81640625" style="17" bestFit="1" customWidth="1"/>
    <col min="278" max="511" width="8.54296875" style="17"/>
    <col min="512" max="512" width="30.81640625" style="17" customWidth="1"/>
    <col min="513" max="513" width="8.1796875" style="17" bestFit="1" customWidth="1"/>
    <col min="514" max="514" width="2.81640625" style="17" customWidth="1"/>
    <col min="515" max="515" width="14.1796875" style="17" customWidth="1"/>
    <col min="516" max="516" width="8.81640625" style="17" customWidth="1"/>
    <col min="517" max="517" width="11.81640625" style="17" customWidth="1"/>
    <col min="518" max="518" width="7.1796875" style="17" bestFit="1" customWidth="1"/>
    <col min="519" max="519" width="13.1796875" style="17" customWidth="1"/>
    <col min="520" max="520" width="8.81640625" style="17" customWidth="1"/>
    <col min="521" max="521" width="13" style="17" customWidth="1"/>
    <col min="522" max="522" width="8.54296875" style="17"/>
    <col min="523" max="523" width="5.1796875" style="17" bestFit="1" customWidth="1"/>
    <col min="524" max="524" width="9.81640625" style="17" customWidth="1"/>
    <col min="525" max="525" width="7.1796875" style="17" customWidth="1"/>
    <col min="526" max="526" width="11.453125" style="17" customWidth="1"/>
    <col min="527" max="527" width="8.54296875" style="17" customWidth="1"/>
    <col min="528" max="528" width="10.54296875" style="17" customWidth="1"/>
    <col min="529" max="529" width="8.81640625" style="17" customWidth="1"/>
    <col min="530" max="530" width="10.1796875" style="17" customWidth="1"/>
    <col min="531" max="531" width="8.453125" style="17" customWidth="1"/>
    <col min="532" max="532" width="8.54296875" style="17"/>
    <col min="533" max="533" width="8.81640625" style="17" bestFit="1" customWidth="1"/>
    <col min="534" max="767" width="8.54296875" style="17"/>
    <col min="768" max="768" width="30.81640625" style="17" customWidth="1"/>
    <col min="769" max="769" width="8.1796875" style="17" bestFit="1" customWidth="1"/>
    <col min="770" max="770" width="2.81640625" style="17" customWidth="1"/>
    <col min="771" max="771" width="14.1796875" style="17" customWidth="1"/>
    <col min="772" max="772" width="8.81640625" style="17" customWidth="1"/>
    <col min="773" max="773" width="11.81640625" style="17" customWidth="1"/>
    <col min="774" max="774" width="7.1796875" style="17" bestFit="1" customWidth="1"/>
    <col min="775" max="775" width="13.1796875" style="17" customWidth="1"/>
    <col min="776" max="776" width="8.81640625" style="17" customWidth="1"/>
    <col min="777" max="777" width="13" style="17" customWidth="1"/>
    <col min="778" max="778" width="8.54296875" style="17"/>
    <col min="779" max="779" width="5.1796875" style="17" bestFit="1" customWidth="1"/>
    <col min="780" max="780" width="9.81640625" style="17" customWidth="1"/>
    <col min="781" max="781" width="7.1796875" style="17" customWidth="1"/>
    <col min="782" max="782" width="11.453125" style="17" customWidth="1"/>
    <col min="783" max="783" width="8.54296875" style="17" customWidth="1"/>
    <col min="784" max="784" width="10.54296875" style="17" customWidth="1"/>
    <col min="785" max="785" width="8.81640625" style="17" customWidth="1"/>
    <col min="786" max="786" width="10.1796875" style="17" customWidth="1"/>
    <col min="787" max="787" width="8.453125" style="17" customWidth="1"/>
    <col min="788" max="788" width="8.54296875" style="17"/>
    <col min="789" max="789" width="8.81640625" style="17" bestFit="1" customWidth="1"/>
    <col min="790" max="1023" width="8.54296875" style="17"/>
    <col min="1024" max="1024" width="30.81640625" style="17" customWidth="1"/>
    <col min="1025" max="1025" width="8.1796875" style="17" bestFit="1" customWidth="1"/>
    <col min="1026" max="1026" width="2.81640625" style="17" customWidth="1"/>
    <col min="1027" max="1027" width="14.1796875" style="17" customWidth="1"/>
    <col min="1028" max="1028" width="8.81640625" style="17" customWidth="1"/>
    <col min="1029" max="1029" width="11.81640625" style="17" customWidth="1"/>
    <col min="1030" max="1030" width="7.1796875" style="17" bestFit="1" customWidth="1"/>
    <col min="1031" max="1031" width="13.1796875" style="17" customWidth="1"/>
    <col min="1032" max="1032" width="8.81640625" style="17" customWidth="1"/>
    <col min="1033" max="1033" width="13" style="17" customWidth="1"/>
    <col min="1034" max="1034" width="8.54296875" style="17"/>
    <col min="1035" max="1035" width="5.1796875" style="17" bestFit="1" customWidth="1"/>
    <col min="1036" max="1036" width="9.81640625" style="17" customWidth="1"/>
    <col min="1037" max="1037" width="7.1796875" style="17" customWidth="1"/>
    <col min="1038" max="1038" width="11.453125" style="17" customWidth="1"/>
    <col min="1039" max="1039" width="8.54296875" style="17" customWidth="1"/>
    <col min="1040" max="1040" width="10.54296875" style="17" customWidth="1"/>
    <col min="1041" max="1041" width="8.81640625" style="17" customWidth="1"/>
    <col min="1042" max="1042" width="10.1796875" style="17" customWidth="1"/>
    <col min="1043" max="1043" width="8.453125" style="17" customWidth="1"/>
    <col min="1044" max="1044" width="8.54296875" style="17"/>
    <col min="1045" max="1045" width="8.81640625" style="17" bestFit="1" customWidth="1"/>
    <col min="1046" max="1279" width="8.54296875" style="17"/>
    <col min="1280" max="1280" width="30.81640625" style="17" customWidth="1"/>
    <col min="1281" max="1281" width="8.1796875" style="17" bestFit="1" customWidth="1"/>
    <col min="1282" max="1282" width="2.81640625" style="17" customWidth="1"/>
    <col min="1283" max="1283" width="14.1796875" style="17" customWidth="1"/>
    <col min="1284" max="1284" width="8.81640625" style="17" customWidth="1"/>
    <col min="1285" max="1285" width="11.81640625" style="17" customWidth="1"/>
    <col min="1286" max="1286" width="7.1796875" style="17" bestFit="1" customWidth="1"/>
    <col min="1287" max="1287" width="13.1796875" style="17" customWidth="1"/>
    <col min="1288" max="1288" width="8.81640625" style="17" customWidth="1"/>
    <col min="1289" max="1289" width="13" style="17" customWidth="1"/>
    <col min="1290" max="1290" width="8.54296875" style="17"/>
    <col min="1291" max="1291" width="5.1796875" style="17" bestFit="1" customWidth="1"/>
    <col min="1292" max="1292" width="9.81640625" style="17" customWidth="1"/>
    <col min="1293" max="1293" width="7.1796875" style="17" customWidth="1"/>
    <col min="1294" max="1294" width="11.453125" style="17" customWidth="1"/>
    <col min="1295" max="1295" width="8.54296875" style="17" customWidth="1"/>
    <col min="1296" max="1296" width="10.54296875" style="17" customWidth="1"/>
    <col min="1297" max="1297" width="8.81640625" style="17" customWidth="1"/>
    <col min="1298" max="1298" width="10.1796875" style="17" customWidth="1"/>
    <col min="1299" max="1299" width="8.453125" style="17" customWidth="1"/>
    <col min="1300" max="1300" width="8.54296875" style="17"/>
    <col min="1301" max="1301" width="8.81640625" style="17" bestFit="1" customWidth="1"/>
    <col min="1302" max="1535" width="8.54296875" style="17"/>
    <col min="1536" max="1536" width="30.81640625" style="17" customWidth="1"/>
    <col min="1537" max="1537" width="8.1796875" style="17" bestFit="1" customWidth="1"/>
    <col min="1538" max="1538" width="2.81640625" style="17" customWidth="1"/>
    <col min="1539" max="1539" width="14.1796875" style="17" customWidth="1"/>
    <col min="1540" max="1540" width="8.81640625" style="17" customWidth="1"/>
    <col min="1541" max="1541" width="11.81640625" style="17" customWidth="1"/>
    <col min="1542" max="1542" width="7.1796875" style="17" bestFit="1" customWidth="1"/>
    <col min="1543" max="1543" width="13.1796875" style="17" customWidth="1"/>
    <col min="1544" max="1544" width="8.81640625" style="17" customWidth="1"/>
    <col min="1545" max="1545" width="13" style="17" customWidth="1"/>
    <col min="1546" max="1546" width="8.54296875" style="17"/>
    <col min="1547" max="1547" width="5.1796875" style="17" bestFit="1" customWidth="1"/>
    <col min="1548" max="1548" width="9.81640625" style="17" customWidth="1"/>
    <col min="1549" max="1549" width="7.1796875" style="17" customWidth="1"/>
    <col min="1550" max="1550" width="11.453125" style="17" customWidth="1"/>
    <col min="1551" max="1551" width="8.54296875" style="17" customWidth="1"/>
    <col min="1552" max="1552" width="10.54296875" style="17" customWidth="1"/>
    <col min="1553" max="1553" width="8.81640625" style="17" customWidth="1"/>
    <col min="1554" max="1554" width="10.1796875" style="17" customWidth="1"/>
    <col min="1555" max="1555" width="8.453125" style="17" customWidth="1"/>
    <col min="1556" max="1556" width="8.54296875" style="17"/>
    <col min="1557" max="1557" width="8.81640625" style="17" bestFit="1" customWidth="1"/>
    <col min="1558" max="1791" width="8.54296875" style="17"/>
    <col min="1792" max="1792" width="30.81640625" style="17" customWidth="1"/>
    <col min="1793" max="1793" width="8.1796875" style="17" bestFit="1" customWidth="1"/>
    <col min="1794" max="1794" width="2.81640625" style="17" customWidth="1"/>
    <col min="1795" max="1795" width="14.1796875" style="17" customWidth="1"/>
    <col min="1796" max="1796" width="8.81640625" style="17" customWidth="1"/>
    <col min="1797" max="1797" width="11.81640625" style="17" customWidth="1"/>
    <col min="1798" max="1798" width="7.1796875" style="17" bestFit="1" customWidth="1"/>
    <col min="1799" max="1799" width="13.1796875" style="17" customWidth="1"/>
    <col min="1800" max="1800" width="8.81640625" style="17" customWidth="1"/>
    <col min="1801" max="1801" width="13" style="17" customWidth="1"/>
    <col min="1802" max="1802" width="8.54296875" style="17"/>
    <col min="1803" max="1803" width="5.1796875" style="17" bestFit="1" customWidth="1"/>
    <col min="1804" max="1804" width="9.81640625" style="17" customWidth="1"/>
    <col min="1805" max="1805" width="7.1796875" style="17" customWidth="1"/>
    <col min="1806" max="1806" width="11.453125" style="17" customWidth="1"/>
    <col min="1807" max="1807" width="8.54296875" style="17" customWidth="1"/>
    <col min="1808" max="1808" width="10.54296875" style="17" customWidth="1"/>
    <col min="1809" max="1809" width="8.81640625" style="17" customWidth="1"/>
    <col min="1810" max="1810" width="10.1796875" style="17" customWidth="1"/>
    <col min="1811" max="1811" width="8.453125" style="17" customWidth="1"/>
    <col min="1812" max="1812" width="8.54296875" style="17"/>
    <col min="1813" max="1813" width="8.81640625" style="17" bestFit="1" customWidth="1"/>
    <col min="1814" max="2047" width="8.54296875" style="17"/>
    <col min="2048" max="2048" width="30.81640625" style="17" customWidth="1"/>
    <col min="2049" max="2049" width="8.1796875" style="17" bestFit="1" customWidth="1"/>
    <col min="2050" max="2050" width="2.81640625" style="17" customWidth="1"/>
    <col min="2051" max="2051" width="14.1796875" style="17" customWidth="1"/>
    <col min="2052" max="2052" width="8.81640625" style="17" customWidth="1"/>
    <col min="2053" max="2053" width="11.81640625" style="17" customWidth="1"/>
    <col min="2054" max="2054" width="7.1796875" style="17" bestFit="1" customWidth="1"/>
    <col min="2055" max="2055" width="13.1796875" style="17" customWidth="1"/>
    <col min="2056" max="2056" width="8.81640625" style="17" customWidth="1"/>
    <col min="2057" max="2057" width="13" style="17" customWidth="1"/>
    <col min="2058" max="2058" width="8.54296875" style="17"/>
    <col min="2059" max="2059" width="5.1796875" style="17" bestFit="1" customWidth="1"/>
    <col min="2060" max="2060" width="9.81640625" style="17" customWidth="1"/>
    <col min="2061" max="2061" width="7.1796875" style="17" customWidth="1"/>
    <col min="2062" max="2062" width="11.453125" style="17" customWidth="1"/>
    <col min="2063" max="2063" width="8.54296875" style="17" customWidth="1"/>
    <col min="2064" max="2064" width="10.54296875" style="17" customWidth="1"/>
    <col min="2065" max="2065" width="8.81640625" style="17" customWidth="1"/>
    <col min="2066" max="2066" width="10.1796875" style="17" customWidth="1"/>
    <col min="2067" max="2067" width="8.453125" style="17" customWidth="1"/>
    <col min="2068" max="2068" width="8.54296875" style="17"/>
    <col min="2069" max="2069" width="8.81640625" style="17" bestFit="1" customWidth="1"/>
    <col min="2070" max="2303" width="8.54296875" style="17"/>
    <col min="2304" max="2304" width="30.81640625" style="17" customWidth="1"/>
    <col min="2305" max="2305" width="8.1796875" style="17" bestFit="1" customWidth="1"/>
    <col min="2306" max="2306" width="2.81640625" style="17" customWidth="1"/>
    <col min="2307" max="2307" width="14.1796875" style="17" customWidth="1"/>
    <col min="2308" max="2308" width="8.81640625" style="17" customWidth="1"/>
    <col min="2309" max="2309" width="11.81640625" style="17" customWidth="1"/>
    <col min="2310" max="2310" width="7.1796875" style="17" bestFit="1" customWidth="1"/>
    <col min="2311" max="2311" width="13.1796875" style="17" customWidth="1"/>
    <col min="2312" max="2312" width="8.81640625" style="17" customWidth="1"/>
    <col min="2313" max="2313" width="13" style="17" customWidth="1"/>
    <col min="2314" max="2314" width="8.54296875" style="17"/>
    <col min="2315" max="2315" width="5.1796875" style="17" bestFit="1" customWidth="1"/>
    <col min="2316" max="2316" width="9.81640625" style="17" customWidth="1"/>
    <col min="2317" max="2317" width="7.1796875" style="17" customWidth="1"/>
    <col min="2318" max="2318" width="11.453125" style="17" customWidth="1"/>
    <col min="2319" max="2319" width="8.54296875" style="17" customWidth="1"/>
    <col min="2320" max="2320" width="10.54296875" style="17" customWidth="1"/>
    <col min="2321" max="2321" width="8.81640625" style="17" customWidth="1"/>
    <col min="2322" max="2322" width="10.1796875" style="17" customWidth="1"/>
    <col min="2323" max="2323" width="8.453125" style="17" customWidth="1"/>
    <col min="2324" max="2324" width="8.54296875" style="17"/>
    <col min="2325" max="2325" width="8.81640625" style="17" bestFit="1" customWidth="1"/>
    <col min="2326" max="2559" width="8.54296875" style="17"/>
    <col min="2560" max="2560" width="30.81640625" style="17" customWidth="1"/>
    <col min="2561" max="2561" width="8.1796875" style="17" bestFit="1" customWidth="1"/>
    <col min="2562" max="2562" width="2.81640625" style="17" customWidth="1"/>
    <col min="2563" max="2563" width="14.1796875" style="17" customWidth="1"/>
    <col min="2564" max="2564" width="8.81640625" style="17" customWidth="1"/>
    <col min="2565" max="2565" width="11.81640625" style="17" customWidth="1"/>
    <col min="2566" max="2566" width="7.1796875" style="17" bestFit="1" customWidth="1"/>
    <col min="2567" max="2567" width="13.1796875" style="17" customWidth="1"/>
    <col min="2568" max="2568" width="8.81640625" style="17" customWidth="1"/>
    <col min="2569" max="2569" width="13" style="17" customWidth="1"/>
    <col min="2570" max="2570" width="8.54296875" style="17"/>
    <col min="2571" max="2571" width="5.1796875" style="17" bestFit="1" customWidth="1"/>
    <col min="2572" max="2572" width="9.81640625" style="17" customWidth="1"/>
    <col min="2573" max="2573" width="7.1796875" style="17" customWidth="1"/>
    <col min="2574" max="2574" width="11.453125" style="17" customWidth="1"/>
    <col min="2575" max="2575" width="8.54296875" style="17" customWidth="1"/>
    <col min="2576" max="2576" width="10.54296875" style="17" customWidth="1"/>
    <col min="2577" max="2577" width="8.81640625" style="17" customWidth="1"/>
    <col min="2578" max="2578" width="10.1796875" style="17" customWidth="1"/>
    <col min="2579" max="2579" width="8.453125" style="17" customWidth="1"/>
    <col min="2580" max="2580" width="8.54296875" style="17"/>
    <col min="2581" max="2581" width="8.81640625" style="17" bestFit="1" customWidth="1"/>
    <col min="2582" max="2815" width="8.54296875" style="17"/>
    <col min="2816" max="2816" width="30.81640625" style="17" customWidth="1"/>
    <col min="2817" max="2817" width="8.1796875" style="17" bestFit="1" customWidth="1"/>
    <col min="2818" max="2818" width="2.81640625" style="17" customWidth="1"/>
    <col min="2819" max="2819" width="14.1796875" style="17" customWidth="1"/>
    <col min="2820" max="2820" width="8.81640625" style="17" customWidth="1"/>
    <col min="2821" max="2821" width="11.81640625" style="17" customWidth="1"/>
    <col min="2822" max="2822" width="7.1796875" style="17" bestFit="1" customWidth="1"/>
    <col min="2823" max="2823" width="13.1796875" style="17" customWidth="1"/>
    <col min="2824" max="2824" width="8.81640625" style="17" customWidth="1"/>
    <col min="2825" max="2825" width="13" style="17" customWidth="1"/>
    <col min="2826" max="2826" width="8.54296875" style="17"/>
    <col min="2827" max="2827" width="5.1796875" style="17" bestFit="1" customWidth="1"/>
    <col min="2828" max="2828" width="9.81640625" style="17" customWidth="1"/>
    <col min="2829" max="2829" width="7.1796875" style="17" customWidth="1"/>
    <col min="2830" max="2830" width="11.453125" style="17" customWidth="1"/>
    <col min="2831" max="2831" width="8.54296875" style="17" customWidth="1"/>
    <col min="2832" max="2832" width="10.54296875" style="17" customWidth="1"/>
    <col min="2833" max="2833" width="8.81640625" style="17" customWidth="1"/>
    <col min="2834" max="2834" width="10.1796875" style="17" customWidth="1"/>
    <col min="2835" max="2835" width="8.453125" style="17" customWidth="1"/>
    <col min="2836" max="2836" width="8.54296875" style="17"/>
    <col min="2837" max="2837" width="8.81640625" style="17" bestFit="1" customWidth="1"/>
    <col min="2838" max="3071" width="8.54296875" style="17"/>
    <col min="3072" max="3072" width="30.81640625" style="17" customWidth="1"/>
    <col min="3073" max="3073" width="8.1796875" style="17" bestFit="1" customWidth="1"/>
    <col min="3074" max="3074" width="2.81640625" style="17" customWidth="1"/>
    <col min="3075" max="3075" width="14.1796875" style="17" customWidth="1"/>
    <col min="3076" max="3076" width="8.81640625" style="17" customWidth="1"/>
    <col min="3077" max="3077" width="11.81640625" style="17" customWidth="1"/>
    <col min="3078" max="3078" width="7.1796875" style="17" bestFit="1" customWidth="1"/>
    <col min="3079" max="3079" width="13.1796875" style="17" customWidth="1"/>
    <col min="3080" max="3080" width="8.81640625" style="17" customWidth="1"/>
    <col min="3081" max="3081" width="13" style="17" customWidth="1"/>
    <col min="3082" max="3082" width="8.54296875" style="17"/>
    <col min="3083" max="3083" width="5.1796875" style="17" bestFit="1" customWidth="1"/>
    <col min="3084" max="3084" width="9.81640625" style="17" customWidth="1"/>
    <col min="3085" max="3085" width="7.1796875" style="17" customWidth="1"/>
    <col min="3086" max="3086" width="11.453125" style="17" customWidth="1"/>
    <col min="3087" max="3087" width="8.54296875" style="17" customWidth="1"/>
    <col min="3088" max="3088" width="10.54296875" style="17" customWidth="1"/>
    <col min="3089" max="3089" width="8.81640625" style="17" customWidth="1"/>
    <col min="3090" max="3090" width="10.1796875" style="17" customWidth="1"/>
    <col min="3091" max="3091" width="8.453125" style="17" customWidth="1"/>
    <col min="3092" max="3092" width="8.54296875" style="17"/>
    <col min="3093" max="3093" width="8.81640625" style="17" bestFit="1" customWidth="1"/>
    <col min="3094" max="3327" width="8.54296875" style="17"/>
    <col min="3328" max="3328" width="30.81640625" style="17" customWidth="1"/>
    <col min="3329" max="3329" width="8.1796875" style="17" bestFit="1" customWidth="1"/>
    <col min="3330" max="3330" width="2.81640625" style="17" customWidth="1"/>
    <col min="3331" max="3331" width="14.1796875" style="17" customWidth="1"/>
    <col min="3332" max="3332" width="8.81640625" style="17" customWidth="1"/>
    <col min="3333" max="3333" width="11.81640625" style="17" customWidth="1"/>
    <col min="3334" max="3334" width="7.1796875" style="17" bestFit="1" customWidth="1"/>
    <col min="3335" max="3335" width="13.1796875" style="17" customWidth="1"/>
    <col min="3336" max="3336" width="8.81640625" style="17" customWidth="1"/>
    <col min="3337" max="3337" width="13" style="17" customWidth="1"/>
    <col min="3338" max="3338" width="8.54296875" style="17"/>
    <col min="3339" max="3339" width="5.1796875" style="17" bestFit="1" customWidth="1"/>
    <col min="3340" max="3340" width="9.81640625" style="17" customWidth="1"/>
    <col min="3341" max="3341" width="7.1796875" style="17" customWidth="1"/>
    <col min="3342" max="3342" width="11.453125" style="17" customWidth="1"/>
    <col min="3343" max="3343" width="8.54296875" style="17" customWidth="1"/>
    <col min="3344" max="3344" width="10.54296875" style="17" customWidth="1"/>
    <col min="3345" max="3345" width="8.81640625" style="17" customWidth="1"/>
    <col min="3346" max="3346" width="10.1796875" style="17" customWidth="1"/>
    <col min="3347" max="3347" width="8.453125" style="17" customWidth="1"/>
    <col min="3348" max="3348" width="8.54296875" style="17"/>
    <col min="3349" max="3349" width="8.81640625" style="17" bestFit="1" customWidth="1"/>
    <col min="3350" max="3583" width="8.54296875" style="17"/>
    <col min="3584" max="3584" width="30.81640625" style="17" customWidth="1"/>
    <col min="3585" max="3585" width="8.1796875" style="17" bestFit="1" customWidth="1"/>
    <col min="3586" max="3586" width="2.81640625" style="17" customWidth="1"/>
    <col min="3587" max="3587" width="14.1796875" style="17" customWidth="1"/>
    <col min="3588" max="3588" width="8.81640625" style="17" customWidth="1"/>
    <col min="3589" max="3589" width="11.81640625" style="17" customWidth="1"/>
    <col min="3590" max="3590" width="7.1796875" style="17" bestFit="1" customWidth="1"/>
    <col min="3591" max="3591" width="13.1796875" style="17" customWidth="1"/>
    <col min="3592" max="3592" width="8.81640625" style="17" customWidth="1"/>
    <col min="3593" max="3593" width="13" style="17" customWidth="1"/>
    <col min="3594" max="3594" width="8.54296875" style="17"/>
    <col min="3595" max="3595" width="5.1796875" style="17" bestFit="1" customWidth="1"/>
    <col min="3596" max="3596" width="9.81640625" style="17" customWidth="1"/>
    <col min="3597" max="3597" width="7.1796875" style="17" customWidth="1"/>
    <col min="3598" max="3598" width="11.453125" style="17" customWidth="1"/>
    <col min="3599" max="3599" width="8.54296875" style="17" customWidth="1"/>
    <col min="3600" max="3600" width="10.54296875" style="17" customWidth="1"/>
    <col min="3601" max="3601" width="8.81640625" style="17" customWidth="1"/>
    <col min="3602" max="3602" width="10.1796875" style="17" customWidth="1"/>
    <col min="3603" max="3603" width="8.453125" style="17" customWidth="1"/>
    <col min="3604" max="3604" width="8.54296875" style="17"/>
    <col min="3605" max="3605" width="8.81640625" style="17" bestFit="1" customWidth="1"/>
    <col min="3606" max="3839" width="8.54296875" style="17"/>
    <col min="3840" max="3840" width="30.81640625" style="17" customWidth="1"/>
    <col min="3841" max="3841" width="8.1796875" style="17" bestFit="1" customWidth="1"/>
    <col min="3842" max="3842" width="2.81640625" style="17" customWidth="1"/>
    <col min="3843" max="3843" width="14.1796875" style="17" customWidth="1"/>
    <col min="3844" max="3844" width="8.81640625" style="17" customWidth="1"/>
    <col min="3845" max="3845" width="11.81640625" style="17" customWidth="1"/>
    <col min="3846" max="3846" width="7.1796875" style="17" bestFit="1" customWidth="1"/>
    <col min="3847" max="3847" width="13.1796875" style="17" customWidth="1"/>
    <col min="3848" max="3848" width="8.81640625" style="17" customWidth="1"/>
    <col min="3849" max="3849" width="13" style="17" customWidth="1"/>
    <col min="3850" max="3850" width="8.54296875" style="17"/>
    <col min="3851" max="3851" width="5.1796875" style="17" bestFit="1" customWidth="1"/>
    <col min="3852" max="3852" width="9.81640625" style="17" customWidth="1"/>
    <col min="3853" max="3853" width="7.1796875" style="17" customWidth="1"/>
    <col min="3854" max="3854" width="11.453125" style="17" customWidth="1"/>
    <col min="3855" max="3855" width="8.54296875" style="17" customWidth="1"/>
    <col min="3856" max="3856" width="10.54296875" style="17" customWidth="1"/>
    <col min="3857" max="3857" width="8.81640625" style="17" customWidth="1"/>
    <col min="3858" max="3858" width="10.1796875" style="17" customWidth="1"/>
    <col min="3859" max="3859" width="8.453125" style="17" customWidth="1"/>
    <col min="3860" max="3860" width="8.54296875" style="17"/>
    <col min="3861" max="3861" width="8.81640625" style="17" bestFit="1" customWidth="1"/>
    <col min="3862" max="4095" width="8.54296875" style="17"/>
    <col min="4096" max="4096" width="30.81640625" style="17" customWidth="1"/>
    <col min="4097" max="4097" width="8.1796875" style="17" bestFit="1" customWidth="1"/>
    <col min="4098" max="4098" width="2.81640625" style="17" customWidth="1"/>
    <col min="4099" max="4099" width="14.1796875" style="17" customWidth="1"/>
    <col min="4100" max="4100" width="8.81640625" style="17" customWidth="1"/>
    <col min="4101" max="4101" width="11.81640625" style="17" customWidth="1"/>
    <col min="4102" max="4102" width="7.1796875" style="17" bestFit="1" customWidth="1"/>
    <col min="4103" max="4103" width="13.1796875" style="17" customWidth="1"/>
    <col min="4104" max="4104" width="8.81640625" style="17" customWidth="1"/>
    <col min="4105" max="4105" width="13" style="17" customWidth="1"/>
    <col min="4106" max="4106" width="8.54296875" style="17"/>
    <col min="4107" max="4107" width="5.1796875" style="17" bestFit="1" customWidth="1"/>
    <col min="4108" max="4108" width="9.81640625" style="17" customWidth="1"/>
    <col min="4109" max="4109" width="7.1796875" style="17" customWidth="1"/>
    <col min="4110" max="4110" width="11.453125" style="17" customWidth="1"/>
    <col min="4111" max="4111" width="8.54296875" style="17" customWidth="1"/>
    <col min="4112" max="4112" width="10.54296875" style="17" customWidth="1"/>
    <col min="4113" max="4113" width="8.81640625" style="17" customWidth="1"/>
    <col min="4114" max="4114" width="10.1796875" style="17" customWidth="1"/>
    <col min="4115" max="4115" width="8.453125" style="17" customWidth="1"/>
    <col min="4116" max="4116" width="8.54296875" style="17"/>
    <col min="4117" max="4117" width="8.81640625" style="17" bestFit="1" customWidth="1"/>
    <col min="4118" max="4351" width="8.54296875" style="17"/>
    <col min="4352" max="4352" width="30.81640625" style="17" customWidth="1"/>
    <col min="4353" max="4353" width="8.1796875" style="17" bestFit="1" customWidth="1"/>
    <col min="4354" max="4354" width="2.81640625" style="17" customWidth="1"/>
    <col min="4355" max="4355" width="14.1796875" style="17" customWidth="1"/>
    <col min="4356" max="4356" width="8.81640625" style="17" customWidth="1"/>
    <col min="4357" max="4357" width="11.81640625" style="17" customWidth="1"/>
    <col min="4358" max="4358" width="7.1796875" style="17" bestFit="1" customWidth="1"/>
    <col min="4359" max="4359" width="13.1796875" style="17" customWidth="1"/>
    <col min="4360" max="4360" width="8.81640625" style="17" customWidth="1"/>
    <col min="4361" max="4361" width="13" style="17" customWidth="1"/>
    <col min="4362" max="4362" width="8.54296875" style="17"/>
    <col min="4363" max="4363" width="5.1796875" style="17" bestFit="1" customWidth="1"/>
    <col min="4364" max="4364" width="9.81640625" style="17" customWidth="1"/>
    <col min="4365" max="4365" width="7.1796875" style="17" customWidth="1"/>
    <col min="4366" max="4366" width="11.453125" style="17" customWidth="1"/>
    <col min="4367" max="4367" width="8.54296875" style="17" customWidth="1"/>
    <col min="4368" max="4368" width="10.54296875" style="17" customWidth="1"/>
    <col min="4369" max="4369" width="8.81640625" style="17" customWidth="1"/>
    <col min="4370" max="4370" width="10.1796875" style="17" customWidth="1"/>
    <col min="4371" max="4371" width="8.453125" style="17" customWidth="1"/>
    <col min="4372" max="4372" width="8.54296875" style="17"/>
    <col min="4373" max="4373" width="8.81640625" style="17" bestFit="1" customWidth="1"/>
    <col min="4374" max="4607" width="8.54296875" style="17"/>
    <col min="4608" max="4608" width="30.81640625" style="17" customWidth="1"/>
    <col min="4609" max="4609" width="8.1796875" style="17" bestFit="1" customWidth="1"/>
    <col min="4610" max="4610" width="2.81640625" style="17" customWidth="1"/>
    <col min="4611" max="4611" width="14.1796875" style="17" customWidth="1"/>
    <col min="4612" max="4612" width="8.81640625" style="17" customWidth="1"/>
    <col min="4613" max="4613" width="11.81640625" style="17" customWidth="1"/>
    <col min="4614" max="4614" width="7.1796875" style="17" bestFit="1" customWidth="1"/>
    <col min="4615" max="4615" width="13.1796875" style="17" customWidth="1"/>
    <col min="4616" max="4616" width="8.81640625" style="17" customWidth="1"/>
    <col min="4617" max="4617" width="13" style="17" customWidth="1"/>
    <col min="4618" max="4618" width="8.54296875" style="17"/>
    <col min="4619" max="4619" width="5.1796875" style="17" bestFit="1" customWidth="1"/>
    <col min="4620" max="4620" width="9.81640625" style="17" customWidth="1"/>
    <col min="4621" max="4621" width="7.1796875" style="17" customWidth="1"/>
    <col min="4622" max="4622" width="11.453125" style="17" customWidth="1"/>
    <col min="4623" max="4623" width="8.54296875" style="17" customWidth="1"/>
    <col min="4624" max="4624" width="10.54296875" style="17" customWidth="1"/>
    <col min="4625" max="4625" width="8.81640625" style="17" customWidth="1"/>
    <col min="4626" max="4626" width="10.1796875" style="17" customWidth="1"/>
    <col min="4627" max="4627" width="8.453125" style="17" customWidth="1"/>
    <col min="4628" max="4628" width="8.54296875" style="17"/>
    <col min="4629" max="4629" width="8.81640625" style="17" bestFit="1" customWidth="1"/>
    <col min="4630" max="4863" width="8.54296875" style="17"/>
    <col min="4864" max="4864" width="30.81640625" style="17" customWidth="1"/>
    <col min="4865" max="4865" width="8.1796875" style="17" bestFit="1" customWidth="1"/>
    <col min="4866" max="4866" width="2.81640625" style="17" customWidth="1"/>
    <col min="4867" max="4867" width="14.1796875" style="17" customWidth="1"/>
    <col min="4868" max="4868" width="8.81640625" style="17" customWidth="1"/>
    <col min="4869" max="4869" width="11.81640625" style="17" customWidth="1"/>
    <col min="4870" max="4870" width="7.1796875" style="17" bestFit="1" customWidth="1"/>
    <col min="4871" max="4871" width="13.1796875" style="17" customWidth="1"/>
    <col min="4872" max="4872" width="8.81640625" style="17" customWidth="1"/>
    <col min="4873" max="4873" width="13" style="17" customWidth="1"/>
    <col min="4874" max="4874" width="8.54296875" style="17"/>
    <col min="4875" max="4875" width="5.1796875" style="17" bestFit="1" customWidth="1"/>
    <col min="4876" max="4876" width="9.81640625" style="17" customWidth="1"/>
    <col min="4877" max="4877" width="7.1796875" style="17" customWidth="1"/>
    <col min="4878" max="4878" width="11.453125" style="17" customWidth="1"/>
    <col min="4879" max="4879" width="8.54296875" style="17" customWidth="1"/>
    <col min="4880" max="4880" width="10.54296875" style="17" customWidth="1"/>
    <col min="4881" max="4881" width="8.81640625" style="17" customWidth="1"/>
    <col min="4882" max="4882" width="10.1796875" style="17" customWidth="1"/>
    <col min="4883" max="4883" width="8.453125" style="17" customWidth="1"/>
    <col min="4884" max="4884" width="8.54296875" style="17"/>
    <col min="4885" max="4885" width="8.81640625" style="17" bestFit="1" customWidth="1"/>
    <col min="4886" max="5119" width="8.54296875" style="17"/>
    <col min="5120" max="5120" width="30.81640625" style="17" customWidth="1"/>
    <col min="5121" max="5121" width="8.1796875" style="17" bestFit="1" customWidth="1"/>
    <col min="5122" max="5122" width="2.81640625" style="17" customWidth="1"/>
    <col min="5123" max="5123" width="14.1796875" style="17" customWidth="1"/>
    <col min="5124" max="5124" width="8.81640625" style="17" customWidth="1"/>
    <col min="5125" max="5125" width="11.81640625" style="17" customWidth="1"/>
    <col min="5126" max="5126" width="7.1796875" style="17" bestFit="1" customWidth="1"/>
    <col min="5127" max="5127" width="13.1796875" style="17" customWidth="1"/>
    <col min="5128" max="5128" width="8.81640625" style="17" customWidth="1"/>
    <col min="5129" max="5129" width="13" style="17" customWidth="1"/>
    <col min="5130" max="5130" width="8.54296875" style="17"/>
    <col min="5131" max="5131" width="5.1796875" style="17" bestFit="1" customWidth="1"/>
    <col min="5132" max="5132" width="9.81640625" style="17" customWidth="1"/>
    <col min="5133" max="5133" width="7.1796875" style="17" customWidth="1"/>
    <col min="5134" max="5134" width="11.453125" style="17" customWidth="1"/>
    <col min="5135" max="5135" width="8.54296875" style="17" customWidth="1"/>
    <col min="5136" max="5136" width="10.54296875" style="17" customWidth="1"/>
    <col min="5137" max="5137" width="8.81640625" style="17" customWidth="1"/>
    <col min="5138" max="5138" width="10.1796875" style="17" customWidth="1"/>
    <col min="5139" max="5139" width="8.453125" style="17" customWidth="1"/>
    <col min="5140" max="5140" width="8.54296875" style="17"/>
    <col min="5141" max="5141" width="8.81640625" style="17" bestFit="1" customWidth="1"/>
    <col min="5142" max="5375" width="8.54296875" style="17"/>
    <col min="5376" max="5376" width="30.81640625" style="17" customWidth="1"/>
    <col min="5377" max="5377" width="8.1796875" style="17" bestFit="1" customWidth="1"/>
    <col min="5378" max="5378" width="2.81640625" style="17" customWidth="1"/>
    <col min="5379" max="5379" width="14.1796875" style="17" customWidth="1"/>
    <col min="5380" max="5380" width="8.81640625" style="17" customWidth="1"/>
    <col min="5381" max="5381" width="11.81640625" style="17" customWidth="1"/>
    <col min="5382" max="5382" width="7.1796875" style="17" bestFit="1" customWidth="1"/>
    <col min="5383" max="5383" width="13.1796875" style="17" customWidth="1"/>
    <col min="5384" max="5384" width="8.81640625" style="17" customWidth="1"/>
    <col min="5385" max="5385" width="13" style="17" customWidth="1"/>
    <col min="5386" max="5386" width="8.54296875" style="17"/>
    <col min="5387" max="5387" width="5.1796875" style="17" bestFit="1" customWidth="1"/>
    <col min="5388" max="5388" width="9.81640625" style="17" customWidth="1"/>
    <col min="5389" max="5389" width="7.1796875" style="17" customWidth="1"/>
    <col min="5390" max="5390" width="11.453125" style="17" customWidth="1"/>
    <col min="5391" max="5391" width="8.54296875" style="17" customWidth="1"/>
    <col min="5392" max="5392" width="10.54296875" style="17" customWidth="1"/>
    <col min="5393" max="5393" width="8.81640625" style="17" customWidth="1"/>
    <col min="5394" max="5394" width="10.1796875" style="17" customWidth="1"/>
    <col min="5395" max="5395" width="8.453125" style="17" customWidth="1"/>
    <col min="5396" max="5396" width="8.54296875" style="17"/>
    <col min="5397" max="5397" width="8.81640625" style="17" bestFit="1" customWidth="1"/>
    <col min="5398" max="5631" width="8.54296875" style="17"/>
    <col min="5632" max="5632" width="30.81640625" style="17" customWidth="1"/>
    <col min="5633" max="5633" width="8.1796875" style="17" bestFit="1" customWidth="1"/>
    <col min="5634" max="5634" width="2.81640625" style="17" customWidth="1"/>
    <col min="5635" max="5635" width="14.1796875" style="17" customWidth="1"/>
    <col min="5636" max="5636" width="8.81640625" style="17" customWidth="1"/>
    <col min="5637" max="5637" width="11.81640625" style="17" customWidth="1"/>
    <col min="5638" max="5638" width="7.1796875" style="17" bestFit="1" customWidth="1"/>
    <col min="5639" max="5639" width="13.1796875" style="17" customWidth="1"/>
    <col min="5640" max="5640" width="8.81640625" style="17" customWidth="1"/>
    <col min="5641" max="5641" width="13" style="17" customWidth="1"/>
    <col min="5642" max="5642" width="8.54296875" style="17"/>
    <col min="5643" max="5643" width="5.1796875" style="17" bestFit="1" customWidth="1"/>
    <col min="5644" max="5644" width="9.81640625" style="17" customWidth="1"/>
    <col min="5645" max="5645" width="7.1796875" style="17" customWidth="1"/>
    <col min="5646" max="5646" width="11.453125" style="17" customWidth="1"/>
    <col min="5647" max="5647" width="8.54296875" style="17" customWidth="1"/>
    <col min="5648" max="5648" width="10.54296875" style="17" customWidth="1"/>
    <col min="5649" max="5649" width="8.81640625" style="17" customWidth="1"/>
    <col min="5650" max="5650" width="10.1796875" style="17" customWidth="1"/>
    <col min="5651" max="5651" width="8.453125" style="17" customWidth="1"/>
    <col min="5652" max="5652" width="8.54296875" style="17"/>
    <col min="5653" max="5653" width="8.81640625" style="17" bestFit="1" customWidth="1"/>
    <col min="5654" max="5887" width="8.54296875" style="17"/>
    <col min="5888" max="5888" width="30.81640625" style="17" customWidth="1"/>
    <col min="5889" max="5889" width="8.1796875" style="17" bestFit="1" customWidth="1"/>
    <col min="5890" max="5890" width="2.81640625" style="17" customWidth="1"/>
    <col min="5891" max="5891" width="14.1796875" style="17" customWidth="1"/>
    <col min="5892" max="5892" width="8.81640625" style="17" customWidth="1"/>
    <col min="5893" max="5893" width="11.81640625" style="17" customWidth="1"/>
    <col min="5894" max="5894" width="7.1796875" style="17" bestFit="1" customWidth="1"/>
    <col min="5895" max="5895" width="13.1796875" style="17" customWidth="1"/>
    <col min="5896" max="5896" width="8.81640625" style="17" customWidth="1"/>
    <col min="5897" max="5897" width="13" style="17" customWidth="1"/>
    <col min="5898" max="5898" width="8.54296875" style="17"/>
    <col min="5899" max="5899" width="5.1796875" style="17" bestFit="1" customWidth="1"/>
    <col min="5900" max="5900" width="9.81640625" style="17" customWidth="1"/>
    <col min="5901" max="5901" width="7.1796875" style="17" customWidth="1"/>
    <col min="5902" max="5902" width="11.453125" style="17" customWidth="1"/>
    <col min="5903" max="5903" width="8.54296875" style="17" customWidth="1"/>
    <col min="5904" max="5904" width="10.54296875" style="17" customWidth="1"/>
    <col min="5905" max="5905" width="8.81640625" style="17" customWidth="1"/>
    <col min="5906" max="5906" width="10.1796875" style="17" customWidth="1"/>
    <col min="5907" max="5907" width="8.453125" style="17" customWidth="1"/>
    <col min="5908" max="5908" width="8.54296875" style="17"/>
    <col min="5909" max="5909" width="8.81640625" style="17" bestFit="1" customWidth="1"/>
    <col min="5910" max="6143" width="8.54296875" style="17"/>
    <col min="6144" max="6144" width="30.81640625" style="17" customWidth="1"/>
    <col min="6145" max="6145" width="8.1796875" style="17" bestFit="1" customWidth="1"/>
    <col min="6146" max="6146" width="2.81640625" style="17" customWidth="1"/>
    <col min="6147" max="6147" width="14.1796875" style="17" customWidth="1"/>
    <col min="6148" max="6148" width="8.81640625" style="17" customWidth="1"/>
    <col min="6149" max="6149" width="11.81640625" style="17" customWidth="1"/>
    <col min="6150" max="6150" width="7.1796875" style="17" bestFit="1" customWidth="1"/>
    <col min="6151" max="6151" width="13.1796875" style="17" customWidth="1"/>
    <col min="6152" max="6152" width="8.81640625" style="17" customWidth="1"/>
    <col min="6153" max="6153" width="13" style="17" customWidth="1"/>
    <col min="6154" max="6154" width="8.54296875" style="17"/>
    <col min="6155" max="6155" width="5.1796875" style="17" bestFit="1" customWidth="1"/>
    <col min="6156" max="6156" width="9.81640625" style="17" customWidth="1"/>
    <col min="6157" max="6157" width="7.1796875" style="17" customWidth="1"/>
    <col min="6158" max="6158" width="11.453125" style="17" customWidth="1"/>
    <col min="6159" max="6159" width="8.54296875" style="17" customWidth="1"/>
    <col min="6160" max="6160" width="10.54296875" style="17" customWidth="1"/>
    <col min="6161" max="6161" width="8.81640625" style="17" customWidth="1"/>
    <col min="6162" max="6162" width="10.1796875" style="17" customWidth="1"/>
    <col min="6163" max="6163" width="8.453125" style="17" customWidth="1"/>
    <col min="6164" max="6164" width="8.54296875" style="17"/>
    <col min="6165" max="6165" width="8.81640625" style="17" bestFit="1" customWidth="1"/>
    <col min="6166" max="6399" width="8.54296875" style="17"/>
    <col min="6400" max="6400" width="30.81640625" style="17" customWidth="1"/>
    <col min="6401" max="6401" width="8.1796875" style="17" bestFit="1" customWidth="1"/>
    <col min="6402" max="6402" width="2.81640625" style="17" customWidth="1"/>
    <col min="6403" max="6403" width="14.1796875" style="17" customWidth="1"/>
    <col min="6404" max="6404" width="8.81640625" style="17" customWidth="1"/>
    <col min="6405" max="6405" width="11.81640625" style="17" customWidth="1"/>
    <col min="6406" max="6406" width="7.1796875" style="17" bestFit="1" customWidth="1"/>
    <col min="6407" max="6407" width="13.1796875" style="17" customWidth="1"/>
    <col min="6408" max="6408" width="8.81640625" style="17" customWidth="1"/>
    <col min="6409" max="6409" width="13" style="17" customWidth="1"/>
    <col min="6410" max="6410" width="8.54296875" style="17"/>
    <col min="6411" max="6411" width="5.1796875" style="17" bestFit="1" customWidth="1"/>
    <col min="6412" max="6412" width="9.81640625" style="17" customWidth="1"/>
    <col min="6413" max="6413" width="7.1796875" style="17" customWidth="1"/>
    <col min="6414" max="6414" width="11.453125" style="17" customWidth="1"/>
    <col min="6415" max="6415" width="8.54296875" style="17" customWidth="1"/>
    <col min="6416" max="6416" width="10.54296875" style="17" customWidth="1"/>
    <col min="6417" max="6417" width="8.81640625" style="17" customWidth="1"/>
    <col min="6418" max="6418" width="10.1796875" style="17" customWidth="1"/>
    <col min="6419" max="6419" width="8.453125" style="17" customWidth="1"/>
    <col min="6420" max="6420" width="8.54296875" style="17"/>
    <col min="6421" max="6421" width="8.81640625" style="17" bestFit="1" customWidth="1"/>
    <col min="6422" max="6655" width="8.54296875" style="17"/>
    <col min="6656" max="6656" width="30.81640625" style="17" customWidth="1"/>
    <col min="6657" max="6657" width="8.1796875" style="17" bestFit="1" customWidth="1"/>
    <col min="6658" max="6658" width="2.81640625" style="17" customWidth="1"/>
    <col min="6659" max="6659" width="14.1796875" style="17" customWidth="1"/>
    <col min="6660" max="6660" width="8.81640625" style="17" customWidth="1"/>
    <col min="6661" max="6661" width="11.81640625" style="17" customWidth="1"/>
    <col min="6662" max="6662" width="7.1796875" style="17" bestFit="1" customWidth="1"/>
    <col min="6663" max="6663" width="13.1796875" style="17" customWidth="1"/>
    <col min="6664" max="6664" width="8.81640625" style="17" customWidth="1"/>
    <col min="6665" max="6665" width="13" style="17" customWidth="1"/>
    <col min="6666" max="6666" width="8.54296875" style="17"/>
    <col min="6667" max="6667" width="5.1796875" style="17" bestFit="1" customWidth="1"/>
    <col min="6668" max="6668" width="9.81640625" style="17" customWidth="1"/>
    <col min="6669" max="6669" width="7.1796875" style="17" customWidth="1"/>
    <col min="6670" max="6670" width="11.453125" style="17" customWidth="1"/>
    <col min="6671" max="6671" width="8.54296875" style="17" customWidth="1"/>
    <col min="6672" max="6672" width="10.54296875" style="17" customWidth="1"/>
    <col min="6673" max="6673" width="8.81640625" style="17" customWidth="1"/>
    <col min="6674" max="6674" width="10.1796875" style="17" customWidth="1"/>
    <col min="6675" max="6675" width="8.453125" style="17" customWidth="1"/>
    <col min="6676" max="6676" width="8.54296875" style="17"/>
    <col min="6677" max="6677" width="8.81640625" style="17" bestFit="1" customWidth="1"/>
    <col min="6678" max="6911" width="8.54296875" style="17"/>
    <col min="6912" max="6912" width="30.81640625" style="17" customWidth="1"/>
    <col min="6913" max="6913" width="8.1796875" style="17" bestFit="1" customWidth="1"/>
    <col min="6914" max="6914" width="2.81640625" style="17" customWidth="1"/>
    <col min="6915" max="6915" width="14.1796875" style="17" customWidth="1"/>
    <col min="6916" max="6916" width="8.81640625" style="17" customWidth="1"/>
    <col min="6917" max="6917" width="11.81640625" style="17" customWidth="1"/>
    <col min="6918" max="6918" width="7.1796875" style="17" bestFit="1" customWidth="1"/>
    <col min="6919" max="6919" width="13.1796875" style="17" customWidth="1"/>
    <col min="6920" max="6920" width="8.81640625" style="17" customWidth="1"/>
    <col min="6921" max="6921" width="13" style="17" customWidth="1"/>
    <col min="6922" max="6922" width="8.54296875" style="17"/>
    <col min="6923" max="6923" width="5.1796875" style="17" bestFit="1" customWidth="1"/>
    <col min="6924" max="6924" width="9.81640625" style="17" customWidth="1"/>
    <col min="6925" max="6925" width="7.1796875" style="17" customWidth="1"/>
    <col min="6926" max="6926" width="11.453125" style="17" customWidth="1"/>
    <col min="6927" max="6927" width="8.54296875" style="17" customWidth="1"/>
    <col min="6928" max="6928" width="10.54296875" style="17" customWidth="1"/>
    <col min="6929" max="6929" width="8.81640625" style="17" customWidth="1"/>
    <col min="6930" max="6930" width="10.1796875" style="17" customWidth="1"/>
    <col min="6931" max="6931" width="8.453125" style="17" customWidth="1"/>
    <col min="6932" max="6932" width="8.54296875" style="17"/>
    <col min="6933" max="6933" width="8.81640625" style="17" bestFit="1" customWidth="1"/>
    <col min="6934" max="7167" width="8.54296875" style="17"/>
    <col min="7168" max="7168" width="30.81640625" style="17" customWidth="1"/>
    <col min="7169" max="7169" width="8.1796875" style="17" bestFit="1" customWidth="1"/>
    <col min="7170" max="7170" width="2.81640625" style="17" customWidth="1"/>
    <col min="7171" max="7171" width="14.1796875" style="17" customWidth="1"/>
    <col min="7172" max="7172" width="8.81640625" style="17" customWidth="1"/>
    <col min="7173" max="7173" width="11.81640625" style="17" customWidth="1"/>
    <col min="7174" max="7174" width="7.1796875" style="17" bestFit="1" customWidth="1"/>
    <col min="7175" max="7175" width="13.1796875" style="17" customWidth="1"/>
    <col min="7176" max="7176" width="8.81640625" style="17" customWidth="1"/>
    <col min="7177" max="7177" width="13" style="17" customWidth="1"/>
    <col min="7178" max="7178" width="8.54296875" style="17"/>
    <col min="7179" max="7179" width="5.1796875" style="17" bestFit="1" customWidth="1"/>
    <col min="7180" max="7180" width="9.81640625" style="17" customWidth="1"/>
    <col min="7181" max="7181" width="7.1796875" style="17" customWidth="1"/>
    <col min="7182" max="7182" width="11.453125" style="17" customWidth="1"/>
    <col min="7183" max="7183" width="8.54296875" style="17" customWidth="1"/>
    <col min="7184" max="7184" width="10.54296875" style="17" customWidth="1"/>
    <col min="7185" max="7185" width="8.81640625" style="17" customWidth="1"/>
    <col min="7186" max="7186" width="10.1796875" style="17" customWidth="1"/>
    <col min="7187" max="7187" width="8.453125" style="17" customWidth="1"/>
    <col min="7188" max="7188" width="8.54296875" style="17"/>
    <col min="7189" max="7189" width="8.81640625" style="17" bestFit="1" customWidth="1"/>
    <col min="7190" max="7423" width="8.54296875" style="17"/>
    <col min="7424" max="7424" width="30.81640625" style="17" customWidth="1"/>
    <col min="7425" max="7425" width="8.1796875" style="17" bestFit="1" customWidth="1"/>
    <col min="7426" max="7426" width="2.81640625" style="17" customWidth="1"/>
    <col min="7427" max="7427" width="14.1796875" style="17" customWidth="1"/>
    <col min="7428" max="7428" width="8.81640625" style="17" customWidth="1"/>
    <col min="7429" max="7429" width="11.81640625" style="17" customWidth="1"/>
    <col min="7430" max="7430" width="7.1796875" style="17" bestFit="1" customWidth="1"/>
    <col min="7431" max="7431" width="13.1796875" style="17" customWidth="1"/>
    <col min="7432" max="7432" width="8.81640625" style="17" customWidth="1"/>
    <col min="7433" max="7433" width="13" style="17" customWidth="1"/>
    <col min="7434" max="7434" width="8.54296875" style="17"/>
    <col min="7435" max="7435" width="5.1796875" style="17" bestFit="1" customWidth="1"/>
    <col min="7436" max="7436" width="9.81640625" style="17" customWidth="1"/>
    <col min="7437" max="7437" width="7.1796875" style="17" customWidth="1"/>
    <col min="7438" max="7438" width="11.453125" style="17" customWidth="1"/>
    <col min="7439" max="7439" width="8.54296875" style="17" customWidth="1"/>
    <col min="7440" max="7440" width="10.54296875" style="17" customWidth="1"/>
    <col min="7441" max="7441" width="8.81640625" style="17" customWidth="1"/>
    <col min="7442" max="7442" width="10.1796875" style="17" customWidth="1"/>
    <col min="7443" max="7443" width="8.453125" style="17" customWidth="1"/>
    <col min="7444" max="7444" width="8.54296875" style="17"/>
    <col min="7445" max="7445" width="8.81640625" style="17" bestFit="1" customWidth="1"/>
    <col min="7446" max="7679" width="8.54296875" style="17"/>
    <col min="7680" max="7680" width="30.81640625" style="17" customWidth="1"/>
    <col min="7681" max="7681" width="8.1796875" style="17" bestFit="1" customWidth="1"/>
    <col min="7682" max="7682" width="2.81640625" style="17" customWidth="1"/>
    <col min="7683" max="7683" width="14.1796875" style="17" customWidth="1"/>
    <col min="7684" max="7684" width="8.81640625" style="17" customWidth="1"/>
    <col min="7685" max="7685" width="11.81640625" style="17" customWidth="1"/>
    <col min="7686" max="7686" width="7.1796875" style="17" bestFit="1" customWidth="1"/>
    <col min="7687" max="7687" width="13.1796875" style="17" customWidth="1"/>
    <col min="7688" max="7688" width="8.81640625" style="17" customWidth="1"/>
    <col min="7689" max="7689" width="13" style="17" customWidth="1"/>
    <col min="7690" max="7690" width="8.54296875" style="17"/>
    <col min="7691" max="7691" width="5.1796875" style="17" bestFit="1" customWidth="1"/>
    <col min="7692" max="7692" width="9.81640625" style="17" customWidth="1"/>
    <col min="7693" max="7693" width="7.1796875" style="17" customWidth="1"/>
    <col min="7694" max="7694" width="11.453125" style="17" customWidth="1"/>
    <col min="7695" max="7695" width="8.54296875" style="17" customWidth="1"/>
    <col min="7696" max="7696" width="10.54296875" style="17" customWidth="1"/>
    <col min="7697" max="7697" width="8.81640625" style="17" customWidth="1"/>
    <col min="7698" max="7698" width="10.1796875" style="17" customWidth="1"/>
    <col min="7699" max="7699" width="8.453125" style="17" customWidth="1"/>
    <col min="7700" max="7700" width="8.54296875" style="17"/>
    <col min="7701" max="7701" width="8.81640625" style="17" bestFit="1" customWidth="1"/>
    <col min="7702" max="7935" width="8.54296875" style="17"/>
    <col min="7936" max="7936" width="30.81640625" style="17" customWidth="1"/>
    <col min="7937" max="7937" width="8.1796875" style="17" bestFit="1" customWidth="1"/>
    <col min="7938" max="7938" width="2.81640625" style="17" customWidth="1"/>
    <col min="7939" max="7939" width="14.1796875" style="17" customWidth="1"/>
    <col min="7940" max="7940" width="8.81640625" style="17" customWidth="1"/>
    <col min="7941" max="7941" width="11.81640625" style="17" customWidth="1"/>
    <col min="7942" max="7942" width="7.1796875" style="17" bestFit="1" customWidth="1"/>
    <col min="7943" max="7943" width="13.1796875" style="17" customWidth="1"/>
    <col min="7944" max="7944" width="8.81640625" style="17" customWidth="1"/>
    <col min="7945" max="7945" width="13" style="17" customWidth="1"/>
    <col min="7946" max="7946" width="8.54296875" style="17"/>
    <col min="7947" max="7947" width="5.1796875" style="17" bestFit="1" customWidth="1"/>
    <col min="7948" max="7948" width="9.81640625" style="17" customWidth="1"/>
    <col min="7949" max="7949" width="7.1796875" style="17" customWidth="1"/>
    <col min="7950" max="7950" width="11.453125" style="17" customWidth="1"/>
    <col min="7951" max="7951" width="8.54296875" style="17" customWidth="1"/>
    <col min="7952" max="7952" width="10.54296875" style="17" customWidth="1"/>
    <col min="7953" max="7953" width="8.81640625" style="17" customWidth="1"/>
    <col min="7954" max="7954" width="10.1796875" style="17" customWidth="1"/>
    <col min="7955" max="7955" width="8.453125" style="17" customWidth="1"/>
    <col min="7956" max="7956" width="8.54296875" style="17"/>
    <col min="7957" max="7957" width="8.81640625" style="17" bestFit="1" customWidth="1"/>
    <col min="7958" max="8191" width="8.54296875" style="17"/>
    <col min="8192" max="8192" width="30.81640625" style="17" customWidth="1"/>
    <col min="8193" max="8193" width="8.1796875" style="17" bestFit="1" customWidth="1"/>
    <col min="8194" max="8194" width="2.81640625" style="17" customWidth="1"/>
    <col min="8195" max="8195" width="14.1796875" style="17" customWidth="1"/>
    <col min="8196" max="8196" width="8.81640625" style="17" customWidth="1"/>
    <col min="8197" max="8197" width="11.81640625" style="17" customWidth="1"/>
    <col min="8198" max="8198" width="7.1796875" style="17" bestFit="1" customWidth="1"/>
    <col min="8199" max="8199" width="13.1796875" style="17" customWidth="1"/>
    <col min="8200" max="8200" width="8.81640625" style="17" customWidth="1"/>
    <col min="8201" max="8201" width="13" style="17" customWidth="1"/>
    <col min="8202" max="8202" width="8.54296875" style="17"/>
    <col min="8203" max="8203" width="5.1796875" style="17" bestFit="1" customWidth="1"/>
    <col min="8204" max="8204" width="9.81640625" style="17" customWidth="1"/>
    <col min="8205" max="8205" width="7.1796875" style="17" customWidth="1"/>
    <col min="8206" max="8206" width="11.453125" style="17" customWidth="1"/>
    <col min="8207" max="8207" width="8.54296875" style="17" customWidth="1"/>
    <col min="8208" max="8208" width="10.54296875" style="17" customWidth="1"/>
    <col min="8209" max="8209" width="8.81640625" style="17" customWidth="1"/>
    <col min="8210" max="8210" width="10.1796875" style="17" customWidth="1"/>
    <col min="8211" max="8211" width="8.453125" style="17" customWidth="1"/>
    <col min="8212" max="8212" width="8.54296875" style="17"/>
    <col min="8213" max="8213" width="8.81640625" style="17" bestFit="1" customWidth="1"/>
    <col min="8214" max="8447" width="8.54296875" style="17"/>
    <col min="8448" max="8448" width="30.81640625" style="17" customWidth="1"/>
    <col min="8449" max="8449" width="8.1796875" style="17" bestFit="1" customWidth="1"/>
    <col min="8450" max="8450" width="2.81640625" style="17" customWidth="1"/>
    <col min="8451" max="8451" width="14.1796875" style="17" customWidth="1"/>
    <col min="8452" max="8452" width="8.81640625" style="17" customWidth="1"/>
    <col min="8453" max="8453" width="11.81640625" style="17" customWidth="1"/>
    <col min="8454" max="8454" width="7.1796875" style="17" bestFit="1" customWidth="1"/>
    <col min="8455" max="8455" width="13.1796875" style="17" customWidth="1"/>
    <col min="8456" max="8456" width="8.81640625" style="17" customWidth="1"/>
    <col min="8457" max="8457" width="13" style="17" customWidth="1"/>
    <col min="8458" max="8458" width="8.54296875" style="17"/>
    <col min="8459" max="8459" width="5.1796875" style="17" bestFit="1" customWidth="1"/>
    <col min="8460" max="8460" width="9.81640625" style="17" customWidth="1"/>
    <col min="8461" max="8461" width="7.1796875" style="17" customWidth="1"/>
    <col min="8462" max="8462" width="11.453125" style="17" customWidth="1"/>
    <col min="8463" max="8463" width="8.54296875" style="17" customWidth="1"/>
    <col min="8464" max="8464" width="10.54296875" style="17" customWidth="1"/>
    <col min="8465" max="8465" width="8.81640625" style="17" customWidth="1"/>
    <col min="8466" max="8466" width="10.1796875" style="17" customWidth="1"/>
    <col min="8467" max="8467" width="8.453125" style="17" customWidth="1"/>
    <col min="8468" max="8468" width="8.54296875" style="17"/>
    <col min="8469" max="8469" width="8.81640625" style="17" bestFit="1" customWidth="1"/>
    <col min="8470" max="8703" width="8.54296875" style="17"/>
    <col min="8704" max="8704" width="30.81640625" style="17" customWidth="1"/>
    <col min="8705" max="8705" width="8.1796875" style="17" bestFit="1" customWidth="1"/>
    <col min="8706" max="8706" width="2.81640625" style="17" customWidth="1"/>
    <col min="8707" max="8707" width="14.1796875" style="17" customWidth="1"/>
    <col min="8708" max="8708" width="8.81640625" style="17" customWidth="1"/>
    <col min="8709" max="8709" width="11.81640625" style="17" customWidth="1"/>
    <col min="8710" max="8710" width="7.1796875" style="17" bestFit="1" customWidth="1"/>
    <col min="8711" max="8711" width="13.1796875" style="17" customWidth="1"/>
    <col min="8712" max="8712" width="8.81640625" style="17" customWidth="1"/>
    <col min="8713" max="8713" width="13" style="17" customWidth="1"/>
    <col min="8714" max="8714" width="8.54296875" style="17"/>
    <col min="8715" max="8715" width="5.1796875" style="17" bestFit="1" customWidth="1"/>
    <col min="8716" max="8716" width="9.81640625" style="17" customWidth="1"/>
    <col min="8717" max="8717" width="7.1796875" style="17" customWidth="1"/>
    <col min="8718" max="8718" width="11.453125" style="17" customWidth="1"/>
    <col min="8719" max="8719" width="8.54296875" style="17" customWidth="1"/>
    <col min="8720" max="8720" width="10.54296875" style="17" customWidth="1"/>
    <col min="8721" max="8721" width="8.81640625" style="17" customWidth="1"/>
    <col min="8722" max="8722" width="10.1796875" style="17" customWidth="1"/>
    <col min="8723" max="8723" width="8.453125" style="17" customWidth="1"/>
    <col min="8724" max="8724" width="8.54296875" style="17"/>
    <col min="8725" max="8725" width="8.81640625" style="17" bestFit="1" customWidth="1"/>
    <col min="8726" max="8959" width="8.54296875" style="17"/>
    <col min="8960" max="8960" width="30.81640625" style="17" customWidth="1"/>
    <col min="8961" max="8961" width="8.1796875" style="17" bestFit="1" customWidth="1"/>
    <col min="8962" max="8962" width="2.81640625" style="17" customWidth="1"/>
    <col min="8963" max="8963" width="14.1796875" style="17" customWidth="1"/>
    <col min="8964" max="8964" width="8.81640625" style="17" customWidth="1"/>
    <col min="8965" max="8965" width="11.81640625" style="17" customWidth="1"/>
    <col min="8966" max="8966" width="7.1796875" style="17" bestFit="1" customWidth="1"/>
    <col min="8967" max="8967" width="13.1796875" style="17" customWidth="1"/>
    <col min="8968" max="8968" width="8.81640625" style="17" customWidth="1"/>
    <col min="8969" max="8969" width="13" style="17" customWidth="1"/>
    <col min="8970" max="8970" width="8.54296875" style="17"/>
    <col min="8971" max="8971" width="5.1796875" style="17" bestFit="1" customWidth="1"/>
    <col min="8972" max="8972" width="9.81640625" style="17" customWidth="1"/>
    <col min="8973" max="8973" width="7.1796875" style="17" customWidth="1"/>
    <col min="8974" max="8974" width="11.453125" style="17" customWidth="1"/>
    <col min="8975" max="8975" width="8.54296875" style="17" customWidth="1"/>
    <col min="8976" max="8976" width="10.54296875" style="17" customWidth="1"/>
    <col min="8977" max="8977" width="8.81640625" style="17" customWidth="1"/>
    <col min="8978" max="8978" width="10.1796875" style="17" customWidth="1"/>
    <col min="8979" max="8979" width="8.453125" style="17" customWidth="1"/>
    <col min="8980" max="8980" width="8.54296875" style="17"/>
    <col min="8981" max="8981" width="8.81640625" style="17" bestFit="1" customWidth="1"/>
    <col min="8982" max="9215" width="8.54296875" style="17"/>
    <col min="9216" max="9216" width="30.81640625" style="17" customWidth="1"/>
    <col min="9217" max="9217" width="8.1796875" style="17" bestFit="1" customWidth="1"/>
    <col min="9218" max="9218" width="2.81640625" style="17" customWidth="1"/>
    <col min="9219" max="9219" width="14.1796875" style="17" customWidth="1"/>
    <col min="9220" max="9220" width="8.81640625" style="17" customWidth="1"/>
    <col min="9221" max="9221" width="11.81640625" style="17" customWidth="1"/>
    <col min="9222" max="9222" width="7.1796875" style="17" bestFit="1" customWidth="1"/>
    <col min="9223" max="9223" width="13.1796875" style="17" customWidth="1"/>
    <col min="9224" max="9224" width="8.81640625" style="17" customWidth="1"/>
    <col min="9225" max="9225" width="13" style="17" customWidth="1"/>
    <col min="9226" max="9226" width="8.54296875" style="17"/>
    <col min="9227" max="9227" width="5.1796875" style="17" bestFit="1" customWidth="1"/>
    <col min="9228" max="9228" width="9.81640625" style="17" customWidth="1"/>
    <col min="9229" max="9229" width="7.1796875" style="17" customWidth="1"/>
    <col min="9230" max="9230" width="11.453125" style="17" customWidth="1"/>
    <col min="9231" max="9231" width="8.54296875" style="17" customWidth="1"/>
    <col min="9232" max="9232" width="10.54296875" style="17" customWidth="1"/>
    <col min="9233" max="9233" width="8.81640625" style="17" customWidth="1"/>
    <col min="9234" max="9234" width="10.1796875" style="17" customWidth="1"/>
    <col min="9235" max="9235" width="8.453125" style="17" customWidth="1"/>
    <col min="9236" max="9236" width="8.54296875" style="17"/>
    <col min="9237" max="9237" width="8.81640625" style="17" bestFit="1" customWidth="1"/>
    <col min="9238" max="9471" width="8.54296875" style="17"/>
    <col min="9472" max="9472" width="30.81640625" style="17" customWidth="1"/>
    <col min="9473" max="9473" width="8.1796875" style="17" bestFit="1" customWidth="1"/>
    <col min="9474" max="9474" width="2.81640625" style="17" customWidth="1"/>
    <col min="9475" max="9475" width="14.1796875" style="17" customWidth="1"/>
    <col min="9476" max="9476" width="8.81640625" style="17" customWidth="1"/>
    <col min="9477" max="9477" width="11.81640625" style="17" customWidth="1"/>
    <col min="9478" max="9478" width="7.1796875" style="17" bestFit="1" customWidth="1"/>
    <col min="9479" max="9479" width="13.1796875" style="17" customWidth="1"/>
    <col min="9480" max="9480" width="8.81640625" style="17" customWidth="1"/>
    <col min="9481" max="9481" width="13" style="17" customWidth="1"/>
    <col min="9482" max="9482" width="8.54296875" style="17"/>
    <col min="9483" max="9483" width="5.1796875" style="17" bestFit="1" customWidth="1"/>
    <col min="9484" max="9484" width="9.81640625" style="17" customWidth="1"/>
    <col min="9485" max="9485" width="7.1796875" style="17" customWidth="1"/>
    <col min="9486" max="9486" width="11.453125" style="17" customWidth="1"/>
    <col min="9487" max="9487" width="8.54296875" style="17" customWidth="1"/>
    <col min="9488" max="9488" width="10.54296875" style="17" customWidth="1"/>
    <col min="9489" max="9489" width="8.81640625" style="17" customWidth="1"/>
    <col min="9490" max="9490" width="10.1796875" style="17" customWidth="1"/>
    <col min="9491" max="9491" width="8.453125" style="17" customWidth="1"/>
    <col min="9492" max="9492" width="8.54296875" style="17"/>
    <col min="9493" max="9493" width="8.81640625" style="17" bestFit="1" customWidth="1"/>
    <col min="9494" max="9727" width="8.54296875" style="17"/>
    <col min="9728" max="9728" width="30.81640625" style="17" customWidth="1"/>
    <col min="9729" max="9729" width="8.1796875" style="17" bestFit="1" customWidth="1"/>
    <col min="9730" max="9730" width="2.81640625" style="17" customWidth="1"/>
    <col min="9731" max="9731" width="14.1796875" style="17" customWidth="1"/>
    <col min="9732" max="9732" width="8.81640625" style="17" customWidth="1"/>
    <col min="9733" max="9733" width="11.81640625" style="17" customWidth="1"/>
    <col min="9734" max="9734" width="7.1796875" style="17" bestFit="1" customWidth="1"/>
    <col min="9735" max="9735" width="13.1796875" style="17" customWidth="1"/>
    <col min="9736" max="9736" width="8.81640625" style="17" customWidth="1"/>
    <col min="9737" max="9737" width="13" style="17" customWidth="1"/>
    <col min="9738" max="9738" width="8.54296875" style="17"/>
    <col min="9739" max="9739" width="5.1796875" style="17" bestFit="1" customWidth="1"/>
    <col min="9740" max="9740" width="9.81640625" style="17" customWidth="1"/>
    <col min="9741" max="9741" width="7.1796875" style="17" customWidth="1"/>
    <col min="9742" max="9742" width="11.453125" style="17" customWidth="1"/>
    <col min="9743" max="9743" width="8.54296875" style="17" customWidth="1"/>
    <col min="9744" max="9744" width="10.54296875" style="17" customWidth="1"/>
    <col min="9745" max="9745" width="8.81640625" style="17" customWidth="1"/>
    <col min="9746" max="9746" width="10.1796875" style="17" customWidth="1"/>
    <col min="9747" max="9747" width="8.453125" style="17" customWidth="1"/>
    <col min="9748" max="9748" width="8.54296875" style="17"/>
    <col min="9749" max="9749" width="8.81640625" style="17" bestFit="1" customWidth="1"/>
    <col min="9750" max="9983" width="8.54296875" style="17"/>
    <col min="9984" max="9984" width="30.81640625" style="17" customWidth="1"/>
    <col min="9985" max="9985" width="8.1796875" style="17" bestFit="1" customWidth="1"/>
    <col min="9986" max="9986" width="2.81640625" style="17" customWidth="1"/>
    <col min="9987" max="9987" width="14.1796875" style="17" customWidth="1"/>
    <col min="9988" max="9988" width="8.81640625" style="17" customWidth="1"/>
    <col min="9989" max="9989" width="11.81640625" style="17" customWidth="1"/>
    <col min="9990" max="9990" width="7.1796875" style="17" bestFit="1" customWidth="1"/>
    <col min="9991" max="9991" width="13.1796875" style="17" customWidth="1"/>
    <col min="9992" max="9992" width="8.81640625" style="17" customWidth="1"/>
    <col min="9993" max="9993" width="13" style="17" customWidth="1"/>
    <col min="9994" max="9994" width="8.54296875" style="17"/>
    <col min="9995" max="9995" width="5.1796875" style="17" bestFit="1" customWidth="1"/>
    <col min="9996" max="9996" width="9.81640625" style="17" customWidth="1"/>
    <col min="9997" max="9997" width="7.1796875" style="17" customWidth="1"/>
    <col min="9998" max="9998" width="11.453125" style="17" customWidth="1"/>
    <col min="9999" max="9999" width="8.54296875" style="17" customWidth="1"/>
    <col min="10000" max="10000" width="10.54296875" style="17" customWidth="1"/>
    <col min="10001" max="10001" width="8.81640625" style="17" customWidth="1"/>
    <col min="10002" max="10002" width="10.1796875" style="17" customWidth="1"/>
    <col min="10003" max="10003" width="8.453125" style="17" customWidth="1"/>
    <col min="10004" max="10004" width="8.54296875" style="17"/>
    <col min="10005" max="10005" width="8.81640625" style="17" bestFit="1" customWidth="1"/>
    <col min="10006" max="10239" width="8.54296875" style="17"/>
    <col min="10240" max="10240" width="30.81640625" style="17" customWidth="1"/>
    <col min="10241" max="10241" width="8.1796875" style="17" bestFit="1" customWidth="1"/>
    <col min="10242" max="10242" width="2.81640625" style="17" customWidth="1"/>
    <col min="10243" max="10243" width="14.1796875" style="17" customWidth="1"/>
    <col min="10244" max="10244" width="8.81640625" style="17" customWidth="1"/>
    <col min="10245" max="10245" width="11.81640625" style="17" customWidth="1"/>
    <col min="10246" max="10246" width="7.1796875" style="17" bestFit="1" customWidth="1"/>
    <col min="10247" max="10247" width="13.1796875" style="17" customWidth="1"/>
    <col min="10248" max="10248" width="8.81640625" style="17" customWidth="1"/>
    <col min="10249" max="10249" width="13" style="17" customWidth="1"/>
    <col min="10250" max="10250" width="8.54296875" style="17"/>
    <col min="10251" max="10251" width="5.1796875" style="17" bestFit="1" customWidth="1"/>
    <col min="10252" max="10252" width="9.81640625" style="17" customWidth="1"/>
    <col min="10253" max="10253" width="7.1796875" style="17" customWidth="1"/>
    <col min="10254" max="10254" width="11.453125" style="17" customWidth="1"/>
    <col min="10255" max="10255" width="8.54296875" style="17" customWidth="1"/>
    <col min="10256" max="10256" width="10.54296875" style="17" customWidth="1"/>
    <col min="10257" max="10257" width="8.81640625" style="17" customWidth="1"/>
    <col min="10258" max="10258" width="10.1796875" style="17" customWidth="1"/>
    <col min="10259" max="10259" width="8.453125" style="17" customWidth="1"/>
    <col min="10260" max="10260" width="8.54296875" style="17"/>
    <col min="10261" max="10261" width="8.81640625" style="17" bestFit="1" customWidth="1"/>
    <col min="10262" max="10495" width="8.54296875" style="17"/>
    <col min="10496" max="10496" width="30.81640625" style="17" customWidth="1"/>
    <col min="10497" max="10497" width="8.1796875" style="17" bestFit="1" customWidth="1"/>
    <col min="10498" max="10498" width="2.81640625" style="17" customWidth="1"/>
    <col min="10499" max="10499" width="14.1796875" style="17" customWidth="1"/>
    <col min="10500" max="10500" width="8.81640625" style="17" customWidth="1"/>
    <col min="10501" max="10501" width="11.81640625" style="17" customWidth="1"/>
    <col min="10502" max="10502" width="7.1796875" style="17" bestFit="1" customWidth="1"/>
    <col min="10503" max="10503" width="13.1796875" style="17" customWidth="1"/>
    <col min="10504" max="10504" width="8.81640625" style="17" customWidth="1"/>
    <col min="10505" max="10505" width="13" style="17" customWidth="1"/>
    <col min="10506" max="10506" width="8.54296875" style="17"/>
    <col min="10507" max="10507" width="5.1796875" style="17" bestFit="1" customWidth="1"/>
    <col min="10508" max="10508" width="9.81640625" style="17" customWidth="1"/>
    <col min="10509" max="10509" width="7.1796875" style="17" customWidth="1"/>
    <col min="10510" max="10510" width="11.453125" style="17" customWidth="1"/>
    <col min="10511" max="10511" width="8.54296875" style="17" customWidth="1"/>
    <col min="10512" max="10512" width="10.54296875" style="17" customWidth="1"/>
    <col min="10513" max="10513" width="8.81640625" style="17" customWidth="1"/>
    <col min="10514" max="10514" width="10.1796875" style="17" customWidth="1"/>
    <col min="10515" max="10515" width="8.453125" style="17" customWidth="1"/>
    <col min="10516" max="10516" width="8.54296875" style="17"/>
    <col min="10517" max="10517" width="8.81640625" style="17" bestFit="1" customWidth="1"/>
    <col min="10518" max="10751" width="8.54296875" style="17"/>
    <col min="10752" max="10752" width="30.81640625" style="17" customWidth="1"/>
    <col min="10753" max="10753" width="8.1796875" style="17" bestFit="1" customWidth="1"/>
    <col min="10754" max="10754" width="2.81640625" style="17" customWidth="1"/>
    <col min="10755" max="10755" width="14.1796875" style="17" customWidth="1"/>
    <col min="10756" max="10756" width="8.81640625" style="17" customWidth="1"/>
    <col min="10757" max="10757" width="11.81640625" style="17" customWidth="1"/>
    <col min="10758" max="10758" width="7.1796875" style="17" bestFit="1" customWidth="1"/>
    <col min="10759" max="10759" width="13.1796875" style="17" customWidth="1"/>
    <col min="10760" max="10760" width="8.81640625" style="17" customWidth="1"/>
    <col min="10761" max="10761" width="13" style="17" customWidth="1"/>
    <col min="10762" max="10762" width="8.54296875" style="17"/>
    <col min="10763" max="10763" width="5.1796875" style="17" bestFit="1" customWidth="1"/>
    <col min="10764" max="10764" width="9.81640625" style="17" customWidth="1"/>
    <col min="10765" max="10765" width="7.1796875" style="17" customWidth="1"/>
    <col min="10766" max="10766" width="11.453125" style="17" customWidth="1"/>
    <col min="10767" max="10767" width="8.54296875" style="17" customWidth="1"/>
    <col min="10768" max="10768" width="10.54296875" style="17" customWidth="1"/>
    <col min="10769" max="10769" width="8.81640625" style="17" customWidth="1"/>
    <col min="10770" max="10770" width="10.1796875" style="17" customWidth="1"/>
    <col min="10771" max="10771" width="8.453125" style="17" customWidth="1"/>
    <col min="10772" max="10772" width="8.54296875" style="17"/>
    <col min="10773" max="10773" width="8.81640625" style="17" bestFit="1" customWidth="1"/>
    <col min="10774" max="11007" width="8.54296875" style="17"/>
    <col min="11008" max="11008" width="30.81640625" style="17" customWidth="1"/>
    <col min="11009" max="11009" width="8.1796875" style="17" bestFit="1" customWidth="1"/>
    <col min="11010" max="11010" width="2.81640625" style="17" customWidth="1"/>
    <col min="11011" max="11011" width="14.1796875" style="17" customWidth="1"/>
    <col min="11012" max="11012" width="8.81640625" style="17" customWidth="1"/>
    <col min="11013" max="11013" width="11.81640625" style="17" customWidth="1"/>
    <col min="11014" max="11014" width="7.1796875" style="17" bestFit="1" customWidth="1"/>
    <col min="11015" max="11015" width="13.1796875" style="17" customWidth="1"/>
    <col min="11016" max="11016" width="8.81640625" style="17" customWidth="1"/>
    <col min="11017" max="11017" width="13" style="17" customWidth="1"/>
    <col min="11018" max="11018" width="8.54296875" style="17"/>
    <col min="11019" max="11019" width="5.1796875" style="17" bestFit="1" customWidth="1"/>
    <col min="11020" max="11020" width="9.81640625" style="17" customWidth="1"/>
    <col min="11021" max="11021" width="7.1796875" style="17" customWidth="1"/>
    <col min="11022" max="11022" width="11.453125" style="17" customWidth="1"/>
    <col min="11023" max="11023" width="8.54296875" style="17" customWidth="1"/>
    <col min="11024" max="11024" width="10.54296875" style="17" customWidth="1"/>
    <col min="11025" max="11025" width="8.81640625" style="17" customWidth="1"/>
    <col min="11026" max="11026" width="10.1796875" style="17" customWidth="1"/>
    <col min="11027" max="11027" width="8.453125" style="17" customWidth="1"/>
    <col min="11028" max="11028" width="8.54296875" style="17"/>
    <col min="11029" max="11029" width="8.81640625" style="17" bestFit="1" customWidth="1"/>
    <col min="11030" max="11263" width="8.54296875" style="17"/>
    <col min="11264" max="11264" width="30.81640625" style="17" customWidth="1"/>
    <col min="11265" max="11265" width="8.1796875" style="17" bestFit="1" customWidth="1"/>
    <col min="11266" max="11266" width="2.81640625" style="17" customWidth="1"/>
    <col min="11267" max="11267" width="14.1796875" style="17" customWidth="1"/>
    <col min="11268" max="11268" width="8.81640625" style="17" customWidth="1"/>
    <col min="11269" max="11269" width="11.81640625" style="17" customWidth="1"/>
    <col min="11270" max="11270" width="7.1796875" style="17" bestFit="1" customWidth="1"/>
    <col min="11271" max="11271" width="13.1796875" style="17" customWidth="1"/>
    <col min="11272" max="11272" width="8.81640625" style="17" customWidth="1"/>
    <col min="11273" max="11273" width="13" style="17" customWidth="1"/>
    <col min="11274" max="11274" width="8.54296875" style="17"/>
    <col min="11275" max="11275" width="5.1796875" style="17" bestFit="1" customWidth="1"/>
    <col min="11276" max="11276" width="9.81640625" style="17" customWidth="1"/>
    <col min="11277" max="11277" width="7.1796875" style="17" customWidth="1"/>
    <col min="11278" max="11278" width="11.453125" style="17" customWidth="1"/>
    <col min="11279" max="11279" width="8.54296875" style="17" customWidth="1"/>
    <col min="11280" max="11280" width="10.54296875" style="17" customWidth="1"/>
    <col min="11281" max="11281" width="8.81640625" style="17" customWidth="1"/>
    <col min="11282" max="11282" width="10.1796875" style="17" customWidth="1"/>
    <col min="11283" max="11283" width="8.453125" style="17" customWidth="1"/>
    <col min="11284" max="11284" width="8.54296875" style="17"/>
    <col min="11285" max="11285" width="8.81640625" style="17" bestFit="1" customWidth="1"/>
    <col min="11286" max="11519" width="8.54296875" style="17"/>
    <col min="11520" max="11520" width="30.81640625" style="17" customWidth="1"/>
    <col min="11521" max="11521" width="8.1796875" style="17" bestFit="1" customWidth="1"/>
    <col min="11522" max="11522" width="2.81640625" style="17" customWidth="1"/>
    <col min="11523" max="11523" width="14.1796875" style="17" customWidth="1"/>
    <col min="11524" max="11524" width="8.81640625" style="17" customWidth="1"/>
    <col min="11525" max="11525" width="11.81640625" style="17" customWidth="1"/>
    <col min="11526" max="11526" width="7.1796875" style="17" bestFit="1" customWidth="1"/>
    <col min="11527" max="11527" width="13.1796875" style="17" customWidth="1"/>
    <col min="11528" max="11528" width="8.81640625" style="17" customWidth="1"/>
    <col min="11529" max="11529" width="13" style="17" customWidth="1"/>
    <col min="11530" max="11530" width="8.54296875" style="17"/>
    <col min="11531" max="11531" width="5.1796875" style="17" bestFit="1" customWidth="1"/>
    <col min="11532" max="11532" width="9.81640625" style="17" customWidth="1"/>
    <col min="11533" max="11533" width="7.1796875" style="17" customWidth="1"/>
    <col min="11534" max="11534" width="11.453125" style="17" customWidth="1"/>
    <col min="11535" max="11535" width="8.54296875" style="17" customWidth="1"/>
    <col min="11536" max="11536" width="10.54296875" style="17" customWidth="1"/>
    <col min="11537" max="11537" width="8.81640625" style="17" customWidth="1"/>
    <col min="11538" max="11538" width="10.1796875" style="17" customWidth="1"/>
    <col min="11539" max="11539" width="8.453125" style="17" customWidth="1"/>
    <col min="11540" max="11540" width="8.54296875" style="17"/>
    <col min="11541" max="11541" width="8.81640625" style="17" bestFit="1" customWidth="1"/>
    <col min="11542" max="11775" width="8.54296875" style="17"/>
    <col min="11776" max="11776" width="30.81640625" style="17" customWidth="1"/>
    <col min="11777" max="11777" width="8.1796875" style="17" bestFit="1" customWidth="1"/>
    <col min="11778" max="11778" width="2.81640625" style="17" customWidth="1"/>
    <col min="11779" max="11779" width="14.1796875" style="17" customWidth="1"/>
    <col min="11780" max="11780" width="8.81640625" style="17" customWidth="1"/>
    <col min="11781" max="11781" width="11.81640625" style="17" customWidth="1"/>
    <col min="11782" max="11782" width="7.1796875" style="17" bestFit="1" customWidth="1"/>
    <col min="11783" max="11783" width="13.1796875" style="17" customWidth="1"/>
    <col min="11784" max="11784" width="8.81640625" style="17" customWidth="1"/>
    <col min="11785" max="11785" width="13" style="17" customWidth="1"/>
    <col min="11786" max="11786" width="8.54296875" style="17"/>
    <col min="11787" max="11787" width="5.1796875" style="17" bestFit="1" customWidth="1"/>
    <col min="11788" max="11788" width="9.81640625" style="17" customWidth="1"/>
    <col min="11789" max="11789" width="7.1796875" style="17" customWidth="1"/>
    <col min="11790" max="11790" width="11.453125" style="17" customWidth="1"/>
    <col min="11791" max="11791" width="8.54296875" style="17" customWidth="1"/>
    <col min="11792" max="11792" width="10.54296875" style="17" customWidth="1"/>
    <col min="11793" max="11793" width="8.81640625" style="17" customWidth="1"/>
    <col min="11794" max="11794" width="10.1796875" style="17" customWidth="1"/>
    <col min="11795" max="11795" width="8.453125" style="17" customWidth="1"/>
    <col min="11796" max="11796" width="8.54296875" style="17"/>
    <col min="11797" max="11797" width="8.81640625" style="17" bestFit="1" customWidth="1"/>
    <col min="11798" max="12031" width="8.54296875" style="17"/>
    <col min="12032" max="12032" width="30.81640625" style="17" customWidth="1"/>
    <col min="12033" max="12033" width="8.1796875" style="17" bestFit="1" customWidth="1"/>
    <col min="12034" max="12034" width="2.81640625" style="17" customWidth="1"/>
    <col min="12035" max="12035" width="14.1796875" style="17" customWidth="1"/>
    <col min="12036" max="12036" width="8.81640625" style="17" customWidth="1"/>
    <col min="12037" max="12037" width="11.81640625" style="17" customWidth="1"/>
    <col min="12038" max="12038" width="7.1796875" style="17" bestFit="1" customWidth="1"/>
    <col min="12039" max="12039" width="13.1796875" style="17" customWidth="1"/>
    <col min="12040" max="12040" width="8.81640625" style="17" customWidth="1"/>
    <col min="12041" max="12041" width="13" style="17" customWidth="1"/>
    <col min="12042" max="12042" width="8.54296875" style="17"/>
    <col min="12043" max="12043" width="5.1796875" style="17" bestFit="1" customWidth="1"/>
    <col min="12044" max="12044" width="9.81640625" style="17" customWidth="1"/>
    <col min="12045" max="12045" width="7.1796875" style="17" customWidth="1"/>
    <col min="12046" max="12046" width="11.453125" style="17" customWidth="1"/>
    <col min="12047" max="12047" width="8.54296875" style="17" customWidth="1"/>
    <col min="12048" max="12048" width="10.54296875" style="17" customWidth="1"/>
    <col min="12049" max="12049" width="8.81640625" style="17" customWidth="1"/>
    <col min="12050" max="12050" width="10.1796875" style="17" customWidth="1"/>
    <col min="12051" max="12051" width="8.453125" style="17" customWidth="1"/>
    <col min="12052" max="12052" width="8.54296875" style="17"/>
    <col min="12053" max="12053" width="8.81640625" style="17" bestFit="1" customWidth="1"/>
    <col min="12054" max="12287" width="8.54296875" style="17"/>
    <col min="12288" max="12288" width="30.81640625" style="17" customWidth="1"/>
    <col min="12289" max="12289" width="8.1796875" style="17" bestFit="1" customWidth="1"/>
    <col min="12290" max="12290" width="2.81640625" style="17" customWidth="1"/>
    <col min="12291" max="12291" width="14.1796875" style="17" customWidth="1"/>
    <col min="12292" max="12292" width="8.81640625" style="17" customWidth="1"/>
    <col min="12293" max="12293" width="11.81640625" style="17" customWidth="1"/>
    <col min="12294" max="12294" width="7.1796875" style="17" bestFit="1" customWidth="1"/>
    <col min="12295" max="12295" width="13.1796875" style="17" customWidth="1"/>
    <col min="12296" max="12296" width="8.81640625" style="17" customWidth="1"/>
    <col min="12297" max="12297" width="13" style="17" customWidth="1"/>
    <col min="12298" max="12298" width="8.54296875" style="17"/>
    <col min="12299" max="12299" width="5.1796875" style="17" bestFit="1" customWidth="1"/>
    <col min="12300" max="12300" width="9.81640625" style="17" customWidth="1"/>
    <col min="12301" max="12301" width="7.1796875" style="17" customWidth="1"/>
    <col min="12302" max="12302" width="11.453125" style="17" customWidth="1"/>
    <col min="12303" max="12303" width="8.54296875" style="17" customWidth="1"/>
    <col min="12304" max="12304" width="10.54296875" style="17" customWidth="1"/>
    <col min="12305" max="12305" width="8.81640625" style="17" customWidth="1"/>
    <col min="12306" max="12306" width="10.1796875" style="17" customWidth="1"/>
    <col min="12307" max="12307" width="8.453125" style="17" customWidth="1"/>
    <col min="12308" max="12308" width="8.54296875" style="17"/>
    <col min="12309" max="12309" width="8.81640625" style="17" bestFit="1" customWidth="1"/>
    <col min="12310" max="12543" width="8.54296875" style="17"/>
    <col min="12544" max="12544" width="30.81640625" style="17" customWidth="1"/>
    <col min="12545" max="12545" width="8.1796875" style="17" bestFit="1" customWidth="1"/>
    <col min="12546" max="12546" width="2.81640625" style="17" customWidth="1"/>
    <col min="12547" max="12547" width="14.1796875" style="17" customWidth="1"/>
    <col min="12548" max="12548" width="8.81640625" style="17" customWidth="1"/>
    <col min="12549" max="12549" width="11.81640625" style="17" customWidth="1"/>
    <col min="12550" max="12550" width="7.1796875" style="17" bestFit="1" customWidth="1"/>
    <col min="12551" max="12551" width="13.1796875" style="17" customWidth="1"/>
    <col min="12552" max="12552" width="8.81640625" style="17" customWidth="1"/>
    <col min="12553" max="12553" width="13" style="17" customWidth="1"/>
    <col min="12554" max="12554" width="8.54296875" style="17"/>
    <col min="12555" max="12555" width="5.1796875" style="17" bestFit="1" customWidth="1"/>
    <col min="12556" max="12556" width="9.81640625" style="17" customWidth="1"/>
    <col min="12557" max="12557" width="7.1796875" style="17" customWidth="1"/>
    <col min="12558" max="12558" width="11.453125" style="17" customWidth="1"/>
    <col min="12559" max="12559" width="8.54296875" style="17" customWidth="1"/>
    <col min="12560" max="12560" width="10.54296875" style="17" customWidth="1"/>
    <col min="12561" max="12561" width="8.81640625" style="17" customWidth="1"/>
    <col min="12562" max="12562" width="10.1796875" style="17" customWidth="1"/>
    <col min="12563" max="12563" width="8.453125" style="17" customWidth="1"/>
    <col min="12564" max="12564" width="8.54296875" style="17"/>
    <col min="12565" max="12565" width="8.81640625" style="17" bestFit="1" customWidth="1"/>
    <col min="12566" max="12799" width="8.54296875" style="17"/>
    <col min="12800" max="12800" width="30.81640625" style="17" customWidth="1"/>
    <col min="12801" max="12801" width="8.1796875" style="17" bestFit="1" customWidth="1"/>
    <col min="12802" max="12802" width="2.81640625" style="17" customWidth="1"/>
    <col min="12803" max="12803" width="14.1796875" style="17" customWidth="1"/>
    <col min="12804" max="12804" width="8.81640625" style="17" customWidth="1"/>
    <col min="12805" max="12805" width="11.81640625" style="17" customWidth="1"/>
    <col min="12806" max="12806" width="7.1796875" style="17" bestFit="1" customWidth="1"/>
    <col min="12807" max="12807" width="13.1796875" style="17" customWidth="1"/>
    <col min="12808" max="12808" width="8.81640625" style="17" customWidth="1"/>
    <col min="12809" max="12809" width="13" style="17" customWidth="1"/>
    <col min="12810" max="12810" width="8.54296875" style="17"/>
    <col min="12811" max="12811" width="5.1796875" style="17" bestFit="1" customWidth="1"/>
    <col min="12812" max="12812" width="9.81640625" style="17" customWidth="1"/>
    <col min="12813" max="12813" width="7.1796875" style="17" customWidth="1"/>
    <col min="12814" max="12814" width="11.453125" style="17" customWidth="1"/>
    <col min="12815" max="12815" width="8.54296875" style="17" customWidth="1"/>
    <col min="12816" max="12816" width="10.54296875" style="17" customWidth="1"/>
    <col min="12817" max="12817" width="8.81640625" style="17" customWidth="1"/>
    <col min="12818" max="12818" width="10.1796875" style="17" customWidth="1"/>
    <col min="12819" max="12819" width="8.453125" style="17" customWidth="1"/>
    <col min="12820" max="12820" width="8.54296875" style="17"/>
    <col min="12821" max="12821" width="8.81640625" style="17" bestFit="1" customWidth="1"/>
    <col min="12822" max="13055" width="8.54296875" style="17"/>
    <col min="13056" max="13056" width="30.81640625" style="17" customWidth="1"/>
    <col min="13057" max="13057" width="8.1796875" style="17" bestFit="1" customWidth="1"/>
    <col min="13058" max="13058" width="2.81640625" style="17" customWidth="1"/>
    <col min="13059" max="13059" width="14.1796875" style="17" customWidth="1"/>
    <col min="13060" max="13060" width="8.81640625" style="17" customWidth="1"/>
    <col min="13061" max="13061" width="11.81640625" style="17" customWidth="1"/>
    <col min="13062" max="13062" width="7.1796875" style="17" bestFit="1" customWidth="1"/>
    <col min="13063" max="13063" width="13.1796875" style="17" customWidth="1"/>
    <col min="13064" max="13064" width="8.81640625" style="17" customWidth="1"/>
    <col min="13065" max="13065" width="13" style="17" customWidth="1"/>
    <col min="13066" max="13066" width="8.54296875" style="17"/>
    <col min="13067" max="13067" width="5.1796875" style="17" bestFit="1" customWidth="1"/>
    <col min="13068" max="13068" width="9.81640625" style="17" customWidth="1"/>
    <col min="13069" max="13069" width="7.1796875" style="17" customWidth="1"/>
    <col min="13070" max="13070" width="11.453125" style="17" customWidth="1"/>
    <col min="13071" max="13071" width="8.54296875" style="17" customWidth="1"/>
    <col min="13072" max="13072" width="10.54296875" style="17" customWidth="1"/>
    <col min="13073" max="13073" width="8.81640625" style="17" customWidth="1"/>
    <col min="13074" max="13074" width="10.1796875" style="17" customWidth="1"/>
    <col min="13075" max="13075" width="8.453125" style="17" customWidth="1"/>
    <col min="13076" max="13076" width="8.54296875" style="17"/>
    <col min="13077" max="13077" width="8.81640625" style="17" bestFit="1" customWidth="1"/>
    <col min="13078" max="13311" width="8.54296875" style="17"/>
    <col min="13312" max="13312" width="30.81640625" style="17" customWidth="1"/>
    <col min="13313" max="13313" width="8.1796875" style="17" bestFit="1" customWidth="1"/>
    <col min="13314" max="13314" width="2.81640625" style="17" customWidth="1"/>
    <col min="13315" max="13315" width="14.1796875" style="17" customWidth="1"/>
    <col min="13316" max="13316" width="8.81640625" style="17" customWidth="1"/>
    <col min="13317" max="13317" width="11.81640625" style="17" customWidth="1"/>
    <col min="13318" max="13318" width="7.1796875" style="17" bestFit="1" customWidth="1"/>
    <col min="13319" max="13319" width="13.1796875" style="17" customWidth="1"/>
    <col min="13320" max="13320" width="8.81640625" style="17" customWidth="1"/>
    <col min="13321" max="13321" width="13" style="17" customWidth="1"/>
    <col min="13322" max="13322" width="8.54296875" style="17"/>
    <col min="13323" max="13323" width="5.1796875" style="17" bestFit="1" customWidth="1"/>
    <col min="13324" max="13324" width="9.81640625" style="17" customWidth="1"/>
    <col min="13325" max="13325" width="7.1796875" style="17" customWidth="1"/>
    <col min="13326" max="13326" width="11.453125" style="17" customWidth="1"/>
    <col min="13327" max="13327" width="8.54296875" style="17" customWidth="1"/>
    <col min="13328" max="13328" width="10.54296875" style="17" customWidth="1"/>
    <col min="13329" max="13329" width="8.81640625" style="17" customWidth="1"/>
    <col min="13330" max="13330" width="10.1796875" style="17" customWidth="1"/>
    <col min="13331" max="13331" width="8.453125" style="17" customWidth="1"/>
    <col min="13332" max="13332" width="8.54296875" style="17"/>
    <col min="13333" max="13333" width="8.81640625" style="17" bestFit="1" customWidth="1"/>
    <col min="13334" max="13567" width="8.54296875" style="17"/>
    <col min="13568" max="13568" width="30.81640625" style="17" customWidth="1"/>
    <col min="13569" max="13569" width="8.1796875" style="17" bestFit="1" customWidth="1"/>
    <col min="13570" max="13570" width="2.81640625" style="17" customWidth="1"/>
    <col min="13571" max="13571" width="14.1796875" style="17" customWidth="1"/>
    <col min="13572" max="13572" width="8.81640625" style="17" customWidth="1"/>
    <col min="13573" max="13573" width="11.81640625" style="17" customWidth="1"/>
    <col min="13574" max="13574" width="7.1796875" style="17" bestFit="1" customWidth="1"/>
    <col min="13575" max="13575" width="13.1796875" style="17" customWidth="1"/>
    <col min="13576" max="13576" width="8.81640625" style="17" customWidth="1"/>
    <col min="13577" max="13577" width="13" style="17" customWidth="1"/>
    <col min="13578" max="13578" width="8.54296875" style="17"/>
    <col min="13579" max="13579" width="5.1796875" style="17" bestFit="1" customWidth="1"/>
    <col min="13580" max="13580" width="9.81640625" style="17" customWidth="1"/>
    <col min="13581" max="13581" width="7.1796875" style="17" customWidth="1"/>
    <col min="13582" max="13582" width="11.453125" style="17" customWidth="1"/>
    <col min="13583" max="13583" width="8.54296875" style="17" customWidth="1"/>
    <col min="13584" max="13584" width="10.54296875" style="17" customWidth="1"/>
    <col min="13585" max="13585" width="8.81640625" style="17" customWidth="1"/>
    <col min="13586" max="13586" width="10.1796875" style="17" customWidth="1"/>
    <col min="13587" max="13587" width="8.453125" style="17" customWidth="1"/>
    <col min="13588" max="13588" width="8.54296875" style="17"/>
    <col min="13589" max="13589" width="8.81640625" style="17" bestFit="1" customWidth="1"/>
    <col min="13590" max="13823" width="8.54296875" style="17"/>
    <col min="13824" max="13824" width="30.81640625" style="17" customWidth="1"/>
    <col min="13825" max="13825" width="8.1796875" style="17" bestFit="1" customWidth="1"/>
    <col min="13826" max="13826" width="2.81640625" style="17" customWidth="1"/>
    <col min="13827" max="13827" width="14.1796875" style="17" customWidth="1"/>
    <col min="13828" max="13828" width="8.81640625" style="17" customWidth="1"/>
    <col min="13829" max="13829" width="11.81640625" style="17" customWidth="1"/>
    <col min="13830" max="13830" width="7.1796875" style="17" bestFit="1" customWidth="1"/>
    <col min="13831" max="13831" width="13.1796875" style="17" customWidth="1"/>
    <col min="13832" max="13832" width="8.81640625" style="17" customWidth="1"/>
    <col min="13833" max="13833" width="13" style="17" customWidth="1"/>
    <col min="13834" max="13834" width="8.54296875" style="17"/>
    <col min="13835" max="13835" width="5.1796875" style="17" bestFit="1" customWidth="1"/>
    <col min="13836" max="13836" width="9.81640625" style="17" customWidth="1"/>
    <col min="13837" max="13837" width="7.1796875" style="17" customWidth="1"/>
    <col min="13838" max="13838" width="11.453125" style="17" customWidth="1"/>
    <col min="13839" max="13839" width="8.54296875" style="17" customWidth="1"/>
    <col min="13840" max="13840" width="10.54296875" style="17" customWidth="1"/>
    <col min="13841" max="13841" width="8.81640625" style="17" customWidth="1"/>
    <col min="13842" max="13842" width="10.1796875" style="17" customWidth="1"/>
    <col min="13843" max="13843" width="8.453125" style="17" customWidth="1"/>
    <col min="13844" max="13844" width="8.54296875" style="17"/>
    <col min="13845" max="13845" width="8.81640625" style="17" bestFit="1" customWidth="1"/>
    <col min="13846" max="14079" width="8.54296875" style="17"/>
    <col min="14080" max="14080" width="30.81640625" style="17" customWidth="1"/>
    <col min="14081" max="14081" width="8.1796875" style="17" bestFit="1" customWidth="1"/>
    <col min="14082" max="14082" width="2.81640625" style="17" customWidth="1"/>
    <col min="14083" max="14083" width="14.1796875" style="17" customWidth="1"/>
    <col min="14084" max="14084" width="8.81640625" style="17" customWidth="1"/>
    <col min="14085" max="14085" width="11.81640625" style="17" customWidth="1"/>
    <col min="14086" max="14086" width="7.1796875" style="17" bestFit="1" customWidth="1"/>
    <col min="14087" max="14087" width="13.1796875" style="17" customWidth="1"/>
    <col min="14088" max="14088" width="8.81640625" style="17" customWidth="1"/>
    <col min="14089" max="14089" width="13" style="17" customWidth="1"/>
    <col min="14090" max="14090" width="8.54296875" style="17"/>
    <col min="14091" max="14091" width="5.1796875" style="17" bestFit="1" customWidth="1"/>
    <col min="14092" max="14092" width="9.81640625" style="17" customWidth="1"/>
    <col min="14093" max="14093" width="7.1796875" style="17" customWidth="1"/>
    <col min="14094" max="14094" width="11.453125" style="17" customWidth="1"/>
    <col min="14095" max="14095" width="8.54296875" style="17" customWidth="1"/>
    <col min="14096" max="14096" width="10.54296875" style="17" customWidth="1"/>
    <col min="14097" max="14097" width="8.81640625" style="17" customWidth="1"/>
    <col min="14098" max="14098" width="10.1796875" style="17" customWidth="1"/>
    <col min="14099" max="14099" width="8.453125" style="17" customWidth="1"/>
    <col min="14100" max="14100" width="8.54296875" style="17"/>
    <col min="14101" max="14101" width="8.81640625" style="17" bestFit="1" customWidth="1"/>
    <col min="14102" max="14335" width="8.54296875" style="17"/>
    <col min="14336" max="14336" width="30.81640625" style="17" customWidth="1"/>
    <col min="14337" max="14337" width="8.1796875" style="17" bestFit="1" customWidth="1"/>
    <col min="14338" max="14338" width="2.81640625" style="17" customWidth="1"/>
    <col min="14339" max="14339" width="14.1796875" style="17" customWidth="1"/>
    <col min="14340" max="14340" width="8.81640625" style="17" customWidth="1"/>
    <col min="14341" max="14341" width="11.81640625" style="17" customWidth="1"/>
    <col min="14342" max="14342" width="7.1796875" style="17" bestFit="1" customWidth="1"/>
    <col min="14343" max="14343" width="13.1796875" style="17" customWidth="1"/>
    <col min="14344" max="14344" width="8.81640625" style="17" customWidth="1"/>
    <col min="14345" max="14345" width="13" style="17" customWidth="1"/>
    <col min="14346" max="14346" width="8.54296875" style="17"/>
    <col min="14347" max="14347" width="5.1796875" style="17" bestFit="1" customWidth="1"/>
    <col min="14348" max="14348" width="9.81640625" style="17" customWidth="1"/>
    <col min="14349" max="14349" width="7.1796875" style="17" customWidth="1"/>
    <col min="14350" max="14350" width="11.453125" style="17" customWidth="1"/>
    <col min="14351" max="14351" width="8.54296875" style="17" customWidth="1"/>
    <col min="14352" max="14352" width="10.54296875" style="17" customWidth="1"/>
    <col min="14353" max="14353" width="8.81640625" style="17" customWidth="1"/>
    <col min="14354" max="14354" width="10.1796875" style="17" customWidth="1"/>
    <col min="14355" max="14355" width="8.453125" style="17" customWidth="1"/>
    <col min="14356" max="14356" width="8.54296875" style="17"/>
    <col min="14357" max="14357" width="8.81640625" style="17" bestFit="1" customWidth="1"/>
    <col min="14358" max="14591" width="8.54296875" style="17"/>
    <col min="14592" max="14592" width="30.81640625" style="17" customWidth="1"/>
    <col min="14593" max="14593" width="8.1796875" style="17" bestFit="1" customWidth="1"/>
    <col min="14594" max="14594" width="2.81640625" style="17" customWidth="1"/>
    <col min="14595" max="14595" width="14.1796875" style="17" customWidth="1"/>
    <col min="14596" max="14596" width="8.81640625" style="17" customWidth="1"/>
    <col min="14597" max="14597" width="11.81640625" style="17" customWidth="1"/>
    <col min="14598" max="14598" width="7.1796875" style="17" bestFit="1" customWidth="1"/>
    <col min="14599" max="14599" width="13.1796875" style="17" customWidth="1"/>
    <col min="14600" max="14600" width="8.81640625" style="17" customWidth="1"/>
    <col min="14601" max="14601" width="13" style="17" customWidth="1"/>
    <col min="14602" max="14602" width="8.54296875" style="17"/>
    <col min="14603" max="14603" width="5.1796875" style="17" bestFit="1" customWidth="1"/>
    <col min="14604" max="14604" width="9.81640625" style="17" customWidth="1"/>
    <col min="14605" max="14605" width="7.1796875" style="17" customWidth="1"/>
    <col min="14606" max="14606" width="11.453125" style="17" customWidth="1"/>
    <col min="14607" max="14607" width="8.54296875" style="17" customWidth="1"/>
    <col min="14608" max="14608" width="10.54296875" style="17" customWidth="1"/>
    <col min="14609" max="14609" width="8.81640625" style="17" customWidth="1"/>
    <col min="14610" max="14610" width="10.1796875" style="17" customWidth="1"/>
    <col min="14611" max="14611" width="8.453125" style="17" customWidth="1"/>
    <col min="14612" max="14612" width="8.54296875" style="17"/>
    <col min="14613" max="14613" width="8.81640625" style="17" bestFit="1" customWidth="1"/>
    <col min="14614" max="14847" width="8.54296875" style="17"/>
    <col min="14848" max="14848" width="30.81640625" style="17" customWidth="1"/>
    <col min="14849" max="14849" width="8.1796875" style="17" bestFit="1" customWidth="1"/>
    <col min="14850" max="14850" width="2.81640625" style="17" customWidth="1"/>
    <col min="14851" max="14851" width="14.1796875" style="17" customWidth="1"/>
    <col min="14852" max="14852" width="8.81640625" style="17" customWidth="1"/>
    <col min="14853" max="14853" width="11.81640625" style="17" customWidth="1"/>
    <col min="14854" max="14854" width="7.1796875" style="17" bestFit="1" customWidth="1"/>
    <col min="14855" max="14855" width="13.1796875" style="17" customWidth="1"/>
    <col min="14856" max="14856" width="8.81640625" style="17" customWidth="1"/>
    <col min="14857" max="14857" width="13" style="17" customWidth="1"/>
    <col min="14858" max="14858" width="8.54296875" style="17"/>
    <col min="14859" max="14859" width="5.1796875" style="17" bestFit="1" customWidth="1"/>
    <col min="14860" max="14860" width="9.81640625" style="17" customWidth="1"/>
    <col min="14861" max="14861" width="7.1796875" style="17" customWidth="1"/>
    <col min="14862" max="14862" width="11.453125" style="17" customWidth="1"/>
    <col min="14863" max="14863" width="8.54296875" style="17" customWidth="1"/>
    <col min="14864" max="14864" width="10.54296875" style="17" customWidth="1"/>
    <col min="14865" max="14865" width="8.81640625" style="17" customWidth="1"/>
    <col min="14866" max="14866" width="10.1796875" style="17" customWidth="1"/>
    <col min="14867" max="14867" width="8.453125" style="17" customWidth="1"/>
    <col min="14868" max="14868" width="8.54296875" style="17"/>
    <col min="14869" max="14869" width="8.81640625" style="17" bestFit="1" customWidth="1"/>
    <col min="14870" max="15103" width="8.54296875" style="17"/>
    <col min="15104" max="15104" width="30.81640625" style="17" customWidth="1"/>
    <col min="15105" max="15105" width="8.1796875" style="17" bestFit="1" customWidth="1"/>
    <col min="15106" max="15106" width="2.81640625" style="17" customWidth="1"/>
    <col min="15107" max="15107" width="14.1796875" style="17" customWidth="1"/>
    <col min="15108" max="15108" width="8.81640625" style="17" customWidth="1"/>
    <col min="15109" max="15109" width="11.81640625" style="17" customWidth="1"/>
    <col min="15110" max="15110" width="7.1796875" style="17" bestFit="1" customWidth="1"/>
    <col min="15111" max="15111" width="13.1796875" style="17" customWidth="1"/>
    <col min="15112" max="15112" width="8.81640625" style="17" customWidth="1"/>
    <col min="15113" max="15113" width="13" style="17" customWidth="1"/>
    <col min="15114" max="15114" width="8.54296875" style="17"/>
    <col min="15115" max="15115" width="5.1796875" style="17" bestFit="1" customWidth="1"/>
    <col min="15116" max="15116" width="9.81640625" style="17" customWidth="1"/>
    <col min="15117" max="15117" width="7.1796875" style="17" customWidth="1"/>
    <col min="15118" max="15118" width="11.453125" style="17" customWidth="1"/>
    <col min="15119" max="15119" width="8.54296875" style="17" customWidth="1"/>
    <col min="15120" max="15120" width="10.54296875" style="17" customWidth="1"/>
    <col min="15121" max="15121" width="8.81640625" style="17" customWidth="1"/>
    <col min="15122" max="15122" width="10.1796875" style="17" customWidth="1"/>
    <col min="15123" max="15123" width="8.453125" style="17" customWidth="1"/>
    <col min="15124" max="15124" width="8.54296875" style="17"/>
    <col min="15125" max="15125" width="8.81640625" style="17" bestFit="1" customWidth="1"/>
    <col min="15126" max="15359" width="8.54296875" style="17"/>
    <col min="15360" max="15360" width="30.81640625" style="17" customWidth="1"/>
    <col min="15361" max="15361" width="8.1796875" style="17" bestFit="1" customWidth="1"/>
    <col min="15362" max="15362" width="2.81640625" style="17" customWidth="1"/>
    <col min="15363" max="15363" width="14.1796875" style="17" customWidth="1"/>
    <col min="15364" max="15364" width="8.81640625" style="17" customWidth="1"/>
    <col min="15365" max="15365" width="11.81640625" style="17" customWidth="1"/>
    <col min="15366" max="15366" width="7.1796875" style="17" bestFit="1" customWidth="1"/>
    <col min="15367" max="15367" width="13.1796875" style="17" customWidth="1"/>
    <col min="15368" max="15368" width="8.81640625" style="17" customWidth="1"/>
    <col min="15369" max="15369" width="13" style="17" customWidth="1"/>
    <col min="15370" max="15370" width="8.54296875" style="17"/>
    <col min="15371" max="15371" width="5.1796875" style="17" bestFit="1" customWidth="1"/>
    <col min="15372" max="15372" width="9.81640625" style="17" customWidth="1"/>
    <col min="15373" max="15373" width="7.1796875" style="17" customWidth="1"/>
    <col min="15374" max="15374" width="11.453125" style="17" customWidth="1"/>
    <col min="15375" max="15375" width="8.54296875" style="17" customWidth="1"/>
    <col min="15376" max="15376" width="10.54296875" style="17" customWidth="1"/>
    <col min="15377" max="15377" width="8.81640625" style="17" customWidth="1"/>
    <col min="15378" max="15378" width="10.1796875" style="17" customWidth="1"/>
    <col min="15379" max="15379" width="8.453125" style="17" customWidth="1"/>
    <col min="15380" max="15380" width="8.54296875" style="17"/>
    <col min="15381" max="15381" width="8.81640625" style="17" bestFit="1" customWidth="1"/>
    <col min="15382" max="15615" width="8.54296875" style="17"/>
    <col min="15616" max="15616" width="30.81640625" style="17" customWidth="1"/>
    <col min="15617" max="15617" width="8.1796875" style="17" bestFit="1" customWidth="1"/>
    <col min="15618" max="15618" width="2.81640625" style="17" customWidth="1"/>
    <col min="15619" max="15619" width="14.1796875" style="17" customWidth="1"/>
    <col min="15620" max="15620" width="8.81640625" style="17" customWidth="1"/>
    <col min="15621" max="15621" width="11.81640625" style="17" customWidth="1"/>
    <col min="15622" max="15622" width="7.1796875" style="17" bestFit="1" customWidth="1"/>
    <col min="15623" max="15623" width="13.1796875" style="17" customWidth="1"/>
    <col min="15624" max="15624" width="8.81640625" style="17" customWidth="1"/>
    <col min="15625" max="15625" width="13" style="17" customWidth="1"/>
    <col min="15626" max="15626" width="8.54296875" style="17"/>
    <col min="15627" max="15627" width="5.1796875" style="17" bestFit="1" customWidth="1"/>
    <col min="15628" max="15628" width="9.81640625" style="17" customWidth="1"/>
    <col min="15629" max="15629" width="7.1796875" style="17" customWidth="1"/>
    <col min="15630" max="15630" width="11.453125" style="17" customWidth="1"/>
    <col min="15631" max="15631" width="8.54296875" style="17" customWidth="1"/>
    <col min="15632" max="15632" width="10.54296875" style="17" customWidth="1"/>
    <col min="15633" max="15633" width="8.81640625" style="17" customWidth="1"/>
    <col min="15634" max="15634" width="10.1796875" style="17" customWidth="1"/>
    <col min="15635" max="15635" width="8.453125" style="17" customWidth="1"/>
    <col min="15636" max="15636" width="8.54296875" style="17"/>
    <col min="15637" max="15637" width="8.81640625" style="17" bestFit="1" customWidth="1"/>
    <col min="15638" max="15871" width="8.54296875" style="17"/>
    <col min="15872" max="15872" width="30.81640625" style="17" customWidth="1"/>
    <col min="15873" max="15873" width="8.1796875" style="17" bestFit="1" customWidth="1"/>
    <col min="15874" max="15874" width="2.81640625" style="17" customWidth="1"/>
    <col min="15875" max="15875" width="14.1796875" style="17" customWidth="1"/>
    <col min="15876" max="15876" width="8.81640625" style="17" customWidth="1"/>
    <col min="15877" max="15877" width="11.81640625" style="17" customWidth="1"/>
    <col min="15878" max="15878" width="7.1796875" style="17" bestFit="1" customWidth="1"/>
    <col min="15879" max="15879" width="13.1796875" style="17" customWidth="1"/>
    <col min="15880" max="15880" width="8.81640625" style="17" customWidth="1"/>
    <col min="15881" max="15881" width="13" style="17" customWidth="1"/>
    <col min="15882" max="15882" width="8.54296875" style="17"/>
    <col min="15883" max="15883" width="5.1796875" style="17" bestFit="1" customWidth="1"/>
    <col min="15884" max="15884" width="9.81640625" style="17" customWidth="1"/>
    <col min="15885" max="15885" width="7.1796875" style="17" customWidth="1"/>
    <col min="15886" max="15886" width="11.453125" style="17" customWidth="1"/>
    <col min="15887" max="15887" width="8.54296875" style="17" customWidth="1"/>
    <col min="15888" max="15888" width="10.54296875" style="17" customWidth="1"/>
    <col min="15889" max="15889" width="8.81640625" style="17" customWidth="1"/>
    <col min="15890" max="15890" width="10.1796875" style="17" customWidth="1"/>
    <col min="15891" max="15891" width="8.453125" style="17" customWidth="1"/>
    <col min="15892" max="15892" width="8.54296875" style="17"/>
    <col min="15893" max="15893" width="8.81640625" style="17" bestFit="1" customWidth="1"/>
    <col min="15894" max="16127" width="8.54296875" style="17"/>
    <col min="16128" max="16128" width="30.81640625" style="17" customWidth="1"/>
    <col min="16129" max="16129" width="8.1796875" style="17" bestFit="1" customWidth="1"/>
    <col min="16130" max="16130" width="2.81640625" style="17" customWidth="1"/>
    <col min="16131" max="16131" width="14.1796875" style="17" customWidth="1"/>
    <col min="16132" max="16132" width="8.81640625" style="17" customWidth="1"/>
    <col min="16133" max="16133" width="11.81640625" style="17" customWidth="1"/>
    <col min="16134" max="16134" width="7.1796875" style="17" bestFit="1" customWidth="1"/>
    <col min="16135" max="16135" width="13.1796875" style="17" customWidth="1"/>
    <col min="16136" max="16136" width="8.81640625" style="17" customWidth="1"/>
    <col min="16137" max="16137" width="13" style="17" customWidth="1"/>
    <col min="16138" max="16138" width="8.54296875" style="17"/>
    <col min="16139" max="16139" width="5.1796875" style="17" bestFit="1" customWidth="1"/>
    <col min="16140" max="16140" width="9.81640625" style="17" customWidth="1"/>
    <col min="16141" max="16141" width="7.1796875" style="17" customWidth="1"/>
    <col min="16142" max="16142" width="11.453125" style="17" customWidth="1"/>
    <col min="16143" max="16143" width="8.54296875" style="17" customWidth="1"/>
    <col min="16144" max="16144" width="10.54296875" style="17" customWidth="1"/>
    <col min="16145" max="16145" width="8.81640625" style="17" customWidth="1"/>
    <col min="16146" max="16146" width="10.1796875" style="17" customWidth="1"/>
    <col min="16147" max="16147" width="8.453125" style="17" customWidth="1"/>
    <col min="16148" max="16148" width="8.54296875" style="17"/>
    <col min="16149" max="16149" width="8.81640625" style="17" bestFit="1" customWidth="1"/>
    <col min="16150" max="16384" width="8.54296875" style="17"/>
  </cols>
  <sheetData>
    <row r="1" spans="1:28" s="2" customFormat="1" ht="45" customHeight="1" x14ac:dyDescent="0.35">
      <c r="A1" s="104" t="s">
        <v>577</v>
      </c>
    </row>
    <row r="2" spans="1:28" s="2" customFormat="1" ht="20.25" customHeight="1" x14ac:dyDescent="0.35">
      <c r="A2" s="123" t="s">
        <v>15</v>
      </c>
    </row>
    <row r="3" spans="1:28" s="2" customFormat="1" ht="20.25" customHeight="1" x14ac:dyDescent="0.35">
      <c r="A3" s="123" t="s">
        <v>126</v>
      </c>
    </row>
    <row r="4" spans="1:28" s="105" customFormat="1" ht="81" customHeight="1" x14ac:dyDescent="0.35">
      <c r="A4" s="128" t="s">
        <v>575</v>
      </c>
      <c r="B4" s="111" t="s">
        <v>452</v>
      </c>
      <c r="C4" s="111" t="s">
        <v>453</v>
      </c>
      <c r="D4" s="111" t="s">
        <v>454</v>
      </c>
      <c r="E4" s="111" t="s">
        <v>455</v>
      </c>
      <c r="F4" s="111" t="s">
        <v>456</v>
      </c>
      <c r="G4" s="112" t="s">
        <v>130</v>
      </c>
      <c r="H4" s="111" t="s">
        <v>457</v>
      </c>
      <c r="I4" s="126" t="s">
        <v>131</v>
      </c>
      <c r="J4" s="110" t="s">
        <v>458</v>
      </c>
      <c r="K4" s="111" t="s">
        <v>72</v>
      </c>
      <c r="L4" s="111" t="s">
        <v>73</v>
      </c>
      <c r="M4" s="111" t="s">
        <v>459</v>
      </c>
      <c r="N4" s="111" t="s">
        <v>460</v>
      </c>
      <c r="O4" s="112" t="s">
        <v>462</v>
      </c>
      <c r="P4" s="111" t="s">
        <v>463</v>
      </c>
      <c r="Q4" s="126" t="s">
        <v>464</v>
      </c>
    </row>
    <row r="5" spans="1:28" ht="15.5" x14ac:dyDescent="0.35">
      <c r="A5" s="124">
        <f ca="1">INDIRECT(calculation_hide!Y3)</f>
        <v>2020</v>
      </c>
      <c r="B5" s="150">
        <f ca="1">INDIRECT(calculation_hide!Z3)</f>
        <v>164.67999999999998</v>
      </c>
      <c r="C5" s="150">
        <f ca="1">INDIRECT(calculation_hide!AA3)</f>
        <v>5.58</v>
      </c>
      <c r="D5" s="150">
        <f ca="1">INDIRECT(calculation_hide!AB3)</f>
        <v>51.809999999999995</v>
      </c>
      <c r="E5" s="150">
        <f ca="1">INDIRECT(calculation_hide!AC3)</f>
        <v>69.389999999999986</v>
      </c>
      <c r="F5" s="150">
        <f ca="1">INDIRECT(calculation_hide!AD3)</f>
        <v>17.490000000000002</v>
      </c>
      <c r="G5" s="150">
        <f ca="1">INDIRECT(calculation_hide!AE3)</f>
        <v>10.690000000000001</v>
      </c>
      <c r="H5" s="150">
        <f ca="1">INDIRECT(calculation_hide!AF3)</f>
        <v>8.18</v>
      </c>
      <c r="I5" s="151">
        <f ca="1">INDIRECT(calculation_hide!AG3)</f>
        <v>1.54</v>
      </c>
      <c r="J5" s="150">
        <f ca="1">INDIRECT(calculation_hide!AH3)</f>
        <v>167.27</v>
      </c>
      <c r="K5" s="150">
        <f ca="1">INDIRECT(calculation_hide!AI3)</f>
        <v>5.78</v>
      </c>
      <c r="L5" s="150">
        <f ca="1">INDIRECT(calculation_hide!AJ3)</f>
        <v>51.81</v>
      </c>
      <c r="M5" s="150">
        <f ca="1">INDIRECT(calculation_hide!AK3)</f>
        <v>71.760000000000005</v>
      </c>
      <c r="N5" s="150">
        <f ca="1">INDIRECT(calculation_hide!AL3)</f>
        <v>17.5</v>
      </c>
      <c r="O5" s="150">
        <f ca="1">INDIRECT(calculation_hide!AM3)</f>
        <v>10.71</v>
      </c>
      <c r="P5" s="150">
        <f ca="1">INDIRECT(calculation_hide!AN3)</f>
        <v>8.17</v>
      </c>
      <c r="Q5" s="151">
        <f ca="1">INDIRECT(calculation_hide!AO3)</f>
        <v>1.54</v>
      </c>
      <c r="U5" s="20"/>
      <c r="V5" s="20"/>
      <c r="W5" s="20"/>
    </row>
    <row r="6" spans="1:28" ht="15.5" x14ac:dyDescent="0.35">
      <c r="A6" s="124">
        <f ca="1">INDIRECT(calculation_hide!Y4)</f>
        <v>2021</v>
      </c>
      <c r="B6" s="150">
        <f ca="1">INDIRECT(calculation_hide!Z4)</f>
        <v>170.85</v>
      </c>
      <c r="C6" s="150">
        <f ca="1">INDIRECT(calculation_hide!AA4)</f>
        <v>5.71</v>
      </c>
      <c r="D6" s="150">
        <f ca="1">INDIRECT(calculation_hide!AB4)</f>
        <v>54.69</v>
      </c>
      <c r="E6" s="150">
        <f ca="1">INDIRECT(calculation_hide!AC4)</f>
        <v>72.88</v>
      </c>
      <c r="F6" s="150">
        <f ca="1">INDIRECT(calculation_hide!AD4)</f>
        <v>18.45</v>
      </c>
      <c r="G6" s="150">
        <f ca="1">INDIRECT(calculation_hide!AE4)</f>
        <v>9.9400000000000013</v>
      </c>
      <c r="H6" s="150">
        <f ca="1">INDIRECT(calculation_hide!AF4)</f>
        <v>7.07</v>
      </c>
      <c r="I6" s="152">
        <f ca="1">INDIRECT(calculation_hide!AG4)</f>
        <v>2.1100000000000003</v>
      </c>
      <c r="J6" s="150">
        <f ca="1">INDIRECT(calculation_hide!AH4)</f>
        <v>170.65</v>
      </c>
      <c r="K6" s="150">
        <f ca="1">INDIRECT(calculation_hide!AI4)</f>
        <v>5.67</v>
      </c>
      <c r="L6" s="150">
        <f ca="1">INDIRECT(calculation_hide!AJ4)</f>
        <v>54.69</v>
      </c>
      <c r="M6" s="150">
        <f ca="1">INDIRECT(calculation_hide!AK4)</f>
        <v>72.67</v>
      </c>
      <c r="N6" s="150">
        <f ca="1">INDIRECT(calculation_hide!AL4)</f>
        <v>18.46</v>
      </c>
      <c r="O6" s="150">
        <f ca="1">INDIRECT(calculation_hide!AM4)</f>
        <v>9.9499999999999993</v>
      </c>
      <c r="P6" s="150">
        <f ca="1">INDIRECT(calculation_hide!AN4)</f>
        <v>7.09</v>
      </c>
      <c r="Q6" s="152">
        <f ca="1">INDIRECT(calculation_hide!AO4)</f>
        <v>2.12</v>
      </c>
      <c r="U6" s="20"/>
      <c r="V6" s="20"/>
      <c r="W6" s="20"/>
    </row>
    <row r="7" spans="1:28" ht="15.5" x14ac:dyDescent="0.35">
      <c r="A7" s="124">
        <f ca="1">INDIRECT(calculation_hide!Y5)</f>
        <v>2022</v>
      </c>
      <c r="B7" s="150">
        <f ca="1">INDIRECT(calculation_hide!Z5)</f>
        <v>168.63</v>
      </c>
      <c r="C7" s="150">
        <f ca="1">INDIRECT(calculation_hide!AA5)</f>
        <v>5.24</v>
      </c>
      <c r="D7" s="150">
        <f ca="1">INDIRECT(calculation_hide!AB5)</f>
        <v>60.04</v>
      </c>
      <c r="E7" s="150">
        <f ca="1">INDIRECT(calculation_hide!AC5)</f>
        <v>66.759999999999991</v>
      </c>
      <c r="F7" s="150">
        <f ca="1">INDIRECT(calculation_hide!AD5)</f>
        <v>18.18</v>
      </c>
      <c r="G7" s="150">
        <f ca="1">INDIRECT(calculation_hide!AE5)</f>
        <v>10.3</v>
      </c>
      <c r="H7" s="150">
        <f ca="1">INDIRECT(calculation_hide!AF5)</f>
        <v>8.57</v>
      </c>
      <c r="I7" s="152">
        <f ca="1">INDIRECT(calculation_hide!AG5)</f>
        <v>-0.46</v>
      </c>
      <c r="J7" s="150">
        <f ca="1">INDIRECT(calculation_hide!AH5)</f>
        <v>171.68999999999997</v>
      </c>
      <c r="K7" s="150">
        <f ca="1">INDIRECT(calculation_hide!AI5)</f>
        <v>5.35</v>
      </c>
      <c r="L7" s="150">
        <f ca="1">INDIRECT(calculation_hide!AJ5)</f>
        <v>60.03</v>
      </c>
      <c r="M7" s="150">
        <f ca="1">INDIRECT(calculation_hide!AK5)</f>
        <v>69.709999999999994</v>
      </c>
      <c r="N7" s="150">
        <f ca="1">INDIRECT(calculation_hide!AL5)</f>
        <v>18.21</v>
      </c>
      <c r="O7" s="150">
        <f ca="1">INDIRECT(calculation_hide!AM5)</f>
        <v>10.29</v>
      </c>
      <c r="P7" s="150">
        <f ca="1">INDIRECT(calculation_hide!AN5)</f>
        <v>8.56</v>
      </c>
      <c r="Q7" s="152">
        <f ca="1">INDIRECT(calculation_hide!AO5)</f>
        <v>-0.46</v>
      </c>
      <c r="U7" s="20"/>
      <c r="V7" s="20"/>
      <c r="W7" s="20"/>
    </row>
    <row r="8" spans="1:28" ht="15.5" x14ac:dyDescent="0.35">
      <c r="A8" s="124">
        <f ca="1">INDIRECT(calculation_hide!Y6)</f>
        <v>2023</v>
      </c>
      <c r="B8" s="150">
        <f ca="1">INDIRECT(calculation_hide!Z6)</f>
        <v>163.79</v>
      </c>
      <c r="C8" s="150">
        <f ca="1">INDIRECT(calculation_hide!AA6)</f>
        <v>4.4799999999999995</v>
      </c>
      <c r="D8" s="150">
        <f ca="1">INDIRECT(calculation_hide!AB6)</f>
        <v>61.5</v>
      </c>
      <c r="E8" s="150">
        <f ca="1">INDIRECT(calculation_hide!AC6)</f>
        <v>59.819999999999993</v>
      </c>
      <c r="F8" s="150">
        <f ca="1">INDIRECT(calculation_hide!AD6)</f>
        <v>18.420000000000002</v>
      </c>
      <c r="G8" s="150">
        <f ca="1">INDIRECT(calculation_hide!AE6)</f>
        <v>8.7800000000000011</v>
      </c>
      <c r="H8" s="150">
        <f ca="1">INDIRECT(calculation_hide!AF6)</f>
        <v>8.75</v>
      </c>
      <c r="I8" s="152">
        <f ca="1">INDIRECT(calculation_hide!AG6)</f>
        <v>2.04</v>
      </c>
      <c r="J8" s="150">
        <f ca="1">INDIRECT(calculation_hide!AH6)</f>
        <v>166.32</v>
      </c>
      <c r="K8" s="150">
        <f ca="1">INDIRECT(calculation_hide!AI6)</f>
        <v>4.59</v>
      </c>
      <c r="L8" s="150">
        <f ca="1">INDIRECT(calculation_hide!AJ6)</f>
        <v>61.51</v>
      </c>
      <c r="M8" s="150">
        <f ca="1">INDIRECT(calculation_hide!AK6)</f>
        <v>62.22</v>
      </c>
      <c r="N8" s="150">
        <f ca="1">INDIRECT(calculation_hide!AL6)</f>
        <v>18.41</v>
      </c>
      <c r="O8" s="150">
        <f ca="1">INDIRECT(calculation_hide!AM6)</f>
        <v>8.7899999999999991</v>
      </c>
      <c r="P8" s="150">
        <f ca="1">INDIRECT(calculation_hide!AN6)</f>
        <v>8.75</v>
      </c>
      <c r="Q8" s="152">
        <f ca="1">INDIRECT(calculation_hide!AO6)</f>
        <v>2.0499999999999998</v>
      </c>
      <c r="T8" s="19"/>
      <c r="U8" s="20"/>
      <c r="V8" s="20"/>
      <c r="W8" s="20"/>
    </row>
    <row r="9" spans="1:28" ht="15.5" x14ac:dyDescent="0.35">
      <c r="A9" s="124" t="str">
        <f ca="1">INDIRECT(calculation_hide!Y7)</f>
        <v>2024 [provisional]</v>
      </c>
      <c r="B9" s="153">
        <f ca="1">INDIRECT(calculation_hide!Z7)</f>
        <v>163.54999999999998</v>
      </c>
      <c r="C9" s="153">
        <f ca="1">INDIRECT(calculation_hide!AA7)</f>
        <v>2.6599999999999997</v>
      </c>
      <c r="D9" s="153">
        <f ca="1">INDIRECT(calculation_hide!AB7)</f>
        <v>61.629999999999995</v>
      </c>
      <c r="E9" s="153">
        <f ca="1">INDIRECT(calculation_hide!AC7)</f>
        <v>58.86</v>
      </c>
      <c r="F9" s="153">
        <f ca="1">INDIRECT(calculation_hide!AD7)</f>
        <v>19.860000000000003</v>
      </c>
      <c r="G9" s="153">
        <f ca="1">INDIRECT(calculation_hide!AE7)</f>
        <v>8.7899999999999991</v>
      </c>
      <c r="H9" s="153">
        <f ca="1">INDIRECT(calculation_hide!AF7)</f>
        <v>8.8699999999999992</v>
      </c>
      <c r="I9" s="154">
        <f ca="1">INDIRECT(calculation_hide!AG7)</f>
        <v>2.88</v>
      </c>
      <c r="J9" s="153">
        <f ca="1">INDIRECT(calculation_hide!AH7)</f>
        <v>166.57000000000002</v>
      </c>
      <c r="K9" s="153">
        <f ca="1">INDIRECT(calculation_hide!AI7)</f>
        <v>2.72</v>
      </c>
      <c r="L9" s="153">
        <f ca="1">INDIRECT(calculation_hide!AJ7)</f>
        <v>61.63</v>
      </c>
      <c r="M9" s="153">
        <f ca="1">INDIRECT(calculation_hide!AK7)</f>
        <v>61.84</v>
      </c>
      <c r="N9" s="153">
        <f ca="1">INDIRECT(calculation_hide!AL7)</f>
        <v>19.850000000000001</v>
      </c>
      <c r="O9" s="153">
        <f ca="1">INDIRECT(calculation_hide!AM7)</f>
        <v>8.7899999999999991</v>
      </c>
      <c r="P9" s="153">
        <f ca="1">INDIRECT(calculation_hide!AN7)</f>
        <v>8.8699999999999992</v>
      </c>
      <c r="Q9" s="154">
        <f ca="1">INDIRECT(calculation_hide!AO7)</f>
        <v>2.87</v>
      </c>
      <c r="T9" s="19"/>
      <c r="U9" s="20"/>
      <c r="V9" s="20"/>
      <c r="W9" s="20"/>
    </row>
    <row r="10" spans="1:28" s="21" customFormat="1" ht="15.5" x14ac:dyDescent="0.3">
      <c r="A10" s="145" t="s">
        <v>579</v>
      </c>
      <c r="B10" s="135" t="str">
        <f ca="1">IF(((B9-B8)/B8*100)&gt;100,"(+)",IF(((B9-B8)/B8*100)&lt;-100,"(-)",IF(ROUND(((B9-B8)/B8*100),1)=0,"- ",IF(((B9-B8)/B8*100)&gt;0,TEXT(((B9-B8)/B8*100),"+0.0 "),TEXT(((B9-B8)/B8*100),"0.0 ")))))</f>
        <v xml:space="preserve">-0.1 </v>
      </c>
      <c r="C10" s="135" t="str">
        <f ca="1">IF(((C9-C8)/C8*100)&gt;100,"(+)",IF(((C9-C8)/C8*100)&lt;-100,"(-)",IF(ROUND(((C9-C8)/C8*100),1)=0,"- ",IF(((C9-C8)/C8*100)&gt;0,TEXT(((C9-C8)/C8*100),"+0.0 "),TEXT(((C9-C8)/C8*100),"0.0 ")))))</f>
        <v xml:space="preserve">-40.6 </v>
      </c>
      <c r="D10" s="135" t="str">
        <f t="shared" ref="D10:I10" ca="1" si="0">IF(((D9-D8)/D8*100)&gt;100,"(+)",IF(((D9-D8)/D8*100)&lt;-100,"(-)",IF(ROUND(((D9-D8)/D8*100),1)=0,"- ",IF(((D9-D8)/D8*100)&gt;0,TEXT(((D9-D8)/D8*100),"+0.0 "),TEXT(((D9-D8)/D8*100),"0.0 ")))))</f>
        <v xml:space="preserve">+0.2 </v>
      </c>
      <c r="E10" s="135" t="str">
        <f t="shared" ca="1" si="0"/>
        <v xml:space="preserve">-1.6 </v>
      </c>
      <c r="F10" s="135" t="str">
        <f t="shared" ca="1" si="0"/>
        <v xml:space="preserve">+7.8 </v>
      </c>
      <c r="G10" s="135" t="str">
        <f t="shared" ca="1" si="0"/>
        <v xml:space="preserve">+0.1 </v>
      </c>
      <c r="H10" s="135" t="str">
        <f t="shared" ca="1" si="0"/>
        <v xml:space="preserve">+1.4 </v>
      </c>
      <c r="I10" s="140" t="str">
        <f t="shared" ca="1" si="0"/>
        <v xml:space="preserve">+41.2 </v>
      </c>
      <c r="J10" s="136" t="str">
        <f ca="1">IF(((J9-J8)/J8*100)&gt;100,"(+)",IF(((J9-J8)/J8*100)&lt;-100,"(-)",IF(ROUND(((J9-J8)/J8*100),1)=0,"- ",IF(((J9-J8)/J8*100)&gt;0,TEXT(((J9-J8)/J8*100),"+0.0 "),TEXT(((J9-J8)/J8*100),"0.0 ")))))</f>
        <v xml:space="preserve">+0.2 </v>
      </c>
      <c r="K10" s="136" t="str">
        <f ca="1">IF(((K9-K8)/K8*100)&gt;100,"(+)",IF(((K9-K8)/K8*100)&lt;-100,"(-)",IF(ROUND(((K9-K8)/K8*100),1)=0,"- ",IF(((K9-K8)/K8*100)&gt;0,TEXT(((K9-K8)/K8*100),"+0.0 "),TEXT(((K9-K8)/K8*100),"0.0 ")))))</f>
        <v xml:space="preserve">-40.7 </v>
      </c>
      <c r="L10" s="135" t="str">
        <f t="shared" ref="L10:Q10" ca="1" si="1">IF(((L9-L8)/L8*100)&gt;100,"(+)",IF(((L9-L8)/L8*100)&lt;-100,"(-)",IF(ROUND(((L9-L8)/L8*100),1)=0,"- ",IF(((L9-L8)/L8*100)&gt;0,TEXT(((L9-L8)/L8*100),"+0.0 "),TEXT(((L9-L8)/L8*100),"0.0 ")))))</f>
        <v xml:space="preserve">+0.2 </v>
      </c>
      <c r="M10" s="135" t="str">
        <f t="shared" ca="1" si="1"/>
        <v xml:space="preserve">-0.6 </v>
      </c>
      <c r="N10" s="135" t="str">
        <f t="shared" ca="1" si="1"/>
        <v xml:space="preserve">+7.8 </v>
      </c>
      <c r="O10" s="135" t="str">
        <f t="shared" ca="1" si="1"/>
        <v xml:space="preserve">- </v>
      </c>
      <c r="P10" s="135" t="str">
        <f t="shared" ca="1" si="1"/>
        <v xml:space="preserve">+1.4 </v>
      </c>
      <c r="Q10" s="143" t="str">
        <f t="shared" ca="1" si="1"/>
        <v xml:space="preserve">+40.0 </v>
      </c>
      <c r="S10" s="17"/>
      <c r="U10" s="22"/>
      <c r="V10" s="22"/>
      <c r="W10" s="22"/>
    </row>
    <row r="11" spans="1:28" ht="15.5" x14ac:dyDescent="0.35">
      <c r="A11" s="133" t="str">
        <f ca="1">INDIRECT(calculation_hide!Y29)</f>
        <v xml:space="preserve">January - December 2023 </v>
      </c>
      <c r="B11" s="155">
        <f ca="1">INDIRECT(calculation_hide!Z29)</f>
        <v>163.79</v>
      </c>
      <c r="C11" s="156">
        <f ca="1">INDIRECT(calculation_hide!AA29)</f>
        <v>4.4799999999999995</v>
      </c>
      <c r="D11" s="156">
        <f ca="1">INDIRECT(calculation_hide!AB29)</f>
        <v>61.500000000000007</v>
      </c>
      <c r="E11" s="156">
        <f ca="1">INDIRECT(calculation_hide!AC29)</f>
        <v>59.82</v>
      </c>
      <c r="F11" s="156">
        <f ca="1">INDIRECT(calculation_hide!AD29)</f>
        <v>18.419999999999998</v>
      </c>
      <c r="G11" s="156">
        <f ca="1">INDIRECT(calculation_hide!AE29)</f>
        <v>8.7800000000000011</v>
      </c>
      <c r="H11" s="156">
        <f ca="1">INDIRECT(calculation_hide!AF29)</f>
        <v>8.7500000000000018</v>
      </c>
      <c r="I11" s="157">
        <f ca="1">INDIRECT(calculation_hide!AG29)</f>
        <v>2.04</v>
      </c>
      <c r="J11" s="156">
        <f ca="1">INDIRECT(calculation_hide!AH29)</f>
        <v>166.31333333333336</v>
      </c>
      <c r="K11" s="156">
        <f ca="1">INDIRECT(calculation_hide!AI29)</f>
        <v>4.5858333333333325</v>
      </c>
      <c r="L11" s="156">
        <f ca="1">INDIRECT(calculation_hide!AJ29)</f>
        <v>61.511666666666663</v>
      </c>
      <c r="M11" s="156">
        <f ca="1">INDIRECT(calculation_hide!AK29)</f>
        <v>62.221666666666671</v>
      </c>
      <c r="N11" s="156">
        <f ca="1">INDIRECT(calculation_hide!AL29)</f>
        <v>18.407499999999999</v>
      </c>
      <c r="O11" s="156">
        <f ca="1">INDIRECT(calculation_hide!AM29)</f>
        <v>8.7908333333333335</v>
      </c>
      <c r="P11" s="156">
        <f ca="1">INDIRECT(calculation_hide!AN29)</f>
        <v>8.7466666666666644</v>
      </c>
      <c r="Q11" s="158">
        <f ca="1">INDIRECT(calculation_hide!AO29)</f>
        <v>2.0491666666666664</v>
      </c>
      <c r="T11" s="21"/>
      <c r="U11" s="20"/>
      <c r="V11" s="20"/>
      <c r="W11" s="20"/>
    </row>
    <row r="12" spans="1:28" ht="15.5" x14ac:dyDescent="0.35">
      <c r="A12" s="146" t="str">
        <f ca="1">INDIRECT(calculation_hide!Y30)</f>
        <v>January - December 2024 [provisional]</v>
      </c>
      <c r="B12" s="159">
        <f ca="1">INDIRECT(calculation_hide!Z30)</f>
        <v>163.54999999999998</v>
      </c>
      <c r="C12" s="160">
        <f ca="1">INDIRECT(calculation_hide!AA30)</f>
        <v>2.6599999999999997</v>
      </c>
      <c r="D12" s="160">
        <f ca="1">INDIRECT(calculation_hide!AB30)</f>
        <v>61.629999999999995</v>
      </c>
      <c r="E12" s="160">
        <f ca="1">INDIRECT(calculation_hide!AC30)</f>
        <v>58.86</v>
      </c>
      <c r="F12" s="160">
        <f ca="1">INDIRECT(calculation_hide!AD30)</f>
        <v>19.86</v>
      </c>
      <c r="G12" s="160">
        <f ca="1">INDIRECT(calculation_hide!AE30)</f>
        <v>8.7899999999999991</v>
      </c>
      <c r="H12" s="160">
        <f ca="1">INDIRECT(calculation_hide!AF30)</f>
        <v>8.8699999999999992</v>
      </c>
      <c r="I12" s="161">
        <f ca="1">INDIRECT(calculation_hide!AG30)</f>
        <v>2.8800000000000003</v>
      </c>
      <c r="J12" s="160">
        <f ca="1">INDIRECT(calculation_hide!AH30)</f>
        <v>166.57500000000002</v>
      </c>
      <c r="K12" s="160">
        <f ca="1">INDIRECT(calculation_hide!AI30)</f>
        <v>2.7241666666666666</v>
      </c>
      <c r="L12" s="160">
        <f ca="1">INDIRECT(calculation_hide!AJ30)</f>
        <v>61.626666666666672</v>
      </c>
      <c r="M12" s="160">
        <f ca="1">INDIRECT(calculation_hide!AK30)</f>
        <v>61.838333333333331</v>
      </c>
      <c r="N12" s="160">
        <f ca="1">INDIRECT(calculation_hide!AL30)</f>
        <v>19.854166666666668</v>
      </c>
      <c r="O12" s="160">
        <f ca="1">INDIRECT(calculation_hide!AM30)</f>
        <v>8.7866666666666671</v>
      </c>
      <c r="P12" s="160">
        <f ca="1">INDIRECT(calculation_hide!AN30)</f>
        <v>8.8725000000000005</v>
      </c>
      <c r="Q12" s="161">
        <f ca="1">INDIRECT(calculation_hide!AO30)</f>
        <v>2.8725000000000001</v>
      </c>
      <c r="T12" s="191"/>
      <c r="U12" s="20"/>
      <c r="V12" s="20"/>
      <c r="W12" s="20"/>
    </row>
    <row r="13" spans="1:28" ht="15.5" x14ac:dyDescent="0.3">
      <c r="A13" s="134" t="s">
        <v>76</v>
      </c>
      <c r="B13" s="137" t="str">
        <f t="shared" ref="B13:I13" ca="1" si="2">IF(((B12-B11)/B11*100)&gt;100,"(+)",IF(((B12-B11)/B11*100)&lt;-100,"(-)",IF(ROUND(((B12-B11)/B11*100),1)=0,"- ",IF(((B12-B11)/B11*100)&gt;0,TEXT(((B12-B11)/B11*100),"+0.0 "),TEXT(((B12-B11)/B11*100),"0.0 ")))))</f>
        <v xml:space="preserve">-0.1 </v>
      </c>
      <c r="C13" s="137" t="str">
        <f t="shared" ca="1" si="2"/>
        <v xml:space="preserve">-40.6 </v>
      </c>
      <c r="D13" s="137" t="str">
        <f t="shared" ca="1" si="2"/>
        <v xml:space="preserve">+0.2 </v>
      </c>
      <c r="E13" s="137" t="str">
        <f t="shared" ca="1" si="2"/>
        <v xml:space="preserve">-1.6 </v>
      </c>
      <c r="F13" s="137" t="str">
        <f t="shared" ca="1" si="2"/>
        <v xml:space="preserve">+7.8 </v>
      </c>
      <c r="G13" s="137" t="str">
        <f t="shared" ca="1" si="2"/>
        <v xml:space="preserve">+0.1 </v>
      </c>
      <c r="H13" s="137" t="str">
        <f t="shared" ca="1" si="2"/>
        <v xml:space="preserve">+1.4 </v>
      </c>
      <c r="I13" s="141" t="str">
        <f t="shared" ca="1" si="2"/>
        <v xml:space="preserve">+41.2 </v>
      </c>
      <c r="J13" s="137" t="str">
        <f t="shared" ref="J13:Q13" ca="1" si="3">IF(((J12-J11)/J11*100)&gt;100,"(+)",IF(((J12-J11)/J11*100)&lt;-100,"(-)",IF(ROUND(((J12-J11)/J11*100),1)=0,"- ",IF(((J12-J11)/J11*100)&gt;0,TEXT(((J12-J11)/J11*100),"+0.0 "),TEXT(((J12-J11)/J11*100),"0.0 ")))))</f>
        <v xml:space="preserve">+0.2 </v>
      </c>
      <c r="K13" s="137" t="str">
        <f t="shared" ca="1" si="3"/>
        <v xml:space="preserve">-40.6 </v>
      </c>
      <c r="L13" s="137" t="str">
        <f t="shared" ca="1" si="3"/>
        <v xml:space="preserve">+0.2 </v>
      </c>
      <c r="M13" s="137" t="str">
        <f t="shared" ca="1" si="3"/>
        <v xml:space="preserve">-0.6 </v>
      </c>
      <c r="N13" s="137" t="str">
        <f t="shared" ca="1" si="3"/>
        <v xml:space="preserve">+7.9 </v>
      </c>
      <c r="O13" s="137" t="str">
        <f t="shared" ca="1" si="3"/>
        <v xml:space="preserve">- </v>
      </c>
      <c r="P13" s="137" t="str">
        <f t="shared" ca="1" si="3"/>
        <v xml:space="preserve">+1.4 </v>
      </c>
      <c r="Q13" s="141" t="str">
        <f t="shared" ca="1" si="3"/>
        <v xml:space="preserve">+40.2 </v>
      </c>
      <c r="T13" s="21"/>
      <c r="U13" s="20"/>
      <c r="V13" s="20"/>
      <c r="W13" s="20"/>
    </row>
    <row r="14" spans="1:28" ht="15.5" x14ac:dyDescent="0.35">
      <c r="A14" s="149" t="str">
        <f ca="1">INDIRECT(calculation_hide!Y11)</f>
        <v>October 2023</v>
      </c>
      <c r="B14" s="162">
        <f ca="1">INDIRECT(calculation_hide!Z11)</f>
        <v>13.260000000000002</v>
      </c>
      <c r="C14" s="162">
        <f ca="1">INDIRECT(calculation_hide!AA11)</f>
        <v>0.36</v>
      </c>
      <c r="D14" s="162">
        <f ca="1">INDIRECT(calculation_hide!AB11)</f>
        <v>5.26</v>
      </c>
      <c r="E14" s="162">
        <f ca="1">INDIRECT(calculation_hide!AC11)</f>
        <v>4.22</v>
      </c>
      <c r="F14" s="162">
        <f ca="1">INDIRECT(calculation_hide!AD11)</f>
        <v>1.74</v>
      </c>
      <c r="G14" s="162">
        <f ca="1">INDIRECT(calculation_hide!AE11)</f>
        <v>0.74</v>
      </c>
      <c r="H14" s="162">
        <f ca="1">INDIRECT(calculation_hide!AF11)</f>
        <v>0.81</v>
      </c>
      <c r="I14" s="163">
        <f ca="1">INDIRECT(calculation_hide!AG11)</f>
        <v>0.13</v>
      </c>
      <c r="J14" s="150">
        <f ca="1">INDIRECT(calculation_hide!AH11)</f>
        <v>166.66</v>
      </c>
      <c r="K14" s="150">
        <f ca="1">INDIRECT(calculation_hide!AI11)</f>
        <v>4.79</v>
      </c>
      <c r="L14" s="150">
        <f ca="1">INDIRECT(calculation_hide!AJ11)</f>
        <v>63.12</v>
      </c>
      <c r="M14" s="150">
        <f ca="1">INDIRECT(calculation_hide!AK11)</f>
        <v>60.48</v>
      </c>
      <c r="N14" s="150">
        <f ca="1">INDIRECT(calculation_hide!AL11)</f>
        <v>19.100000000000001</v>
      </c>
      <c r="O14" s="150">
        <f ca="1">INDIRECT(calculation_hide!AM11)</f>
        <v>8.99</v>
      </c>
      <c r="P14" s="150">
        <f ca="1">INDIRECT(calculation_hide!AN11)</f>
        <v>8.6</v>
      </c>
      <c r="Q14" s="151">
        <f ca="1">INDIRECT(calculation_hide!AO11)</f>
        <v>1.58</v>
      </c>
      <c r="T14" s="21"/>
      <c r="U14" s="20"/>
      <c r="V14" s="20"/>
      <c r="W14" s="20"/>
      <c r="X14" s="24"/>
      <c r="Y14" s="24"/>
      <c r="Z14" s="24"/>
      <c r="AA14" s="24"/>
      <c r="AB14" s="24"/>
    </row>
    <row r="15" spans="1:28" ht="15.5" x14ac:dyDescent="0.35">
      <c r="A15" s="149" t="str">
        <f ca="1">INDIRECT(calculation_hide!Y12)</f>
        <v>November 2023</v>
      </c>
      <c r="B15" s="162">
        <f ca="1">INDIRECT(calculation_hide!Z12)</f>
        <v>15.150000000000002</v>
      </c>
      <c r="C15" s="162">
        <f ca="1">INDIRECT(calculation_hide!AA12)</f>
        <v>0.43</v>
      </c>
      <c r="D15" s="162">
        <f ca="1">INDIRECT(calculation_hide!AB12)</f>
        <v>5.17</v>
      </c>
      <c r="E15" s="162">
        <f ca="1">INDIRECT(calculation_hide!AC12)</f>
        <v>6.16</v>
      </c>
      <c r="F15" s="162">
        <f ca="1">INDIRECT(calculation_hide!AD12)</f>
        <v>1.74</v>
      </c>
      <c r="G15" s="162">
        <f ca="1">INDIRECT(calculation_hide!AE12)</f>
        <v>0.65</v>
      </c>
      <c r="H15" s="162">
        <f ca="1">INDIRECT(calculation_hide!AF12)</f>
        <v>0.79</v>
      </c>
      <c r="I15" s="164">
        <f ca="1">INDIRECT(calculation_hide!AG12)</f>
        <v>0.21</v>
      </c>
      <c r="J15" s="150">
        <f ca="1">INDIRECT(calculation_hide!AH12)</f>
        <v>167.22999999999996</v>
      </c>
      <c r="K15" s="150">
        <f ca="1">INDIRECT(calculation_hide!AI12)</f>
        <v>4.7300000000000004</v>
      </c>
      <c r="L15" s="150">
        <f ca="1">INDIRECT(calculation_hide!AJ12)</f>
        <v>62.04</v>
      </c>
      <c r="M15" s="150">
        <f ca="1">INDIRECT(calculation_hide!AK12)</f>
        <v>61.56</v>
      </c>
      <c r="N15" s="150">
        <f ca="1">INDIRECT(calculation_hide!AL12)</f>
        <v>19.78</v>
      </c>
      <c r="O15" s="150">
        <f ca="1">INDIRECT(calculation_hide!AM12)</f>
        <v>7.91</v>
      </c>
      <c r="P15" s="150">
        <f ca="1">INDIRECT(calculation_hide!AN12)</f>
        <v>8.6999999999999993</v>
      </c>
      <c r="Q15" s="152">
        <f ca="1">INDIRECT(calculation_hide!AO12)</f>
        <v>2.5099999999999998</v>
      </c>
      <c r="T15" s="21"/>
      <c r="U15" s="20"/>
      <c r="V15" s="20"/>
      <c r="W15" s="20"/>
      <c r="X15" s="24"/>
      <c r="Y15" s="24"/>
      <c r="Z15" s="24"/>
    </row>
    <row r="16" spans="1:28" ht="15.5" x14ac:dyDescent="0.35">
      <c r="A16" s="149" t="str">
        <f ca="1">INDIRECT(calculation_hide!Y13)</f>
        <v>December 2023</v>
      </c>
      <c r="B16" s="162">
        <f ca="1">INDIRECT(calculation_hide!Z13)</f>
        <v>16.12</v>
      </c>
      <c r="C16" s="162">
        <f ca="1">INDIRECT(calculation_hide!AA13)</f>
        <v>0.38</v>
      </c>
      <c r="D16" s="162">
        <f ca="1">INDIRECT(calculation_hide!AB13)</f>
        <v>5.0999999999999996</v>
      </c>
      <c r="E16" s="162">
        <f ca="1">INDIRECT(calculation_hide!AC13)</f>
        <v>6.96</v>
      </c>
      <c r="F16" s="162">
        <f ca="1">INDIRECT(calculation_hide!AD13)</f>
        <v>1.74</v>
      </c>
      <c r="G16" s="162">
        <f ca="1">INDIRECT(calculation_hide!AE13)</f>
        <v>0.83</v>
      </c>
      <c r="H16" s="162">
        <f ca="1">INDIRECT(calculation_hide!AF13)</f>
        <v>1.01</v>
      </c>
      <c r="I16" s="164">
        <f ca="1">INDIRECT(calculation_hide!AG13)</f>
        <v>0.1</v>
      </c>
      <c r="J16" s="150">
        <f ca="1">INDIRECT(calculation_hide!AH13)</f>
        <v>166.98</v>
      </c>
      <c r="K16" s="150">
        <f ca="1">INDIRECT(calculation_hide!AI13)</f>
        <v>3.99</v>
      </c>
      <c r="L16" s="150">
        <f ca="1">INDIRECT(calculation_hide!AJ13)</f>
        <v>61.2</v>
      </c>
      <c r="M16" s="150">
        <f ca="1">INDIRECT(calculation_hide!AK13)</f>
        <v>62.2</v>
      </c>
      <c r="N16" s="150">
        <f ca="1">INDIRECT(calculation_hide!AL13)</f>
        <v>19.93</v>
      </c>
      <c r="O16" s="150">
        <f ca="1">INDIRECT(calculation_hide!AM13)</f>
        <v>8.6199999999999992</v>
      </c>
      <c r="P16" s="150">
        <f ca="1">INDIRECT(calculation_hide!AN13)</f>
        <v>9.82</v>
      </c>
      <c r="Q16" s="152">
        <f ca="1">INDIRECT(calculation_hide!AO13)</f>
        <v>1.22</v>
      </c>
      <c r="T16" s="21"/>
      <c r="U16" s="20"/>
      <c r="V16" s="20"/>
      <c r="W16" s="20"/>
      <c r="X16" s="24"/>
      <c r="Y16" s="24"/>
      <c r="Z16" s="24"/>
    </row>
    <row r="17" spans="1:26" s="27" customFormat="1" ht="15.5" x14ac:dyDescent="0.35">
      <c r="A17" s="131" t="s">
        <v>69</v>
      </c>
      <c r="B17" s="165">
        <f t="shared" ref="B17:I17" ca="1" si="4">SUM(B14:B16)</f>
        <v>44.53</v>
      </c>
      <c r="C17" s="165">
        <f t="shared" ca="1" si="4"/>
        <v>1.17</v>
      </c>
      <c r="D17" s="165">
        <f t="shared" ca="1" si="4"/>
        <v>15.53</v>
      </c>
      <c r="E17" s="165">
        <f t="shared" ca="1" si="4"/>
        <v>17.34</v>
      </c>
      <c r="F17" s="165">
        <f t="shared" ca="1" si="4"/>
        <v>5.22</v>
      </c>
      <c r="G17" s="165">
        <f t="shared" ca="1" si="4"/>
        <v>2.2200000000000002</v>
      </c>
      <c r="H17" s="165">
        <f t="shared" ca="1" si="4"/>
        <v>2.6100000000000003</v>
      </c>
      <c r="I17" s="166">
        <f t="shared" ca="1" si="4"/>
        <v>0.43999999999999995</v>
      </c>
      <c r="J17" s="165">
        <f t="shared" ref="J17:K17" ca="1" si="5">ROUND((AVERAGE(J14:J16)),2)</f>
        <v>166.96</v>
      </c>
      <c r="K17" s="165">
        <f t="shared" ca="1" si="5"/>
        <v>4.5</v>
      </c>
      <c r="L17" s="165">
        <f ca="1">ROUND((AVERAGE(L14:L16)),2)</f>
        <v>62.12</v>
      </c>
      <c r="M17" s="165">
        <f t="shared" ref="M17:Q17" ca="1" si="6">ROUND((AVERAGE(M14:M16)),2)</f>
        <v>61.41</v>
      </c>
      <c r="N17" s="165">
        <f t="shared" ca="1" si="6"/>
        <v>19.600000000000001</v>
      </c>
      <c r="O17" s="165">
        <f t="shared" ca="1" si="6"/>
        <v>8.51</v>
      </c>
      <c r="P17" s="165">
        <f t="shared" ca="1" si="6"/>
        <v>9.0399999999999991</v>
      </c>
      <c r="Q17" s="166">
        <f t="shared" ca="1" si="6"/>
        <v>1.77</v>
      </c>
      <c r="S17" s="192"/>
      <c r="T17" s="21"/>
      <c r="U17" s="25"/>
      <c r="V17" s="25"/>
      <c r="W17" s="25"/>
      <c r="X17" s="26"/>
      <c r="Y17" s="26"/>
      <c r="Z17" s="26"/>
    </row>
    <row r="18" spans="1:26" ht="15.5" x14ac:dyDescent="0.35">
      <c r="A18" s="149" t="str">
        <f ca="1">INDIRECT(calculation_hide!Y23)</f>
        <v>October 2024</v>
      </c>
      <c r="B18" s="162">
        <f ca="1">INDIRECT(calculation_hide!Z23)</f>
        <v>13.740000000000002</v>
      </c>
      <c r="C18" s="162">
        <f ca="1">INDIRECT(calculation_hide!AA23)</f>
        <v>0.15</v>
      </c>
      <c r="D18" s="162">
        <f ca="1">INDIRECT(calculation_hide!AB23)</f>
        <v>5.58</v>
      </c>
      <c r="E18" s="162">
        <f ca="1">INDIRECT(calculation_hide!AC23)</f>
        <v>4.6900000000000004</v>
      </c>
      <c r="F18" s="162">
        <f ca="1">INDIRECT(calculation_hide!AD23)</f>
        <v>1.68</v>
      </c>
      <c r="G18" s="162">
        <f ca="1">INDIRECT(calculation_hide!AE23)</f>
        <v>0.7</v>
      </c>
      <c r="H18" s="162">
        <f ca="1">INDIRECT(calculation_hide!AF23)</f>
        <v>0.72</v>
      </c>
      <c r="I18" s="164">
        <f ca="1">INDIRECT(calculation_hide!AG23)</f>
        <v>0.22</v>
      </c>
      <c r="J18" s="150">
        <f ca="1">INDIRECT(calculation_hide!AH23)</f>
        <v>171.72</v>
      </c>
      <c r="K18" s="150">
        <f ca="1">INDIRECT(calculation_hide!AI23)</f>
        <v>1.83</v>
      </c>
      <c r="L18" s="150">
        <f ca="1">INDIRECT(calculation_hide!AJ23)</f>
        <v>66.97</v>
      </c>
      <c r="M18" s="150">
        <f ca="1">INDIRECT(calculation_hide!AK23)</f>
        <v>65.73</v>
      </c>
      <c r="N18" s="150">
        <f ca="1">INDIRECT(calculation_hide!AL23)</f>
        <v>18.399999999999999</v>
      </c>
      <c r="O18" s="150">
        <f ca="1">INDIRECT(calculation_hide!AM23)</f>
        <v>8.44</v>
      </c>
      <c r="P18" s="150">
        <f ca="1">INDIRECT(calculation_hide!AN23)</f>
        <v>7.75</v>
      </c>
      <c r="Q18" s="151">
        <f ca="1">INDIRECT(calculation_hide!AO23)</f>
        <v>2.6</v>
      </c>
      <c r="S18" s="192"/>
      <c r="T18" s="21"/>
      <c r="U18" s="20"/>
      <c r="V18" s="20"/>
      <c r="W18" s="20"/>
      <c r="X18" s="24"/>
      <c r="Y18" s="24"/>
      <c r="Z18" s="24"/>
    </row>
    <row r="19" spans="1:26" ht="15.5" x14ac:dyDescent="0.35">
      <c r="A19" s="149" t="str">
        <f ca="1">INDIRECT(calculation_hide!Y24)</f>
        <v>November 2024</v>
      </c>
      <c r="B19" s="162">
        <f ca="1">INDIRECT(calculation_hide!Z24)</f>
        <v>15.34</v>
      </c>
      <c r="C19" s="162">
        <f ca="1">INDIRECT(calculation_hide!AA24)</f>
        <v>0.15</v>
      </c>
      <c r="D19" s="162">
        <f ca="1">INDIRECT(calculation_hide!AB24)</f>
        <v>5.0199999999999996</v>
      </c>
      <c r="E19" s="162">
        <f ca="1">INDIRECT(calculation_hide!AC24)</f>
        <v>6.91</v>
      </c>
      <c r="F19" s="162">
        <f ca="1">INDIRECT(calculation_hide!AD24)</f>
        <v>1.68</v>
      </c>
      <c r="G19" s="162">
        <f ca="1">INDIRECT(calculation_hide!AE24)</f>
        <v>0.69</v>
      </c>
      <c r="H19" s="162">
        <f ca="1">INDIRECT(calculation_hide!AF24)</f>
        <v>0.67</v>
      </c>
      <c r="I19" s="164">
        <f ca="1">INDIRECT(calculation_hide!AG24)</f>
        <v>0.22</v>
      </c>
      <c r="J19" s="150">
        <f ca="1">INDIRECT(calculation_hide!AH24)</f>
        <v>168.32</v>
      </c>
      <c r="K19" s="150">
        <f ca="1">INDIRECT(calculation_hide!AI24)</f>
        <v>1.75</v>
      </c>
      <c r="L19" s="150">
        <f ca="1">INDIRECT(calculation_hide!AJ24)</f>
        <v>60.2</v>
      </c>
      <c r="M19" s="150">
        <f ca="1">INDIRECT(calculation_hide!AK24)</f>
        <v>68.75</v>
      </c>
      <c r="N19" s="150">
        <f ca="1">INDIRECT(calculation_hide!AL24)</f>
        <v>19.03</v>
      </c>
      <c r="O19" s="150">
        <f ca="1">INDIRECT(calculation_hide!AM24)</f>
        <v>8.5500000000000007</v>
      </c>
      <c r="P19" s="150">
        <f ca="1">INDIRECT(calculation_hide!AN24)</f>
        <v>7.45</v>
      </c>
      <c r="Q19" s="152">
        <f ca="1">INDIRECT(calculation_hide!AO24)</f>
        <v>2.59</v>
      </c>
      <c r="S19" s="192"/>
      <c r="T19" s="21"/>
      <c r="U19" s="20"/>
      <c r="V19" s="20"/>
      <c r="W19" s="20"/>
      <c r="X19" s="24"/>
      <c r="Y19" s="24"/>
      <c r="Z19" s="24"/>
    </row>
    <row r="20" spans="1:26" ht="15.5" x14ac:dyDescent="0.35">
      <c r="A20" s="149" t="str">
        <f ca="1">INDIRECT(calculation_hide!Y25)</f>
        <v>December 2024 [provisional]</v>
      </c>
      <c r="B20" s="162">
        <f ca="1">INDIRECT(calculation_hide!Z25)</f>
        <v>16.14</v>
      </c>
      <c r="C20" s="162">
        <f ca="1">INDIRECT(calculation_hide!AA25)</f>
        <v>0.18</v>
      </c>
      <c r="D20" s="162">
        <f ca="1">INDIRECT(calculation_hide!AB25)</f>
        <v>5.17</v>
      </c>
      <c r="E20" s="162">
        <f ca="1">INDIRECT(calculation_hide!AC25)</f>
        <v>7.31</v>
      </c>
      <c r="F20" s="162">
        <f ca="1">INDIRECT(calculation_hide!AD25)</f>
        <v>1.68</v>
      </c>
      <c r="G20" s="162">
        <f ca="1">INDIRECT(calculation_hide!AE25)</f>
        <v>0.7</v>
      </c>
      <c r="H20" s="162">
        <f ca="1">INDIRECT(calculation_hide!AF25)</f>
        <v>0.93</v>
      </c>
      <c r="I20" s="164">
        <f ca="1">INDIRECT(calculation_hide!AG25)</f>
        <v>0.17</v>
      </c>
      <c r="J20" s="150">
        <f ca="1">INDIRECT(calculation_hide!AH25)</f>
        <v>167.17999999999998</v>
      </c>
      <c r="K20" s="150">
        <f ca="1">INDIRECT(calculation_hide!AI25)</f>
        <v>2.0099999999999998</v>
      </c>
      <c r="L20" s="150">
        <f ca="1">INDIRECT(calculation_hide!AJ25)</f>
        <v>62.07</v>
      </c>
      <c r="M20" s="150">
        <f ca="1">INDIRECT(calculation_hide!AK25)</f>
        <v>65.709999999999994</v>
      </c>
      <c r="N20" s="150">
        <f ca="1">INDIRECT(calculation_hide!AL25)</f>
        <v>19.16</v>
      </c>
      <c r="O20" s="150">
        <f ca="1">INDIRECT(calculation_hide!AM25)</f>
        <v>7.25</v>
      </c>
      <c r="P20" s="150">
        <f ca="1">INDIRECT(calculation_hide!AN25)</f>
        <v>8.92</v>
      </c>
      <c r="Q20" s="152">
        <f ca="1">INDIRECT(calculation_hide!AO25)</f>
        <v>2.06</v>
      </c>
      <c r="S20" s="192"/>
      <c r="T20" s="21"/>
      <c r="U20" s="20"/>
      <c r="V20" s="20"/>
      <c r="W20" s="20"/>
    </row>
    <row r="21" spans="1:26" s="27" customFormat="1" ht="15.5" x14ac:dyDescent="0.35">
      <c r="A21" s="132" t="s">
        <v>69</v>
      </c>
      <c r="B21" s="165">
        <f ca="1">SUM(B18:B20)</f>
        <v>45.22</v>
      </c>
      <c r="C21" s="165">
        <f t="shared" ref="C21:I21" ca="1" si="7">SUM(C18:C20)</f>
        <v>0.48</v>
      </c>
      <c r="D21" s="165">
        <f t="shared" ca="1" si="7"/>
        <v>15.77</v>
      </c>
      <c r="E21" s="165">
        <f t="shared" ca="1" si="7"/>
        <v>18.91</v>
      </c>
      <c r="F21" s="165">
        <f t="shared" ca="1" si="7"/>
        <v>5.04</v>
      </c>
      <c r="G21" s="165">
        <f t="shared" ca="1" si="7"/>
        <v>2.09</v>
      </c>
      <c r="H21" s="165">
        <f t="shared" ca="1" si="7"/>
        <v>2.3200000000000003</v>
      </c>
      <c r="I21" s="166">
        <f t="shared" ca="1" si="7"/>
        <v>0.61</v>
      </c>
      <c r="J21" s="165">
        <f t="shared" ref="J21:Q21" ca="1" si="8">ROUND((AVERAGE(J18:J20)),2)</f>
        <v>169.07</v>
      </c>
      <c r="K21" s="165">
        <f t="shared" ca="1" si="8"/>
        <v>1.86</v>
      </c>
      <c r="L21" s="165">
        <f t="shared" ca="1" si="8"/>
        <v>63.08</v>
      </c>
      <c r="M21" s="165">
        <f t="shared" ca="1" si="8"/>
        <v>66.73</v>
      </c>
      <c r="N21" s="165">
        <f t="shared" ca="1" si="8"/>
        <v>18.86</v>
      </c>
      <c r="O21" s="165">
        <f t="shared" ca="1" si="8"/>
        <v>8.08</v>
      </c>
      <c r="P21" s="165">
        <f t="shared" ca="1" si="8"/>
        <v>8.0399999999999991</v>
      </c>
      <c r="Q21" s="166">
        <f t="shared" ca="1" si="8"/>
        <v>2.42</v>
      </c>
      <c r="S21" s="192"/>
      <c r="T21" s="21"/>
      <c r="U21" s="25"/>
      <c r="V21" s="25"/>
      <c r="W21" s="25"/>
    </row>
    <row r="22" spans="1:26" ht="20.25" customHeight="1" x14ac:dyDescent="0.3">
      <c r="A22" s="145" t="s">
        <v>591</v>
      </c>
      <c r="B22" s="138" t="str">
        <f t="shared" ref="B22:I22" ca="1" si="9">IF(((B21-B17)/B17*100)&gt;100,"(+)",IF(((B21-B17)/B17*100)&lt;-100,"(-)",IF(ROUND(((B21-B17)/B17*100),1)=0,"- ",IF(((B21-B17)/B17*100)&gt;0,TEXT(((B21-B17)/B17*100),"+0.0 "),TEXT(((B21-B17)/B17*100),"0.0 ")))))</f>
        <v xml:space="preserve">+1.5 </v>
      </c>
      <c r="C22" s="138" t="str">
        <f t="shared" ca="1" si="9"/>
        <v xml:space="preserve">-59.0 </v>
      </c>
      <c r="D22" s="138" t="str">
        <f t="shared" ca="1" si="9"/>
        <v xml:space="preserve">+1.5 </v>
      </c>
      <c r="E22" s="138" t="str">
        <f t="shared" ca="1" si="9"/>
        <v xml:space="preserve">+9.1 </v>
      </c>
      <c r="F22" s="138" t="str">
        <f t="shared" ca="1" si="9"/>
        <v xml:space="preserve">-3.4 </v>
      </c>
      <c r="G22" s="138" t="str">
        <f t="shared" ca="1" si="9"/>
        <v xml:space="preserve">-5.9 </v>
      </c>
      <c r="H22" s="138" t="str">
        <f t="shared" ca="1" si="9"/>
        <v xml:space="preserve">-11.1 </v>
      </c>
      <c r="I22" s="142" t="str">
        <f t="shared" ca="1" si="9"/>
        <v xml:space="preserve">+38.6 </v>
      </c>
      <c r="J22" s="138" t="str">
        <f t="shared" ref="J22:Q22" ca="1" si="10">IF(((J21-J17)/J17*100)&gt;100,"(+)",IF(((J21-J17)/J17*100)&lt;-100,"(-)",IF(ROUND(((J21-J17)/J17*100),1)=0,"- ",IF(((J21-J17)/J17*100)&gt;0,TEXT(((J21-J17)/J17*100),"+0.0 "),TEXT(((J21-J17)/J17*100),"0.0 ")))))</f>
        <v xml:space="preserve">+1.3 </v>
      </c>
      <c r="K22" s="138" t="str">
        <f t="shared" ca="1" si="10"/>
        <v xml:space="preserve">-58.7 </v>
      </c>
      <c r="L22" s="138" t="str">
        <f t="shared" ca="1" si="10"/>
        <v xml:space="preserve">+1.5 </v>
      </c>
      <c r="M22" s="138" t="str">
        <f t="shared" ca="1" si="10"/>
        <v xml:space="preserve">+8.7 </v>
      </c>
      <c r="N22" s="138" t="str">
        <f t="shared" ca="1" si="10"/>
        <v xml:space="preserve">-3.8 </v>
      </c>
      <c r="O22" s="138" t="str">
        <f t="shared" ca="1" si="10"/>
        <v xml:space="preserve">-5.1 </v>
      </c>
      <c r="P22" s="139" t="str">
        <f t="shared" ca="1" si="10"/>
        <v xml:space="preserve">-11.1 </v>
      </c>
      <c r="Q22" s="144" t="str">
        <f t="shared" ca="1" si="10"/>
        <v xml:space="preserve">+36.7 </v>
      </c>
      <c r="T22" s="21"/>
      <c r="U22" s="20"/>
      <c r="V22" s="20"/>
      <c r="W22" s="20"/>
    </row>
    <row r="23" spans="1:26" ht="3.75" customHeight="1" x14ac:dyDescent="0.3">
      <c r="T23" s="21"/>
      <c r="U23" s="20"/>
    </row>
    <row r="24" spans="1:26" s="29" customFormat="1" ht="13" x14ac:dyDescent="0.3">
      <c r="L24" s="30"/>
      <c r="M24" s="31"/>
      <c r="N24" s="189"/>
      <c r="P24" s="32"/>
      <c r="S24" s="193"/>
      <c r="T24" s="21"/>
      <c r="U24" s="20"/>
    </row>
    <row r="25" spans="1:26" s="29" customFormat="1" ht="20" x14ac:dyDescent="0.4">
      <c r="B25" s="179"/>
      <c r="C25" s="179"/>
      <c r="D25" s="179"/>
      <c r="J25" s="195"/>
      <c r="K25" s="148"/>
      <c r="L25" s="148"/>
      <c r="M25" s="33"/>
      <c r="N25" s="34"/>
      <c r="O25" s="194"/>
      <c r="P25" s="200"/>
      <c r="Q25" s="203"/>
      <c r="R25" s="36"/>
      <c r="S25" s="17"/>
      <c r="T25" s="21"/>
      <c r="U25" s="20"/>
    </row>
    <row r="26" spans="1:26" s="29" customFormat="1" x14ac:dyDescent="0.25">
      <c r="B26" s="179"/>
      <c r="C26" s="179"/>
      <c r="D26" s="179"/>
      <c r="E26" s="179"/>
      <c r="F26" s="179"/>
      <c r="G26" s="179"/>
      <c r="H26" s="179"/>
      <c r="I26" s="179"/>
      <c r="J26" s="179"/>
      <c r="K26" s="189"/>
      <c r="L26" s="179"/>
      <c r="M26" s="179"/>
      <c r="N26" s="179"/>
      <c r="O26" s="189"/>
      <c r="P26" s="179"/>
      <c r="Q26" s="179"/>
      <c r="R26" s="35"/>
      <c r="S26" s="17"/>
      <c r="T26" s="37"/>
      <c r="U26" s="20"/>
    </row>
    <row r="27" spans="1:26" s="29" customFormat="1" x14ac:dyDescent="0.25">
      <c r="B27" s="179"/>
      <c r="C27" s="179"/>
      <c r="D27" s="179"/>
      <c r="E27" s="179"/>
      <c r="F27" s="179"/>
      <c r="G27" s="179"/>
      <c r="H27" s="179"/>
      <c r="I27" s="179"/>
      <c r="J27" s="179"/>
      <c r="K27" s="179"/>
      <c r="L27" s="189"/>
      <c r="M27" s="179"/>
      <c r="N27" s="179"/>
      <c r="O27" s="179"/>
      <c r="P27" s="184"/>
      <c r="Q27" s="179"/>
      <c r="R27" s="38"/>
      <c r="S27" s="38"/>
      <c r="T27" s="37"/>
      <c r="U27" s="20"/>
    </row>
    <row r="28" spans="1:26" s="29" customFormat="1" x14ac:dyDescent="0.25">
      <c r="A28" s="39"/>
      <c r="L28" s="30"/>
      <c r="M28" s="37"/>
      <c r="N28" s="38"/>
      <c r="O28" s="38"/>
      <c r="P28" s="189"/>
      <c r="Q28" s="38"/>
      <c r="R28" s="38"/>
      <c r="S28" s="38"/>
      <c r="T28" s="37"/>
      <c r="U28" s="20"/>
    </row>
    <row r="29" spans="1:26" s="29" customFormat="1" ht="10" x14ac:dyDescent="0.2">
      <c r="A29" s="40"/>
      <c r="J29" s="147"/>
      <c r="L29" s="30"/>
      <c r="M29" s="41"/>
      <c r="N29" s="42"/>
      <c r="O29" s="42"/>
      <c r="P29" s="42"/>
      <c r="Q29" s="42"/>
      <c r="R29" s="42"/>
      <c r="S29" s="42"/>
      <c r="T29" s="37"/>
    </row>
    <row r="30" spans="1:26" s="29" customFormat="1" ht="10" x14ac:dyDescent="0.2">
      <c r="L30" s="30"/>
      <c r="M30" s="41"/>
      <c r="N30" s="42"/>
      <c r="O30" s="42"/>
      <c r="P30" s="42"/>
      <c r="Q30" s="42"/>
      <c r="R30" s="42"/>
      <c r="S30" s="42"/>
      <c r="T30" s="37"/>
    </row>
    <row r="31" spans="1:26" s="29" customFormat="1" ht="10" x14ac:dyDescent="0.2">
      <c r="L31" s="30"/>
      <c r="M31" s="43"/>
      <c r="N31" s="42"/>
      <c r="O31" s="42"/>
      <c r="P31" s="42"/>
      <c r="Q31" s="42"/>
      <c r="R31" s="42"/>
      <c r="S31" s="42"/>
      <c r="T31" s="37"/>
    </row>
    <row r="32" spans="1:26" s="29" customFormat="1" ht="10" x14ac:dyDescent="0.2">
      <c r="L32" s="30"/>
      <c r="M32" s="44"/>
      <c r="N32" s="38"/>
      <c r="O32" s="38"/>
      <c r="P32" s="38"/>
      <c r="Q32" s="38"/>
      <c r="R32" s="38"/>
      <c r="S32" s="38"/>
    </row>
    <row r="33" spans="1:19" s="29" customFormat="1" ht="10" x14ac:dyDescent="0.2">
      <c r="B33" s="30"/>
      <c r="C33" s="30"/>
      <c r="D33" s="30"/>
      <c r="E33" s="30"/>
      <c r="F33" s="30"/>
      <c r="G33" s="30"/>
      <c r="H33" s="30"/>
      <c r="I33" s="30"/>
      <c r="J33" s="148"/>
      <c r="K33" s="30"/>
      <c r="L33" s="30"/>
      <c r="M33" s="44"/>
      <c r="N33" s="38"/>
      <c r="O33" s="38"/>
      <c r="P33" s="38"/>
      <c r="Q33" s="38"/>
      <c r="R33" s="38"/>
      <c r="S33" s="38"/>
    </row>
    <row r="34" spans="1:19" s="29" customFormat="1" ht="10" x14ac:dyDescent="0.2">
      <c r="B34" s="179"/>
      <c r="C34" s="179"/>
      <c r="D34" s="179"/>
      <c r="E34" s="179"/>
      <c r="F34" s="179"/>
      <c r="G34" s="179"/>
      <c r="H34" s="179"/>
      <c r="I34" s="179"/>
      <c r="J34" s="179"/>
      <c r="K34" s="179"/>
      <c r="L34" s="179"/>
      <c r="M34" s="179"/>
      <c r="N34" s="179"/>
      <c r="O34" s="179"/>
      <c r="P34" s="179"/>
      <c r="Q34" s="179"/>
      <c r="R34" s="38"/>
      <c r="S34" s="38"/>
    </row>
    <row r="35" spans="1:19" s="46" customFormat="1" ht="12.75" customHeight="1" x14ac:dyDescent="0.2">
      <c r="A35" s="45"/>
      <c r="B35" s="29"/>
      <c r="C35" s="29"/>
      <c r="D35" s="29"/>
      <c r="E35" s="29"/>
      <c r="F35" s="29"/>
      <c r="G35" s="29"/>
      <c r="H35" s="29"/>
      <c r="I35" s="29"/>
      <c r="J35" s="29"/>
      <c r="K35" s="29"/>
      <c r="L35" s="30"/>
      <c r="M35" s="29"/>
      <c r="N35" s="38"/>
      <c r="O35" s="38"/>
      <c r="P35" s="38"/>
      <c r="Q35" s="38"/>
      <c r="R35" s="38"/>
      <c r="S35" s="38"/>
    </row>
    <row r="36" spans="1:19" s="29" customFormat="1" ht="12.75" customHeight="1" x14ac:dyDescent="0.2">
      <c r="L36" s="30"/>
      <c r="N36" s="38"/>
      <c r="O36" s="38"/>
      <c r="P36" s="38"/>
      <c r="Q36" s="38"/>
      <c r="R36" s="38"/>
      <c r="S36" s="38"/>
    </row>
    <row r="37" spans="1:19" ht="13.5" x14ac:dyDescent="0.35">
      <c r="D37" s="47"/>
      <c r="E37" s="47"/>
      <c r="F37" s="47"/>
      <c r="G37" s="47"/>
      <c r="H37" s="47"/>
      <c r="I37" s="47"/>
      <c r="J37" s="48"/>
      <c r="K37" s="48"/>
      <c r="M37" s="47"/>
      <c r="N37" s="42"/>
      <c r="O37" s="42"/>
      <c r="P37" s="42"/>
      <c r="Q37" s="42"/>
      <c r="R37" s="42"/>
      <c r="S37" s="42"/>
    </row>
    <row r="38" spans="1:19" ht="13.5" x14ac:dyDescent="0.35">
      <c r="A38" s="49"/>
      <c r="D38" s="50"/>
      <c r="E38" s="50"/>
      <c r="F38" s="50"/>
      <c r="G38" s="50"/>
      <c r="H38" s="50"/>
      <c r="I38" s="50"/>
      <c r="J38" s="50"/>
      <c r="K38" s="50"/>
      <c r="L38" s="50"/>
      <c r="M38" s="50"/>
      <c r="N38" s="50"/>
      <c r="O38" s="50"/>
      <c r="P38" s="50"/>
      <c r="Q38" s="50"/>
      <c r="R38" s="50"/>
      <c r="S38" s="50"/>
    </row>
    <row r="39" spans="1:19" ht="13.5" x14ac:dyDescent="0.35">
      <c r="D39" s="50"/>
      <c r="E39" s="50"/>
      <c r="F39" s="50"/>
      <c r="G39" s="50"/>
      <c r="H39" s="50"/>
      <c r="I39" s="50"/>
      <c r="J39" s="50"/>
      <c r="K39" s="50"/>
      <c r="L39" s="50"/>
      <c r="M39" s="50"/>
      <c r="N39" s="50"/>
      <c r="O39" s="50"/>
      <c r="P39" s="50"/>
      <c r="Q39" s="50"/>
      <c r="R39" s="50"/>
      <c r="S39" s="50"/>
    </row>
    <row r="40" spans="1:19" ht="13.5" x14ac:dyDescent="0.35">
      <c r="D40" s="50"/>
      <c r="E40" s="50"/>
      <c r="F40" s="50"/>
      <c r="G40" s="50"/>
      <c r="H40" s="50"/>
      <c r="I40" s="50"/>
      <c r="J40" s="50"/>
      <c r="K40" s="50"/>
      <c r="L40" s="50"/>
      <c r="M40" s="50"/>
      <c r="N40" s="50"/>
      <c r="O40" s="50"/>
      <c r="P40" s="50"/>
      <c r="Q40" s="50"/>
      <c r="R40" s="50"/>
      <c r="S40" s="50"/>
    </row>
    <row r="41" spans="1:19" ht="13" x14ac:dyDescent="0.3">
      <c r="D41" s="51"/>
      <c r="E41" s="51"/>
      <c r="F41" s="51"/>
      <c r="G41" s="51"/>
      <c r="H41" s="51"/>
      <c r="I41" s="51"/>
      <c r="J41" s="51"/>
      <c r="K41" s="51"/>
      <c r="L41" s="51"/>
      <c r="M41" s="51"/>
      <c r="N41" s="51"/>
      <c r="O41" s="51"/>
      <c r="P41" s="51"/>
      <c r="Q41" s="51"/>
      <c r="R41" s="51"/>
      <c r="S41" s="51"/>
    </row>
    <row r="42" spans="1:19" ht="13" x14ac:dyDescent="0.3">
      <c r="D42" s="51"/>
      <c r="E42" s="51"/>
      <c r="F42" s="51"/>
      <c r="G42" s="51"/>
      <c r="H42" s="51"/>
      <c r="I42" s="51"/>
      <c r="J42" s="51"/>
      <c r="K42" s="51"/>
      <c r="L42" s="51"/>
      <c r="M42" s="51"/>
      <c r="N42" s="51"/>
      <c r="O42" s="51"/>
      <c r="P42" s="51"/>
      <c r="Q42" s="51"/>
      <c r="R42" s="51"/>
      <c r="S42" s="51"/>
    </row>
    <row r="44" spans="1:19" x14ac:dyDescent="0.25">
      <c r="D44" s="52"/>
      <c r="E44" s="52"/>
      <c r="F44" s="52"/>
      <c r="G44" s="52"/>
      <c r="H44" s="52"/>
      <c r="I44" s="52"/>
      <c r="J44" s="52"/>
      <c r="K44" s="52"/>
      <c r="L44" s="52"/>
      <c r="M44" s="52"/>
      <c r="N44" s="52"/>
      <c r="O44" s="52"/>
      <c r="P44" s="52"/>
      <c r="Q44" s="52"/>
      <c r="R44" s="52"/>
      <c r="S44" s="52"/>
    </row>
    <row r="45" spans="1:19" x14ac:dyDescent="0.25">
      <c r="D45" s="52"/>
      <c r="E45" s="52"/>
      <c r="F45" s="52"/>
      <c r="G45" s="52"/>
      <c r="H45" s="52"/>
      <c r="I45" s="52"/>
      <c r="J45" s="52"/>
      <c r="K45" s="52"/>
      <c r="L45" s="52"/>
      <c r="M45" s="52"/>
      <c r="N45" s="52"/>
      <c r="O45" s="52"/>
      <c r="P45" s="52"/>
      <c r="Q45" s="52"/>
      <c r="R45" s="52"/>
      <c r="S45" s="52"/>
    </row>
    <row r="47" spans="1:19" x14ac:dyDescent="0.25">
      <c r="S47" s="53"/>
    </row>
  </sheetData>
  <pageMargins left="0.74803149606299213" right="0.74803149606299213" top="0.98425196850393704" bottom="0.98425196850393704" header="0.51181102362204722" footer="0.51181102362204722"/>
  <pageSetup paperSize="9" scale="64" orientation="landscape" verticalDpi="4" r:id="rId1"/>
  <headerFooter alignWithMargins="0"/>
  <ignoredErrors>
    <ignoredError sqref="B17 J5" formula="1"/>
  </ignoredErrors>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6D9F8-34EB-4E79-8ECD-A70FCCAB9362}">
  <sheetPr codeName="Sheet1">
    <pageSetUpPr fitToPage="1"/>
  </sheetPr>
  <dimension ref="A1:AG43"/>
  <sheetViews>
    <sheetView showGridLines="0" zoomScaleNormal="100" zoomScaleSheetLayoutView="100" workbookViewId="0"/>
  </sheetViews>
  <sheetFormatPr defaultColWidth="8.54296875" defaultRowHeight="12.5" x14ac:dyDescent="0.25"/>
  <cols>
    <col min="1" max="1" width="34.54296875" style="17" customWidth="1"/>
    <col min="2" max="2" width="16.1796875" style="17" customWidth="1"/>
    <col min="3" max="4" width="12.54296875" style="17" customWidth="1"/>
    <col min="5" max="5" width="14.1796875" style="17" customWidth="1"/>
    <col min="6" max="6" width="18.1796875" style="17" customWidth="1"/>
    <col min="7" max="7" width="19.54296875" style="17" customWidth="1"/>
    <col min="8" max="8" width="22.54296875" style="17" customWidth="1"/>
    <col min="9" max="9" width="19.1796875" style="17" customWidth="1"/>
    <col min="10" max="10" width="21.1796875" style="17" customWidth="1"/>
    <col min="11" max="11" width="10.1796875" style="17" customWidth="1"/>
    <col min="12" max="12" width="11.54296875" style="17" customWidth="1"/>
    <col min="13" max="13" width="12.1796875" style="17" customWidth="1"/>
    <col min="14" max="14" width="18.54296875" style="17" customWidth="1"/>
    <col min="15" max="15" width="18.1796875" style="17" customWidth="1"/>
    <col min="16" max="16" width="19.54296875" style="17" customWidth="1"/>
    <col min="17" max="17" width="17.453125" style="17" customWidth="1"/>
    <col min="18" max="25" width="8.54296875" style="17"/>
    <col min="26" max="26" width="17.1796875" style="17" bestFit="1" customWidth="1"/>
    <col min="27" max="249" width="8.54296875" style="17"/>
    <col min="250" max="250" width="0" style="17" hidden="1" customWidth="1"/>
    <col min="251" max="252" width="8.54296875" style="17"/>
    <col min="253" max="253" width="2.1796875" style="17" customWidth="1"/>
    <col min="254" max="254" width="6.81640625" style="17" customWidth="1"/>
    <col min="255" max="255" width="6.1796875" style="17" customWidth="1"/>
    <col min="256" max="256" width="10.81640625" style="17" bestFit="1" customWidth="1"/>
    <col min="257" max="257" width="6.453125" style="17" customWidth="1"/>
    <col min="258" max="258" width="11.81640625" style="17" bestFit="1" customWidth="1"/>
    <col min="259" max="259" width="7.81640625" style="17" bestFit="1" customWidth="1"/>
    <col min="260" max="260" width="10.453125" style="17" bestFit="1" customWidth="1"/>
    <col min="261" max="261" width="6.81640625" style="17" bestFit="1" customWidth="1"/>
    <col min="262" max="262" width="5.54296875" style="17" customWidth="1"/>
    <col min="263" max="263" width="7.54296875" style="17" customWidth="1"/>
    <col min="264" max="264" width="6.453125" style="17" customWidth="1"/>
    <col min="265" max="265" width="9.81640625" style="17" bestFit="1" customWidth="1"/>
    <col min="266" max="266" width="7.1796875" style="17" bestFit="1" customWidth="1"/>
    <col min="267" max="267" width="9.81640625" style="17" bestFit="1" customWidth="1"/>
    <col min="268" max="268" width="8.1796875" style="17" bestFit="1" customWidth="1"/>
    <col min="269" max="269" width="10.54296875" style="17" bestFit="1" customWidth="1"/>
    <col min="270" max="270" width="6.54296875" style="17" customWidth="1"/>
    <col min="271" max="271" width="1.81640625" style="17" customWidth="1"/>
    <col min="272" max="281" width="8.54296875" style="17"/>
    <col min="282" max="282" width="17.1796875" style="17" bestFit="1" customWidth="1"/>
    <col min="283" max="505" width="8.54296875" style="17"/>
    <col min="506" max="506" width="0" style="17" hidden="1" customWidth="1"/>
    <col min="507" max="508" width="8.54296875" style="17"/>
    <col min="509" max="509" width="2.1796875" style="17" customWidth="1"/>
    <col min="510" max="510" width="6.81640625" style="17" customWidth="1"/>
    <col min="511" max="511" width="6.1796875" style="17" customWidth="1"/>
    <col min="512" max="512" width="10.81640625" style="17" bestFit="1" customWidth="1"/>
    <col min="513" max="513" width="6.453125" style="17" customWidth="1"/>
    <col min="514" max="514" width="11.81640625" style="17" bestFit="1" customWidth="1"/>
    <col min="515" max="515" width="7.81640625" style="17" bestFit="1" customWidth="1"/>
    <col min="516" max="516" width="10.453125" style="17" bestFit="1" customWidth="1"/>
    <col min="517" max="517" width="6.81640625" style="17" bestFit="1" customWidth="1"/>
    <col min="518" max="518" width="5.54296875" style="17" customWidth="1"/>
    <col min="519" max="519" width="7.54296875" style="17" customWidth="1"/>
    <col min="520" max="520" width="6.453125" style="17" customWidth="1"/>
    <col min="521" max="521" width="9.81640625" style="17" bestFit="1" customWidth="1"/>
    <col min="522" max="522" width="7.1796875" style="17" bestFit="1" customWidth="1"/>
    <col min="523" max="523" width="9.81640625" style="17" bestFit="1" customWidth="1"/>
    <col min="524" max="524" width="8.1796875" style="17" bestFit="1" customWidth="1"/>
    <col min="525" max="525" width="10.54296875" style="17" bestFit="1" customWidth="1"/>
    <col min="526" max="526" width="6.54296875" style="17" customWidth="1"/>
    <col min="527" max="527" width="1.81640625" style="17" customWidth="1"/>
    <col min="528" max="537" width="8.54296875" style="17"/>
    <col min="538" max="538" width="17.1796875" style="17" bestFit="1" customWidth="1"/>
    <col min="539" max="761" width="8.54296875" style="17"/>
    <col min="762" max="762" width="0" style="17" hidden="1" customWidth="1"/>
    <col min="763" max="764" width="8.54296875" style="17"/>
    <col min="765" max="765" width="2.1796875" style="17" customWidth="1"/>
    <col min="766" max="766" width="6.81640625" style="17" customWidth="1"/>
    <col min="767" max="767" width="6.1796875" style="17" customWidth="1"/>
    <col min="768" max="768" width="10.81640625" style="17" bestFit="1" customWidth="1"/>
    <col min="769" max="769" width="6.453125" style="17" customWidth="1"/>
    <col min="770" max="770" width="11.81640625" style="17" bestFit="1" customWidth="1"/>
    <col min="771" max="771" width="7.81640625" style="17" bestFit="1" customWidth="1"/>
    <col min="772" max="772" width="10.453125" style="17" bestFit="1" customWidth="1"/>
    <col min="773" max="773" width="6.81640625" style="17" bestFit="1" customWidth="1"/>
    <col min="774" max="774" width="5.54296875" style="17" customWidth="1"/>
    <col min="775" max="775" width="7.54296875" style="17" customWidth="1"/>
    <col min="776" max="776" width="6.453125" style="17" customWidth="1"/>
    <col min="777" max="777" width="9.81640625" style="17" bestFit="1" customWidth="1"/>
    <col min="778" max="778" width="7.1796875" style="17" bestFit="1" customWidth="1"/>
    <col min="779" max="779" width="9.81640625" style="17" bestFit="1" customWidth="1"/>
    <col min="780" max="780" width="8.1796875" style="17" bestFit="1" customWidth="1"/>
    <col min="781" max="781" width="10.54296875" style="17" bestFit="1" customWidth="1"/>
    <col min="782" max="782" width="6.54296875" style="17" customWidth="1"/>
    <col min="783" max="783" width="1.81640625" style="17" customWidth="1"/>
    <col min="784" max="793" width="8.54296875" style="17"/>
    <col min="794" max="794" width="17.1796875" style="17" bestFit="1" customWidth="1"/>
    <col min="795" max="1017" width="8.54296875" style="17"/>
    <col min="1018" max="1018" width="0" style="17" hidden="1" customWidth="1"/>
    <col min="1019" max="1020" width="8.54296875" style="17"/>
    <col min="1021" max="1021" width="2.1796875" style="17" customWidth="1"/>
    <col min="1022" max="1022" width="6.81640625" style="17" customWidth="1"/>
    <col min="1023" max="1023" width="6.1796875" style="17" customWidth="1"/>
    <col min="1024" max="1024" width="10.81640625" style="17" bestFit="1" customWidth="1"/>
    <col min="1025" max="1025" width="6.453125" style="17" customWidth="1"/>
    <col min="1026" max="1026" width="11.81640625" style="17" bestFit="1" customWidth="1"/>
    <col min="1027" max="1027" width="7.81640625" style="17" bestFit="1" customWidth="1"/>
    <col min="1028" max="1028" width="10.453125" style="17" bestFit="1" customWidth="1"/>
    <col min="1029" max="1029" width="6.81640625" style="17" bestFit="1" customWidth="1"/>
    <col min="1030" max="1030" width="5.54296875" style="17" customWidth="1"/>
    <col min="1031" max="1031" width="7.54296875" style="17" customWidth="1"/>
    <col min="1032" max="1032" width="6.453125" style="17" customWidth="1"/>
    <col min="1033" max="1033" width="9.81640625" style="17" bestFit="1" customWidth="1"/>
    <col min="1034" max="1034" width="7.1796875" style="17" bestFit="1" customWidth="1"/>
    <col min="1035" max="1035" width="9.81640625" style="17" bestFit="1" customWidth="1"/>
    <col min="1036" max="1036" width="8.1796875" style="17" bestFit="1" customWidth="1"/>
    <col min="1037" max="1037" width="10.54296875" style="17" bestFit="1" customWidth="1"/>
    <col min="1038" max="1038" width="6.54296875" style="17" customWidth="1"/>
    <col min="1039" max="1039" width="1.81640625" style="17" customWidth="1"/>
    <col min="1040" max="1049" width="8.54296875" style="17"/>
    <col min="1050" max="1050" width="17.1796875" style="17" bestFit="1" customWidth="1"/>
    <col min="1051" max="1273" width="8.54296875" style="17"/>
    <col min="1274" max="1274" width="0" style="17" hidden="1" customWidth="1"/>
    <col min="1275" max="1276" width="8.54296875" style="17"/>
    <col min="1277" max="1277" width="2.1796875" style="17" customWidth="1"/>
    <col min="1278" max="1278" width="6.81640625" style="17" customWidth="1"/>
    <col min="1279" max="1279" width="6.1796875" style="17" customWidth="1"/>
    <col min="1280" max="1280" width="10.81640625" style="17" bestFit="1" customWidth="1"/>
    <col min="1281" max="1281" width="6.453125" style="17" customWidth="1"/>
    <col min="1282" max="1282" width="11.81640625" style="17" bestFit="1" customWidth="1"/>
    <col min="1283" max="1283" width="7.81640625" style="17" bestFit="1" customWidth="1"/>
    <col min="1284" max="1284" width="10.453125" style="17" bestFit="1" customWidth="1"/>
    <col min="1285" max="1285" width="6.81640625" style="17" bestFit="1" customWidth="1"/>
    <col min="1286" max="1286" width="5.54296875" style="17" customWidth="1"/>
    <col min="1287" max="1287" width="7.54296875" style="17" customWidth="1"/>
    <col min="1288" max="1288" width="6.453125" style="17" customWidth="1"/>
    <col min="1289" max="1289" width="9.81640625" style="17" bestFit="1" customWidth="1"/>
    <col min="1290" max="1290" width="7.1796875" style="17" bestFit="1" customWidth="1"/>
    <col min="1291" max="1291" width="9.81640625" style="17" bestFit="1" customWidth="1"/>
    <col min="1292" max="1292" width="8.1796875" style="17" bestFit="1" customWidth="1"/>
    <col min="1293" max="1293" width="10.54296875" style="17" bestFit="1" customWidth="1"/>
    <col min="1294" max="1294" width="6.54296875" style="17" customWidth="1"/>
    <col min="1295" max="1295" width="1.81640625" style="17" customWidth="1"/>
    <col min="1296" max="1305" width="8.54296875" style="17"/>
    <col min="1306" max="1306" width="17.1796875" style="17" bestFit="1" customWidth="1"/>
    <col min="1307" max="1529" width="8.54296875" style="17"/>
    <col min="1530" max="1530" width="0" style="17" hidden="1" customWidth="1"/>
    <col min="1531" max="1532" width="8.54296875" style="17"/>
    <col min="1533" max="1533" width="2.1796875" style="17" customWidth="1"/>
    <col min="1534" max="1534" width="6.81640625" style="17" customWidth="1"/>
    <col min="1535" max="1535" width="6.1796875" style="17" customWidth="1"/>
    <col min="1536" max="1536" width="10.81640625" style="17" bestFit="1" customWidth="1"/>
    <col min="1537" max="1537" width="6.453125" style="17" customWidth="1"/>
    <col min="1538" max="1538" width="11.81640625" style="17" bestFit="1" customWidth="1"/>
    <col min="1539" max="1539" width="7.81640625" style="17" bestFit="1" customWidth="1"/>
    <col min="1540" max="1540" width="10.453125" style="17" bestFit="1" customWidth="1"/>
    <col min="1541" max="1541" width="6.81640625" style="17" bestFit="1" customWidth="1"/>
    <col min="1542" max="1542" width="5.54296875" style="17" customWidth="1"/>
    <col min="1543" max="1543" width="7.54296875" style="17" customWidth="1"/>
    <col min="1544" max="1544" width="6.453125" style="17" customWidth="1"/>
    <col min="1545" max="1545" width="9.81640625" style="17" bestFit="1" customWidth="1"/>
    <col min="1546" max="1546" width="7.1796875" style="17" bestFit="1" customWidth="1"/>
    <col min="1547" max="1547" width="9.81640625" style="17" bestFit="1" customWidth="1"/>
    <col min="1548" max="1548" width="8.1796875" style="17" bestFit="1" customWidth="1"/>
    <col min="1549" max="1549" width="10.54296875" style="17" bestFit="1" customWidth="1"/>
    <col min="1550" max="1550" width="6.54296875" style="17" customWidth="1"/>
    <col min="1551" max="1551" width="1.81640625" style="17" customWidth="1"/>
    <col min="1552" max="1561" width="8.54296875" style="17"/>
    <col min="1562" max="1562" width="17.1796875" style="17" bestFit="1" customWidth="1"/>
    <col min="1563" max="1785" width="8.54296875" style="17"/>
    <col min="1786" max="1786" width="0" style="17" hidden="1" customWidth="1"/>
    <col min="1787" max="1788" width="8.54296875" style="17"/>
    <col min="1789" max="1789" width="2.1796875" style="17" customWidth="1"/>
    <col min="1790" max="1790" width="6.81640625" style="17" customWidth="1"/>
    <col min="1791" max="1791" width="6.1796875" style="17" customWidth="1"/>
    <col min="1792" max="1792" width="10.81640625" style="17" bestFit="1" customWidth="1"/>
    <col min="1793" max="1793" width="6.453125" style="17" customWidth="1"/>
    <col min="1794" max="1794" width="11.81640625" style="17" bestFit="1" customWidth="1"/>
    <col min="1795" max="1795" width="7.81640625" style="17" bestFit="1" customWidth="1"/>
    <col min="1796" max="1796" width="10.453125" style="17" bestFit="1" customWidth="1"/>
    <col min="1797" max="1797" width="6.81640625" style="17" bestFit="1" customWidth="1"/>
    <col min="1798" max="1798" width="5.54296875" style="17" customWidth="1"/>
    <col min="1799" max="1799" width="7.54296875" style="17" customWidth="1"/>
    <col min="1800" max="1800" width="6.453125" style="17" customWidth="1"/>
    <col min="1801" max="1801" width="9.81640625" style="17" bestFit="1" customWidth="1"/>
    <col min="1802" max="1802" width="7.1796875" style="17" bestFit="1" customWidth="1"/>
    <col min="1803" max="1803" width="9.81640625" style="17" bestFit="1" customWidth="1"/>
    <col min="1804" max="1804" width="8.1796875" style="17" bestFit="1" customWidth="1"/>
    <col min="1805" max="1805" width="10.54296875" style="17" bestFit="1" customWidth="1"/>
    <col min="1806" max="1806" width="6.54296875" style="17" customWidth="1"/>
    <col min="1807" max="1807" width="1.81640625" style="17" customWidth="1"/>
    <col min="1808" max="1817" width="8.54296875" style="17"/>
    <col min="1818" max="1818" width="17.1796875" style="17" bestFit="1" customWidth="1"/>
    <col min="1819" max="2041" width="8.54296875" style="17"/>
    <col min="2042" max="2042" width="0" style="17" hidden="1" customWidth="1"/>
    <col min="2043" max="2044" width="8.54296875" style="17"/>
    <col min="2045" max="2045" width="2.1796875" style="17" customWidth="1"/>
    <col min="2046" max="2046" width="6.81640625" style="17" customWidth="1"/>
    <col min="2047" max="2047" width="6.1796875" style="17" customWidth="1"/>
    <col min="2048" max="2048" width="10.81640625" style="17" bestFit="1" customWidth="1"/>
    <col min="2049" max="2049" width="6.453125" style="17" customWidth="1"/>
    <col min="2050" max="2050" width="11.81640625" style="17" bestFit="1" customWidth="1"/>
    <col min="2051" max="2051" width="7.81640625" style="17" bestFit="1" customWidth="1"/>
    <col min="2052" max="2052" width="10.453125" style="17" bestFit="1" customWidth="1"/>
    <col min="2053" max="2053" width="6.81640625" style="17" bestFit="1" customWidth="1"/>
    <col min="2054" max="2054" width="5.54296875" style="17" customWidth="1"/>
    <col min="2055" max="2055" width="7.54296875" style="17" customWidth="1"/>
    <col min="2056" max="2056" width="6.453125" style="17" customWidth="1"/>
    <col min="2057" max="2057" width="9.81640625" style="17" bestFit="1" customWidth="1"/>
    <col min="2058" max="2058" width="7.1796875" style="17" bestFit="1" customWidth="1"/>
    <col min="2059" max="2059" width="9.81640625" style="17" bestFit="1" customWidth="1"/>
    <col min="2060" max="2060" width="8.1796875" style="17" bestFit="1" customWidth="1"/>
    <col min="2061" max="2061" width="10.54296875" style="17" bestFit="1" customWidth="1"/>
    <col min="2062" max="2062" width="6.54296875" style="17" customWidth="1"/>
    <col min="2063" max="2063" width="1.81640625" style="17" customWidth="1"/>
    <col min="2064" max="2073" width="8.54296875" style="17"/>
    <col min="2074" max="2074" width="17.1796875" style="17" bestFit="1" customWidth="1"/>
    <col min="2075" max="2297" width="8.54296875" style="17"/>
    <col min="2298" max="2298" width="0" style="17" hidden="1" customWidth="1"/>
    <col min="2299" max="2300" width="8.54296875" style="17"/>
    <col min="2301" max="2301" width="2.1796875" style="17" customWidth="1"/>
    <col min="2302" max="2302" width="6.81640625" style="17" customWidth="1"/>
    <col min="2303" max="2303" width="6.1796875" style="17" customWidth="1"/>
    <col min="2304" max="2304" width="10.81640625" style="17" bestFit="1" customWidth="1"/>
    <col min="2305" max="2305" width="6.453125" style="17" customWidth="1"/>
    <col min="2306" max="2306" width="11.81640625" style="17" bestFit="1" customWidth="1"/>
    <col min="2307" max="2307" width="7.81640625" style="17" bestFit="1" customWidth="1"/>
    <col min="2308" max="2308" width="10.453125" style="17" bestFit="1" customWidth="1"/>
    <col min="2309" max="2309" width="6.81640625" style="17" bestFit="1" customWidth="1"/>
    <col min="2310" max="2310" width="5.54296875" style="17" customWidth="1"/>
    <col min="2311" max="2311" width="7.54296875" style="17" customWidth="1"/>
    <col min="2312" max="2312" width="6.453125" style="17" customWidth="1"/>
    <col min="2313" max="2313" width="9.81640625" style="17" bestFit="1" customWidth="1"/>
    <col min="2314" max="2314" width="7.1796875" style="17" bestFit="1" customWidth="1"/>
    <col min="2315" max="2315" width="9.81640625" style="17" bestFit="1" customWidth="1"/>
    <col min="2316" max="2316" width="8.1796875" style="17" bestFit="1" customWidth="1"/>
    <col min="2317" max="2317" width="10.54296875" style="17" bestFit="1" customWidth="1"/>
    <col min="2318" max="2318" width="6.54296875" style="17" customWidth="1"/>
    <col min="2319" max="2319" width="1.81640625" style="17" customWidth="1"/>
    <col min="2320" max="2329" width="8.54296875" style="17"/>
    <col min="2330" max="2330" width="17.1796875" style="17" bestFit="1" customWidth="1"/>
    <col min="2331" max="2553" width="8.54296875" style="17"/>
    <col min="2554" max="2554" width="0" style="17" hidden="1" customWidth="1"/>
    <col min="2555" max="2556" width="8.54296875" style="17"/>
    <col min="2557" max="2557" width="2.1796875" style="17" customWidth="1"/>
    <col min="2558" max="2558" width="6.81640625" style="17" customWidth="1"/>
    <col min="2559" max="2559" width="6.1796875" style="17" customWidth="1"/>
    <col min="2560" max="2560" width="10.81640625" style="17" bestFit="1" customWidth="1"/>
    <col min="2561" max="2561" width="6.453125" style="17" customWidth="1"/>
    <col min="2562" max="2562" width="11.81640625" style="17" bestFit="1" customWidth="1"/>
    <col min="2563" max="2563" width="7.81640625" style="17" bestFit="1" customWidth="1"/>
    <col min="2564" max="2564" width="10.453125" style="17" bestFit="1" customWidth="1"/>
    <col min="2565" max="2565" width="6.81640625" style="17" bestFit="1" customWidth="1"/>
    <col min="2566" max="2566" width="5.54296875" style="17" customWidth="1"/>
    <col min="2567" max="2567" width="7.54296875" style="17" customWidth="1"/>
    <col min="2568" max="2568" width="6.453125" style="17" customWidth="1"/>
    <col min="2569" max="2569" width="9.81640625" style="17" bestFit="1" customWidth="1"/>
    <col min="2570" max="2570" width="7.1796875" style="17" bestFit="1" customWidth="1"/>
    <col min="2571" max="2571" width="9.81640625" style="17" bestFit="1" customWidth="1"/>
    <col min="2572" max="2572" width="8.1796875" style="17" bestFit="1" customWidth="1"/>
    <col min="2573" max="2573" width="10.54296875" style="17" bestFit="1" customWidth="1"/>
    <col min="2574" max="2574" width="6.54296875" style="17" customWidth="1"/>
    <col min="2575" max="2575" width="1.81640625" style="17" customWidth="1"/>
    <col min="2576" max="2585" width="8.54296875" style="17"/>
    <col min="2586" max="2586" width="17.1796875" style="17" bestFit="1" customWidth="1"/>
    <col min="2587" max="2809" width="8.54296875" style="17"/>
    <col min="2810" max="2810" width="0" style="17" hidden="1" customWidth="1"/>
    <col min="2811" max="2812" width="8.54296875" style="17"/>
    <col min="2813" max="2813" width="2.1796875" style="17" customWidth="1"/>
    <col min="2814" max="2814" width="6.81640625" style="17" customWidth="1"/>
    <col min="2815" max="2815" width="6.1796875" style="17" customWidth="1"/>
    <col min="2816" max="2816" width="10.81640625" style="17" bestFit="1" customWidth="1"/>
    <col min="2817" max="2817" width="6.453125" style="17" customWidth="1"/>
    <col min="2818" max="2818" width="11.81640625" style="17" bestFit="1" customWidth="1"/>
    <col min="2819" max="2819" width="7.81640625" style="17" bestFit="1" customWidth="1"/>
    <col min="2820" max="2820" width="10.453125" style="17" bestFit="1" customWidth="1"/>
    <col min="2821" max="2821" width="6.81640625" style="17" bestFit="1" customWidth="1"/>
    <col min="2822" max="2822" width="5.54296875" style="17" customWidth="1"/>
    <col min="2823" max="2823" width="7.54296875" style="17" customWidth="1"/>
    <col min="2824" max="2824" width="6.453125" style="17" customWidth="1"/>
    <col min="2825" max="2825" width="9.81640625" style="17" bestFit="1" customWidth="1"/>
    <col min="2826" max="2826" width="7.1796875" style="17" bestFit="1" customWidth="1"/>
    <col min="2827" max="2827" width="9.81640625" style="17" bestFit="1" customWidth="1"/>
    <col min="2828" max="2828" width="8.1796875" style="17" bestFit="1" customWidth="1"/>
    <col min="2829" max="2829" width="10.54296875" style="17" bestFit="1" customWidth="1"/>
    <col min="2830" max="2830" width="6.54296875" style="17" customWidth="1"/>
    <col min="2831" max="2831" width="1.81640625" style="17" customWidth="1"/>
    <col min="2832" max="2841" width="8.54296875" style="17"/>
    <col min="2842" max="2842" width="17.1796875" style="17" bestFit="1" customWidth="1"/>
    <col min="2843" max="3065" width="8.54296875" style="17"/>
    <col min="3066" max="3066" width="0" style="17" hidden="1" customWidth="1"/>
    <col min="3067" max="3068" width="8.54296875" style="17"/>
    <col min="3069" max="3069" width="2.1796875" style="17" customWidth="1"/>
    <col min="3070" max="3070" width="6.81640625" style="17" customWidth="1"/>
    <col min="3071" max="3071" width="6.1796875" style="17" customWidth="1"/>
    <col min="3072" max="3072" width="10.81640625" style="17" bestFit="1" customWidth="1"/>
    <col min="3073" max="3073" width="6.453125" style="17" customWidth="1"/>
    <col min="3074" max="3074" width="11.81640625" style="17" bestFit="1" customWidth="1"/>
    <col min="3075" max="3075" width="7.81640625" style="17" bestFit="1" customWidth="1"/>
    <col min="3076" max="3076" width="10.453125" style="17" bestFit="1" customWidth="1"/>
    <col min="3077" max="3077" width="6.81640625" style="17" bestFit="1" customWidth="1"/>
    <col min="3078" max="3078" width="5.54296875" style="17" customWidth="1"/>
    <col min="3079" max="3079" width="7.54296875" style="17" customWidth="1"/>
    <col min="3080" max="3080" width="6.453125" style="17" customWidth="1"/>
    <col min="3081" max="3081" width="9.81640625" style="17" bestFit="1" customWidth="1"/>
    <col min="3082" max="3082" width="7.1796875" style="17" bestFit="1" customWidth="1"/>
    <col min="3083" max="3083" width="9.81640625" style="17" bestFit="1" customWidth="1"/>
    <col min="3084" max="3084" width="8.1796875" style="17" bestFit="1" customWidth="1"/>
    <col min="3085" max="3085" width="10.54296875" style="17" bestFit="1" customWidth="1"/>
    <col min="3086" max="3086" width="6.54296875" style="17" customWidth="1"/>
    <col min="3087" max="3087" width="1.81640625" style="17" customWidth="1"/>
    <col min="3088" max="3097" width="8.54296875" style="17"/>
    <col min="3098" max="3098" width="17.1796875" style="17" bestFit="1" customWidth="1"/>
    <col min="3099" max="3321" width="8.54296875" style="17"/>
    <col min="3322" max="3322" width="0" style="17" hidden="1" customWidth="1"/>
    <col min="3323" max="3324" width="8.54296875" style="17"/>
    <col min="3325" max="3325" width="2.1796875" style="17" customWidth="1"/>
    <col min="3326" max="3326" width="6.81640625" style="17" customWidth="1"/>
    <col min="3327" max="3327" width="6.1796875" style="17" customWidth="1"/>
    <col min="3328" max="3328" width="10.81640625" style="17" bestFit="1" customWidth="1"/>
    <col min="3329" max="3329" width="6.453125" style="17" customWidth="1"/>
    <col min="3330" max="3330" width="11.81640625" style="17" bestFit="1" customWidth="1"/>
    <col min="3331" max="3331" width="7.81640625" style="17" bestFit="1" customWidth="1"/>
    <col min="3332" max="3332" width="10.453125" style="17" bestFit="1" customWidth="1"/>
    <col min="3333" max="3333" width="6.81640625" style="17" bestFit="1" customWidth="1"/>
    <col min="3334" max="3334" width="5.54296875" style="17" customWidth="1"/>
    <col min="3335" max="3335" width="7.54296875" style="17" customWidth="1"/>
    <col min="3336" max="3336" width="6.453125" style="17" customWidth="1"/>
    <col min="3337" max="3337" width="9.81640625" style="17" bestFit="1" customWidth="1"/>
    <col min="3338" max="3338" width="7.1796875" style="17" bestFit="1" customWidth="1"/>
    <col min="3339" max="3339" width="9.81640625" style="17" bestFit="1" customWidth="1"/>
    <col min="3340" max="3340" width="8.1796875" style="17" bestFit="1" customWidth="1"/>
    <col min="3341" max="3341" width="10.54296875" style="17" bestFit="1" customWidth="1"/>
    <col min="3342" max="3342" width="6.54296875" style="17" customWidth="1"/>
    <col min="3343" max="3343" width="1.81640625" style="17" customWidth="1"/>
    <col min="3344" max="3353" width="8.54296875" style="17"/>
    <col min="3354" max="3354" width="17.1796875" style="17" bestFit="1" customWidth="1"/>
    <col min="3355" max="3577" width="8.54296875" style="17"/>
    <col min="3578" max="3578" width="0" style="17" hidden="1" customWidth="1"/>
    <col min="3579" max="3580" width="8.54296875" style="17"/>
    <col min="3581" max="3581" width="2.1796875" style="17" customWidth="1"/>
    <col min="3582" max="3582" width="6.81640625" style="17" customWidth="1"/>
    <col min="3583" max="3583" width="6.1796875" style="17" customWidth="1"/>
    <col min="3584" max="3584" width="10.81640625" style="17" bestFit="1" customWidth="1"/>
    <col min="3585" max="3585" width="6.453125" style="17" customWidth="1"/>
    <col min="3586" max="3586" width="11.81640625" style="17" bestFit="1" customWidth="1"/>
    <col min="3587" max="3587" width="7.81640625" style="17" bestFit="1" customWidth="1"/>
    <col min="3588" max="3588" width="10.453125" style="17" bestFit="1" customWidth="1"/>
    <col min="3589" max="3589" width="6.81640625" style="17" bestFit="1" customWidth="1"/>
    <col min="3590" max="3590" width="5.54296875" style="17" customWidth="1"/>
    <col min="3591" max="3591" width="7.54296875" style="17" customWidth="1"/>
    <col min="3592" max="3592" width="6.453125" style="17" customWidth="1"/>
    <col min="3593" max="3593" width="9.81640625" style="17" bestFit="1" customWidth="1"/>
    <col min="3594" max="3594" width="7.1796875" style="17" bestFit="1" customWidth="1"/>
    <col min="3595" max="3595" width="9.81640625" style="17" bestFit="1" customWidth="1"/>
    <col min="3596" max="3596" width="8.1796875" style="17" bestFit="1" customWidth="1"/>
    <col min="3597" max="3597" width="10.54296875" style="17" bestFit="1" customWidth="1"/>
    <col min="3598" max="3598" width="6.54296875" style="17" customWidth="1"/>
    <col min="3599" max="3599" width="1.81640625" style="17" customWidth="1"/>
    <col min="3600" max="3609" width="8.54296875" style="17"/>
    <col min="3610" max="3610" width="17.1796875" style="17" bestFit="1" customWidth="1"/>
    <col min="3611" max="3833" width="8.54296875" style="17"/>
    <col min="3834" max="3834" width="0" style="17" hidden="1" customWidth="1"/>
    <col min="3835" max="3836" width="8.54296875" style="17"/>
    <col min="3837" max="3837" width="2.1796875" style="17" customWidth="1"/>
    <col min="3838" max="3838" width="6.81640625" style="17" customWidth="1"/>
    <col min="3839" max="3839" width="6.1796875" style="17" customWidth="1"/>
    <col min="3840" max="3840" width="10.81640625" style="17" bestFit="1" customWidth="1"/>
    <col min="3841" max="3841" width="6.453125" style="17" customWidth="1"/>
    <col min="3842" max="3842" width="11.81640625" style="17" bestFit="1" customWidth="1"/>
    <col min="3843" max="3843" width="7.81640625" style="17" bestFit="1" customWidth="1"/>
    <col min="3844" max="3844" width="10.453125" style="17" bestFit="1" customWidth="1"/>
    <col min="3845" max="3845" width="6.81640625" style="17" bestFit="1" customWidth="1"/>
    <col min="3846" max="3846" width="5.54296875" style="17" customWidth="1"/>
    <col min="3847" max="3847" width="7.54296875" style="17" customWidth="1"/>
    <col min="3848" max="3848" width="6.453125" style="17" customWidth="1"/>
    <col min="3849" max="3849" width="9.81640625" style="17" bestFit="1" customWidth="1"/>
    <col min="3850" max="3850" width="7.1796875" style="17" bestFit="1" customWidth="1"/>
    <col min="3851" max="3851" width="9.81640625" style="17" bestFit="1" customWidth="1"/>
    <col min="3852" max="3852" width="8.1796875" style="17" bestFit="1" customWidth="1"/>
    <col min="3853" max="3853" width="10.54296875" style="17" bestFit="1" customWidth="1"/>
    <col min="3854" max="3854" width="6.54296875" style="17" customWidth="1"/>
    <col min="3855" max="3855" width="1.81640625" style="17" customWidth="1"/>
    <col min="3856" max="3865" width="8.54296875" style="17"/>
    <col min="3866" max="3866" width="17.1796875" style="17" bestFit="1" customWidth="1"/>
    <col min="3867" max="4089" width="8.54296875" style="17"/>
    <col min="4090" max="4090" width="0" style="17" hidden="1" customWidth="1"/>
    <col min="4091" max="4092" width="8.54296875" style="17"/>
    <col min="4093" max="4093" width="2.1796875" style="17" customWidth="1"/>
    <col min="4094" max="4094" width="6.81640625" style="17" customWidth="1"/>
    <col min="4095" max="4095" width="6.1796875" style="17" customWidth="1"/>
    <col min="4096" max="4096" width="10.81640625" style="17" bestFit="1" customWidth="1"/>
    <col min="4097" max="4097" width="6.453125" style="17" customWidth="1"/>
    <col min="4098" max="4098" width="11.81640625" style="17" bestFit="1" customWidth="1"/>
    <col min="4099" max="4099" width="7.81640625" style="17" bestFit="1" customWidth="1"/>
    <col min="4100" max="4100" width="10.453125" style="17" bestFit="1" customWidth="1"/>
    <col min="4101" max="4101" width="6.81640625" style="17" bestFit="1" customWidth="1"/>
    <col min="4102" max="4102" width="5.54296875" style="17" customWidth="1"/>
    <col min="4103" max="4103" width="7.54296875" style="17" customWidth="1"/>
    <col min="4104" max="4104" width="6.453125" style="17" customWidth="1"/>
    <col min="4105" max="4105" width="9.81640625" style="17" bestFit="1" customWidth="1"/>
    <col min="4106" max="4106" width="7.1796875" style="17" bestFit="1" customWidth="1"/>
    <col min="4107" max="4107" width="9.81640625" style="17" bestFit="1" customWidth="1"/>
    <col min="4108" max="4108" width="8.1796875" style="17" bestFit="1" customWidth="1"/>
    <col min="4109" max="4109" width="10.54296875" style="17" bestFit="1" customWidth="1"/>
    <col min="4110" max="4110" width="6.54296875" style="17" customWidth="1"/>
    <col min="4111" max="4111" width="1.81640625" style="17" customWidth="1"/>
    <col min="4112" max="4121" width="8.54296875" style="17"/>
    <col min="4122" max="4122" width="17.1796875" style="17" bestFit="1" customWidth="1"/>
    <col min="4123" max="4345" width="8.54296875" style="17"/>
    <col min="4346" max="4346" width="0" style="17" hidden="1" customWidth="1"/>
    <col min="4347" max="4348" width="8.54296875" style="17"/>
    <col min="4349" max="4349" width="2.1796875" style="17" customWidth="1"/>
    <col min="4350" max="4350" width="6.81640625" style="17" customWidth="1"/>
    <col min="4351" max="4351" width="6.1796875" style="17" customWidth="1"/>
    <col min="4352" max="4352" width="10.81640625" style="17" bestFit="1" customWidth="1"/>
    <col min="4353" max="4353" width="6.453125" style="17" customWidth="1"/>
    <col min="4354" max="4354" width="11.81640625" style="17" bestFit="1" customWidth="1"/>
    <col min="4355" max="4355" width="7.81640625" style="17" bestFit="1" customWidth="1"/>
    <col min="4356" max="4356" width="10.453125" style="17" bestFit="1" customWidth="1"/>
    <col min="4357" max="4357" width="6.81640625" style="17" bestFit="1" customWidth="1"/>
    <col min="4358" max="4358" width="5.54296875" style="17" customWidth="1"/>
    <col min="4359" max="4359" width="7.54296875" style="17" customWidth="1"/>
    <col min="4360" max="4360" width="6.453125" style="17" customWidth="1"/>
    <col min="4361" max="4361" width="9.81640625" style="17" bestFit="1" customWidth="1"/>
    <col min="4362" max="4362" width="7.1796875" style="17" bestFit="1" customWidth="1"/>
    <col min="4363" max="4363" width="9.81640625" style="17" bestFit="1" customWidth="1"/>
    <col min="4364" max="4364" width="8.1796875" style="17" bestFit="1" customWidth="1"/>
    <col min="4365" max="4365" width="10.54296875" style="17" bestFit="1" customWidth="1"/>
    <col min="4366" max="4366" width="6.54296875" style="17" customWidth="1"/>
    <col min="4367" max="4367" width="1.81640625" style="17" customWidth="1"/>
    <col min="4368" max="4377" width="8.54296875" style="17"/>
    <col min="4378" max="4378" width="17.1796875" style="17" bestFit="1" customWidth="1"/>
    <col min="4379" max="4601" width="8.54296875" style="17"/>
    <col min="4602" max="4602" width="0" style="17" hidden="1" customWidth="1"/>
    <col min="4603" max="4604" width="8.54296875" style="17"/>
    <col min="4605" max="4605" width="2.1796875" style="17" customWidth="1"/>
    <col min="4606" max="4606" width="6.81640625" style="17" customWidth="1"/>
    <col min="4607" max="4607" width="6.1796875" style="17" customWidth="1"/>
    <col min="4608" max="4608" width="10.81640625" style="17" bestFit="1" customWidth="1"/>
    <col min="4609" max="4609" width="6.453125" style="17" customWidth="1"/>
    <col min="4610" max="4610" width="11.81640625" style="17" bestFit="1" customWidth="1"/>
    <col min="4611" max="4611" width="7.81640625" style="17" bestFit="1" customWidth="1"/>
    <col min="4612" max="4612" width="10.453125" style="17" bestFit="1" customWidth="1"/>
    <col min="4613" max="4613" width="6.81640625" style="17" bestFit="1" customWidth="1"/>
    <col min="4614" max="4614" width="5.54296875" style="17" customWidth="1"/>
    <col min="4615" max="4615" width="7.54296875" style="17" customWidth="1"/>
    <col min="4616" max="4616" width="6.453125" style="17" customWidth="1"/>
    <col min="4617" max="4617" width="9.81640625" style="17" bestFit="1" customWidth="1"/>
    <col min="4618" max="4618" width="7.1796875" style="17" bestFit="1" customWidth="1"/>
    <col min="4619" max="4619" width="9.81640625" style="17" bestFit="1" customWidth="1"/>
    <col min="4620" max="4620" width="8.1796875" style="17" bestFit="1" customWidth="1"/>
    <col min="4621" max="4621" width="10.54296875" style="17" bestFit="1" customWidth="1"/>
    <col min="4622" max="4622" width="6.54296875" style="17" customWidth="1"/>
    <col min="4623" max="4623" width="1.81640625" style="17" customWidth="1"/>
    <col min="4624" max="4633" width="8.54296875" style="17"/>
    <col min="4634" max="4634" width="17.1796875" style="17" bestFit="1" customWidth="1"/>
    <col min="4635" max="4857" width="8.54296875" style="17"/>
    <col min="4858" max="4858" width="0" style="17" hidden="1" customWidth="1"/>
    <col min="4859" max="4860" width="8.54296875" style="17"/>
    <col min="4861" max="4861" width="2.1796875" style="17" customWidth="1"/>
    <col min="4862" max="4862" width="6.81640625" style="17" customWidth="1"/>
    <col min="4863" max="4863" width="6.1796875" style="17" customWidth="1"/>
    <col min="4864" max="4864" width="10.81640625" style="17" bestFit="1" customWidth="1"/>
    <col min="4865" max="4865" width="6.453125" style="17" customWidth="1"/>
    <col min="4866" max="4866" width="11.81640625" style="17" bestFit="1" customWidth="1"/>
    <col min="4867" max="4867" width="7.81640625" style="17" bestFit="1" customWidth="1"/>
    <col min="4868" max="4868" width="10.453125" style="17" bestFit="1" customWidth="1"/>
    <col min="4869" max="4869" width="6.81640625" style="17" bestFit="1" customWidth="1"/>
    <col min="4870" max="4870" width="5.54296875" style="17" customWidth="1"/>
    <col min="4871" max="4871" width="7.54296875" style="17" customWidth="1"/>
    <col min="4872" max="4872" width="6.453125" style="17" customWidth="1"/>
    <col min="4873" max="4873" width="9.81640625" style="17" bestFit="1" customWidth="1"/>
    <col min="4874" max="4874" width="7.1796875" style="17" bestFit="1" customWidth="1"/>
    <col min="4875" max="4875" width="9.81640625" style="17" bestFit="1" customWidth="1"/>
    <col min="4876" max="4876" width="8.1796875" style="17" bestFit="1" customWidth="1"/>
    <col min="4877" max="4877" width="10.54296875" style="17" bestFit="1" customWidth="1"/>
    <col min="4878" max="4878" width="6.54296875" style="17" customWidth="1"/>
    <col min="4879" max="4879" width="1.81640625" style="17" customWidth="1"/>
    <col min="4880" max="4889" width="8.54296875" style="17"/>
    <col min="4890" max="4890" width="17.1796875" style="17" bestFit="1" customWidth="1"/>
    <col min="4891" max="5113" width="8.54296875" style="17"/>
    <col min="5114" max="5114" width="0" style="17" hidden="1" customWidth="1"/>
    <col min="5115" max="5116" width="8.54296875" style="17"/>
    <col min="5117" max="5117" width="2.1796875" style="17" customWidth="1"/>
    <col min="5118" max="5118" width="6.81640625" style="17" customWidth="1"/>
    <col min="5119" max="5119" width="6.1796875" style="17" customWidth="1"/>
    <col min="5120" max="5120" width="10.81640625" style="17" bestFit="1" customWidth="1"/>
    <col min="5121" max="5121" width="6.453125" style="17" customWidth="1"/>
    <col min="5122" max="5122" width="11.81640625" style="17" bestFit="1" customWidth="1"/>
    <col min="5123" max="5123" width="7.81640625" style="17" bestFit="1" customWidth="1"/>
    <col min="5124" max="5124" width="10.453125" style="17" bestFit="1" customWidth="1"/>
    <col min="5125" max="5125" width="6.81640625" style="17" bestFit="1" customWidth="1"/>
    <col min="5126" max="5126" width="5.54296875" style="17" customWidth="1"/>
    <col min="5127" max="5127" width="7.54296875" style="17" customWidth="1"/>
    <col min="5128" max="5128" width="6.453125" style="17" customWidth="1"/>
    <col min="5129" max="5129" width="9.81640625" style="17" bestFit="1" customWidth="1"/>
    <col min="5130" max="5130" width="7.1796875" style="17" bestFit="1" customWidth="1"/>
    <col min="5131" max="5131" width="9.81640625" style="17" bestFit="1" customWidth="1"/>
    <col min="5132" max="5132" width="8.1796875" style="17" bestFit="1" customWidth="1"/>
    <col min="5133" max="5133" width="10.54296875" style="17" bestFit="1" customWidth="1"/>
    <col min="5134" max="5134" width="6.54296875" style="17" customWidth="1"/>
    <col min="5135" max="5135" width="1.81640625" style="17" customWidth="1"/>
    <col min="5136" max="5145" width="8.54296875" style="17"/>
    <col min="5146" max="5146" width="17.1796875" style="17" bestFit="1" customWidth="1"/>
    <col min="5147" max="5369" width="8.54296875" style="17"/>
    <col min="5370" max="5370" width="0" style="17" hidden="1" customWidth="1"/>
    <col min="5371" max="5372" width="8.54296875" style="17"/>
    <col min="5373" max="5373" width="2.1796875" style="17" customWidth="1"/>
    <col min="5374" max="5374" width="6.81640625" style="17" customWidth="1"/>
    <col min="5375" max="5375" width="6.1796875" style="17" customWidth="1"/>
    <col min="5376" max="5376" width="10.81640625" style="17" bestFit="1" customWidth="1"/>
    <col min="5377" max="5377" width="6.453125" style="17" customWidth="1"/>
    <col min="5378" max="5378" width="11.81640625" style="17" bestFit="1" customWidth="1"/>
    <col min="5379" max="5379" width="7.81640625" style="17" bestFit="1" customWidth="1"/>
    <col min="5380" max="5380" width="10.453125" style="17" bestFit="1" customWidth="1"/>
    <col min="5381" max="5381" width="6.81640625" style="17" bestFit="1" customWidth="1"/>
    <col min="5382" max="5382" width="5.54296875" style="17" customWidth="1"/>
    <col min="5383" max="5383" width="7.54296875" style="17" customWidth="1"/>
    <col min="5384" max="5384" width="6.453125" style="17" customWidth="1"/>
    <col min="5385" max="5385" width="9.81640625" style="17" bestFit="1" customWidth="1"/>
    <col min="5386" max="5386" width="7.1796875" style="17" bestFit="1" customWidth="1"/>
    <col min="5387" max="5387" width="9.81640625" style="17" bestFit="1" customWidth="1"/>
    <col min="5388" max="5388" width="8.1796875" style="17" bestFit="1" customWidth="1"/>
    <col min="5389" max="5389" width="10.54296875" style="17" bestFit="1" customWidth="1"/>
    <col min="5390" max="5390" width="6.54296875" style="17" customWidth="1"/>
    <col min="5391" max="5391" width="1.81640625" style="17" customWidth="1"/>
    <col min="5392" max="5401" width="8.54296875" style="17"/>
    <col min="5402" max="5402" width="17.1796875" style="17" bestFit="1" customWidth="1"/>
    <col min="5403" max="5625" width="8.54296875" style="17"/>
    <col min="5626" max="5626" width="0" style="17" hidden="1" customWidth="1"/>
    <col min="5627" max="5628" width="8.54296875" style="17"/>
    <col min="5629" max="5629" width="2.1796875" style="17" customWidth="1"/>
    <col min="5630" max="5630" width="6.81640625" style="17" customWidth="1"/>
    <col min="5631" max="5631" width="6.1796875" style="17" customWidth="1"/>
    <col min="5632" max="5632" width="10.81640625" style="17" bestFit="1" customWidth="1"/>
    <col min="5633" max="5633" width="6.453125" style="17" customWidth="1"/>
    <col min="5634" max="5634" width="11.81640625" style="17" bestFit="1" customWidth="1"/>
    <col min="5635" max="5635" width="7.81640625" style="17" bestFit="1" customWidth="1"/>
    <col min="5636" max="5636" width="10.453125" style="17" bestFit="1" customWidth="1"/>
    <col min="5637" max="5637" width="6.81640625" style="17" bestFit="1" customWidth="1"/>
    <col min="5638" max="5638" width="5.54296875" style="17" customWidth="1"/>
    <col min="5639" max="5639" width="7.54296875" style="17" customWidth="1"/>
    <col min="5640" max="5640" width="6.453125" style="17" customWidth="1"/>
    <col min="5641" max="5641" width="9.81640625" style="17" bestFit="1" customWidth="1"/>
    <col min="5642" max="5642" width="7.1796875" style="17" bestFit="1" customWidth="1"/>
    <col min="5643" max="5643" width="9.81640625" style="17" bestFit="1" customWidth="1"/>
    <col min="5644" max="5644" width="8.1796875" style="17" bestFit="1" customWidth="1"/>
    <col min="5645" max="5645" width="10.54296875" style="17" bestFit="1" customWidth="1"/>
    <col min="5646" max="5646" width="6.54296875" style="17" customWidth="1"/>
    <col min="5647" max="5647" width="1.81640625" style="17" customWidth="1"/>
    <col min="5648" max="5657" width="8.54296875" style="17"/>
    <col min="5658" max="5658" width="17.1796875" style="17" bestFit="1" customWidth="1"/>
    <col min="5659" max="5881" width="8.54296875" style="17"/>
    <col min="5882" max="5882" width="0" style="17" hidden="1" customWidth="1"/>
    <col min="5883" max="5884" width="8.54296875" style="17"/>
    <col min="5885" max="5885" width="2.1796875" style="17" customWidth="1"/>
    <col min="5886" max="5886" width="6.81640625" style="17" customWidth="1"/>
    <col min="5887" max="5887" width="6.1796875" style="17" customWidth="1"/>
    <col min="5888" max="5888" width="10.81640625" style="17" bestFit="1" customWidth="1"/>
    <col min="5889" max="5889" width="6.453125" style="17" customWidth="1"/>
    <col min="5890" max="5890" width="11.81640625" style="17" bestFit="1" customWidth="1"/>
    <col min="5891" max="5891" width="7.81640625" style="17" bestFit="1" customWidth="1"/>
    <col min="5892" max="5892" width="10.453125" style="17" bestFit="1" customWidth="1"/>
    <col min="5893" max="5893" width="6.81640625" style="17" bestFit="1" customWidth="1"/>
    <col min="5894" max="5894" width="5.54296875" style="17" customWidth="1"/>
    <col min="5895" max="5895" width="7.54296875" style="17" customWidth="1"/>
    <col min="5896" max="5896" width="6.453125" style="17" customWidth="1"/>
    <col min="5897" max="5897" width="9.81640625" style="17" bestFit="1" customWidth="1"/>
    <col min="5898" max="5898" width="7.1796875" style="17" bestFit="1" customWidth="1"/>
    <col min="5899" max="5899" width="9.81640625" style="17" bestFit="1" customWidth="1"/>
    <col min="5900" max="5900" width="8.1796875" style="17" bestFit="1" customWidth="1"/>
    <col min="5901" max="5901" width="10.54296875" style="17" bestFit="1" customWidth="1"/>
    <col min="5902" max="5902" width="6.54296875" style="17" customWidth="1"/>
    <col min="5903" max="5903" width="1.81640625" style="17" customWidth="1"/>
    <col min="5904" max="5913" width="8.54296875" style="17"/>
    <col min="5914" max="5914" width="17.1796875" style="17" bestFit="1" customWidth="1"/>
    <col min="5915" max="6137" width="8.54296875" style="17"/>
    <col min="6138" max="6138" width="0" style="17" hidden="1" customWidth="1"/>
    <col min="6139" max="6140" width="8.54296875" style="17"/>
    <col min="6141" max="6141" width="2.1796875" style="17" customWidth="1"/>
    <col min="6142" max="6142" width="6.81640625" style="17" customWidth="1"/>
    <col min="6143" max="6143" width="6.1796875" style="17" customWidth="1"/>
    <col min="6144" max="6144" width="10.81640625" style="17" bestFit="1" customWidth="1"/>
    <col min="6145" max="6145" width="6.453125" style="17" customWidth="1"/>
    <col min="6146" max="6146" width="11.81640625" style="17" bestFit="1" customWidth="1"/>
    <col min="6147" max="6147" width="7.81640625" style="17" bestFit="1" customWidth="1"/>
    <col min="6148" max="6148" width="10.453125" style="17" bestFit="1" customWidth="1"/>
    <col min="6149" max="6149" width="6.81640625" style="17" bestFit="1" customWidth="1"/>
    <col min="6150" max="6150" width="5.54296875" style="17" customWidth="1"/>
    <col min="6151" max="6151" width="7.54296875" style="17" customWidth="1"/>
    <col min="6152" max="6152" width="6.453125" style="17" customWidth="1"/>
    <col min="6153" max="6153" width="9.81640625" style="17" bestFit="1" customWidth="1"/>
    <col min="6154" max="6154" width="7.1796875" style="17" bestFit="1" customWidth="1"/>
    <col min="6155" max="6155" width="9.81640625" style="17" bestFit="1" customWidth="1"/>
    <col min="6156" max="6156" width="8.1796875" style="17" bestFit="1" customWidth="1"/>
    <col min="6157" max="6157" width="10.54296875" style="17" bestFit="1" customWidth="1"/>
    <col min="6158" max="6158" width="6.54296875" style="17" customWidth="1"/>
    <col min="6159" max="6159" width="1.81640625" style="17" customWidth="1"/>
    <col min="6160" max="6169" width="8.54296875" style="17"/>
    <col min="6170" max="6170" width="17.1796875" style="17" bestFit="1" customWidth="1"/>
    <col min="6171" max="6393" width="8.54296875" style="17"/>
    <col min="6394" max="6394" width="0" style="17" hidden="1" customWidth="1"/>
    <col min="6395" max="6396" width="8.54296875" style="17"/>
    <col min="6397" max="6397" width="2.1796875" style="17" customWidth="1"/>
    <col min="6398" max="6398" width="6.81640625" style="17" customWidth="1"/>
    <col min="6399" max="6399" width="6.1796875" style="17" customWidth="1"/>
    <col min="6400" max="6400" width="10.81640625" style="17" bestFit="1" customWidth="1"/>
    <col min="6401" max="6401" width="6.453125" style="17" customWidth="1"/>
    <col min="6402" max="6402" width="11.81640625" style="17" bestFit="1" customWidth="1"/>
    <col min="6403" max="6403" width="7.81640625" style="17" bestFit="1" customWidth="1"/>
    <col min="6404" max="6404" width="10.453125" style="17" bestFit="1" customWidth="1"/>
    <col min="6405" max="6405" width="6.81640625" style="17" bestFit="1" customWidth="1"/>
    <col min="6406" max="6406" width="5.54296875" style="17" customWidth="1"/>
    <col min="6407" max="6407" width="7.54296875" style="17" customWidth="1"/>
    <col min="6408" max="6408" width="6.453125" style="17" customWidth="1"/>
    <col min="6409" max="6409" width="9.81640625" style="17" bestFit="1" customWidth="1"/>
    <col min="6410" max="6410" width="7.1796875" style="17" bestFit="1" customWidth="1"/>
    <col min="6411" max="6411" width="9.81640625" style="17" bestFit="1" customWidth="1"/>
    <col min="6412" max="6412" width="8.1796875" style="17" bestFit="1" customWidth="1"/>
    <col min="6413" max="6413" width="10.54296875" style="17" bestFit="1" customWidth="1"/>
    <col min="6414" max="6414" width="6.54296875" style="17" customWidth="1"/>
    <col min="6415" max="6415" width="1.81640625" style="17" customWidth="1"/>
    <col min="6416" max="6425" width="8.54296875" style="17"/>
    <col min="6426" max="6426" width="17.1796875" style="17" bestFit="1" customWidth="1"/>
    <col min="6427" max="6649" width="8.54296875" style="17"/>
    <col min="6650" max="6650" width="0" style="17" hidden="1" customWidth="1"/>
    <col min="6651" max="6652" width="8.54296875" style="17"/>
    <col min="6653" max="6653" width="2.1796875" style="17" customWidth="1"/>
    <col min="6654" max="6654" width="6.81640625" style="17" customWidth="1"/>
    <col min="6655" max="6655" width="6.1796875" style="17" customWidth="1"/>
    <col min="6656" max="6656" width="10.81640625" style="17" bestFit="1" customWidth="1"/>
    <col min="6657" max="6657" width="6.453125" style="17" customWidth="1"/>
    <col min="6658" max="6658" width="11.81640625" style="17" bestFit="1" customWidth="1"/>
    <col min="6659" max="6659" width="7.81640625" style="17" bestFit="1" customWidth="1"/>
    <col min="6660" max="6660" width="10.453125" style="17" bestFit="1" customWidth="1"/>
    <col min="6661" max="6661" width="6.81640625" style="17" bestFit="1" customWidth="1"/>
    <col min="6662" max="6662" width="5.54296875" style="17" customWidth="1"/>
    <col min="6663" max="6663" width="7.54296875" style="17" customWidth="1"/>
    <col min="6664" max="6664" width="6.453125" style="17" customWidth="1"/>
    <col min="6665" max="6665" width="9.81640625" style="17" bestFit="1" customWidth="1"/>
    <col min="6666" max="6666" width="7.1796875" style="17" bestFit="1" customWidth="1"/>
    <col min="6667" max="6667" width="9.81640625" style="17" bestFit="1" customWidth="1"/>
    <col min="6668" max="6668" width="8.1796875" style="17" bestFit="1" customWidth="1"/>
    <col min="6669" max="6669" width="10.54296875" style="17" bestFit="1" customWidth="1"/>
    <col min="6670" max="6670" width="6.54296875" style="17" customWidth="1"/>
    <col min="6671" max="6671" width="1.81640625" style="17" customWidth="1"/>
    <col min="6672" max="6681" width="8.54296875" style="17"/>
    <col min="6682" max="6682" width="17.1796875" style="17" bestFit="1" customWidth="1"/>
    <col min="6683" max="6905" width="8.54296875" style="17"/>
    <col min="6906" max="6906" width="0" style="17" hidden="1" customWidth="1"/>
    <col min="6907" max="6908" width="8.54296875" style="17"/>
    <col min="6909" max="6909" width="2.1796875" style="17" customWidth="1"/>
    <col min="6910" max="6910" width="6.81640625" style="17" customWidth="1"/>
    <col min="6911" max="6911" width="6.1796875" style="17" customWidth="1"/>
    <col min="6912" max="6912" width="10.81640625" style="17" bestFit="1" customWidth="1"/>
    <col min="6913" max="6913" width="6.453125" style="17" customWidth="1"/>
    <col min="6914" max="6914" width="11.81640625" style="17" bestFit="1" customWidth="1"/>
    <col min="6915" max="6915" width="7.81640625" style="17" bestFit="1" customWidth="1"/>
    <col min="6916" max="6916" width="10.453125" style="17" bestFit="1" customWidth="1"/>
    <col min="6917" max="6917" width="6.81640625" style="17" bestFit="1" customWidth="1"/>
    <col min="6918" max="6918" width="5.54296875" style="17" customWidth="1"/>
    <col min="6919" max="6919" width="7.54296875" style="17" customWidth="1"/>
    <col min="6920" max="6920" width="6.453125" style="17" customWidth="1"/>
    <col min="6921" max="6921" width="9.81640625" style="17" bestFit="1" customWidth="1"/>
    <col min="6922" max="6922" width="7.1796875" style="17" bestFit="1" customWidth="1"/>
    <col min="6923" max="6923" width="9.81640625" style="17" bestFit="1" customWidth="1"/>
    <col min="6924" max="6924" width="8.1796875" style="17" bestFit="1" customWidth="1"/>
    <col min="6925" max="6925" width="10.54296875" style="17" bestFit="1" customWidth="1"/>
    <col min="6926" max="6926" width="6.54296875" style="17" customWidth="1"/>
    <col min="6927" max="6927" width="1.81640625" style="17" customWidth="1"/>
    <col min="6928" max="6937" width="8.54296875" style="17"/>
    <col min="6938" max="6938" width="17.1796875" style="17" bestFit="1" customWidth="1"/>
    <col min="6939" max="7161" width="8.54296875" style="17"/>
    <col min="7162" max="7162" width="0" style="17" hidden="1" customWidth="1"/>
    <col min="7163" max="7164" width="8.54296875" style="17"/>
    <col min="7165" max="7165" width="2.1796875" style="17" customWidth="1"/>
    <col min="7166" max="7166" width="6.81640625" style="17" customWidth="1"/>
    <col min="7167" max="7167" width="6.1796875" style="17" customWidth="1"/>
    <col min="7168" max="7168" width="10.81640625" style="17" bestFit="1" customWidth="1"/>
    <col min="7169" max="7169" width="6.453125" style="17" customWidth="1"/>
    <col min="7170" max="7170" width="11.81640625" style="17" bestFit="1" customWidth="1"/>
    <col min="7171" max="7171" width="7.81640625" style="17" bestFit="1" customWidth="1"/>
    <col min="7172" max="7172" width="10.453125" style="17" bestFit="1" customWidth="1"/>
    <col min="7173" max="7173" width="6.81640625" style="17" bestFit="1" customWidth="1"/>
    <col min="7174" max="7174" width="5.54296875" style="17" customWidth="1"/>
    <col min="7175" max="7175" width="7.54296875" style="17" customWidth="1"/>
    <col min="7176" max="7176" width="6.453125" style="17" customWidth="1"/>
    <col min="7177" max="7177" width="9.81640625" style="17" bestFit="1" customWidth="1"/>
    <col min="7178" max="7178" width="7.1796875" style="17" bestFit="1" customWidth="1"/>
    <col min="7179" max="7179" width="9.81640625" style="17" bestFit="1" customWidth="1"/>
    <col min="7180" max="7180" width="8.1796875" style="17" bestFit="1" customWidth="1"/>
    <col min="7181" max="7181" width="10.54296875" style="17" bestFit="1" customWidth="1"/>
    <col min="7182" max="7182" width="6.54296875" style="17" customWidth="1"/>
    <col min="7183" max="7183" width="1.81640625" style="17" customWidth="1"/>
    <col min="7184" max="7193" width="8.54296875" style="17"/>
    <col min="7194" max="7194" width="17.1796875" style="17" bestFit="1" customWidth="1"/>
    <col min="7195" max="7417" width="8.54296875" style="17"/>
    <col min="7418" max="7418" width="0" style="17" hidden="1" customWidth="1"/>
    <col min="7419" max="7420" width="8.54296875" style="17"/>
    <col min="7421" max="7421" width="2.1796875" style="17" customWidth="1"/>
    <col min="7422" max="7422" width="6.81640625" style="17" customWidth="1"/>
    <col min="7423" max="7423" width="6.1796875" style="17" customWidth="1"/>
    <col min="7424" max="7424" width="10.81640625" style="17" bestFit="1" customWidth="1"/>
    <col min="7425" max="7425" width="6.453125" style="17" customWidth="1"/>
    <col min="7426" max="7426" width="11.81640625" style="17" bestFit="1" customWidth="1"/>
    <col min="7427" max="7427" width="7.81640625" style="17" bestFit="1" customWidth="1"/>
    <col min="7428" max="7428" width="10.453125" style="17" bestFit="1" customWidth="1"/>
    <col min="7429" max="7429" width="6.81640625" style="17" bestFit="1" customWidth="1"/>
    <col min="7430" max="7430" width="5.54296875" style="17" customWidth="1"/>
    <col min="7431" max="7431" width="7.54296875" style="17" customWidth="1"/>
    <col min="7432" max="7432" width="6.453125" style="17" customWidth="1"/>
    <col min="7433" max="7433" width="9.81640625" style="17" bestFit="1" customWidth="1"/>
    <col min="7434" max="7434" width="7.1796875" style="17" bestFit="1" customWidth="1"/>
    <col min="7435" max="7435" width="9.81640625" style="17" bestFit="1" customWidth="1"/>
    <col min="7436" max="7436" width="8.1796875" style="17" bestFit="1" customWidth="1"/>
    <col min="7437" max="7437" width="10.54296875" style="17" bestFit="1" customWidth="1"/>
    <col min="7438" max="7438" width="6.54296875" style="17" customWidth="1"/>
    <col min="7439" max="7439" width="1.81640625" style="17" customWidth="1"/>
    <col min="7440" max="7449" width="8.54296875" style="17"/>
    <col min="7450" max="7450" width="17.1796875" style="17" bestFit="1" customWidth="1"/>
    <col min="7451" max="7673" width="8.54296875" style="17"/>
    <col min="7674" max="7674" width="0" style="17" hidden="1" customWidth="1"/>
    <col min="7675" max="7676" width="8.54296875" style="17"/>
    <col min="7677" max="7677" width="2.1796875" style="17" customWidth="1"/>
    <col min="7678" max="7678" width="6.81640625" style="17" customWidth="1"/>
    <col min="7679" max="7679" width="6.1796875" style="17" customWidth="1"/>
    <col min="7680" max="7680" width="10.81640625" style="17" bestFit="1" customWidth="1"/>
    <col min="7681" max="7681" width="6.453125" style="17" customWidth="1"/>
    <col min="7682" max="7682" width="11.81640625" style="17" bestFit="1" customWidth="1"/>
    <col min="7683" max="7683" width="7.81640625" style="17" bestFit="1" customWidth="1"/>
    <col min="7684" max="7684" width="10.453125" style="17" bestFit="1" customWidth="1"/>
    <col min="7685" max="7685" width="6.81640625" style="17" bestFit="1" customWidth="1"/>
    <col min="7686" max="7686" width="5.54296875" style="17" customWidth="1"/>
    <col min="7687" max="7687" width="7.54296875" style="17" customWidth="1"/>
    <col min="7688" max="7688" width="6.453125" style="17" customWidth="1"/>
    <col min="7689" max="7689" width="9.81640625" style="17" bestFit="1" customWidth="1"/>
    <col min="7690" max="7690" width="7.1796875" style="17" bestFit="1" customWidth="1"/>
    <col min="7691" max="7691" width="9.81640625" style="17" bestFit="1" customWidth="1"/>
    <col min="7692" max="7692" width="8.1796875" style="17" bestFit="1" customWidth="1"/>
    <col min="7693" max="7693" width="10.54296875" style="17" bestFit="1" customWidth="1"/>
    <col min="7694" max="7694" width="6.54296875" style="17" customWidth="1"/>
    <col min="7695" max="7695" width="1.81640625" style="17" customWidth="1"/>
    <col min="7696" max="7705" width="8.54296875" style="17"/>
    <col min="7706" max="7706" width="17.1796875" style="17" bestFit="1" customWidth="1"/>
    <col min="7707" max="7929" width="8.54296875" style="17"/>
    <col min="7930" max="7930" width="0" style="17" hidden="1" customWidth="1"/>
    <col min="7931" max="7932" width="8.54296875" style="17"/>
    <col min="7933" max="7933" width="2.1796875" style="17" customWidth="1"/>
    <col min="7934" max="7934" width="6.81640625" style="17" customWidth="1"/>
    <col min="7935" max="7935" width="6.1796875" style="17" customWidth="1"/>
    <col min="7936" max="7936" width="10.81640625" style="17" bestFit="1" customWidth="1"/>
    <col min="7937" max="7937" width="6.453125" style="17" customWidth="1"/>
    <col min="7938" max="7938" width="11.81640625" style="17" bestFit="1" customWidth="1"/>
    <col min="7939" max="7939" width="7.81640625" style="17" bestFit="1" customWidth="1"/>
    <col min="7940" max="7940" width="10.453125" style="17" bestFit="1" customWidth="1"/>
    <col min="7941" max="7941" width="6.81640625" style="17" bestFit="1" customWidth="1"/>
    <col min="7942" max="7942" width="5.54296875" style="17" customWidth="1"/>
    <col min="7943" max="7943" width="7.54296875" style="17" customWidth="1"/>
    <col min="7944" max="7944" width="6.453125" style="17" customWidth="1"/>
    <col min="7945" max="7945" width="9.81640625" style="17" bestFit="1" customWidth="1"/>
    <col min="7946" max="7946" width="7.1796875" style="17" bestFit="1" customWidth="1"/>
    <col min="7947" max="7947" width="9.81640625" style="17" bestFit="1" customWidth="1"/>
    <col min="7948" max="7948" width="8.1796875" style="17" bestFit="1" customWidth="1"/>
    <col min="7949" max="7949" width="10.54296875" style="17" bestFit="1" customWidth="1"/>
    <col min="7950" max="7950" width="6.54296875" style="17" customWidth="1"/>
    <col min="7951" max="7951" width="1.81640625" style="17" customWidth="1"/>
    <col min="7952" max="7961" width="8.54296875" style="17"/>
    <col min="7962" max="7962" width="17.1796875" style="17" bestFit="1" customWidth="1"/>
    <col min="7963" max="8185" width="8.54296875" style="17"/>
    <col min="8186" max="8186" width="0" style="17" hidden="1" customWidth="1"/>
    <col min="8187" max="8188" width="8.54296875" style="17"/>
    <col min="8189" max="8189" width="2.1796875" style="17" customWidth="1"/>
    <col min="8190" max="8190" width="6.81640625" style="17" customWidth="1"/>
    <col min="8191" max="8191" width="6.1796875" style="17" customWidth="1"/>
    <col min="8192" max="8192" width="10.81640625" style="17" bestFit="1" customWidth="1"/>
    <col min="8193" max="8193" width="6.453125" style="17" customWidth="1"/>
    <col min="8194" max="8194" width="11.81640625" style="17" bestFit="1" customWidth="1"/>
    <col min="8195" max="8195" width="7.81640625" style="17" bestFit="1" customWidth="1"/>
    <col min="8196" max="8196" width="10.453125" style="17" bestFit="1" customWidth="1"/>
    <col min="8197" max="8197" width="6.81640625" style="17" bestFit="1" customWidth="1"/>
    <col min="8198" max="8198" width="5.54296875" style="17" customWidth="1"/>
    <col min="8199" max="8199" width="7.54296875" style="17" customWidth="1"/>
    <col min="8200" max="8200" width="6.453125" style="17" customWidth="1"/>
    <col min="8201" max="8201" width="9.81640625" style="17" bestFit="1" customWidth="1"/>
    <col min="8202" max="8202" width="7.1796875" style="17" bestFit="1" customWidth="1"/>
    <col min="8203" max="8203" width="9.81640625" style="17" bestFit="1" customWidth="1"/>
    <col min="8204" max="8204" width="8.1796875" style="17" bestFit="1" customWidth="1"/>
    <col min="8205" max="8205" width="10.54296875" style="17" bestFit="1" customWidth="1"/>
    <col min="8206" max="8206" width="6.54296875" style="17" customWidth="1"/>
    <col min="8207" max="8207" width="1.81640625" style="17" customWidth="1"/>
    <col min="8208" max="8217" width="8.54296875" style="17"/>
    <col min="8218" max="8218" width="17.1796875" style="17" bestFit="1" customWidth="1"/>
    <col min="8219" max="8441" width="8.54296875" style="17"/>
    <col min="8442" max="8442" width="0" style="17" hidden="1" customWidth="1"/>
    <col min="8443" max="8444" width="8.54296875" style="17"/>
    <col min="8445" max="8445" width="2.1796875" style="17" customWidth="1"/>
    <col min="8446" max="8446" width="6.81640625" style="17" customWidth="1"/>
    <col min="8447" max="8447" width="6.1796875" style="17" customWidth="1"/>
    <col min="8448" max="8448" width="10.81640625" style="17" bestFit="1" customWidth="1"/>
    <col min="8449" max="8449" width="6.453125" style="17" customWidth="1"/>
    <col min="8450" max="8450" width="11.81640625" style="17" bestFit="1" customWidth="1"/>
    <col min="8451" max="8451" width="7.81640625" style="17" bestFit="1" customWidth="1"/>
    <col min="8452" max="8452" width="10.453125" style="17" bestFit="1" customWidth="1"/>
    <col min="8453" max="8453" width="6.81640625" style="17" bestFit="1" customWidth="1"/>
    <col min="8454" max="8454" width="5.54296875" style="17" customWidth="1"/>
    <col min="8455" max="8455" width="7.54296875" style="17" customWidth="1"/>
    <col min="8456" max="8456" width="6.453125" style="17" customWidth="1"/>
    <col min="8457" max="8457" width="9.81640625" style="17" bestFit="1" customWidth="1"/>
    <col min="8458" max="8458" width="7.1796875" style="17" bestFit="1" customWidth="1"/>
    <col min="8459" max="8459" width="9.81640625" style="17" bestFit="1" customWidth="1"/>
    <col min="8460" max="8460" width="8.1796875" style="17" bestFit="1" customWidth="1"/>
    <col min="8461" max="8461" width="10.54296875" style="17" bestFit="1" customWidth="1"/>
    <col min="8462" max="8462" width="6.54296875" style="17" customWidth="1"/>
    <col min="8463" max="8463" width="1.81640625" style="17" customWidth="1"/>
    <col min="8464" max="8473" width="8.54296875" style="17"/>
    <col min="8474" max="8474" width="17.1796875" style="17" bestFit="1" customWidth="1"/>
    <col min="8475" max="8697" width="8.54296875" style="17"/>
    <col min="8698" max="8698" width="0" style="17" hidden="1" customWidth="1"/>
    <col min="8699" max="8700" width="8.54296875" style="17"/>
    <col min="8701" max="8701" width="2.1796875" style="17" customWidth="1"/>
    <col min="8702" max="8702" width="6.81640625" style="17" customWidth="1"/>
    <col min="8703" max="8703" width="6.1796875" style="17" customWidth="1"/>
    <col min="8704" max="8704" width="10.81640625" style="17" bestFit="1" customWidth="1"/>
    <col min="8705" max="8705" width="6.453125" style="17" customWidth="1"/>
    <col min="8706" max="8706" width="11.81640625" style="17" bestFit="1" customWidth="1"/>
    <col min="8707" max="8707" width="7.81640625" style="17" bestFit="1" customWidth="1"/>
    <col min="8708" max="8708" width="10.453125" style="17" bestFit="1" customWidth="1"/>
    <col min="8709" max="8709" width="6.81640625" style="17" bestFit="1" customWidth="1"/>
    <col min="8710" max="8710" width="5.54296875" style="17" customWidth="1"/>
    <col min="8711" max="8711" width="7.54296875" style="17" customWidth="1"/>
    <col min="8712" max="8712" width="6.453125" style="17" customWidth="1"/>
    <col min="8713" max="8713" width="9.81640625" style="17" bestFit="1" customWidth="1"/>
    <col min="8714" max="8714" width="7.1796875" style="17" bestFit="1" customWidth="1"/>
    <col min="8715" max="8715" width="9.81640625" style="17" bestFit="1" customWidth="1"/>
    <col min="8716" max="8716" width="8.1796875" style="17" bestFit="1" customWidth="1"/>
    <col min="8717" max="8717" width="10.54296875" style="17" bestFit="1" customWidth="1"/>
    <col min="8718" max="8718" width="6.54296875" style="17" customWidth="1"/>
    <col min="8719" max="8719" width="1.81640625" style="17" customWidth="1"/>
    <col min="8720" max="8729" width="8.54296875" style="17"/>
    <col min="8730" max="8730" width="17.1796875" style="17" bestFit="1" customWidth="1"/>
    <col min="8731" max="8953" width="8.54296875" style="17"/>
    <col min="8954" max="8954" width="0" style="17" hidden="1" customWidth="1"/>
    <col min="8955" max="8956" width="8.54296875" style="17"/>
    <col min="8957" max="8957" width="2.1796875" style="17" customWidth="1"/>
    <col min="8958" max="8958" width="6.81640625" style="17" customWidth="1"/>
    <col min="8959" max="8959" width="6.1796875" style="17" customWidth="1"/>
    <col min="8960" max="8960" width="10.81640625" style="17" bestFit="1" customWidth="1"/>
    <col min="8961" max="8961" width="6.453125" style="17" customWidth="1"/>
    <col min="8962" max="8962" width="11.81640625" style="17" bestFit="1" customWidth="1"/>
    <col min="8963" max="8963" width="7.81640625" style="17" bestFit="1" customWidth="1"/>
    <col min="8964" max="8964" width="10.453125" style="17" bestFit="1" customWidth="1"/>
    <col min="8965" max="8965" width="6.81640625" style="17" bestFit="1" customWidth="1"/>
    <col min="8966" max="8966" width="5.54296875" style="17" customWidth="1"/>
    <col min="8967" max="8967" width="7.54296875" style="17" customWidth="1"/>
    <col min="8968" max="8968" width="6.453125" style="17" customWidth="1"/>
    <col min="8969" max="8969" width="9.81640625" style="17" bestFit="1" customWidth="1"/>
    <col min="8970" max="8970" width="7.1796875" style="17" bestFit="1" customWidth="1"/>
    <col min="8971" max="8971" width="9.81640625" style="17" bestFit="1" customWidth="1"/>
    <col min="8972" max="8972" width="8.1796875" style="17" bestFit="1" customWidth="1"/>
    <col min="8973" max="8973" width="10.54296875" style="17" bestFit="1" customWidth="1"/>
    <col min="8974" max="8974" width="6.54296875" style="17" customWidth="1"/>
    <col min="8975" max="8975" width="1.81640625" style="17" customWidth="1"/>
    <col min="8976" max="8985" width="8.54296875" style="17"/>
    <col min="8986" max="8986" width="17.1796875" style="17" bestFit="1" customWidth="1"/>
    <col min="8987" max="9209" width="8.54296875" style="17"/>
    <col min="9210" max="9210" width="0" style="17" hidden="1" customWidth="1"/>
    <col min="9211" max="9212" width="8.54296875" style="17"/>
    <col min="9213" max="9213" width="2.1796875" style="17" customWidth="1"/>
    <col min="9214" max="9214" width="6.81640625" style="17" customWidth="1"/>
    <col min="9215" max="9215" width="6.1796875" style="17" customWidth="1"/>
    <col min="9216" max="9216" width="10.81640625" style="17" bestFit="1" customWidth="1"/>
    <col min="9217" max="9217" width="6.453125" style="17" customWidth="1"/>
    <col min="9218" max="9218" width="11.81640625" style="17" bestFit="1" customWidth="1"/>
    <col min="9219" max="9219" width="7.81640625" style="17" bestFit="1" customWidth="1"/>
    <col min="9220" max="9220" width="10.453125" style="17" bestFit="1" customWidth="1"/>
    <col min="9221" max="9221" width="6.81640625" style="17" bestFit="1" customWidth="1"/>
    <col min="9222" max="9222" width="5.54296875" style="17" customWidth="1"/>
    <col min="9223" max="9223" width="7.54296875" style="17" customWidth="1"/>
    <col min="9224" max="9224" width="6.453125" style="17" customWidth="1"/>
    <col min="9225" max="9225" width="9.81640625" style="17" bestFit="1" customWidth="1"/>
    <col min="9226" max="9226" width="7.1796875" style="17" bestFit="1" customWidth="1"/>
    <col min="9227" max="9227" width="9.81640625" style="17" bestFit="1" customWidth="1"/>
    <col min="9228" max="9228" width="8.1796875" style="17" bestFit="1" customWidth="1"/>
    <col min="9229" max="9229" width="10.54296875" style="17" bestFit="1" customWidth="1"/>
    <col min="9230" max="9230" width="6.54296875" style="17" customWidth="1"/>
    <col min="9231" max="9231" width="1.81640625" style="17" customWidth="1"/>
    <col min="9232" max="9241" width="8.54296875" style="17"/>
    <col min="9242" max="9242" width="17.1796875" style="17" bestFit="1" customWidth="1"/>
    <col min="9243" max="9465" width="8.54296875" style="17"/>
    <col min="9466" max="9466" width="0" style="17" hidden="1" customWidth="1"/>
    <col min="9467" max="9468" width="8.54296875" style="17"/>
    <col min="9469" max="9469" width="2.1796875" style="17" customWidth="1"/>
    <col min="9470" max="9470" width="6.81640625" style="17" customWidth="1"/>
    <col min="9471" max="9471" width="6.1796875" style="17" customWidth="1"/>
    <col min="9472" max="9472" width="10.81640625" style="17" bestFit="1" customWidth="1"/>
    <col min="9473" max="9473" width="6.453125" style="17" customWidth="1"/>
    <col min="9474" max="9474" width="11.81640625" style="17" bestFit="1" customWidth="1"/>
    <col min="9475" max="9475" width="7.81640625" style="17" bestFit="1" customWidth="1"/>
    <col min="9476" max="9476" width="10.453125" style="17" bestFit="1" customWidth="1"/>
    <col min="9477" max="9477" width="6.81640625" style="17" bestFit="1" customWidth="1"/>
    <col min="9478" max="9478" width="5.54296875" style="17" customWidth="1"/>
    <col min="9479" max="9479" width="7.54296875" style="17" customWidth="1"/>
    <col min="9480" max="9480" width="6.453125" style="17" customWidth="1"/>
    <col min="9481" max="9481" width="9.81640625" style="17" bestFit="1" customWidth="1"/>
    <col min="9482" max="9482" width="7.1796875" style="17" bestFit="1" customWidth="1"/>
    <col min="9483" max="9483" width="9.81640625" style="17" bestFit="1" customWidth="1"/>
    <col min="9484" max="9484" width="8.1796875" style="17" bestFit="1" customWidth="1"/>
    <col min="9485" max="9485" width="10.54296875" style="17" bestFit="1" customWidth="1"/>
    <col min="9486" max="9486" width="6.54296875" style="17" customWidth="1"/>
    <col min="9487" max="9487" width="1.81640625" style="17" customWidth="1"/>
    <col min="9488" max="9497" width="8.54296875" style="17"/>
    <col min="9498" max="9498" width="17.1796875" style="17" bestFit="1" customWidth="1"/>
    <col min="9499" max="9721" width="8.54296875" style="17"/>
    <col min="9722" max="9722" width="0" style="17" hidden="1" customWidth="1"/>
    <col min="9723" max="9724" width="8.54296875" style="17"/>
    <col min="9725" max="9725" width="2.1796875" style="17" customWidth="1"/>
    <col min="9726" max="9726" width="6.81640625" style="17" customWidth="1"/>
    <col min="9727" max="9727" width="6.1796875" style="17" customWidth="1"/>
    <col min="9728" max="9728" width="10.81640625" style="17" bestFit="1" customWidth="1"/>
    <col min="9729" max="9729" width="6.453125" style="17" customWidth="1"/>
    <col min="9730" max="9730" width="11.81640625" style="17" bestFit="1" customWidth="1"/>
    <col min="9731" max="9731" width="7.81640625" style="17" bestFit="1" customWidth="1"/>
    <col min="9732" max="9732" width="10.453125" style="17" bestFit="1" customWidth="1"/>
    <col min="9733" max="9733" width="6.81640625" style="17" bestFit="1" customWidth="1"/>
    <col min="9734" max="9734" width="5.54296875" style="17" customWidth="1"/>
    <col min="9735" max="9735" width="7.54296875" style="17" customWidth="1"/>
    <col min="9736" max="9736" width="6.453125" style="17" customWidth="1"/>
    <col min="9737" max="9737" width="9.81640625" style="17" bestFit="1" customWidth="1"/>
    <col min="9738" max="9738" width="7.1796875" style="17" bestFit="1" customWidth="1"/>
    <col min="9739" max="9739" width="9.81640625" style="17" bestFit="1" customWidth="1"/>
    <col min="9740" max="9740" width="8.1796875" style="17" bestFit="1" customWidth="1"/>
    <col min="9741" max="9741" width="10.54296875" style="17" bestFit="1" customWidth="1"/>
    <col min="9742" max="9742" width="6.54296875" style="17" customWidth="1"/>
    <col min="9743" max="9743" width="1.81640625" style="17" customWidth="1"/>
    <col min="9744" max="9753" width="8.54296875" style="17"/>
    <col min="9754" max="9754" width="17.1796875" style="17" bestFit="1" customWidth="1"/>
    <col min="9755" max="9977" width="8.54296875" style="17"/>
    <col min="9978" max="9978" width="0" style="17" hidden="1" customWidth="1"/>
    <col min="9979" max="9980" width="8.54296875" style="17"/>
    <col min="9981" max="9981" width="2.1796875" style="17" customWidth="1"/>
    <col min="9982" max="9982" width="6.81640625" style="17" customWidth="1"/>
    <col min="9983" max="9983" width="6.1796875" style="17" customWidth="1"/>
    <col min="9984" max="9984" width="10.81640625" style="17" bestFit="1" customWidth="1"/>
    <col min="9985" max="9985" width="6.453125" style="17" customWidth="1"/>
    <col min="9986" max="9986" width="11.81640625" style="17" bestFit="1" customWidth="1"/>
    <col min="9987" max="9987" width="7.81640625" style="17" bestFit="1" customWidth="1"/>
    <col min="9988" max="9988" width="10.453125" style="17" bestFit="1" customWidth="1"/>
    <col min="9989" max="9989" width="6.81640625" style="17" bestFit="1" customWidth="1"/>
    <col min="9990" max="9990" width="5.54296875" style="17" customWidth="1"/>
    <col min="9991" max="9991" width="7.54296875" style="17" customWidth="1"/>
    <col min="9992" max="9992" width="6.453125" style="17" customWidth="1"/>
    <col min="9993" max="9993" width="9.81640625" style="17" bestFit="1" customWidth="1"/>
    <col min="9994" max="9994" width="7.1796875" style="17" bestFit="1" customWidth="1"/>
    <col min="9995" max="9995" width="9.81640625" style="17" bestFit="1" customWidth="1"/>
    <col min="9996" max="9996" width="8.1796875" style="17" bestFit="1" customWidth="1"/>
    <col min="9997" max="9997" width="10.54296875" style="17" bestFit="1" customWidth="1"/>
    <col min="9998" max="9998" width="6.54296875" style="17" customWidth="1"/>
    <col min="9999" max="9999" width="1.81640625" style="17" customWidth="1"/>
    <col min="10000" max="10009" width="8.54296875" style="17"/>
    <col min="10010" max="10010" width="17.1796875" style="17" bestFit="1" customWidth="1"/>
    <col min="10011" max="10233" width="8.54296875" style="17"/>
    <col min="10234" max="10234" width="0" style="17" hidden="1" customWidth="1"/>
    <col min="10235" max="10236" width="8.54296875" style="17"/>
    <col min="10237" max="10237" width="2.1796875" style="17" customWidth="1"/>
    <col min="10238" max="10238" width="6.81640625" style="17" customWidth="1"/>
    <col min="10239" max="10239" width="6.1796875" style="17" customWidth="1"/>
    <col min="10240" max="10240" width="10.81640625" style="17" bestFit="1" customWidth="1"/>
    <col min="10241" max="10241" width="6.453125" style="17" customWidth="1"/>
    <col min="10242" max="10242" width="11.81640625" style="17" bestFit="1" customWidth="1"/>
    <col min="10243" max="10243" width="7.81640625" style="17" bestFit="1" customWidth="1"/>
    <col min="10244" max="10244" width="10.453125" style="17" bestFit="1" customWidth="1"/>
    <col min="10245" max="10245" width="6.81640625" style="17" bestFit="1" customWidth="1"/>
    <col min="10246" max="10246" width="5.54296875" style="17" customWidth="1"/>
    <col min="10247" max="10247" width="7.54296875" style="17" customWidth="1"/>
    <col min="10248" max="10248" width="6.453125" style="17" customWidth="1"/>
    <col min="10249" max="10249" width="9.81640625" style="17" bestFit="1" customWidth="1"/>
    <col min="10250" max="10250" width="7.1796875" style="17" bestFit="1" customWidth="1"/>
    <col min="10251" max="10251" width="9.81640625" style="17" bestFit="1" customWidth="1"/>
    <col min="10252" max="10252" width="8.1796875" style="17" bestFit="1" customWidth="1"/>
    <col min="10253" max="10253" width="10.54296875" style="17" bestFit="1" customWidth="1"/>
    <col min="10254" max="10254" width="6.54296875" style="17" customWidth="1"/>
    <col min="10255" max="10255" width="1.81640625" style="17" customWidth="1"/>
    <col min="10256" max="10265" width="8.54296875" style="17"/>
    <col min="10266" max="10266" width="17.1796875" style="17" bestFit="1" customWidth="1"/>
    <col min="10267" max="10489" width="8.54296875" style="17"/>
    <col min="10490" max="10490" width="0" style="17" hidden="1" customWidth="1"/>
    <col min="10491" max="10492" width="8.54296875" style="17"/>
    <col min="10493" max="10493" width="2.1796875" style="17" customWidth="1"/>
    <col min="10494" max="10494" width="6.81640625" style="17" customWidth="1"/>
    <col min="10495" max="10495" width="6.1796875" style="17" customWidth="1"/>
    <col min="10496" max="10496" width="10.81640625" style="17" bestFit="1" customWidth="1"/>
    <col min="10497" max="10497" width="6.453125" style="17" customWidth="1"/>
    <col min="10498" max="10498" width="11.81640625" style="17" bestFit="1" customWidth="1"/>
    <col min="10499" max="10499" width="7.81640625" style="17" bestFit="1" customWidth="1"/>
    <col min="10500" max="10500" width="10.453125" style="17" bestFit="1" customWidth="1"/>
    <col min="10501" max="10501" width="6.81640625" style="17" bestFit="1" customWidth="1"/>
    <col min="10502" max="10502" width="5.54296875" style="17" customWidth="1"/>
    <col min="10503" max="10503" width="7.54296875" style="17" customWidth="1"/>
    <col min="10504" max="10504" width="6.453125" style="17" customWidth="1"/>
    <col min="10505" max="10505" width="9.81640625" style="17" bestFit="1" customWidth="1"/>
    <col min="10506" max="10506" width="7.1796875" style="17" bestFit="1" customWidth="1"/>
    <col min="10507" max="10507" width="9.81640625" style="17" bestFit="1" customWidth="1"/>
    <col min="10508" max="10508" width="8.1796875" style="17" bestFit="1" customWidth="1"/>
    <col min="10509" max="10509" width="10.54296875" style="17" bestFit="1" customWidth="1"/>
    <col min="10510" max="10510" width="6.54296875" style="17" customWidth="1"/>
    <col min="10511" max="10511" width="1.81640625" style="17" customWidth="1"/>
    <col min="10512" max="10521" width="8.54296875" style="17"/>
    <col min="10522" max="10522" width="17.1796875" style="17" bestFit="1" customWidth="1"/>
    <col min="10523" max="10745" width="8.54296875" style="17"/>
    <col min="10746" max="10746" width="0" style="17" hidden="1" customWidth="1"/>
    <col min="10747" max="10748" width="8.54296875" style="17"/>
    <col min="10749" max="10749" width="2.1796875" style="17" customWidth="1"/>
    <col min="10750" max="10750" width="6.81640625" style="17" customWidth="1"/>
    <col min="10751" max="10751" width="6.1796875" style="17" customWidth="1"/>
    <col min="10752" max="10752" width="10.81640625" style="17" bestFit="1" customWidth="1"/>
    <col min="10753" max="10753" width="6.453125" style="17" customWidth="1"/>
    <col min="10754" max="10754" width="11.81640625" style="17" bestFit="1" customWidth="1"/>
    <col min="10755" max="10755" width="7.81640625" style="17" bestFit="1" customWidth="1"/>
    <col min="10756" max="10756" width="10.453125" style="17" bestFit="1" customWidth="1"/>
    <col min="10757" max="10757" width="6.81640625" style="17" bestFit="1" customWidth="1"/>
    <col min="10758" max="10758" width="5.54296875" style="17" customWidth="1"/>
    <col min="10759" max="10759" width="7.54296875" style="17" customWidth="1"/>
    <col min="10760" max="10760" width="6.453125" style="17" customWidth="1"/>
    <col min="10761" max="10761" width="9.81640625" style="17" bestFit="1" customWidth="1"/>
    <col min="10762" max="10762" width="7.1796875" style="17" bestFit="1" customWidth="1"/>
    <col min="10763" max="10763" width="9.81640625" style="17" bestFit="1" customWidth="1"/>
    <col min="10764" max="10764" width="8.1796875" style="17" bestFit="1" customWidth="1"/>
    <col min="10765" max="10765" width="10.54296875" style="17" bestFit="1" customWidth="1"/>
    <col min="10766" max="10766" width="6.54296875" style="17" customWidth="1"/>
    <col min="10767" max="10767" width="1.81640625" style="17" customWidth="1"/>
    <col min="10768" max="10777" width="8.54296875" style="17"/>
    <col min="10778" max="10778" width="17.1796875" style="17" bestFit="1" customWidth="1"/>
    <col min="10779" max="11001" width="8.54296875" style="17"/>
    <col min="11002" max="11002" width="0" style="17" hidden="1" customWidth="1"/>
    <col min="11003" max="11004" width="8.54296875" style="17"/>
    <col min="11005" max="11005" width="2.1796875" style="17" customWidth="1"/>
    <col min="11006" max="11006" width="6.81640625" style="17" customWidth="1"/>
    <col min="11007" max="11007" width="6.1796875" style="17" customWidth="1"/>
    <col min="11008" max="11008" width="10.81640625" style="17" bestFit="1" customWidth="1"/>
    <col min="11009" max="11009" width="6.453125" style="17" customWidth="1"/>
    <col min="11010" max="11010" width="11.81640625" style="17" bestFit="1" customWidth="1"/>
    <col min="11011" max="11011" width="7.81640625" style="17" bestFit="1" customWidth="1"/>
    <col min="11012" max="11012" width="10.453125" style="17" bestFit="1" customWidth="1"/>
    <col min="11013" max="11013" width="6.81640625" style="17" bestFit="1" customWidth="1"/>
    <col min="11014" max="11014" width="5.54296875" style="17" customWidth="1"/>
    <col min="11015" max="11015" width="7.54296875" style="17" customWidth="1"/>
    <col min="11016" max="11016" width="6.453125" style="17" customWidth="1"/>
    <col min="11017" max="11017" width="9.81640625" style="17" bestFit="1" customWidth="1"/>
    <col min="11018" max="11018" width="7.1796875" style="17" bestFit="1" customWidth="1"/>
    <col min="11019" max="11019" width="9.81640625" style="17" bestFit="1" customWidth="1"/>
    <col min="11020" max="11020" width="8.1796875" style="17" bestFit="1" customWidth="1"/>
    <col min="11021" max="11021" width="10.54296875" style="17" bestFit="1" customWidth="1"/>
    <col min="11022" max="11022" width="6.54296875" style="17" customWidth="1"/>
    <col min="11023" max="11023" width="1.81640625" style="17" customWidth="1"/>
    <col min="11024" max="11033" width="8.54296875" style="17"/>
    <col min="11034" max="11034" width="17.1796875" style="17" bestFit="1" customWidth="1"/>
    <col min="11035" max="11257" width="8.54296875" style="17"/>
    <col min="11258" max="11258" width="0" style="17" hidden="1" customWidth="1"/>
    <col min="11259" max="11260" width="8.54296875" style="17"/>
    <col min="11261" max="11261" width="2.1796875" style="17" customWidth="1"/>
    <col min="11262" max="11262" width="6.81640625" style="17" customWidth="1"/>
    <col min="11263" max="11263" width="6.1796875" style="17" customWidth="1"/>
    <col min="11264" max="11264" width="10.81640625" style="17" bestFit="1" customWidth="1"/>
    <col min="11265" max="11265" width="6.453125" style="17" customWidth="1"/>
    <col min="11266" max="11266" width="11.81640625" style="17" bestFit="1" customWidth="1"/>
    <col min="11267" max="11267" width="7.81640625" style="17" bestFit="1" customWidth="1"/>
    <col min="11268" max="11268" width="10.453125" style="17" bestFit="1" customWidth="1"/>
    <col min="11269" max="11269" width="6.81640625" style="17" bestFit="1" customWidth="1"/>
    <col min="11270" max="11270" width="5.54296875" style="17" customWidth="1"/>
    <col min="11271" max="11271" width="7.54296875" style="17" customWidth="1"/>
    <col min="11272" max="11272" width="6.453125" style="17" customWidth="1"/>
    <col min="11273" max="11273" width="9.81640625" style="17" bestFit="1" customWidth="1"/>
    <col min="11274" max="11274" width="7.1796875" style="17" bestFit="1" customWidth="1"/>
    <col min="11275" max="11275" width="9.81640625" style="17" bestFit="1" customWidth="1"/>
    <col min="11276" max="11276" width="8.1796875" style="17" bestFit="1" customWidth="1"/>
    <col min="11277" max="11277" width="10.54296875" style="17" bestFit="1" customWidth="1"/>
    <col min="11278" max="11278" width="6.54296875" style="17" customWidth="1"/>
    <col min="11279" max="11279" width="1.81640625" style="17" customWidth="1"/>
    <col min="11280" max="11289" width="8.54296875" style="17"/>
    <col min="11290" max="11290" width="17.1796875" style="17" bestFit="1" customWidth="1"/>
    <col min="11291" max="11513" width="8.54296875" style="17"/>
    <col min="11514" max="11514" width="0" style="17" hidden="1" customWidth="1"/>
    <col min="11515" max="11516" width="8.54296875" style="17"/>
    <col min="11517" max="11517" width="2.1796875" style="17" customWidth="1"/>
    <col min="11518" max="11518" width="6.81640625" style="17" customWidth="1"/>
    <col min="11519" max="11519" width="6.1796875" style="17" customWidth="1"/>
    <col min="11520" max="11520" width="10.81640625" style="17" bestFit="1" customWidth="1"/>
    <col min="11521" max="11521" width="6.453125" style="17" customWidth="1"/>
    <col min="11522" max="11522" width="11.81640625" style="17" bestFit="1" customWidth="1"/>
    <col min="11523" max="11523" width="7.81640625" style="17" bestFit="1" customWidth="1"/>
    <col min="11524" max="11524" width="10.453125" style="17" bestFit="1" customWidth="1"/>
    <col min="11525" max="11525" width="6.81640625" style="17" bestFit="1" customWidth="1"/>
    <col min="11526" max="11526" width="5.54296875" style="17" customWidth="1"/>
    <col min="11527" max="11527" width="7.54296875" style="17" customWidth="1"/>
    <col min="11528" max="11528" width="6.453125" style="17" customWidth="1"/>
    <col min="11529" max="11529" width="9.81640625" style="17" bestFit="1" customWidth="1"/>
    <col min="11530" max="11530" width="7.1796875" style="17" bestFit="1" customWidth="1"/>
    <col min="11531" max="11531" width="9.81640625" style="17" bestFit="1" customWidth="1"/>
    <col min="11532" max="11532" width="8.1796875" style="17" bestFit="1" customWidth="1"/>
    <col min="11533" max="11533" width="10.54296875" style="17" bestFit="1" customWidth="1"/>
    <col min="11534" max="11534" width="6.54296875" style="17" customWidth="1"/>
    <col min="11535" max="11535" width="1.81640625" style="17" customWidth="1"/>
    <col min="11536" max="11545" width="8.54296875" style="17"/>
    <col min="11546" max="11546" width="17.1796875" style="17" bestFit="1" customWidth="1"/>
    <col min="11547" max="11769" width="8.54296875" style="17"/>
    <col min="11770" max="11770" width="0" style="17" hidden="1" customWidth="1"/>
    <col min="11771" max="11772" width="8.54296875" style="17"/>
    <col min="11773" max="11773" width="2.1796875" style="17" customWidth="1"/>
    <col min="11774" max="11774" width="6.81640625" style="17" customWidth="1"/>
    <col min="11775" max="11775" width="6.1796875" style="17" customWidth="1"/>
    <col min="11776" max="11776" width="10.81640625" style="17" bestFit="1" customWidth="1"/>
    <col min="11777" max="11777" width="6.453125" style="17" customWidth="1"/>
    <col min="11778" max="11778" width="11.81640625" style="17" bestFit="1" customWidth="1"/>
    <col min="11779" max="11779" width="7.81640625" style="17" bestFit="1" customWidth="1"/>
    <col min="11780" max="11780" width="10.453125" style="17" bestFit="1" customWidth="1"/>
    <col min="11781" max="11781" width="6.81640625" style="17" bestFit="1" customWidth="1"/>
    <col min="11782" max="11782" width="5.54296875" style="17" customWidth="1"/>
    <col min="11783" max="11783" width="7.54296875" style="17" customWidth="1"/>
    <col min="11784" max="11784" width="6.453125" style="17" customWidth="1"/>
    <col min="11785" max="11785" width="9.81640625" style="17" bestFit="1" customWidth="1"/>
    <col min="11786" max="11786" width="7.1796875" style="17" bestFit="1" customWidth="1"/>
    <col min="11787" max="11787" width="9.81640625" style="17" bestFit="1" customWidth="1"/>
    <col min="11788" max="11788" width="8.1796875" style="17" bestFit="1" customWidth="1"/>
    <col min="11789" max="11789" width="10.54296875" style="17" bestFit="1" customWidth="1"/>
    <col min="11790" max="11790" width="6.54296875" style="17" customWidth="1"/>
    <col min="11791" max="11791" width="1.81640625" style="17" customWidth="1"/>
    <col min="11792" max="11801" width="8.54296875" style="17"/>
    <col min="11802" max="11802" width="17.1796875" style="17" bestFit="1" customWidth="1"/>
    <col min="11803" max="12025" width="8.54296875" style="17"/>
    <col min="12026" max="12026" width="0" style="17" hidden="1" customWidth="1"/>
    <col min="12027" max="12028" width="8.54296875" style="17"/>
    <col min="12029" max="12029" width="2.1796875" style="17" customWidth="1"/>
    <col min="12030" max="12030" width="6.81640625" style="17" customWidth="1"/>
    <col min="12031" max="12031" width="6.1796875" style="17" customWidth="1"/>
    <col min="12032" max="12032" width="10.81640625" style="17" bestFit="1" customWidth="1"/>
    <col min="12033" max="12033" width="6.453125" style="17" customWidth="1"/>
    <col min="12034" max="12034" width="11.81640625" style="17" bestFit="1" customWidth="1"/>
    <col min="12035" max="12035" width="7.81640625" style="17" bestFit="1" customWidth="1"/>
    <col min="12036" max="12036" width="10.453125" style="17" bestFit="1" customWidth="1"/>
    <col min="12037" max="12037" width="6.81640625" style="17" bestFit="1" customWidth="1"/>
    <col min="12038" max="12038" width="5.54296875" style="17" customWidth="1"/>
    <col min="12039" max="12039" width="7.54296875" style="17" customWidth="1"/>
    <col min="12040" max="12040" width="6.453125" style="17" customWidth="1"/>
    <col min="12041" max="12041" width="9.81640625" style="17" bestFit="1" customWidth="1"/>
    <col min="12042" max="12042" width="7.1796875" style="17" bestFit="1" customWidth="1"/>
    <col min="12043" max="12043" width="9.81640625" style="17" bestFit="1" customWidth="1"/>
    <col min="12044" max="12044" width="8.1796875" style="17" bestFit="1" customWidth="1"/>
    <col min="12045" max="12045" width="10.54296875" style="17" bestFit="1" customWidth="1"/>
    <col min="12046" max="12046" width="6.54296875" style="17" customWidth="1"/>
    <col min="12047" max="12047" width="1.81640625" style="17" customWidth="1"/>
    <col min="12048" max="12057" width="8.54296875" style="17"/>
    <col min="12058" max="12058" width="17.1796875" style="17" bestFit="1" customWidth="1"/>
    <col min="12059" max="12281" width="8.54296875" style="17"/>
    <col min="12282" max="12282" width="0" style="17" hidden="1" customWidth="1"/>
    <col min="12283" max="12284" width="8.54296875" style="17"/>
    <col min="12285" max="12285" width="2.1796875" style="17" customWidth="1"/>
    <col min="12286" max="12286" width="6.81640625" style="17" customWidth="1"/>
    <col min="12287" max="12287" width="6.1796875" style="17" customWidth="1"/>
    <col min="12288" max="12288" width="10.81640625" style="17" bestFit="1" customWidth="1"/>
    <col min="12289" max="12289" width="6.453125" style="17" customWidth="1"/>
    <col min="12290" max="12290" width="11.81640625" style="17" bestFit="1" customWidth="1"/>
    <col min="12291" max="12291" width="7.81640625" style="17" bestFit="1" customWidth="1"/>
    <col min="12292" max="12292" width="10.453125" style="17" bestFit="1" customWidth="1"/>
    <col min="12293" max="12293" width="6.81640625" style="17" bestFit="1" customWidth="1"/>
    <col min="12294" max="12294" width="5.54296875" style="17" customWidth="1"/>
    <col min="12295" max="12295" width="7.54296875" style="17" customWidth="1"/>
    <col min="12296" max="12296" width="6.453125" style="17" customWidth="1"/>
    <col min="12297" max="12297" width="9.81640625" style="17" bestFit="1" customWidth="1"/>
    <col min="12298" max="12298" width="7.1796875" style="17" bestFit="1" customWidth="1"/>
    <col min="12299" max="12299" width="9.81640625" style="17" bestFit="1" customWidth="1"/>
    <col min="12300" max="12300" width="8.1796875" style="17" bestFit="1" customWidth="1"/>
    <col min="12301" max="12301" width="10.54296875" style="17" bestFit="1" customWidth="1"/>
    <col min="12302" max="12302" width="6.54296875" style="17" customWidth="1"/>
    <col min="12303" max="12303" width="1.81640625" style="17" customWidth="1"/>
    <col min="12304" max="12313" width="8.54296875" style="17"/>
    <col min="12314" max="12314" width="17.1796875" style="17" bestFit="1" customWidth="1"/>
    <col min="12315" max="12537" width="8.54296875" style="17"/>
    <col min="12538" max="12538" width="0" style="17" hidden="1" customWidth="1"/>
    <col min="12539" max="12540" width="8.54296875" style="17"/>
    <col min="12541" max="12541" width="2.1796875" style="17" customWidth="1"/>
    <col min="12542" max="12542" width="6.81640625" style="17" customWidth="1"/>
    <col min="12543" max="12543" width="6.1796875" style="17" customWidth="1"/>
    <col min="12544" max="12544" width="10.81640625" style="17" bestFit="1" customWidth="1"/>
    <col min="12545" max="12545" width="6.453125" style="17" customWidth="1"/>
    <col min="12546" max="12546" width="11.81640625" style="17" bestFit="1" customWidth="1"/>
    <col min="12547" max="12547" width="7.81640625" style="17" bestFit="1" customWidth="1"/>
    <col min="12548" max="12548" width="10.453125" style="17" bestFit="1" customWidth="1"/>
    <col min="12549" max="12549" width="6.81640625" style="17" bestFit="1" customWidth="1"/>
    <col min="12550" max="12550" width="5.54296875" style="17" customWidth="1"/>
    <col min="12551" max="12551" width="7.54296875" style="17" customWidth="1"/>
    <col min="12552" max="12552" width="6.453125" style="17" customWidth="1"/>
    <col min="12553" max="12553" width="9.81640625" style="17" bestFit="1" customWidth="1"/>
    <col min="12554" max="12554" width="7.1796875" style="17" bestFit="1" customWidth="1"/>
    <col min="12555" max="12555" width="9.81640625" style="17" bestFit="1" customWidth="1"/>
    <col min="12556" max="12556" width="8.1796875" style="17" bestFit="1" customWidth="1"/>
    <col min="12557" max="12557" width="10.54296875" style="17" bestFit="1" customWidth="1"/>
    <col min="12558" max="12558" width="6.54296875" style="17" customWidth="1"/>
    <col min="12559" max="12559" width="1.81640625" style="17" customWidth="1"/>
    <col min="12560" max="12569" width="8.54296875" style="17"/>
    <col min="12570" max="12570" width="17.1796875" style="17" bestFit="1" customWidth="1"/>
    <col min="12571" max="12793" width="8.54296875" style="17"/>
    <col min="12794" max="12794" width="0" style="17" hidden="1" customWidth="1"/>
    <col min="12795" max="12796" width="8.54296875" style="17"/>
    <col min="12797" max="12797" width="2.1796875" style="17" customWidth="1"/>
    <col min="12798" max="12798" width="6.81640625" style="17" customWidth="1"/>
    <col min="12799" max="12799" width="6.1796875" style="17" customWidth="1"/>
    <col min="12800" max="12800" width="10.81640625" style="17" bestFit="1" customWidth="1"/>
    <col min="12801" max="12801" width="6.453125" style="17" customWidth="1"/>
    <col min="12802" max="12802" width="11.81640625" style="17" bestFit="1" customWidth="1"/>
    <col min="12803" max="12803" width="7.81640625" style="17" bestFit="1" customWidth="1"/>
    <col min="12804" max="12804" width="10.453125" style="17" bestFit="1" customWidth="1"/>
    <col min="12805" max="12805" width="6.81640625" style="17" bestFit="1" customWidth="1"/>
    <col min="12806" max="12806" width="5.54296875" style="17" customWidth="1"/>
    <col min="12807" max="12807" width="7.54296875" style="17" customWidth="1"/>
    <col min="12808" max="12808" width="6.453125" style="17" customWidth="1"/>
    <col min="12809" max="12809" width="9.81640625" style="17" bestFit="1" customWidth="1"/>
    <col min="12810" max="12810" width="7.1796875" style="17" bestFit="1" customWidth="1"/>
    <col min="12811" max="12811" width="9.81640625" style="17" bestFit="1" customWidth="1"/>
    <col min="12812" max="12812" width="8.1796875" style="17" bestFit="1" customWidth="1"/>
    <col min="12813" max="12813" width="10.54296875" style="17" bestFit="1" customWidth="1"/>
    <col min="12814" max="12814" width="6.54296875" style="17" customWidth="1"/>
    <col min="12815" max="12815" width="1.81640625" style="17" customWidth="1"/>
    <col min="12816" max="12825" width="8.54296875" style="17"/>
    <col min="12826" max="12826" width="17.1796875" style="17" bestFit="1" customWidth="1"/>
    <col min="12827" max="13049" width="8.54296875" style="17"/>
    <col min="13050" max="13050" width="0" style="17" hidden="1" customWidth="1"/>
    <col min="13051" max="13052" width="8.54296875" style="17"/>
    <col min="13053" max="13053" width="2.1796875" style="17" customWidth="1"/>
    <col min="13054" max="13054" width="6.81640625" style="17" customWidth="1"/>
    <col min="13055" max="13055" width="6.1796875" style="17" customWidth="1"/>
    <col min="13056" max="13056" width="10.81640625" style="17" bestFit="1" customWidth="1"/>
    <col min="13057" max="13057" width="6.453125" style="17" customWidth="1"/>
    <col min="13058" max="13058" width="11.81640625" style="17" bestFit="1" customWidth="1"/>
    <col min="13059" max="13059" width="7.81640625" style="17" bestFit="1" customWidth="1"/>
    <col min="13060" max="13060" width="10.453125" style="17" bestFit="1" customWidth="1"/>
    <col min="13061" max="13061" width="6.81640625" style="17" bestFit="1" customWidth="1"/>
    <col min="13062" max="13062" width="5.54296875" style="17" customWidth="1"/>
    <col min="13063" max="13063" width="7.54296875" style="17" customWidth="1"/>
    <col min="13064" max="13064" width="6.453125" style="17" customWidth="1"/>
    <col min="13065" max="13065" width="9.81640625" style="17" bestFit="1" customWidth="1"/>
    <col min="13066" max="13066" width="7.1796875" style="17" bestFit="1" customWidth="1"/>
    <col min="13067" max="13067" width="9.81640625" style="17" bestFit="1" customWidth="1"/>
    <col min="13068" max="13068" width="8.1796875" style="17" bestFit="1" customWidth="1"/>
    <col min="13069" max="13069" width="10.54296875" style="17" bestFit="1" customWidth="1"/>
    <col min="13070" max="13070" width="6.54296875" style="17" customWidth="1"/>
    <col min="13071" max="13071" width="1.81640625" style="17" customWidth="1"/>
    <col min="13072" max="13081" width="8.54296875" style="17"/>
    <col min="13082" max="13082" width="17.1796875" style="17" bestFit="1" customWidth="1"/>
    <col min="13083" max="13305" width="8.54296875" style="17"/>
    <col min="13306" max="13306" width="0" style="17" hidden="1" customWidth="1"/>
    <col min="13307" max="13308" width="8.54296875" style="17"/>
    <col min="13309" max="13309" width="2.1796875" style="17" customWidth="1"/>
    <col min="13310" max="13310" width="6.81640625" style="17" customWidth="1"/>
    <col min="13311" max="13311" width="6.1796875" style="17" customWidth="1"/>
    <col min="13312" max="13312" width="10.81640625" style="17" bestFit="1" customWidth="1"/>
    <col min="13313" max="13313" width="6.453125" style="17" customWidth="1"/>
    <col min="13314" max="13314" width="11.81640625" style="17" bestFit="1" customWidth="1"/>
    <col min="13315" max="13315" width="7.81640625" style="17" bestFit="1" customWidth="1"/>
    <col min="13316" max="13316" width="10.453125" style="17" bestFit="1" customWidth="1"/>
    <col min="13317" max="13317" width="6.81640625" style="17" bestFit="1" customWidth="1"/>
    <col min="13318" max="13318" width="5.54296875" style="17" customWidth="1"/>
    <col min="13319" max="13319" width="7.54296875" style="17" customWidth="1"/>
    <col min="13320" max="13320" width="6.453125" style="17" customWidth="1"/>
    <col min="13321" max="13321" width="9.81640625" style="17" bestFit="1" customWidth="1"/>
    <col min="13322" max="13322" width="7.1796875" style="17" bestFit="1" customWidth="1"/>
    <col min="13323" max="13323" width="9.81640625" style="17" bestFit="1" customWidth="1"/>
    <col min="13324" max="13324" width="8.1796875" style="17" bestFit="1" customWidth="1"/>
    <col min="13325" max="13325" width="10.54296875" style="17" bestFit="1" customWidth="1"/>
    <col min="13326" max="13326" width="6.54296875" style="17" customWidth="1"/>
    <col min="13327" max="13327" width="1.81640625" style="17" customWidth="1"/>
    <col min="13328" max="13337" width="8.54296875" style="17"/>
    <col min="13338" max="13338" width="17.1796875" style="17" bestFit="1" customWidth="1"/>
    <col min="13339" max="13561" width="8.54296875" style="17"/>
    <col min="13562" max="13562" width="0" style="17" hidden="1" customWidth="1"/>
    <col min="13563" max="13564" width="8.54296875" style="17"/>
    <col min="13565" max="13565" width="2.1796875" style="17" customWidth="1"/>
    <col min="13566" max="13566" width="6.81640625" style="17" customWidth="1"/>
    <col min="13567" max="13567" width="6.1796875" style="17" customWidth="1"/>
    <col min="13568" max="13568" width="10.81640625" style="17" bestFit="1" customWidth="1"/>
    <col min="13569" max="13569" width="6.453125" style="17" customWidth="1"/>
    <col min="13570" max="13570" width="11.81640625" style="17" bestFit="1" customWidth="1"/>
    <col min="13571" max="13571" width="7.81640625" style="17" bestFit="1" customWidth="1"/>
    <col min="13572" max="13572" width="10.453125" style="17" bestFit="1" customWidth="1"/>
    <col min="13573" max="13573" width="6.81640625" style="17" bestFit="1" customWidth="1"/>
    <col min="13574" max="13574" width="5.54296875" style="17" customWidth="1"/>
    <col min="13575" max="13575" width="7.54296875" style="17" customWidth="1"/>
    <col min="13576" max="13576" width="6.453125" style="17" customWidth="1"/>
    <col min="13577" max="13577" width="9.81640625" style="17" bestFit="1" customWidth="1"/>
    <col min="13578" max="13578" width="7.1796875" style="17" bestFit="1" customWidth="1"/>
    <col min="13579" max="13579" width="9.81640625" style="17" bestFit="1" customWidth="1"/>
    <col min="13580" max="13580" width="8.1796875" style="17" bestFit="1" customWidth="1"/>
    <col min="13581" max="13581" width="10.54296875" style="17" bestFit="1" customWidth="1"/>
    <col min="13582" max="13582" width="6.54296875" style="17" customWidth="1"/>
    <col min="13583" max="13583" width="1.81640625" style="17" customWidth="1"/>
    <col min="13584" max="13593" width="8.54296875" style="17"/>
    <col min="13594" max="13594" width="17.1796875" style="17" bestFit="1" customWidth="1"/>
    <col min="13595" max="13817" width="8.54296875" style="17"/>
    <col min="13818" max="13818" width="0" style="17" hidden="1" customWidth="1"/>
    <col min="13819" max="13820" width="8.54296875" style="17"/>
    <col min="13821" max="13821" width="2.1796875" style="17" customWidth="1"/>
    <col min="13822" max="13822" width="6.81640625" style="17" customWidth="1"/>
    <col min="13823" max="13823" width="6.1796875" style="17" customWidth="1"/>
    <col min="13824" max="13824" width="10.81640625" style="17" bestFit="1" customWidth="1"/>
    <col min="13825" max="13825" width="6.453125" style="17" customWidth="1"/>
    <col min="13826" max="13826" width="11.81640625" style="17" bestFit="1" customWidth="1"/>
    <col min="13827" max="13827" width="7.81640625" style="17" bestFit="1" customWidth="1"/>
    <col min="13828" max="13828" width="10.453125" style="17" bestFit="1" customWidth="1"/>
    <col min="13829" max="13829" width="6.81640625" style="17" bestFit="1" customWidth="1"/>
    <col min="13830" max="13830" width="5.54296875" style="17" customWidth="1"/>
    <col min="13831" max="13831" width="7.54296875" style="17" customWidth="1"/>
    <col min="13832" max="13832" width="6.453125" style="17" customWidth="1"/>
    <col min="13833" max="13833" width="9.81640625" style="17" bestFit="1" customWidth="1"/>
    <col min="13834" max="13834" width="7.1796875" style="17" bestFit="1" customWidth="1"/>
    <col min="13835" max="13835" width="9.81640625" style="17" bestFit="1" customWidth="1"/>
    <col min="13836" max="13836" width="8.1796875" style="17" bestFit="1" customWidth="1"/>
    <col min="13837" max="13837" width="10.54296875" style="17" bestFit="1" customWidth="1"/>
    <col min="13838" max="13838" width="6.54296875" style="17" customWidth="1"/>
    <col min="13839" max="13839" width="1.81640625" style="17" customWidth="1"/>
    <col min="13840" max="13849" width="8.54296875" style="17"/>
    <col min="13850" max="13850" width="17.1796875" style="17" bestFit="1" customWidth="1"/>
    <col min="13851" max="14073" width="8.54296875" style="17"/>
    <col min="14074" max="14074" width="0" style="17" hidden="1" customWidth="1"/>
    <col min="14075" max="14076" width="8.54296875" style="17"/>
    <col min="14077" max="14077" width="2.1796875" style="17" customWidth="1"/>
    <col min="14078" max="14078" width="6.81640625" style="17" customWidth="1"/>
    <col min="14079" max="14079" width="6.1796875" style="17" customWidth="1"/>
    <col min="14080" max="14080" width="10.81640625" style="17" bestFit="1" customWidth="1"/>
    <col min="14081" max="14081" width="6.453125" style="17" customWidth="1"/>
    <col min="14082" max="14082" width="11.81640625" style="17" bestFit="1" customWidth="1"/>
    <col min="14083" max="14083" width="7.81640625" style="17" bestFit="1" customWidth="1"/>
    <col min="14084" max="14084" width="10.453125" style="17" bestFit="1" customWidth="1"/>
    <col min="14085" max="14085" width="6.81640625" style="17" bestFit="1" customWidth="1"/>
    <col min="14086" max="14086" width="5.54296875" style="17" customWidth="1"/>
    <col min="14087" max="14087" width="7.54296875" style="17" customWidth="1"/>
    <col min="14088" max="14088" width="6.453125" style="17" customWidth="1"/>
    <col min="14089" max="14089" width="9.81640625" style="17" bestFit="1" customWidth="1"/>
    <col min="14090" max="14090" width="7.1796875" style="17" bestFit="1" customWidth="1"/>
    <col min="14091" max="14091" width="9.81640625" style="17" bestFit="1" customWidth="1"/>
    <col min="14092" max="14092" width="8.1796875" style="17" bestFit="1" customWidth="1"/>
    <col min="14093" max="14093" width="10.54296875" style="17" bestFit="1" customWidth="1"/>
    <col min="14094" max="14094" width="6.54296875" style="17" customWidth="1"/>
    <col min="14095" max="14095" width="1.81640625" style="17" customWidth="1"/>
    <col min="14096" max="14105" width="8.54296875" style="17"/>
    <col min="14106" max="14106" width="17.1796875" style="17" bestFit="1" customWidth="1"/>
    <col min="14107" max="14329" width="8.54296875" style="17"/>
    <col min="14330" max="14330" width="0" style="17" hidden="1" customWidth="1"/>
    <col min="14331" max="14332" width="8.54296875" style="17"/>
    <col min="14333" max="14333" width="2.1796875" style="17" customWidth="1"/>
    <col min="14334" max="14334" width="6.81640625" style="17" customWidth="1"/>
    <col min="14335" max="14335" width="6.1796875" style="17" customWidth="1"/>
    <col min="14336" max="14336" width="10.81640625" style="17" bestFit="1" customWidth="1"/>
    <col min="14337" max="14337" width="6.453125" style="17" customWidth="1"/>
    <col min="14338" max="14338" width="11.81640625" style="17" bestFit="1" customWidth="1"/>
    <col min="14339" max="14339" width="7.81640625" style="17" bestFit="1" customWidth="1"/>
    <col min="14340" max="14340" width="10.453125" style="17" bestFit="1" customWidth="1"/>
    <col min="14341" max="14341" width="6.81640625" style="17" bestFit="1" customWidth="1"/>
    <col min="14342" max="14342" width="5.54296875" style="17" customWidth="1"/>
    <col min="14343" max="14343" width="7.54296875" style="17" customWidth="1"/>
    <col min="14344" max="14344" width="6.453125" style="17" customWidth="1"/>
    <col min="14345" max="14345" width="9.81640625" style="17" bestFit="1" customWidth="1"/>
    <col min="14346" max="14346" width="7.1796875" style="17" bestFit="1" customWidth="1"/>
    <col min="14347" max="14347" width="9.81640625" style="17" bestFit="1" customWidth="1"/>
    <col min="14348" max="14348" width="8.1796875" style="17" bestFit="1" customWidth="1"/>
    <col min="14349" max="14349" width="10.54296875" style="17" bestFit="1" customWidth="1"/>
    <col min="14350" max="14350" width="6.54296875" style="17" customWidth="1"/>
    <col min="14351" max="14351" width="1.81640625" style="17" customWidth="1"/>
    <col min="14352" max="14361" width="8.54296875" style="17"/>
    <col min="14362" max="14362" width="17.1796875" style="17" bestFit="1" customWidth="1"/>
    <col min="14363" max="14585" width="8.54296875" style="17"/>
    <col min="14586" max="14586" width="0" style="17" hidden="1" customWidth="1"/>
    <col min="14587" max="14588" width="8.54296875" style="17"/>
    <col min="14589" max="14589" width="2.1796875" style="17" customWidth="1"/>
    <col min="14590" max="14590" width="6.81640625" style="17" customWidth="1"/>
    <col min="14591" max="14591" width="6.1796875" style="17" customWidth="1"/>
    <col min="14592" max="14592" width="10.81640625" style="17" bestFit="1" customWidth="1"/>
    <col min="14593" max="14593" width="6.453125" style="17" customWidth="1"/>
    <col min="14594" max="14594" width="11.81640625" style="17" bestFit="1" customWidth="1"/>
    <col min="14595" max="14595" width="7.81640625" style="17" bestFit="1" customWidth="1"/>
    <col min="14596" max="14596" width="10.453125" style="17" bestFit="1" customWidth="1"/>
    <col min="14597" max="14597" width="6.81640625" style="17" bestFit="1" customWidth="1"/>
    <col min="14598" max="14598" width="5.54296875" style="17" customWidth="1"/>
    <col min="14599" max="14599" width="7.54296875" style="17" customWidth="1"/>
    <col min="14600" max="14600" width="6.453125" style="17" customWidth="1"/>
    <col min="14601" max="14601" width="9.81640625" style="17" bestFit="1" customWidth="1"/>
    <col min="14602" max="14602" width="7.1796875" style="17" bestFit="1" customWidth="1"/>
    <col min="14603" max="14603" width="9.81640625" style="17" bestFit="1" customWidth="1"/>
    <col min="14604" max="14604" width="8.1796875" style="17" bestFit="1" customWidth="1"/>
    <col min="14605" max="14605" width="10.54296875" style="17" bestFit="1" customWidth="1"/>
    <col min="14606" max="14606" width="6.54296875" style="17" customWidth="1"/>
    <col min="14607" max="14607" width="1.81640625" style="17" customWidth="1"/>
    <col min="14608" max="14617" width="8.54296875" style="17"/>
    <col min="14618" max="14618" width="17.1796875" style="17" bestFit="1" customWidth="1"/>
    <col min="14619" max="14841" width="8.54296875" style="17"/>
    <col min="14842" max="14842" width="0" style="17" hidden="1" customWidth="1"/>
    <col min="14843" max="14844" width="8.54296875" style="17"/>
    <col min="14845" max="14845" width="2.1796875" style="17" customWidth="1"/>
    <col min="14846" max="14846" width="6.81640625" style="17" customWidth="1"/>
    <col min="14847" max="14847" width="6.1796875" style="17" customWidth="1"/>
    <col min="14848" max="14848" width="10.81640625" style="17" bestFit="1" customWidth="1"/>
    <col min="14849" max="14849" width="6.453125" style="17" customWidth="1"/>
    <col min="14850" max="14850" width="11.81640625" style="17" bestFit="1" customWidth="1"/>
    <col min="14851" max="14851" width="7.81640625" style="17" bestFit="1" customWidth="1"/>
    <col min="14852" max="14852" width="10.453125" style="17" bestFit="1" customWidth="1"/>
    <col min="14853" max="14853" width="6.81640625" style="17" bestFit="1" customWidth="1"/>
    <col min="14854" max="14854" width="5.54296875" style="17" customWidth="1"/>
    <col min="14855" max="14855" width="7.54296875" style="17" customWidth="1"/>
    <col min="14856" max="14856" width="6.453125" style="17" customWidth="1"/>
    <col min="14857" max="14857" width="9.81640625" style="17" bestFit="1" customWidth="1"/>
    <col min="14858" max="14858" width="7.1796875" style="17" bestFit="1" customWidth="1"/>
    <col min="14859" max="14859" width="9.81640625" style="17" bestFit="1" customWidth="1"/>
    <col min="14860" max="14860" width="8.1796875" style="17" bestFit="1" customWidth="1"/>
    <col min="14861" max="14861" width="10.54296875" style="17" bestFit="1" customWidth="1"/>
    <col min="14862" max="14862" width="6.54296875" style="17" customWidth="1"/>
    <col min="14863" max="14863" width="1.81640625" style="17" customWidth="1"/>
    <col min="14864" max="14873" width="8.54296875" style="17"/>
    <col min="14874" max="14874" width="17.1796875" style="17" bestFit="1" customWidth="1"/>
    <col min="14875" max="15097" width="8.54296875" style="17"/>
    <col min="15098" max="15098" width="0" style="17" hidden="1" customWidth="1"/>
    <col min="15099" max="15100" width="8.54296875" style="17"/>
    <col min="15101" max="15101" width="2.1796875" style="17" customWidth="1"/>
    <col min="15102" max="15102" width="6.81640625" style="17" customWidth="1"/>
    <col min="15103" max="15103" width="6.1796875" style="17" customWidth="1"/>
    <col min="15104" max="15104" width="10.81640625" style="17" bestFit="1" customWidth="1"/>
    <col min="15105" max="15105" width="6.453125" style="17" customWidth="1"/>
    <col min="15106" max="15106" width="11.81640625" style="17" bestFit="1" customWidth="1"/>
    <col min="15107" max="15107" width="7.81640625" style="17" bestFit="1" customWidth="1"/>
    <col min="15108" max="15108" width="10.453125" style="17" bestFit="1" customWidth="1"/>
    <col min="15109" max="15109" width="6.81640625" style="17" bestFit="1" customWidth="1"/>
    <col min="15110" max="15110" width="5.54296875" style="17" customWidth="1"/>
    <col min="15111" max="15111" width="7.54296875" style="17" customWidth="1"/>
    <col min="15112" max="15112" width="6.453125" style="17" customWidth="1"/>
    <col min="15113" max="15113" width="9.81640625" style="17" bestFit="1" customWidth="1"/>
    <col min="15114" max="15114" width="7.1796875" style="17" bestFit="1" customWidth="1"/>
    <col min="15115" max="15115" width="9.81640625" style="17" bestFit="1" customWidth="1"/>
    <col min="15116" max="15116" width="8.1796875" style="17" bestFit="1" customWidth="1"/>
    <col min="15117" max="15117" width="10.54296875" style="17" bestFit="1" customWidth="1"/>
    <col min="15118" max="15118" width="6.54296875" style="17" customWidth="1"/>
    <col min="15119" max="15119" width="1.81640625" style="17" customWidth="1"/>
    <col min="15120" max="15129" width="8.54296875" style="17"/>
    <col min="15130" max="15130" width="17.1796875" style="17" bestFit="1" customWidth="1"/>
    <col min="15131" max="15353" width="8.54296875" style="17"/>
    <col min="15354" max="15354" width="0" style="17" hidden="1" customWidth="1"/>
    <col min="15355" max="15356" width="8.54296875" style="17"/>
    <col min="15357" max="15357" width="2.1796875" style="17" customWidth="1"/>
    <col min="15358" max="15358" width="6.81640625" style="17" customWidth="1"/>
    <col min="15359" max="15359" width="6.1796875" style="17" customWidth="1"/>
    <col min="15360" max="15360" width="10.81640625" style="17" bestFit="1" customWidth="1"/>
    <col min="15361" max="15361" width="6.453125" style="17" customWidth="1"/>
    <col min="15362" max="15362" width="11.81640625" style="17" bestFit="1" customWidth="1"/>
    <col min="15363" max="15363" width="7.81640625" style="17" bestFit="1" customWidth="1"/>
    <col min="15364" max="15364" width="10.453125" style="17" bestFit="1" customWidth="1"/>
    <col min="15365" max="15365" width="6.81640625" style="17" bestFit="1" customWidth="1"/>
    <col min="15366" max="15366" width="5.54296875" style="17" customWidth="1"/>
    <col min="15367" max="15367" width="7.54296875" style="17" customWidth="1"/>
    <col min="15368" max="15368" width="6.453125" style="17" customWidth="1"/>
    <col min="15369" max="15369" width="9.81640625" style="17" bestFit="1" customWidth="1"/>
    <col min="15370" max="15370" width="7.1796875" style="17" bestFit="1" customWidth="1"/>
    <col min="15371" max="15371" width="9.81640625" style="17" bestFit="1" customWidth="1"/>
    <col min="15372" max="15372" width="8.1796875" style="17" bestFit="1" customWidth="1"/>
    <col min="15373" max="15373" width="10.54296875" style="17" bestFit="1" customWidth="1"/>
    <col min="15374" max="15374" width="6.54296875" style="17" customWidth="1"/>
    <col min="15375" max="15375" width="1.81640625" style="17" customWidth="1"/>
    <col min="15376" max="15385" width="8.54296875" style="17"/>
    <col min="15386" max="15386" width="17.1796875" style="17" bestFit="1" customWidth="1"/>
    <col min="15387" max="15609" width="8.54296875" style="17"/>
    <col min="15610" max="15610" width="0" style="17" hidden="1" customWidth="1"/>
    <col min="15611" max="15612" width="8.54296875" style="17"/>
    <col min="15613" max="15613" width="2.1796875" style="17" customWidth="1"/>
    <col min="15614" max="15614" width="6.81640625" style="17" customWidth="1"/>
    <col min="15615" max="15615" width="6.1796875" style="17" customWidth="1"/>
    <col min="15616" max="15616" width="10.81640625" style="17" bestFit="1" customWidth="1"/>
    <col min="15617" max="15617" width="6.453125" style="17" customWidth="1"/>
    <col min="15618" max="15618" width="11.81640625" style="17" bestFit="1" customWidth="1"/>
    <col min="15619" max="15619" width="7.81640625" style="17" bestFit="1" customWidth="1"/>
    <col min="15620" max="15620" width="10.453125" style="17" bestFit="1" customWidth="1"/>
    <col min="15621" max="15621" width="6.81640625" style="17" bestFit="1" customWidth="1"/>
    <col min="15622" max="15622" width="5.54296875" style="17" customWidth="1"/>
    <col min="15623" max="15623" width="7.54296875" style="17" customWidth="1"/>
    <col min="15624" max="15624" width="6.453125" style="17" customWidth="1"/>
    <col min="15625" max="15625" width="9.81640625" style="17" bestFit="1" customWidth="1"/>
    <col min="15626" max="15626" width="7.1796875" style="17" bestFit="1" customWidth="1"/>
    <col min="15627" max="15627" width="9.81640625" style="17" bestFit="1" customWidth="1"/>
    <col min="15628" max="15628" width="8.1796875" style="17" bestFit="1" customWidth="1"/>
    <col min="15629" max="15629" width="10.54296875" style="17" bestFit="1" customWidth="1"/>
    <col min="15630" max="15630" width="6.54296875" style="17" customWidth="1"/>
    <col min="15631" max="15631" width="1.81640625" style="17" customWidth="1"/>
    <col min="15632" max="15641" width="8.54296875" style="17"/>
    <col min="15642" max="15642" width="17.1796875" style="17" bestFit="1" customWidth="1"/>
    <col min="15643" max="15865" width="8.54296875" style="17"/>
    <col min="15866" max="15866" width="0" style="17" hidden="1" customWidth="1"/>
    <col min="15867" max="15868" width="8.54296875" style="17"/>
    <col min="15869" max="15869" width="2.1796875" style="17" customWidth="1"/>
    <col min="15870" max="15870" width="6.81640625" style="17" customWidth="1"/>
    <col min="15871" max="15871" width="6.1796875" style="17" customWidth="1"/>
    <col min="15872" max="15872" width="10.81640625" style="17" bestFit="1" customWidth="1"/>
    <col min="15873" max="15873" width="6.453125" style="17" customWidth="1"/>
    <col min="15874" max="15874" width="11.81640625" style="17" bestFit="1" customWidth="1"/>
    <col min="15875" max="15875" width="7.81640625" style="17" bestFit="1" customWidth="1"/>
    <col min="15876" max="15876" width="10.453125" style="17" bestFit="1" customWidth="1"/>
    <col min="15877" max="15877" width="6.81640625" style="17" bestFit="1" customWidth="1"/>
    <col min="15878" max="15878" width="5.54296875" style="17" customWidth="1"/>
    <col min="15879" max="15879" width="7.54296875" style="17" customWidth="1"/>
    <col min="15880" max="15880" width="6.453125" style="17" customWidth="1"/>
    <col min="15881" max="15881" width="9.81640625" style="17" bestFit="1" customWidth="1"/>
    <col min="15882" max="15882" width="7.1796875" style="17" bestFit="1" customWidth="1"/>
    <col min="15883" max="15883" width="9.81640625" style="17" bestFit="1" customWidth="1"/>
    <col min="15884" max="15884" width="8.1796875" style="17" bestFit="1" customWidth="1"/>
    <col min="15885" max="15885" width="10.54296875" style="17" bestFit="1" customWidth="1"/>
    <col min="15886" max="15886" width="6.54296875" style="17" customWidth="1"/>
    <col min="15887" max="15887" width="1.81640625" style="17" customWidth="1"/>
    <col min="15888" max="15897" width="8.54296875" style="17"/>
    <col min="15898" max="15898" width="17.1796875" style="17" bestFit="1" customWidth="1"/>
    <col min="15899" max="16121" width="8.54296875" style="17"/>
    <col min="16122" max="16122" width="0" style="17" hidden="1" customWidth="1"/>
    <col min="16123" max="16124" width="8.54296875" style="17"/>
    <col min="16125" max="16125" width="2.1796875" style="17" customWidth="1"/>
    <col min="16126" max="16126" width="6.81640625" style="17" customWidth="1"/>
    <col min="16127" max="16127" width="6.1796875" style="17" customWidth="1"/>
    <col min="16128" max="16128" width="10.81640625" style="17" bestFit="1" customWidth="1"/>
    <col min="16129" max="16129" width="6.453125" style="17" customWidth="1"/>
    <col min="16130" max="16130" width="11.81640625" style="17" bestFit="1" customWidth="1"/>
    <col min="16131" max="16131" width="7.81640625" style="17" bestFit="1" customWidth="1"/>
    <col min="16132" max="16132" width="10.453125" style="17" bestFit="1" customWidth="1"/>
    <col min="16133" max="16133" width="6.81640625" style="17" bestFit="1" customWidth="1"/>
    <col min="16134" max="16134" width="5.54296875" style="17" customWidth="1"/>
    <col min="16135" max="16135" width="7.54296875" style="17" customWidth="1"/>
    <col min="16136" max="16136" width="6.453125" style="17" customWidth="1"/>
    <col min="16137" max="16137" width="9.81640625" style="17" bestFit="1" customWidth="1"/>
    <col min="16138" max="16138" width="7.1796875" style="17" bestFit="1" customWidth="1"/>
    <col min="16139" max="16139" width="9.81640625" style="17" bestFit="1" customWidth="1"/>
    <col min="16140" max="16140" width="8.1796875" style="17" bestFit="1" customWidth="1"/>
    <col min="16141" max="16141" width="10.54296875" style="17" bestFit="1" customWidth="1"/>
    <col min="16142" max="16142" width="6.54296875" style="17" customWidth="1"/>
    <col min="16143" max="16143" width="1.81640625" style="17" customWidth="1"/>
    <col min="16144" max="16153" width="8.54296875" style="17"/>
    <col min="16154" max="16154" width="17.1796875" style="17" bestFit="1" customWidth="1"/>
    <col min="16155" max="16384" width="8.54296875" style="17"/>
  </cols>
  <sheetData>
    <row r="1" spans="1:33" s="2" customFormat="1" ht="45" customHeight="1" x14ac:dyDescent="0.35">
      <c r="A1" s="104" t="s">
        <v>576</v>
      </c>
    </row>
    <row r="2" spans="1:33" s="2" customFormat="1" ht="20.25" customHeight="1" x14ac:dyDescent="0.35">
      <c r="A2" s="123" t="s">
        <v>15</v>
      </c>
    </row>
    <row r="3" spans="1:33" s="2" customFormat="1" ht="20.25" customHeight="1" x14ac:dyDescent="0.35">
      <c r="A3" s="123" t="s">
        <v>126</v>
      </c>
    </row>
    <row r="4" spans="1:33" s="105" customFormat="1" ht="96.75" customHeight="1" x14ac:dyDescent="0.35">
      <c r="A4" s="128" t="s">
        <v>575</v>
      </c>
      <c r="B4" s="111" t="s">
        <v>452</v>
      </c>
      <c r="C4" s="111" t="s">
        <v>453</v>
      </c>
      <c r="D4" s="111" t="s">
        <v>454</v>
      </c>
      <c r="E4" s="111" t="s">
        <v>455</v>
      </c>
      <c r="F4" s="111" t="s">
        <v>456</v>
      </c>
      <c r="G4" s="112" t="s">
        <v>130</v>
      </c>
      <c r="H4" s="111" t="s">
        <v>457</v>
      </c>
      <c r="I4" s="126" t="s">
        <v>131</v>
      </c>
      <c r="J4" s="110" t="s">
        <v>458</v>
      </c>
      <c r="K4" s="111" t="s">
        <v>72</v>
      </c>
      <c r="L4" s="111" t="s">
        <v>73</v>
      </c>
      <c r="M4" s="111" t="s">
        <v>459</v>
      </c>
      <c r="N4" s="111" t="s">
        <v>460</v>
      </c>
      <c r="O4" s="112" t="s">
        <v>462</v>
      </c>
      <c r="P4" s="111" t="s">
        <v>463</v>
      </c>
      <c r="Q4" s="126" t="s">
        <v>464</v>
      </c>
    </row>
    <row r="5" spans="1:33" ht="15.75" customHeight="1" x14ac:dyDescent="0.35">
      <c r="A5" s="124">
        <f ca="1">INDIRECT(calculation_hide!Y3)</f>
        <v>2020</v>
      </c>
      <c r="B5" s="150">
        <f ca="1">INDIRECT(calculation_hide!Z3)</f>
        <v>164.67999999999998</v>
      </c>
      <c r="C5" s="150">
        <f ca="1">INDIRECT(calculation_hide!AA3)</f>
        <v>5.58</v>
      </c>
      <c r="D5" s="150">
        <f ca="1">INDIRECT(calculation_hide!AB3)</f>
        <v>51.809999999999995</v>
      </c>
      <c r="E5" s="150">
        <f ca="1">INDIRECT(calculation_hide!AC3)</f>
        <v>69.389999999999986</v>
      </c>
      <c r="F5" s="150">
        <f ca="1">INDIRECT(calculation_hide!AD3)</f>
        <v>17.490000000000002</v>
      </c>
      <c r="G5" s="150">
        <f ca="1">INDIRECT(calculation_hide!AE3)</f>
        <v>10.690000000000001</v>
      </c>
      <c r="H5" s="150">
        <f ca="1">INDIRECT(calculation_hide!AF3)</f>
        <v>8.18</v>
      </c>
      <c r="I5" s="151">
        <f ca="1">INDIRECT(calculation_hide!AG3)</f>
        <v>1.54</v>
      </c>
      <c r="J5" s="150">
        <f ca="1">INDIRECT(calculation_hide!AH3)</f>
        <v>167.27</v>
      </c>
      <c r="K5" s="150">
        <f ca="1">INDIRECT(calculation_hide!AI3)</f>
        <v>5.78</v>
      </c>
      <c r="L5" s="150">
        <f ca="1">INDIRECT(calculation_hide!AJ3)</f>
        <v>51.81</v>
      </c>
      <c r="M5" s="150">
        <f ca="1">INDIRECT(calculation_hide!AK3)</f>
        <v>71.760000000000005</v>
      </c>
      <c r="N5" s="150">
        <f ca="1">INDIRECT(calculation_hide!AL3)</f>
        <v>17.5</v>
      </c>
      <c r="O5" s="150">
        <f ca="1">INDIRECT(calculation_hide!AM3)</f>
        <v>10.71</v>
      </c>
      <c r="P5" s="150">
        <f ca="1">INDIRECT(calculation_hide!AN3)</f>
        <v>8.17</v>
      </c>
      <c r="Q5" s="151">
        <f ca="1">INDIRECT(calculation_hide!AO3)</f>
        <v>1.54</v>
      </c>
      <c r="Z5" s="54"/>
      <c r="AA5" s="54"/>
      <c r="AB5" s="54"/>
      <c r="AC5" s="54"/>
      <c r="AD5" s="54"/>
      <c r="AE5" s="54"/>
      <c r="AF5" s="54"/>
      <c r="AG5" s="54"/>
    </row>
    <row r="6" spans="1:33" ht="15.75" customHeight="1" x14ac:dyDescent="0.35">
      <c r="A6" s="124">
        <f ca="1">INDIRECT(calculation_hide!Y4)</f>
        <v>2021</v>
      </c>
      <c r="B6" s="150">
        <f ca="1">INDIRECT(calculation_hide!Z4)</f>
        <v>170.85</v>
      </c>
      <c r="C6" s="150">
        <f ca="1">INDIRECT(calculation_hide!AA4)</f>
        <v>5.71</v>
      </c>
      <c r="D6" s="150">
        <f ca="1">INDIRECT(calculation_hide!AB4)</f>
        <v>54.69</v>
      </c>
      <c r="E6" s="150">
        <f ca="1">INDIRECT(calculation_hide!AC4)</f>
        <v>72.88</v>
      </c>
      <c r="F6" s="150">
        <f ca="1">INDIRECT(calculation_hide!AD4)</f>
        <v>18.45</v>
      </c>
      <c r="G6" s="150">
        <f ca="1">INDIRECT(calculation_hide!AE4)</f>
        <v>9.9400000000000013</v>
      </c>
      <c r="H6" s="150">
        <f ca="1">INDIRECT(calculation_hide!AF4)</f>
        <v>7.07</v>
      </c>
      <c r="I6" s="152">
        <f ca="1">INDIRECT(calculation_hide!AG4)</f>
        <v>2.1100000000000003</v>
      </c>
      <c r="J6" s="150">
        <f ca="1">INDIRECT(calculation_hide!AH4)</f>
        <v>170.65</v>
      </c>
      <c r="K6" s="150">
        <f ca="1">INDIRECT(calculation_hide!AI4)</f>
        <v>5.67</v>
      </c>
      <c r="L6" s="150">
        <f ca="1">INDIRECT(calculation_hide!AJ4)</f>
        <v>54.69</v>
      </c>
      <c r="M6" s="150">
        <f ca="1">INDIRECT(calculation_hide!AK4)</f>
        <v>72.67</v>
      </c>
      <c r="N6" s="150">
        <f ca="1">INDIRECT(calculation_hide!AL4)</f>
        <v>18.46</v>
      </c>
      <c r="O6" s="150">
        <f ca="1">INDIRECT(calculation_hide!AM4)</f>
        <v>9.9499999999999993</v>
      </c>
      <c r="P6" s="150">
        <f ca="1">INDIRECT(calculation_hide!AN4)</f>
        <v>7.09</v>
      </c>
      <c r="Q6" s="152">
        <f ca="1">INDIRECT(calculation_hide!AO4)</f>
        <v>2.12</v>
      </c>
      <c r="Z6" s="54"/>
      <c r="AA6" s="54"/>
      <c r="AB6" s="54"/>
      <c r="AC6" s="54"/>
      <c r="AD6" s="54"/>
      <c r="AE6" s="54"/>
      <c r="AF6" s="54"/>
      <c r="AG6" s="54"/>
    </row>
    <row r="7" spans="1:33" ht="15.75" customHeight="1" x14ac:dyDescent="0.35">
      <c r="A7" s="124">
        <f ca="1">INDIRECT(calculation_hide!Y5)</f>
        <v>2022</v>
      </c>
      <c r="B7" s="150">
        <f ca="1">INDIRECT(calculation_hide!Z5)</f>
        <v>168.63</v>
      </c>
      <c r="C7" s="150">
        <f ca="1">INDIRECT(calculation_hide!AA5)</f>
        <v>5.24</v>
      </c>
      <c r="D7" s="150">
        <f ca="1">INDIRECT(calculation_hide!AB5)</f>
        <v>60.04</v>
      </c>
      <c r="E7" s="150">
        <f ca="1">INDIRECT(calculation_hide!AC5)</f>
        <v>66.759999999999991</v>
      </c>
      <c r="F7" s="150">
        <f ca="1">INDIRECT(calculation_hide!AD5)</f>
        <v>18.18</v>
      </c>
      <c r="G7" s="150">
        <f ca="1">INDIRECT(calculation_hide!AE5)</f>
        <v>10.3</v>
      </c>
      <c r="H7" s="150">
        <f ca="1">INDIRECT(calculation_hide!AF5)</f>
        <v>8.57</v>
      </c>
      <c r="I7" s="152">
        <f ca="1">INDIRECT(calculation_hide!AG5)</f>
        <v>-0.46</v>
      </c>
      <c r="J7" s="150">
        <f ca="1">INDIRECT(calculation_hide!AH5)</f>
        <v>171.68999999999997</v>
      </c>
      <c r="K7" s="150">
        <f ca="1">INDIRECT(calculation_hide!AI5)</f>
        <v>5.35</v>
      </c>
      <c r="L7" s="150">
        <f ca="1">INDIRECT(calculation_hide!AJ5)</f>
        <v>60.03</v>
      </c>
      <c r="M7" s="150">
        <f ca="1">INDIRECT(calculation_hide!AK5)</f>
        <v>69.709999999999994</v>
      </c>
      <c r="N7" s="150">
        <f ca="1">INDIRECT(calculation_hide!AL5)</f>
        <v>18.21</v>
      </c>
      <c r="O7" s="150">
        <f ca="1">INDIRECT(calculation_hide!AM5)</f>
        <v>10.29</v>
      </c>
      <c r="P7" s="150">
        <f ca="1">INDIRECT(calculation_hide!AN5)</f>
        <v>8.56</v>
      </c>
      <c r="Q7" s="152">
        <f ca="1">INDIRECT(calculation_hide!AO5)</f>
        <v>-0.46</v>
      </c>
      <c r="Z7" s="54"/>
      <c r="AA7" s="54"/>
      <c r="AB7" s="54"/>
      <c r="AC7" s="54"/>
      <c r="AD7" s="54"/>
      <c r="AE7" s="54"/>
      <c r="AF7" s="54"/>
      <c r="AG7" s="54"/>
    </row>
    <row r="8" spans="1:33" ht="15.75" customHeight="1" x14ac:dyDescent="0.35">
      <c r="A8" s="124">
        <f ca="1">INDIRECT(calculation_hide!Y6)</f>
        <v>2023</v>
      </c>
      <c r="B8" s="150">
        <f ca="1">INDIRECT(calculation_hide!Z6)</f>
        <v>163.79</v>
      </c>
      <c r="C8" s="150">
        <f ca="1">INDIRECT(calculation_hide!AA6)</f>
        <v>4.4799999999999995</v>
      </c>
      <c r="D8" s="150">
        <f ca="1">INDIRECT(calculation_hide!AB6)</f>
        <v>61.5</v>
      </c>
      <c r="E8" s="150">
        <f ca="1">INDIRECT(calculation_hide!AC6)</f>
        <v>59.819999999999993</v>
      </c>
      <c r="F8" s="150">
        <f ca="1">INDIRECT(calculation_hide!AD6)</f>
        <v>18.420000000000002</v>
      </c>
      <c r="G8" s="150">
        <f ca="1">INDIRECT(calculation_hide!AE6)</f>
        <v>8.7800000000000011</v>
      </c>
      <c r="H8" s="150">
        <f ca="1">INDIRECT(calculation_hide!AF6)</f>
        <v>8.75</v>
      </c>
      <c r="I8" s="152">
        <f ca="1">INDIRECT(calculation_hide!AG6)</f>
        <v>2.04</v>
      </c>
      <c r="J8" s="150">
        <f ca="1">INDIRECT(calculation_hide!AH6)</f>
        <v>166.32</v>
      </c>
      <c r="K8" s="150">
        <f ca="1">INDIRECT(calculation_hide!AI6)</f>
        <v>4.59</v>
      </c>
      <c r="L8" s="150">
        <f ca="1">INDIRECT(calculation_hide!AJ6)</f>
        <v>61.51</v>
      </c>
      <c r="M8" s="150">
        <f ca="1">INDIRECT(calculation_hide!AK6)</f>
        <v>62.22</v>
      </c>
      <c r="N8" s="150">
        <f ca="1">INDIRECT(calculation_hide!AL6)</f>
        <v>18.41</v>
      </c>
      <c r="O8" s="150">
        <f ca="1">INDIRECT(calculation_hide!AM6)</f>
        <v>8.7899999999999991</v>
      </c>
      <c r="P8" s="150">
        <f ca="1">INDIRECT(calculation_hide!AN6)</f>
        <v>8.75</v>
      </c>
      <c r="Q8" s="152">
        <f ca="1">INDIRECT(calculation_hide!AO6)</f>
        <v>2.0499999999999998</v>
      </c>
      <c r="Z8" s="54"/>
      <c r="AA8" s="54"/>
      <c r="AB8" s="54"/>
      <c r="AC8" s="54"/>
      <c r="AD8" s="54"/>
      <c r="AE8" s="54"/>
      <c r="AF8" s="54"/>
      <c r="AG8" s="54"/>
    </row>
    <row r="9" spans="1:33" ht="15.75" customHeight="1" x14ac:dyDescent="0.35">
      <c r="A9" s="124" t="str">
        <f ca="1">INDIRECT(calculation_hide!Y7)</f>
        <v>2024 [provisional]</v>
      </c>
      <c r="B9" s="150">
        <f ca="1">INDIRECT(calculation_hide!Z7)</f>
        <v>163.54999999999998</v>
      </c>
      <c r="C9" s="150">
        <f ca="1">INDIRECT(calculation_hide!AA7)</f>
        <v>2.6599999999999997</v>
      </c>
      <c r="D9" s="150">
        <f ca="1">INDIRECT(calculation_hide!AB7)</f>
        <v>61.629999999999995</v>
      </c>
      <c r="E9" s="150">
        <f ca="1">INDIRECT(calculation_hide!AC7)</f>
        <v>58.86</v>
      </c>
      <c r="F9" s="150">
        <f ca="1">INDIRECT(calculation_hide!AD7)</f>
        <v>19.860000000000003</v>
      </c>
      <c r="G9" s="150">
        <f ca="1">INDIRECT(calculation_hide!AE7)</f>
        <v>8.7899999999999991</v>
      </c>
      <c r="H9" s="150">
        <f ca="1">INDIRECT(calculation_hide!AF7)</f>
        <v>8.8699999999999992</v>
      </c>
      <c r="I9" s="154">
        <f ca="1">INDIRECT(calculation_hide!AG7)</f>
        <v>2.88</v>
      </c>
      <c r="J9" s="150">
        <f ca="1">INDIRECT(calculation_hide!AH7)</f>
        <v>166.57000000000002</v>
      </c>
      <c r="K9" s="150">
        <f ca="1">INDIRECT(calculation_hide!AI7)</f>
        <v>2.72</v>
      </c>
      <c r="L9" s="150">
        <f ca="1">INDIRECT(calculation_hide!AJ7)</f>
        <v>61.63</v>
      </c>
      <c r="M9" s="150">
        <f ca="1">INDIRECT(calculation_hide!AK7)</f>
        <v>61.84</v>
      </c>
      <c r="N9" s="150">
        <f ca="1">INDIRECT(calculation_hide!AL7)</f>
        <v>19.850000000000001</v>
      </c>
      <c r="O9" s="150">
        <f ca="1">INDIRECT(calculation_hide!AM7)</f>
        <v>8.7899999999999991</v>
      </c>
      <c r="P9" s="150">
        <f ca="1">INDIRECT(calculation_hide!AN7)</f>
        <v>8.8699999999999992</v>
      </c>
      <c r="Q9" s="154">
        <f ca="1">INDIRECT(calculation_hide!AO7)</f>
        <v>2.87</v>
      </c>
      <c r="Z9" s="54"/>
      <c r="AA9" s="54"/>
      <c r="AB9" s="54"/>
      <c r="AC9" s="54"/>
      <c r="AD9" s="54"/>
      <c r="AE9" s="54"/>
      <c r="AF9" s="54"/>
      <c r="AG9" s="54"/>
    </row>
    <row r="10" spans="1:33" ht="15.75" customHeight="1" x14ac:dyDescent="0.25">
      <c r="A10" s="145" t="s">
        <v>579</v>
      </c>
      <c r="B10" s="125" t="str">
        <f ca="1">IF(((B9-B8)/B8*100)&gt;100,"(+)",IF(((B9-B8)/B8*100)&lt;-100,"(-)",IF(ROUND(((B9-B8)/B8*100),1)=0,"- ",IF(((B9-B8)/B8*100)&gt;0,TEXT(((B9-B8)/B8*100),"+0.0 "),TEXT(((B9-B8)/B8*100),"0.0 ")))))</f>
        <v xml:space="preserve">-0.1 </v>
      </c>
      <c r="C10" s="125" t="str">
        <f ca="1">IF(((C9-C8)/C8*100)&gt;100,"(+)",IF(((C9-C8)/C8*100)&lt;-100,"(-)",IF(ROUND(((C9-C8)/C8*100),1)=0,"- ",IF(((C9-C8)/C8*100)&gt;0,TEXT(((C9-C8)/C8*100),"+0.0 "),TEXT(((C9-C8)/C8*100),"0.0 ")))))</f>
        <v xml:space="preserve">-40.6 </v>
      </c>
      <c r="D10" s="125" t="str">
        <f t="shared" ref="D10:I10" ca="1" si="0">IF(((D9-D8)/D8*100)&gt;100,"(+)",IF(((D9-D8)/D8*100)&lt;-100,"(-)",IF(ROUND(((D9-D8)/D8*100),1)=0,"- ",IF(((D9-D8)/D8*100)&gt;0,TEXT(((D9-D8)/D8*100),"+0.0 "),TEXT(((D9-D8)/D8*100),"0.0 ")))))</f>
        <v xml:space="preserve">+0.2 </v>
      </c>
      <c r="E10" s="125" t="str">
        <f t="shared" ca="1" si="0"/>
        <v xml:space="preserve">-1.6 </v>
      </c>
      <c r="F10" s="125" t="str">
        <f t="shared" ca="1" si="0"/>
        <v xml:space="preserve">+7.8 </v>
      </c>
      <c r="G10" s="125" t="str">
        <f t="shared" ca="1" si="0"/>
        <v xml:space="preserve">+0.1 </v>
      </c>
      <c r="H10" s="125" t="str">
        <f t="shared" ca="1" si="0"/>
        <v xml:space="preserve">+1.4 </v>
      </c>
      <c r="I10" s="129" t="str">
        <f t="shared" ca="1" si="0"/>
        <v xml:space="preserve">+41.2 </v>
      </c>
      <c r="J10" s="125" t="str">
        <f t="shared" ref="J10" ca="1" si="1">IF(((J9-J8)/J8*100)&gt;100,"(+)",IF(((J9-J8)/J8*100)&lt;-100,"(-)",IF(ROUND(((J9-J8)/J8*100),1)=0,"- ",IF(((J9-J8)/J8*100)&gt;0,TEXT(((J9-J8)/J8*100),"+0.0 "),TEXT(((J9-J8)/J8*100),"0.0 ")))))</f>
        <v xml:space="preserve">+0.2 </v>
      </c>
      <c r="K10" s="125" t="str">
        <f t="shared" ref="K10" ca="1" si="2">IF(((K9-K8)/K8*100)&gt;100,"(+)",IF(((K9-K8)/K8*100)&lt;-100,"(-)",IF(ROUND(((K9-K8)/K8*100),1)=0,"- ",IF(((K9-K8)/K8*100)&gt;0,TEXT(((K9-K8)/K8*100),"+0.0 "),TEXT(((K9-K8)/K8*100),"0.0 ")))))</f>
        <v xml:space="preserve">-40.7 </v>
      </c>
      <c r="L10" s="125" t="str">
        <f t="shared" ref="L10" ca="1" si="3">IF(((L9-L8)/L8*100)&gt;100,"(+)",IF(((L9-L8)/L8*100)&lt;-100,"(-)",IF(ROUND(((L9-L8)/L8*100),1)=0,"- ",IF(((L9-L8)/L8*100)&gt;0,TEXT(((L9-L8)/L8*100),"+0.0 "),TEXT(((L9-L8)/L8*100),"0.0 ")))))</f>
        <v xml:space="preserve">+0.2 </v>
      </c>
      <c r="M10" s="125" t="str">
        <f t="shared" ref="M10" ca="1" si="4">IF(((M9-M8)/M8*100)&gt;100,"(+)",IF(((M9-M8)/M8*100)&lt;-100,"(-)",IF(ROUND(((M9-M8)/M8*100),1)=0,"- ",IF(((M9-M8)/M8*100)&gt;0,TEXT(((M9-M8)/M8*100),"+0.0 "),TEXT(((M9-M8)/M8*100),"0.0 ")))))</f>
        <v xml:space="preserve">-0.6 </v>
      </c>
      <c r="N10" s="125" t="str">
        <f t="shared" ref="N10" ca="1" si="5">IF(((N9-N8)/N8*100)&gt;100,"(+)",IF(((N9-N8)/N8*100)&lt;-100,"(-)",IF(ROUND(((N9-N8)/N8*100),1)=0,"- ",IF(((N9-N8)/N8*100)&gt;0,TEXT(((N9-N8)/N8*100),"+0.0 "),TEXT(((N9-N8)/N8*100),"0.0 ")))))</f>
        <v xml:space="preserve">+7.8 </v>
      </c>
      <c r="O10" s="125" t="str">
        <f t="shared" ref="O10" ca="1" si="6">IF(((O9-O8)/O8*100)&gt;100,"(+)",IF(((O9-O8)/O8*100)&lt;-100,"(-)",IF(ROUND(((O9-O8)/O8*100),1)=0,"- ",IF(((O9-O8)/O8*100)&gt;0,TEXT(((O9-O8)/O8*100),"+0.0 "),TEXT(((O9-O8)/O8*100),"0.0 ")))))</f>
        <v xml:space="preserve">- </v>
      </c>
      <c r="P10" s="125" t="str">
        <f t="shared" ref="P10" ca="1" si="7">IF(((P9-P8)/P8*100)&gt;100,"(+)",IF(((P9-P8)/P8*100)&lt;-100,"(-)",IF(ROUND(((P9-P8)/P8*100),1)=0,"- ",IF(((P9-P8)/P8*100)&gt;0,TEXT(((P9-P8)/P8*100),"+0.0 "),TEXT(((P9-P8)/P8*100),"0.0 ")))))</f>
        <v xml:space="preserve">+1.4 </v>
      </c>
      <c r="Q10" s="129" t="str">
        <f t="shared" ref="Q10" ca="1" si="8">IF(((Q9-Q8)/Q8*100)&gt;100,"(+)",IF(((Q9-Q8)/Q8*100)&lt;-100,"(-)",IF(ROUND(((Q9-Q8)/Q8*100),1)=0,"- ",IF(((Q9-Q8)/Q8*100)&gt;0,TEXT(((Q9-Q8)/Q8*100),"+0.0 "),TEXT(((Q9-Q8)/Q8*100),"0.0 ")))))</f>
        <v xml:space="preserve">+40.0 </v>
      </c>
      <c r="Z10" s="54"/>
    </row>
    <row r="11" spans="1:33" ht="15.75" customHeight="1" x14ac:dyDescent="0.35">
      <c r="A11" s="124" t="str">
        <f ca="1">INDIRECT(calculation_hide!Y34)</f>
        <v>Quarter 4 2023</v>
      </c>
      <c r="B11" s="150">
        <f ca="1">INDIRECT(calculation_hide!Z34)</f>
        <v>44.53</v>
      </c>
      <c r="C11" s="150">
        <f ca="1">INDIRECT(calculation_hide!AA34)</f>
        <v>1.17</v>
      </c>
      <c r="D11" s="150">
        <f ca="1">INDIRECT(calculation_hide!AB34)</f>
        <v>15.53</v>
      </c>
      <c r="E11" s="150">
        <f ca="1">INDIRECT(calculation_hide!AC34)</f>
        <v>17.34</v>
      </c>
      <c r="F11" s="150">
        <f ca="1">INDIRECT(calculation_hide!AD34)</f>
        <v>5.22</v>
      </c>
      <c r="G11" s="150">
        <f ca="1">INDIRECT(calculation_hide!AE34)</f>
        <v>2.2200000000000002</v>
      </c>
      <c r="H11" s="150">
        <f ca="1">INDIRECT(calculation_hide!AF34)</f>
        <v>2.6100000000000003</v>
      </c>
      <c r="I11" s="151">
        <f ca="1">INDIRECT(calculation_hide!AG34)</f>
        <v>0.43999999999999995</v>
      </c>
      <c r="J11" s="150">
        <f ca="1">INDIRECT(calculation_hide!AH34)</f>
        <v>166.95</v>
      </c>
      <c r="K11" s="150">
        <f ca="1">INDIRECT(calculation_hide!AI34)</f>
        <v>4.5</v>
      </c>
      <c r="L11" s="150">
        <f ca="1">INDIRECT(calculation_hide!AJ34)</f>
        <v>62.12</v>
      </c>
      <c r="M11" s="150">
        <f ca="1">INDIRECT(calculation_hide!AK34)</f>
        <v>61.41</v>
      </c>
      <c r="N11" s="150">
        <f ca="1">INDIRECT(calculation_hide!AL34)</f>
        <v>19.600000000000001</v>
      </c>
      <c r="O11" s="150">
        <f ca="1">INDIRECT(calculation_hide!AM34)</f>
        <v>8.51</v>
      </c>
      <c r="P11" s="150">
        <f ca="1">INDIRECT(calculation_hide!AN34)</f>
        <v>9.0399999999999991</v>
      </c>
      <c r="Q11" s="151">
        <f ca="1">INDIRECT(calculation_hide!AO34)</f>
        <v>1.77</v>
      </c>
      <c r="R11" s="24"/>
      <c r="S11" s="24"/>
      <c r="T11" s="24"/>
      <c r="U11" s="24"/>
      <c r="V11" s="24"/>
      <c r="W11" s="24"/>
      <c r="X11" s="24"/>
      <c r="Z11" s="54"/>
      <c r="AA11" s="54"/>
      <c r="AB11" s="54"/>
      <c r="AC11" s="54"/>
      <c r="AD11" s="54"/>
      <c r="AE11" s="54"/>
      <c r="AF11" s="54"/>
      <c r="AG11" s="54"/>
    </row>
    <row r="12" spans="1:33" ht="15.75" customHeight="1" x14ac:dyDescent="0.35">
      <c r="A12" s="124" t="str">
        <f ca="1">INDIRECT(calculation_hide!Y35)</f>
        <v xml:space="preserve">Quarter 1 2024 </v>
      </c>
      <c r="B12" s="150">
        <f ca="1">INDIRECT(calculation_hide!Z35)</f>
        <v>46.95</v>
      </c>
      <c r="C12" s="150">
        <f ca="1">INDIRECT(calculation_hide!AA35)</f>
        <v>0.94</v>
      </c>
      <c r="D12" s="150">
        <f ca="1">INDIRECT(calculation_hide!AB35)</f>
        <v>14.94</v>
      </c>
      <c r="E12" s="150">
        <f ca="1">INDIRECT(calculation_hide!AC35)</f>
        <v>20.36</v>
      </c>
      <c r="F12" s="150">
        <f ca="1">INDIRECT(calculation_hide!AD35)</f>
        <v>5.5500000000000007</v>
      </c>
      <c r="G12" s="150">
        <f ca="1">INDIRECT(calculation_hide!AE35)</f>
        <v>1.79</v>
      </c>
      <c r="H12" s="150">
        <f ca="1">INDIRECT(calculation_hide!AF35)</f>
        <v>2.59</v>
      </c>
      <c r="I12" s="152">
        <f ca="1">INDIRECT(calculation_hide!AG35)</f>
        <v>0.78</v>
      </c>
      <c r="J12" s="150">
        <f ca="1">INDIRECT(calculation_hide!AH35)</f>
        <v>166.13</v>
      </c>
      <c r="K12" s="150">
        <f ca="1">INDIRECT(calculation_hide!AI35)</f>
        <v>3.61</v>
      </c>
      <c r="L12" s="150">
        <f ca="1">INDIRECT(calculation_hide!AJ35)</f>
        <v>59.76</v>
      </c>
      <c r="M12" s="150">
        <f ca="1">INDIRECT(calculation_hide!AK35)</f>
        <v>63.66</v>
      </c>
      <c r="N12" s="150">
        <f ca="1">INDIRECT(calculation_hide!AL35)</f>
        <v>19.61</v>
      </c>
      <c r="O12" s="150">
        <f ca="1">INDIRECT(calculation_hide!AM35)</f>
        <v>7.55</v>
      </c>
      <c r="P12" s="150">
        <f ca="1">INDIRECT(calculation_hide!AN35)</f>
        <v>8.84</v>
      </c>
      <c r="Q12" s="152">
        <f ca="1">INDIRECT(calculation_hide!AO35)</f>
        <v>3.1</v>
      </c>
      <c r="R12" s="24"/>
      <c r="S12" s="24"/>
      <c r="T12" s="24"/>
      <c r="U12" s="24"/>
      <c r="V12" s="24"/>
      <c r="W12" s="24"/>
      <c r="X12" s="24"/>
      <c r="Z12" s="54"/>
      <c r="AA12" s="54"/>
      <c r="AB12" s="54"/>
      <c r="AC12" s="54"/>
      <c r="AD12" s="54"/>
      <c r="AE12" s="54"/>
      <c r="AF12" s="54"/>
      <c r="AG12" s="54"/>
    </row>
    <row r="13" spans="1:33" ht="15.75" customHeight="1" x14ac:dyDescent="0.35">
      <c r="A13" s="124" t="str">
        <f ca="1">INDIRECT(calculation_hide!Y36)</f>
        <v>Quarter 2 2024</v>
      </c>
      <c r="B13" s="150">
        <f ca="1">INDIRECT(calculation_hide!Z36)</f>
        <v>37.19</v>
      </c>
      <c r="C13" s="150">
        <f ca="1">INDIRECT(calculation_hide!AA36)</f>
        <v>0.74</v>
      </c>
      <c r="D13" s="150">
        <f ca="1">INDIRECT(calculation_hide!AB36)</f>
        <v>15.669999999999998</v>
      </c>
      <c r="E13" s="150">
        <f ca="1">INDIRECT(calculation_hide!AC36)</f>
        <v>10.8</v>
      </c>
      <c r="F13" s="150">
        <f ca="1">INDIRECT(calculation_hide!AD36)</f>
        <v>4.71</v>
      </c>
      <c r="G13" s="150">
        <f ca="1">INDIRECT(calculation_hide!AE36)</f>
        <v>2.46</v>
      </c>
      <c r="H13" s="150">
        <f ca="1">INDIRECT(calculation_hide!AF36)</f>
        <v>2.0099999999999998</v>
      </c>
      <c r="I13" s="152">
        <f ca="1">INDIRECT(calculation_hide!AG36)</f>
        <v>0.8</v>
      </c>
      <c r="J13" s="150">
        <f ca="1">INDIRECT(calculation_hide!AH36)</f>
        <v>166.9</v>
      </c>
      <c r="K13" s="150">
        <f ca="1">INDIRECT(calculation_hide!AI36)</f>
        <v>3.35</v>
      </c>
      <c r="L13" s="150">
        <f ca="1">INDIRECT(calculation_hide!AJ36)</f>
        <v>62.67</v>
      </c>
      <c r="M13" s="150">
        <f ca="1">INDIRECT(calculation_hide!AK36)</f>
        <v>58.53</v>
      </c>
      <c r="N13" s="150">
        <f ca="1">INDIRECT(calculation_hide!AL36)</f>
        <v>20.41</v>
      </c>
      <c r="O13" s="150">
        <f ca="1">INDIRECT(calculation_hide!AM36)</f>
        <v>9.6199999999999992</v>
      </c>
      <c r="P13" s="150">
        <f ca="1">INDIRECT(calculation_hide!AN36)</f>
        <v>9.15</v>
      </c>
      <c r="Q13" s="152">
        <f ca="1">INDIRECT(calculation_hide!AO36)</f>
        <v>3.17</v>
      </c>
      <c r="R13" s="24"/>
      <c r="S13" s="24"/>
      <c r="T13" s="24"/>
      <c r="U13" s="24"/>
      <c r="V13" s="24"/>
      <c r="W13" s="24"/>
      <c r="X13" s="24"/>
      <c r="Z13" s="54"/>
      <c r="AA13" s="54"/>
      <c r="AB13" s="54"/>
      <c r="AC13" s="54"/>
      <c r="AD13" s="54"/>
      <c r="AE13" s="54"/>
      <c r="AF13" s="54"/>
      <c r="AG13" s="54"/>
    </row>
    <row r="14" spans="1:33" ht="15.75" customHeight="1" x14ac:dyDescent="0.35">
      <c r="A14" s="124" t="str">
        <f ca="1">INDIRECT(calculation_hide!Y37)</f>
        <v>Quarter 3 2024</v>
      </c>
      <c r="B14" s="150">
        <f ca="1">INDIRECT(calculation_hide!Z37)</f>
        <v>34.19</v>
      </c>
      <c r="C14" s="150">
        <f ca="1">INDIRECT(calculation_hide!AA37)</f>
        <v>0.5</v>
      </c>
      <c r="D14" s="150">
        <f ca="1">INDIRECT(calculation_hide!AB37)</f>
        <v>15.25</v>
      </c>
      <c r="E14" s="150">
        <f ca="1">INDIRECT(calculation_hide!AC37)</f>
        <v>8.7900000000000009</v>
      </c>
      <c r="F14" s="150">
        <f ca="1">INDIRECT(calculation_hide!AD37)</f>
        <v>4.5600000000000005</v>
      </c>
      <c r="G14" s="150">
        <f ca="1">INDIRECT(calculation_hide!AE37)</f>
        <v>2.4500000000000002</v>
      </c>
      <c r="H14" s="150">
        <f ca="1">INDIRECT(calculation_hide!AF37)</f>
        <v>1.9499999999999997</v>
      </c>
      <c r="I14" s="152">
        <f ca="1">INDIRECT(calculation_hide!AG37)</f>
        <v>0.69</v>
      </c>
      <c r="J14" s="150">
        <f ca="1">INDIRECT(calculation_hide!AH37)</f>
        <v>164.19000000000003</v>
      </c>
      <c r="K14" s="150">
        <f ca="1">INDIRECT(calculation_hide!AI37)</f>
        <v>2.0699999999999998</v>
      </c>
      <c r="L14" s="150">
        <f ca="1">INDIRECT(calculation_hide!AJ37)</f>
        <v>61</v>
      </c>
      <c r="M14" s="150">
        <f ca="1">INDIRECT(calculation_hide!AK37)</f>
        <v>58.43</v>
      </c>
      <c r="N14" s="150">
        <f ca="1">INDIRECT(calculation_hide!AL37)</f>
        <v>20.53</v>
      </c>
      <c r="O14" s="150">
        <f ca="1">INDIRECT(calculation_hide!AM37)</f>
        <v>9.9</v>
      </c>
      <c r="P14" s="150">
        <f ca="1">INDIRECT(calculation_hide!AN37)</f>
        <v>9.4600000000000009</v>
      </c>
      <c r="Q14" s="152">
        <f ca="1">INDIRECT(calculation_hide!AO37)</f>
        <v>2.8</v>
      </c>
      <c r="R14" s="24"/>
      <c r="S14" s="24"/>
      <c r="T14" s="24"/>
      <c r="U14" s="24"/>
      <c r="V14" s="24"/>
      <c r="W14" s="24"/>
      <c r="X14" s="24"/>
      <c r="Z14" s="54"/>
      <c r="AA14" s="54"/>
      <c r="AB14" s="54"/>
      <c r="AC14" s="54"/>
      <c r="AD14" s="54"/>
      <c r="AE14" s="54"/>
      <c r="AF14" s="54"/>
      <c r="AG14" s="54"/>
    </row>
    <row r="15" spans="1:33" ht="17.25" customHeight="1" x14ac:dyDescent="0.35">
      <c r="A15" s="124" t="str">
        <f ca="1">INDIRECT(calculation_hide!Y38)</f>
        <v>Quarter 4 2024 [provisional]</v>
      </c>
      <c r="B15" s="150">
        <f ca="1">INDIRECT(calculation_hide!Z38)</f>
        <v>45.22</v>
      </c>
      <c r="C15" s="150">
        <f ca="1">INDIRECT(calculation_hide!AA38)</f>
        <v>0.48</v>
      </c>
      <c r="D15" s="150">
        <f ca="1">INDIRECT(calculation_hide!AB38)</f>
        <v>15.77</v>
      </c>
      <c r="E15" s="150">
        <f ca="1">INDIRECT(calculation_hide!AC38)</f>
        <v>18.91</v>
      </c>
      <c r="F15" s="150">
        <f ca="1">INDIRECT(calculation_hide!AD38)</f>
        <v>5.04</v>
      </c>
      <c r="G15" s="150">
        <f ca="1">INDIRECT(calculation_hide!AE38)</f>
        <v>2.09</v>
      </c>
      <c r="H15" s="150">
        <f ca="1">INDIRECT(calculation_hide!AF38)</f>
        <v>2.3200000000000003</v>
      </c>
      <c r="I15" s="154">
        <f ca="1">INDIRECT(calculation_hide!AG38)</f>
        <v>0.61</v>
      </c>
      <c r="J15" s="150">
        <f ca="1">INDIRECT(calculation_hide!AH38)</f>
        <v>169.07000000000002</v>
      </c>
      <c r="K15" s="150">
        <f ca="1">INDIRECT(calculation_hide!AI38)</f>
        <v>1.86</v>
      </c>
      <c r="L15" s="150">
        <f ca="1">INDIRECT(calculation_hide!AJ38)</f>
        <v>63.08</v>
      </c>
      <c r="M15" s="150">
        <f ca="1">INDIRECT(calculation_hide!AK38)</f>
        <v>66.73</v>
      </c>
      <c r="N15" s="150">
        <f ca="1">INDIRECT(calculation_hide!AL38)</f>
        <v>18.86</v>
      </c>
      <c r="O15" s="150">
        <f ca="1">INDIRECT(calculation_hide!AM38)</f>
        <v>8.08</v>
      </c>
      <c r="P15" s="150">
        <f ca="1">INDIRECT(calculation_hide!AN38)</f>
        <v>8.0399999999999991</v>
      </c>
      <c r="Q15" s="154">
        <f ca="1">INDIRECT(calculation_hide!AO38)</f>
        <v>2.42</v>
      </c>
      <c r="R15" s="24"/>
      <c r="S15" s="24"/>
      <c r="T15" s="24"/>
      <c r="U15" s="24"/>
      <c r="V15" s="24"/>
      <c r="W15" s="24"/>
      <c r="X15" s="24"/>
      <c r="Z15" s="54"/>
      <c r="AA15" s="54"/>
      <c r="AB15" s="54"/>
      <c r="AC15" s="54"/>
      <c r="AD15" s="54"/>
      <c r="AE15" s="54"/>
      <c r="AF15" s="54"/>
      <c r="AG15" s="54"/>
    </row>
    <row r="16" spans="1:33" ht="15" customHeight="1" x14ac:dyDescent="0.25">
      <c r="A16" s="145" t="s">
        <v>580</v>
      </c>
      <c r="B16" s="127" t="str">
        <f ca="1">IF(((B15-B11)/B11*100)&gt;100,"(+) ",IF(((B15-B11)/B11*100)&lt;-100,"(-)",IF(ROUND(((B15-B11)/B11*100),1)=0,"- ",IF(((B15-B11)/B11*100)&gt;0,TEXT(((B15-B11)/B11*100),"+0.0 "),TEXT(((B15-B11)/B11*100),"0.0 ")))))</f>
        <v xml:space="preserve">+1.5 </v>
      </c>
      <c r="C16" s="127" t="str">
        <f ca="1">IF(((C15-C11)/C11*100)&gt;100,"(+) ",IF(((C15-C11)/C11*100)&lt;-100,"(-)",IF(ROUND(((C15-C11)/C11*100),1)=0,"- ",IF(((C15-C11)/C11*100)&gt;0,TEXT(((C15-C11)/C11*100),"+0.0 "),TEXT(((C15-C11)/C11*100),"0.0 ")))))</f>
        <v xml:space="preserve">-59.0 </v>
      </c>
      <c r="D16" s="127" t="str">
        <f t="shared" ref="D16:Q16" ca="1" si="9">IF(((D15-D11)/D11*100)&gt;100,"(+) ",IF(((D15-D11)/D11*100)&lt;-100,"(-)",IF(ROUND(((D15-D11)/D11*100),1)=0,"- ",IF(((D15-D11)/D11*100)&gt;0,TEXT(((D15-D11)/D11*100),"+0.0 "),TEXT(((D15-D11)/D11*100),"0.0 ")))))</f>
        <v xml:space="preserve">+1.5 </v>
      </c>
      <c r="E16" s="127" t="str">
        <f t="shared" ca="1" si="9"/>
        <v xml:space="preserve">+9.1 </v>
      </c>
      <c r="F16" s="127" t="str">
        <f t="shared" ca="1" si="9"/>
        <v xml:space="preserve">-3.4 </v>
      </c>
      <c r="G16" s="127" t="str">
        <f t="shared" ca="1" si="9"/>
        <v xml:space="preserve">-5.9 </v>
      </c>
      <c r="H16" s="127" t="str">
        <f t="shared" ca="1" si="9"/>
        <v xml:space="preserve">-11.1 </v>
      </c>
      <c r="I16" s="130" t="str">
        <f t="shared" ca="1" si="9"/>
        <v xml:space="preserve">+38.6 </v>
      </c>
      <c r="J16" s="127" t="str">
        <f t="shared" ca="1" si="9"/>
        <v xml:space="preserve">+1.3 </v>
      </c>
      <c r="K16" s="127" t="str">
        <f t="shared" ca="1" si="9"/>
        <v xml:space="preserve">-58.7 </v>
      </c>
      <c r="L16" s="127" t="str">
        <f t="shared" ca="1" si="9"/>
        <v xml:space="preserve">+1.5 </v>
      </c>
      <c r="M16" s="127" t="str">
        <f t="shared" ca="1" si="9"/>
        <v xml:space="preserve">+8.7 </v>
      </c>
      <c r="N16" s="127" t="str">
        <f t="shared" ca="1" si="9"/>
        <v xml:space="preserve">-3.8 </v>
      </c>
      <c r="O16" s="127" t="str">
        <f t="shared" ca="1" si="9"/>
        <v xml:space="preserve">-5.1 </v>
      </c>
      <c r="P16" s="127" t="str">
        <f t="shared" ca="1" si="9"/>
        <v xml:space="preserve">-11.1 </v>
      </c>
      <c r="Q16" s="130" t="str">
        <f t="shared" ca="1" si="9"/>
        <v xml:space="preserve">+36.7 </v>
      </c>
      <c r="R16" s="18"/>
      <c r="S16" s="18"/>
    </row>
    <row r="17" spans="1:17" s="29" customFormat="1" ht="13.5" customHeight="1" x14ac:dyDescent="0.2"/>
    <row r="18" spans="1:17" s="29" customFormat="1" ht="11.25" customHeight="1" x14ac:dyDescent="0.2">
      <c r="P18" s="31"/>
    </row>
    <row r="19" spans="1:17" s="29" customFormat="1" ht="12.75" customHeight="1" x14ac:dyDescent="0.2">
      <c r="J19" s="179"/>
    </row>
    <row r="20" spans="1:17" s="29" customFormat="1" ht="12.75" customHeight="1" x14ac:dyDescent="0.2"/>
    <row r="21" spans="1:17" s="29" customFormat="1" ht="12.75" customHeight="1" x14ac:dyDescent="0.2">
      <c r="A21" s="39"/>
    </row>
    <row r="22" spans="1:17" s="29" customFormat="1" ht="12.75" customHeight="1" x14ac:dyDescent="0.2">
      <c r="A22" s="40"/>
      <c r="J22" s="37"/>
    </row>
    <row r="23" spans="1:17" s="29" customFormat="1" ht="12.75" customHeight="1" x14ac:dyDescent="0.2">
      <c r="J23" s="179"/>
      <c r="L23" s="55"/>
      <c r="M23" s="55"/>
      <c r="N23" s="55"/>
      <c r="O23" s="55"/>
      <c r="P23" s="55"/>
      <c r="Q23" s="55"/>
    </row>
    <row r="24" spans="1:17" s="29" customFormat="1" ht="12.75" customHeight="1" x14ac:dyDescent="0.2">
      <c r="J24" s="37"/>
      <c r="L24" s="55"/>
      <c r="M24" s="55"/>
      <c r="N24" s="55"/>
      <c r="O24" s="55"/>
      <c r="P24" s="55"/>
      <c r="Q24" s="55"/>
    </row>
    <row r="25" spans="1:17" s="29" customFormat="1" ht="12.75" customHeight="1" x14ac:dyDescent="0.2">
      <c r="L25" s="55"/>
      <c r="M25" s="55"/>
      <c r="N25" s="55"/>
      <c r="O25" s="55"/>
      <c r="P25" s="55"/>
      <c r="Q25" s="55"/>
    </row>
    <row r="26" spans="1:17" s="29" customFormat="1" ht="12.75" customHeight="1" x14ac:dyDescent="0.2"/>
    <row r="27" spans="1:17" s="30" customFormat="1" ht="11.25" customHeight="1" x14ac:dyDescent="0.2">
      <c r="A27" s="29"/>
    </row>
    <row r="28" spans="1:17" s="29" customFormat="1" ht="11.25" customHeight="1" x14ac:dyDescent="0.2">
      <c r="A28" s="40"/>
    </row>
    <row r="29" spans="1:17" s="29" customFormat="1" ht="12.75" customHeight="1" x14ac:dyDescent="0.2">
      <c r="L29" s="41"/>
      <c r="M29" s="41"/>
      <c r="N29" s="41"/>
      <c r="O29" s="41"/>
      <c r="P29" s="41"/>
      <c r="Q29" s="41"/>
    </row>
    <row r="30" spans="1:17" s="29" customFormat="1" ht="11.25" customHeight="1" x14ac:dyDescent="0.25">
      <c r="L30" s="28"/>
      <c r="M30" s="28"/>
      <c r="N30" s="28"/>
      <c r="O30" s="28"/>
      <c r="P30" s="28"/>
      <c r="Q30" s="28"/>
    </row>
    <row r="31" spans="1:17" x14ac:dyDescent="0.25">
      <c r="A31" s="49"/>
      <c r="D31" s="56"/>
      <c r="E31" s="56"/>
      <c r="F31" s="56"/>
      <c r="G31" s="56"/>
      <c r="H31" s="56"/>
      <c r="I31" s="56"/>
      <c r="J31" s="56"/>
      <c r="K31" s="56"/>
      <c r="L31" s="56"/>
      <c r="M31" s="56"/>
      <c r="N31" s="56"/>
      <c r="O31" s="56"/>
      <c r="P31" s="56"/>
      <c r="Q31" s="56"/>
    </row>
    <row r="32" spans="1:17" x14ac:dyDescent="0.25">
      <c r="D32" s="28"/>
      <c r="E32" s="28"/>
      <c r="F32" s="28"/>
      <c r="G32" s="28"/>
      <c r="H32" s="28"/>
      <c r="I32" s="23"/>
      <c r="J32" s="57"/>
      <c r="K32" s="58"/>
      <c r="L32" s="28"/>
      <c r="M32" s="28"/>
      <c r="N32" s="28"/>
      <c r="O32" s="28"/>
      <c r="P32" s="28"/>
      <c r="Q32" s="23"/>
    </row>
    <row r="33" spans="4:17" x14ac:dyDescent="0.25">
      <c r="D33" s="19"/>
      <c r="E33" s="19"/>
      <c r="F33" s="19"/>
      <c r="G33" s="19"/>
      <c r="H33" s="19"/>
      <c r="I33" s="19"/>
      <c r="J33" s="19"/>
      <c r="K33" s="19"/>
      <c r="L33" s="28"/>
      <c r="M33" s="28"/>
      <c r="N33" s="28"/>
      <c r="O33" s="28"/>
      <c r="P33" s="28"/>
      <c r="Q33" s="23"/>
    </row>
    <row r="34" spans="4:17" x14ac:dyDescent="0.25">
      <c r="D34" s="59"/>
      <c r="E34" s="59"/>
      <c r="F34" s="59"/>
      <c r="G34" s="59"/>
      <c r="H34" s="59"/>
      <c r="I34" s="59"/>
      <c r="J34" s="59"/>
      <c r="K34" s="59"/>
      <c r="L34" s="59"/>
      <c r="M34" s="59"/>
      <c r="N34" s="59"/>
      <c r="O34" s="59"/>
      <c r="P34" s="59"/>
      <c r="Q34" s="59"/>
    </row>
    <row r="35" spans="4:17" x14ac:dyDescent="0.25">
      <c r="D35" s="19"/>
      <c r="E35" s="19"/>
      <c r="F35" s="19"/>
      <c r="G35" s="19"/>
      <c r="H35" s="19"/>
      <c r="I35" s="19"/>
      <c r="J35" s="19"/>
      <c r="K35" s="19"/>
      <c r="L35" s="28"/>
      <c r="M35" s="28"/>
      <c r="N35" s="28"/>
      <c r="O35" s="28"/>
      <c r="P35" s="28"/>
      <c r="Q35" s="23"/>
    </row>
    <row r="36" spans="4:17" x14ac:dyDescent="0.25">
      <c r="D36" s="19"/>
      <c r="E36" s="19"/>
      <c r="F36" s="19"/>
      <c r="G36" s="19"/>
      <c r="H36" s="19"/>
      <c r="I36" s="19"/>
      <c r="J36" s="19"/>
      <c r="K36" s="19"/>
      <c r="L36" s="28"/>
      <c r="M36" s="28"/>
      <c r="N36" s="28"/>
      <c r="O36" s="28"/>
      <c r="P36" s="28"/>
      <c r="Q36" s="23"/>
    </row>
    <row r="37" spans="4:17" x14ac:dyDescent="0.25">
      <c r="D37" s="19"/>
      <c r="E37" s="19"/>
      <c r="F37" s="19"/>
      <c r="G37" s="19"/>
      <c r="H37" s="19"/>
      <c r="I37" s="19"/>
      <c r="J37" s="19"/>
      <c r="K37" s="19"/>
      <c r="L37" s="28"/>
      <c r="M37" s="28"/>
      <c r="N37" s="28"/>
      <c r="O37" s="28"/>
      <c r="P37" s="28"/>
      <c r="Q37" s="23"/>
    </row>
    <row r="38" spans="4:17" x14ac:dyDescent="0.25">
      <c r="D38" s="56"/>
      <c r="E38" s="56"/>
      <c r="F38" s="56"/>
      <c r="G38" s="56"/>
      <c r="H38" s="56"/>
      <c r="I38" s="56"/>
      <c r="J38" s="56"/>
      <c r="K38" s="56"/>
      <c r="L38" s="56"/>
      <c r="M38" s="56"/>
      <c r="N38" s="56"/>
      <c r="O38" s="56"/>
      <c r="P38" s="56"/>
      <c r="Q38" s="56"/>
    </row>
    <row r="39" spans="4:17" x14ac:dyDescent="0.25">
      <c r="D39" s="56"/>
      <c r="E39" s="56"/>
      <c r="F39" s="56"/>
      <c r="G39" s="56"/>
      <c r="H39" s="56"/>
      <c r="I39" s="56"/>
      <c r="J39" s="56"/>
      <c r="K39" s="56"/>
      <c r="L39" s="56"/>
      <c r="M39" s="56"/>
      <c r="N39" s="56"/>
      <c r="O39" s="56"/>
      <c r="P39" s="56"/>
      <c r="Q39" s="56"/>
    </row>
    <row r="40" spans="4:17" x14ac:dyDescent="0.25">
      <c r="D40" s="56"/>
      <c r="E40" s="56"/>
      <c r="F40" s="56"/>
      <c r="G40" s="56"/>
      <c r="H40" s="56"/>
      <c r="I40" s="56"/>
      <c r="J40" s="56"/>
      <c r="K40" s="56"/>
      <c r="L40" s="56"/>
      <c r="M40" s="56"/>
      <c r="N40" s="56"/>
      <c r="O40" s="56"/>
      <c r="P40" s="56"/>
      <c r="Q40" s="56"/>
    </row>
    <row r="41" spans="4:17" x14ac:dyDescent="0.25">
      <c r="D41" s="56"/>
      <c r="E41" s="56"/>
      <c r="F41" s="56"/>
      <c r="G41" s="56"/>
      <c r="H41" s="56"/>
      <c r="I41" s="56"/>
      <c r="J41" s="56"/>
      <c r="K41" s="56"/>
      <c r="L41" s="56"/>
      <c r="M41" s="56"/>
      <c r="N41" s="56"/>
      <c r="O41" s="56"/>
      <c r="P41" s="56"/>
      <c r="Q41" s="56"/>
    </row>
    <row r="42" spans="4:17" x14ac:dyDescent="0.25">
      <c r="D42" s="56"/>
      <c r="E42" s="56"/>
      <c r="F42" s="56"/>
      <c r="G42" s="56"/>
      <c r="H42" s="56"/>
      <c r="I42" s="56"/>
      <c r="J42" s="56"/>
      <c r="K42" s="56"/>
      <c r="L42" s="56"/>
      <c r="M42" s="56"/>
      <c r="N42" s="56"/>
      <c r="O42" s="56"/>
      <c r="P42" s="56"/>
      <c r="Q42" s="56"/>
    </row>
    <row r="43" spans="4:17" x14ac:dyDescent="0.25">
      <c r="D43" s="60"/>
      <c r="E43" s="60"/>
      <c r="F43" s="60"/>
      <c r="G43" s="60"/>
      <c r="H43" s="60"/>
      <c r="I43" s="60"/>
      <c r="J43" s="60"/>
      <c r="K43" s="60"/>
      <c r="L43" s="60"/>
      <c r="M43" s="60"/>
      <c r="N43" s="60"/>
      <c r="O43" s="60"/>
      <c r="P43" s="60"/>
      <c r="Q43" s="60"/>
    </row>
  </sheetData>
  <pageMargins left="0.51181102362204722" right="0.51181102362204722" top="0.78740157480314965" bottom="0.78740157480314965" header="0.51181102362204722" footer="0.51181102362204722"/>
  <pageSetup paperSize="9" scale="83" orientation="landscape" verticalDpi="4" r:id="rId1"/>
  <headerFooter alignWithMargins="0"/>
  <ignoredErrors>
    <ignoredError sqref="B10:Q10 Q16 J16:P16 L11:L15" evalError="1"/>
  </ignoredErrors>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F6D8C-D9C5-41FB-9F14-0571B45052D7}">
  <sheetPr codeName="Sheet4">
    <pageSetUpPr fitToPage="1"/>
  </sheetPr>
  <dimension ref="A1:S40"/>
  <sheetViews>
    <sheetView showGridLines="0" zoomScaleNormal="100" workbookViewId="0">
      <pane xSplit="1" ySplit="5" topLeftCell="B31" activePane="bottomRight" state="frozen"/>
      <selection activeCell="G2" sqref="G2"/>
      <selection pane="topRight" activeCell="G2" sqref="G2"/>
      <selection pane="bottomLeft" activeCell="G2" sqref="G2"/>
      <selection pane="bottomRight" activeCell="A31" sqref="A31:Q31"/>
    </sheetView>
  </sheetViews>
  <sheetFormatPr defaultRowHeight="12.5" x14ac:dyDescent="0.25"/>
  <cols>
    <col min="1" max="1" width="18.81640625" style="61" customWidth="1"/>
    <col min="2" max="2" width="16.1796875" style="12" customWidth="1"/>
    <col min="3" max="3" width="13.1796875" style="12" customWidth="1"/>
    <col min="4" max="4" width="11" style="12" customWidth="1"/>
    <col min="5" max="5" width="14.453125" style="12" customWidth="1"/>
    <col min="6" max="6" width="19.1796875" style="12" customWidth="1"/>
    <col min="7" max="7" width="26" style="12" customWidth="1"/>
    <col min="8" max="8" width="22.54296875" style="12" customWidth="1"/>
    <col min="9" max="9" width="17.54296875" style="12" customWidth="1"/>
    <col min="10" max="10" width="24.54296875" style="12" customWidth="1"/>
    <col min="11" max="11" width="9.81640625" style="12" customWidth="1"/>
    <col min="12" max="12" width="11.54296875" style="12" customWidth="1"/>
    <col min="13" max="13" width="12.1796875" style="12" customWidth="1"/>
    <col min="14" max="14" width="18.54296875" style="12" customWidth="1"/>
    <col min="15" max="15" width="25.453125" style="12" customWidth="1"/>
    <col min="16" max="16" width="21.81640625" style="12" customWidth="1"/>
    <col min="17" max="17" width="18.453125" style="12" customWidth="1"/>
    <col min="18" max="253" width="8.81640625" style="12"/>
    <col min="254" max="254" width="8.54296875" style="12" customWidth="1"/>
    <col min="255" max="255" width="0" style="12" hidden="1" customWidth="1"/>
    <col min="256" max="259" width="8.81640625" style="12"/>
    <col min="260" max="260" width="9.81640625" style="12" bestFit="1" customWidth="1"/>
    <col min="261" max="261" width="8.81640625" style="12"/>
    <col min="262" max="262" width="12.453125" style="12" bestFit="1" customWidth="1"/>
    <col min="263" max="263" width="8.81640625" style="12"/>
    <col min="264" max="264" width="5.453125" style="12" customWidth="1"/>
    <col min="265" max="266" width="8.81640625" style="12"/>
    <col min="267" max="267" width="9.54296875" style="12" bestFit="1" customWidth="1"/>
    <col min="268" max="268" width="8.81640625" style="12"/>
    <col min="269" max="269" width="9.81640625" style="12" bestFit="1" customWidth="1"/>
    <col min="270" max="270" width="8.81640625" style="12"/>
    <col min="271" max="271" width="12.453125" style="12" bestFit="1" customWidth="1"/>
    <col min="272" max="509" width="8.81640625" style="12"/>
    <col min="510" max="510" width="8.54296875" style="12" customWidth="1"/>
    <col min="511" max="511" width="0" style="12" hidden="1" customWidth="1"/>
    <col min="512" max="515" width="8.81640625" style="12"/>
    <col min="516" max="516" width="9.81640625" style="12" bestFit="1" customWidth="1"/>
    <col min="517" max="517" width="8.81640625" style="12"/>
    <col min="518" max="518" width="12.453125" style="12" bestFit="1" customWidth="1"/>
    <col min="519" max="519" width="8.81640625" style="12"/>
    <col min="520" max="520" width="5.453125" style="12" customWidth="1"/>
    <col min="521" max="522" width="8.81640625" style="12"/>
    <col min="523" max="523" width="9.54296875" style="12" bestFit="1" customWidth="1"/>
    <col min="524" max="524" width="8.81640625" style="12"/>
    <col min="525" max="525" width="9.81640625" style="12" bestFit="1" customWidth="1"/>
    <col min="526" max="526" width="8.81640625" style="12"/>
    <col min="527" max="527" width="12.453125" style="12" bestFit="1" customWidth="1"/>
    <col min="528" max="765" width="8.81640625" style="12"/>
    <col min="766" max="766" width="8.54296875" style="12" customWidth="1"/>
    <col min="767" max="767" width="0" style="12" hidden="1" customWidth="1"/>
    <col min="768" max="771" width="8.81640625" style="12"/>
    <col min="772" max="772" width="9.81640625" style="12" bestFit="1" customWidth="1"/>
    <col min="773" max="773" width="8.81640625" style="12"/>
    <col min="774" max="774" width="12.453125" style="12" bestFit="1" customWidth="1"/>
    <col min="775" max="775" width="8.81640625" style="12"/>
    <col min="776" max="776" width="5.453125" style="12" customWidth="1"/>
    <col min="777" max="778" width="8.81640625" style="12"/>
    <col min="779" max="779" width="9.54296875" style="12" bestFit="1" customWidth="1"/>
    <col min="780" max="780" width="8.81640625" style="12"/>
    <col min="781" max="781" width="9.81640625" style="12" bestFit="1" customWidth="1"/>
    <col min="782" max="782" width="8.81640625" style="12"/>
    <col min="783" max="783" width="12.453125" style="12" bestFit="1" customWidth="1"/>
    <col min="784" max="1021" width="8.81640625" style="12"/>
    <col min="1022" max="1022" width="8.54296875" style="12" customWidth="1"/>
    <col min="1023" max="1023" width="0" style="12" hidden="1" customWidth="1"/>
    <col min="1024" max="1027" width="8.81640625" style="12"/>
    <col min="1028" max="1028" width="9.81640625" style="12" bestFit="1" customWidth="1"/>
    <col min="1029" max="1029" width="8.81640625" style="12"/>
    <col min="1030" max="1030" width="12.453125" style="12" bestFit="1" customWidth="1"/>
    <col min="1031" max="1031" width="8.81640625" style="12"/>
    <col min="1032" max="1032" width="5.453125" style="12" customWidth="1"/>
    <col min="1033" max="1034" width="8.81640625" style="12"/>
    <col min="1035" max="1035" width="9.54296875" style="12" bestFit="1" customWidth="1"/>
    <col min="1036" max="1036" width="8.81640625" style="12"/>
    <col min="1037" max="1037" width="9.81640625" style="12" bestFit="1" customWidth="1"/>
    <col min="1038" max="1038" width="8.81640625" style="12"/>
    <col min="1039" max="1039" width="12.453125" style="12" bestFit="1" customWidth="1"/>
    <col min="1040" max="1277" width="8.81640625" style="12"/>
    <col min="1278" max="1278" width="8.54296875" style="12" customWidth="1"/>
    <col min="1279" max="1279" width="0" style="12" hidden="1" customWidth="1"/>
    <col min="1280" max="1283" width="8.81640625" style="12"/>
    <col min="1284" max="1284" width="9.81640625" style="12" bestFit="1" customWidth="1"/>
    <col min="1285" max="1285" width="8.81640625" style="12"/>
    <col min="1286" max="1286" width="12.453125" style="12" bestFit="1" customWidth="1"/>
    <col min="1287" max="1287" width="8.81640625" style="12"/>
    <col min="1288" max="1288" width="5.453125" style="12" customWidth="1"/>
    <col min="1289" max="1290" width="8.81640625" style="12"/>
    <col min="1291" max="1291" width="9.54296875" style="12" bestFit="1" customWidth="1"/>
    <col min="1292" max="1292" width="8.81640625" style="12"/>
    <col min="1293" max="1293" width="9.81640625" style="12" bestFit="1" customWidth="1"/>
    <col min="1294" max="1294" width="8.81640625" style="12"/>
    <col min="1295" max="1295" width="12.453125" style="12" bestFit="1" customWidth="1"/>
    <col min="1296" max="1533" width="8.81640625" style="12"/>
    <col min="1534" max="1534" width="8.54296875" style="12" customWidth="1"/>
    <col min="1535" max="1535" width="0" style="12" hidden="1" customWidth="1"/>
    <col min="1536" max="1539" width="8.81640625" style="12"/>
    <col min="1540" max="1540" width="9.81640625" style="12" bestFit="1" customWidth="1"/>
    <col min="1541" max="1541" width="8.81640625" style="12"/>
    <col min="1542" max="1542" width="12.453125" style="12" bestFit="1" customWidth="1"/>
    <col min="1543" max="1543" width="8.81640625" style="12"/>
    <col min="1544" max="1544" width="5.453125" style="12" customWidth="1"/>
    <col min="1545" max="1546" width="8.81640625" style="12"/>
    <col min="1547" max="1547" width="9.54296875" style="12" bestFit="1" customWidth="1"/>
    <col min="1548" max="1548" width="8.81640625" style="12"/>
    <col min="1549" max="1549" width="9.81640625" style="12" bestFit="1" customWidth="1"/>
    <col min="1550" max="1550" width="8.81640625" style="12"/>
    <col min="1551" max="1551" width="12.453125" style="12" bestFit="1" customWidth="1"/>
    <col min="1552" max="1789" width="8.81640625" style="12"/>
    <col min="1790" max="1790" width="8.54296875" style="12" customWidth="1"/>
    <col min="1791" max="1791" width="0" style="12" hidden="1" customWidth="1"/>
    <col min="1792" max="1795" width="8.81640625" style="12"/>
    <col min="1796" max="1796" width="9.81640625" style="12" bestFit="1" customWidth="1"/>
    <col min="1797" max="1797" width="8.81640625" style="12"/>
    <col min="1798" max="1798" width="12.453125" style="12" bestFit="1" customWidth="1"/>
    <col min="1799" max="1799" width="8.81640625" style="12"/>
    <col min="1800" max="1800" width="5.453125" style="12" customWidth="1"/>
    <col min="1801" max="1802" width="8.81640625" style="12"/>
    <col min="1803" max="1803" width="9.54296875" style="12" bestFit="1" customWidth="1"/>
    <col min="1804" max="1804" width="8.81640625" style="12"/>
    <col min="1805" max="1805" width="9.81640625" style="12" bestFit="1" customWidth="1"/>
    <col min="1806" max="1806" width="8.81640625" style="12"/>
    <col min="1807" max="1807" width="12.453125" style="12" bestFit="1" customWidth="1"/>
    <col min="1808" max="2045" width="8.81640625" style="12"/>
    <col min="2046" max="2046" width="8.54296875" style="12" customWidth="1"/>
    <col min="2047" max="2047" width="0" style="12" hidden="1" customWidth="1"/>
    <col min="2048" max="2051" width="8.81640625" style="12"/>
    <col min="2052" max="2052" width="9.81640625" style="12" bestFit="1" customWidth="1"/>
    <col min="2053" max="2053" width="8.81640625" style="12"/>
    <col min="2054" max="2054" width="12.453125" style="12" bestFit="1" customWidth="1"/>
    <col min="2055" max="2055" width="8.81640625" style="12"/>
    <col min="2056" max="2056" width="5.453125" style="12" customWidth="1"/>
    <col min="2057" max="2058" width="8.81640625" style="12"/>
    <col min="2059" max="2059" width="9.54296875" style="12" bestFit="1" customWidth="1"/>
    <col min="2060" max="2060" width="8.81640625" style="12"/>
    <col min="2061" max="2061" width="9.81640625" style="12" bestFit="1" customWidth="1"/>
    <col min="2062" max="2062" width="8.81640625" style="12"/>
    <col min="2063" max="2063" width="12.453125" style="12" bestFit="1" customWidth="1"/>
    <col min="2064" max="2301" width="8.81640625" style="12"/>
    <col min="2302" max="2302" width="8.54296875" style="12" customWidth="1"/>
    <col min="2303" max="2303" width="0" style="12" hidden="1" customWidth="1"/>
    <col min="2304" max="2307" width="8.81640625" style="12"/>
    <col min="2308" max="2308" width="9.81640625" style="12" bestFit="1" customWidth="1"/>
    <col min="2309" max="2309" width="8.81640625" style="12"/>
    <col min="2310" max="2310" width="12.453125" style="12" bestFit="1" customWidth="1"/>
    <col min="2311" max="2311" width="8.81640625" style="12"/>
    <col min="2312" max="2312" width="5.453125" style="12" customWidth="1"/>
    <col min="2313" max="2314" width="8.81640625" style="12"/>
    <col min="2315" max="2315" width="9.54296875" style="12" bestFit="1" customWidth="1"/>
    <col min="2316" max="2316" width="8.81640625" style="12"/>
    <col min="2317" max="2317" width="9.81640625" style="12" bestFit="1" customWidth="1"/>
    <col min="2318" max="2318" width="8.81640625" style="12"/>
    <col min="2319" max="2319" width="12.453125" style="12" bestFit="1" customWidth="1"/>
    <col min="2320" max="2557" width="8.81640625" style="12"/>
    <col min="2558" max="2558" width="8.54296875" style="12" customWidth="1"/>
    <col min="2559" max="2559" width="0" style="12" hidden="1" customWidth="1"/>
    <col min="2560" max="2563" width="8.81640625" style="12"/>
    <col min="2564" max="2564" width="9.81640625" style="12" bestFit="1" customWidth="1"/>
    <col min="2565" max="2565" width="8.81640625" style="12"/>
    <col min="2566" max="2566" width="12.453125" style="12" bestFit="1" customWidth="1"/>
    <col min="2567" max="2567" width="8.81640625" style="12"/>
    <col min="2568" max="2568" width="5.453125" style="12" customWidth="1"/>
    <col min="2569" max="2570" width="8.81640625" style="12"/>
    <col min="2571" max="2571" width="9.54296875" style="12" bestFit="1" customWidth="1"/>
    <col min="2572" max="2572" width="8.81640625" style="12"/>
    <col min="2573" max="2573" width="9.81640625" style="12" bestFit="1" customWidth="1"/>
    <col min="2574" max="2574" width="8.81640625" style="12"/>
    <col min="2575" max="2575" width="12.453125" style="12" bestFit="1" customWidth="1"/>
    <col min="2576" max="2813" width="8.81640625" style="12"/>
    <col min="2814" max="2814" width="8.54296875" style="12" customWidth="1"/>
    <col min="2815" max="2815" width="0" style="12" hidden="1" customWidth="1"/>
    <col min="2816" max="2819" width="8.81640625" style="12"/>
    <col min="2820" max="2820" width="9.81640625" style="12" bestFit="1" customWidth="1"/>
    <col min="2821" max="2821" width="8.81640625" style="12"/>
    <col min="2822" max="2822" width="12.453125" style="12" bestFit="1" customWidth="1"/>
    <col min="2823" max="2823" width="8.81640625" style="12"/>
    <col min="2824" max="2824" width="5.453125" style="12" customWidth="1"/>
    <col min="2825" max="2826" width="8.81640625" style="12"/>
    <col min="2827" max="2827" width="9.54296875" style="12" bestFit="1" customWidth="1"/>
    <col min="2828" max="2828" width="8.81640625" style="12"/>
    <col min="2829" max="2829" width="9.81640625" style="12" bestFit="1" customWidth="1"/>
    <col min="2830" max="2830" width="8.81640625" style="12"/>
    <col min="2831" max="2831" width="12.453125" style="12" bestFit="1" customWidth="1"/>
    <col min="2832" max="3069" width="8.81640625" style="12"/>
    <col min="3070" max="3070" width="8.54296875" style="12" customWidth="1"/>
    <col min="3071" max="3071" width="0" style="12" hidden="1" customWidth="1"/>
    <col min="3072" max="3075" width="8.81640625" style="12"/>
    <col min="3076" max="3076" width="9.81640625" style="12" bestFit="1" customWidth="1"/>
    <col min="3077" max="3077" width="8.81640625" style="12"/>
    <col min="3078" max="3078" width="12.453125" style="12" bestFit="1" customWidth="1"/>
    <col min="3079" max="3079" width="8.81640625" style="12"/>
    <col min="3080" max="3080" width="5.453125" style="12" customWidth="1"/>
    <col min="3081" max="3082" width="8.81640625" style="12"/>
    <col min="3083" max="3083" width="9.54296875" style="12" bestFit="1" customWidth="1"/>
    <col min="3084" max="3084" width="8.81640625" style="12"/>
    <col min="3085" max="3085" width="9.81640625" style="12" bestFit="1" customWidth="1"/>
    <col min="3086" max="3086" width="8.81640625" style="12"/>
    <col min="3087" max="3087" width="12.453125" style="12" bestFit="1" customWidth="1"/>
    <col min="3088" max="3325" width="8.81640625" style="12"/>
    <col min="3326" max="3326" width="8.54296875" style="12" customWidth="1"/>
    <col min="3327" max="3327" width="0" style="12" hidden="1" customWidth="1"/>
    <col min="3328" max="3331" width="8.81640625" style="12"/>
    <col min="3332" max="3332" width="9.81640625" style="12" bestFit="1" customWidth="1"/>
    <col min="3333" max="3333" width="8.81640625" style="12"/>
    <col min="3334" max="3334" width="12.453125" style="12" bestFit="1" customWidth="1"/>
    <col min="3335" max="3335" width="8.81640625" style="12"/>
    <col min="3336" max="3336" width="5.453125" style="12" customWidth="1"/>
    <col min="3337" max="3338" width="8.81640625" style="12"/>
    <col min="3339" max="3339" width="9.54296875" style="12" bestFit="1" customWidth="1"/>
    <col min="3340" max="3340" width="8.81640625" style="12"/>
    <col min="3341" max="3341" width="9.81640625" style="12" bestFit="1" customWidth="1"/>
    <col min="3342" max="3342" width="8.81640625" style="12"/>
    <col min="3343" max="3343" width="12.453125" style="12" bestFit="1" customWidth="1"/>
    <col min="3344" max="3581" width="8.81640625" style="12"/>
    <col min="3582" max="3582" width="8.54296875" style="12" customWidth="1"/>
    <col min="3583" max="3583" width="0" style="12" hidden="1" customWidth="1"/>
    <col min="3584" max="3587" width="8.81640625" style="12"/>
    <col min="3588" max="3588" width="9.81640625" style="12" bestFit="1" customWidth="1"/>
    <col min="3589" max="3589" width="8.81640625" style="12"/>
    <col min="3590" max="3590" width="12.453125" style="12" bestFit="1" customWidth="1"/>
    <col min="3591" max="3591" width="8.81640625" style="12"/>
    <col min="3592" max="3592" width="5.453125" style="12" customWidth="1"/>
    <col min="3593" max="3594" width="8.81640625" style="12"/>
    <col min="3595" max="3595" width="9.54296875" style="12" bestFit="1" customWidth="1"/>
    <col min="3596" max="3596" width="8.81640625" style="12"/>
    <col min="3597" max="3597" width="9.81640625" style="12" bestFit="1" customWidth="1"/>
    <col min="3598" max="3598" width="8.81640625" style="12"/>
    <col min="3599" max="3599" width="12.453125" style="12" bestFit="1" customWidth="1"/>
    <col min="3600" max="3837" width="8.81640625" style="12"/>
    <col min="3838" max="3838" width="8.54296875" style="12" customWidth="1"/>
    <col min="3839" max="3839" width="0" style="12" hidden="1" customWidth="1"/>
    <col min="3840" max="3843" width="8.81640625" style="12"/>
    <col min="3844" max="3844" width="9.81640625" style="12" bestFit="1" customWidth="1"/>
    <col min="3845" max="3845" width="8.81640625" style="12"/>
    <col min="3846" max="3846" width="12.453125" style="12" bestFit="1" customWidth="1"/>
    <col min="3847" max="3847" width="8.81640625" style="12"/>
    <col min="3848" max="3848" width="5.453125" style="12" customWidth="1"/>
    <col min="3849" max="3850" width="8.81640625" style="12"/>
    <col min="3851" max="3851" width="9.54296875" style="12" bestFit="1" customWidth="1"/>
    <col min="3852" max="3852" width="8.81640625" style="12"/>
    <col min="3853" max="3853" width="9.81640625" style="12" bestFit="1" customWidth="1"/>
    <col min="3854" max="3854" width="8.81640625" style="12"/>
    <col min="3855" max="3855" width="12.453125" style="12" bestFit="1" customWidth="1"/>
    <col min="3856" max="4093" width="8.81640625" style="12"/>
    <col min="4094" max="4094" width="8.54296875" style="12" customWidth="1"/>
    <col min="4095" max="4095" width="0" style="12" hidden="1" customWidth="1"/>
    <col min="4096" max="4099" width="8.81640625" style="12"/>
    <col min="4100" max="4100" width="9.81640625" style="12" bestFit="1" customWidth="1"/>
    <col min="4101" max="4101" width="8.81640625" style="12"/>
    <col min="4102" max="4102" width="12.453125" style="12" bestFit="1" customWidth="1"/>
    <col min="4103" max="4103" width="8.81640625" style="12"/>
    <col min="4104" max="4104" width="5.453125" style="12" customWidth="1"/>
    <col min="4105" max="4106" width="8.81640625" style="12"/>
    <col min="4107" max="4107" width="9.54296875" style="12" bestFit="1" customWidth="1"/>
    <col min="4108" max="4108" width="8.81640625" style="12"/>
    <col min="4109" max="4109" width="9.81640625" style="12" bestFit="1" customWidth="1"/>
    <col min="4110" max="4110" width="8.81640625" style="12"/>
    <col min="4111" max="4111" width="12.453125" style="12" bestFit="1" customWidth="1"/>
    <col min="4112" max="4349" width="8.81640625" style="12"/>
    <col min="4350" max="4350" width="8.54296875" style="12" customWidth="1"/>
    <col min="4351" max="4351" width="0" style="12" hidden="1" customWidth="1"/>
    <col min="4352" max="4355" width="8.81640625" style="12"/>
    <col min="4356" max="4356" width="9.81640625" style="12" bestFit="1" customWidth="1"/>
    <col min="4357" max="4357" width="8.81640625" style="12"/>
    <col min="4358" max="4358" width="12.453125" style="12" bestFit="1" customWidth="1"/>
    <col min="4359" max="4359" width="8.81640625" style="12"/>
    <col min="4360" max="4360" width="5.453125" style="12" customWidth="1"/>
    <col min="4361" max="4362" width="8.81640625" style="12"/>
    <col min="4363" max="4363" width="9.54296875" style="12" bestFit="1" customWidth="1"/>
    <col min="4364" max="4364" width="8.81640625" style="12"/>
    <col min="4365" max="4365" width="9.81640625" style="12" bestFit="1" customWidth="1"/>
    <col min="4366" max="4366" width="8.81640625" style="12"/>
    <col min="4367" max="4367" width="12.453125" style="12" bestFit="1" customWidth="1"/>
    <col min="4368" max="4605" width="8.81640625" style="12"/>
    <col min="4606" max="4606" width="8.54296875" style="12" customWidth="1"/>
    <col min="4607" max="4607" width="0" style="12" hidden="1" customWidth="1"/>
    <col min="4608" max="4611" width="8.81640625" style="12"/>
    <col min="4612" max="4612" width="9.81640625" style="12" bestFit="1" customWidth="1"/>
    <col min="4613" max="4613" width="8.81640625" style="12"/>
    <col min="4614" max="4614" width="12.453125" style="12" bestFit="1" customWidth="1"/>
    <col min="4615" max="4615" width="8.81640625" style="12"/>
    <col min="4616" max="4616" width="5.453125" style="12" customWidth="1"/>
    <col min="4617" max="4618" width="8.81640625" style="12"/>
    <col min="4619" max="4619" width="9.54296875" style="12" bestFit="1" customWidth="1"/>
    <col min="4620" max="4620" width="8.81640625" style="12"/>
    <col min="4621" max="4621" width="9.81640625" style="12" bestFit="1" customWidth="1"/>
    <col min="4622" max="4622" width="8.81640625" style="12"/>
    <col min="4623" max="4623" width="12.453125" style="12" bestFit="1" customWidth="1"/>
    <col min="4624" max="4861" width="8.81640625" style="12"/>
    <col min="4862" max="4862" width="8.54296875" style="12" customWidth="1"/>
    <col min="4863" max="4863" width="0" style="12" hidden="1" customWidth="1"/>
    <col min="4864" max="4867" width="8.81640625" style="12"/>
    <col min="4868" max="4868" width="9.81640625" style="12" bestFit="1" customWidth="1"/>
    <col min="4869" max="4869" width="8.81640625" style="12"/>
    <col min="4870" max="4870" width="12.453125" style="12" bestFit="1" customWidth="1"/>
    <col min="4871" max="4871" width="8.81640625" style="12"/>
    <col min="4872" max="4872" width="5.453125" style="12" customWidth="1"/>
    <col min="4873" max="4874" width="8.81640625" style="12"/>
    <col min="4875" max="4875" width="9.54296875" style="12" bestFit="1" customWidth="1"/>
    <col min="4876" max="4876" width="8.81640625" style="12"/>
    <col min="4877" max="4877" width="9.81640625" style="12" bestFit="1" customWidth="1"/>
    <col min="4878" max="4878" width="8.81640625" style="12"/>
    <col min="4879" max="4879" width="12.453125" style="12" bestFit="1" customWidth="1"/>
    <col min="4880" max="5117" width="8.81640625" style="12"/>
    <col min="5118" max="5118" width="8.54296875" style="12" customWidth="1"/>
    <col min="5119" max="5119" width="0" style="12" hidden="1" customWidth="1"/>
    <col min="5120" max="5123" width="8.81640625" style="12"/>
    <col min="5124" max="5124" width="9.81640625" style="12" bestFit="1" customWidth="1"/>
    <col min="5125" max="5125" width="8.81640625" style="12"/>
    <col min="5126" max="5126" width="12.453125" style="12" bestFit="1" customWidth="1"/>
    <col min="5127" max="5127" width="8.81640625" style="12"/>
    <col min="5128" max="5128" width="5.453125" style="12" customWidth="1"/>
    <col min="5129" max="5130" width="8.81640625" style="12"/>
    <col min="5131" max="5131" width="9.54296875" style="12" bestFit="1" customWidth="1"/>
    <col min="5132" max="5132" width="8.81640625" style="12"/>
    <col min="5133" max="5133" width="9.81640625" style="12" bestFit="1" customWidth="1"/>
    <col min="5134" max="5134" width="8.81640625" style="12"/>
    <col min="5135" max="5135" width="12.453125" style="12" bestFit="1" customWidth="1"/>
    <col min="5136" max="5373" width="8.81640625" style="12"/>
    <col min="5374" max="5374" width="8.54296875" style="12" customWidth="1"/>
    <col min="5375" max="5375" width="0" style="12" hidden="1" customWidth="1"/>
    <col min="5376" max="5379" width="8.81640625" style="12"/>
    <col min="5380" max="5380" width="9.81640625" style="12" bestFit="1" customWidth="1"/>
    <col min="5381" max="5381" width="8.81640625" style="12"/>
    <col min="5382" max="5382" width="12.453125" style="12" bestFit="1" customWidth="1"/>
    <col min="5383" max="5383" width="8.81640625" style="12"/>
    <col min="5384" max="5384" width="5.453125" style="12" customWidth="1"/>
    <col min="5385" max="5386" width="8.81640625" style="12"/>
    <col min="5387" max="5387" width="9.54296875" style="12" bestFit="1" customWidth="1"/>
    <col min="5388" max="5388" width="8.81640625" style="12"/>
    <col min="5389" max="5389" width="9.81640625" style="12" bestFit="1" customWidth="1"/>
    <col min="5390" max="5390" width="8.81640625" style="12"/>
    <col min="5391" max="5391" width="12.453125" style="12" bestFit="1" customWidth="1"/>
    <col min="5392" max="5629" width="8.81640625" style="12"/>
    <col min="5630" max="5630" width="8.54296875" style="12" customWidth="1"/>
    <col min="5631" max="5631" width="0" style="12" hidden="1" customWidth="1"/>
    <col min="5632" max="5635" width="8.81640625" style="12"/>
    <col min="5636" max="5636" width="9.81640625" style="12" bestFit="1" customWidth="1"/>
    <col min="5637" max="5637" width="8.81640625" style="12"/>
    <col min="5638" max="5638" width="12.453125" style="12" bestFit="1" customWidth="1"/>
    <col min="5639" max="5639" width="8.81640625" style="12"/>
    <col min="5640" max="5640" width="5.453125" style="12" customWidth="1"/>
    <col min="5641" max="5642" width="8.81640625" style="12"/>
    <col min="5643" max="5643" width="9.54296875" style="12" bestFit="1" customWidth="1"/>
    <col min="5644" max="5644" width="8.81640625" style="12"/>
    <col min="5645" max="5645" width="9.81640625" style="12" bestFit="1" customWidth="1"/>
    <col min="5646" max="5646" width="8.81640625" style="12"/>
    <col min="5647" max="5647" width="12.453125" style="12" bestFit="1" customWidth="1"/>
    <col min="5648" max="5885" width="8.81640625" style="12"/>
    <col min="5886" max="5886" width="8.54296875" style="12" customWidth="1"/>
    <col min="5887" max="5887" width="0" style="12" hidden="1" customWidth="1"/>
    <col min="5888" max="5891" width="8.81640625" style="12"/>
    <col min="5892" max="5892" width="9.81640625" style="12" bestFit="1" customWidth="1"/>
    <col min="5893" max="5893" width="8.81640625" style="12"/>
    <col min="5894" max="5894" width="12.453125" style="12" bestFit="1" customWidth="1"/>
    <col min="5895" max="5895" width="8.81640625" style="12"/>
    <col min="5896" max="5896" width="5.453125" style="12" customWidth="1"/>
    <col min="5897" max="5898" width="8.81640625" style="12"/>
    <col min="5899" max="5899" width="9.54296875" style="12" bestFit="1" customWidth="1"/>
    <col min="5900" max="5900" width="8.81640625" style="12"/>
    <col min="5901" max="5901" width="9.81640625" style="12" bestFit="1" customWidth="1"/>
    <col min="5902" max="5902" width="8.81640625" style="12"/>
    <col min="5903" max="5903" width="12.453125" style="12" bestFit="1" customWidth="1"/>
    <col min="5904" max="6141" width="8.81640625" style="12"/>
    <col min="6142" max="6142" width="8.54296875" style="12" customWidth="1"/>
    <col min="6143" max="6143" width="0" style="12" hidden="1" customWidth="1"/>
    <col min="6144" max="6147" width="8.81640625" style="12"/>
    <col min="6148" max="6148" width="9.81640625" style="12" bestFit="1" customWidth="1"/>
    <col min="6149" max="6149" width="8.81640625" style="12"/>
    <col min="6150" max="6150" width="12.453125" style="12" bestFit="1" customWidth="1"/>
    <col min="6151" max="6151" width="8.81640625" style="12"/>
    <col min="6152" max="6152" width="5.453125" style="12" customWidth="1"/>
    <col min="6153" max="6154" width="8.81640625" style="12"/>
    <col min="6155" max="6155" width="9.54296875" style="12" bestFit="1" customWidth="1"/>
    <col min="6156" max="6156" width="8.81640625" style="12"/>
    <col min="6157" max="6157" width="9.81640625" style="12" bestFit="1" customWidth="1"/>
    <col min="6158" max="6158" width="8.81640625" style="12"/>
    <col min="6159" max="6159" width="12.453125" style="12" bestFit="1" customWidth="1"/>
    <col min="6160" max="6397" width="8.81640625" style="12"/>
    <col min="6398" max="6398" width="8.54296875" style="12" customWidth="1"/>
    <col min="6399" max="6399" width="0" style="12" hidden="1" customWidth="1"/>
    <col min="6400" max="6403" width="8.81640625" style="12"/>
    <col min="6404" max="6404" width="9.81640625" style="12" bestFit="1" customWidth="1"/>
    <col min="6405" max="6405" width="8.81640625" style="12"/>
    <col min="6406" max="6406" width="12.453125" style="12" bestFit="1" customWidth="1"/>
    <col min="6407" max="6407" width="8.81640625" style="12"/>
    <col min="6408" max="6408" width="5.453125" style="12" customWidth="1"/>
    <col min="6409" max="6410" width="8.81640625" style="12"/>
    <col min="6411" max="6411" width="9.54296875" style="12" bestFit="1" customWidth="1"/>
    <col min="6412" max="6412" width="8.81640625" style="12"/>
    <col min="6413" max="6413" width="9.81640625" style="12" bestFit="1" customWidth="1"/>
    <col min="6414" max="6414" width="8.81640625" style="12"/>
    <col min="6415" max="6415" width="12.453125" style="12" bestFit="1" customWidth="1"/>
    <col min="6416" max="6653" width="8.81640625" style="12"/>
    <col min="6654" max="6654" width="8.54296875" style="12" customWidth="1"/>
    <col min="6655" max="6655" width="0" style="12" hidden="1" customWidth="1"/>
    <col min="6656" max="6659" width="8.81640625" style="12"/>
    <col min="6660" max="6660" width="9.81640625" style="12" bestFit="1" customWidth="1"/>
    <col min="6661" max="6661" width="8.81640625" style="12"/>
    <col min="6662" max="6662" width="12.453125" style="12" bestFit="1" customWidth="1"/>
    <col min="6663" max="6663" width="8.81640625" style="12"/>
    <col min="6664" max="6664" width="5.453125" style="12" customWidth="1"/>
    <col min="6665" max="6666" width="8.81640625" style="12"/>
    <col min="6667" max="6667" width="9.54296875" style="12" bestFit="1" customWidth="1"/>
    <col min="6668" max="6668" width="8.81640625" style="12"/>
    <col min="6669" max="6669" width="9.81640625" style="12" bestFit="1" customWidth="1"/>
    <col min="6670" max="6670" width="8.81640625" style="12"/>
    <col min="6671" max="6671" width="12.453125" style="12" bestFit="1" customWidth="1"/>
    <col min="6672" max="6909" width="8.81640625" style="12"/>
    <col min="6910" max="6910" width="8.54296875" style="12" customWidth="1"/>
    <col min="6911" max="6911" width="0" style="12" hidden="1" customWidth="1"/>
    <col min="6912" max="6915" width="8.81640625" style="12"/>
    <col min="6916" max="6916" width="9.81640625" style="12" bestFit="1" customWidth="1"/>
    <col min="6917" max="6917" width="8.81640625" style="12"/>
    <col min="6918" max="6918" width="12.453125" style="12" bestFit="1" customWidth="1"/>
    <col min="6919" max="6919" width="8.81640625" style="12"/>
    <col min="6920" max="6920" width="5.453125" style="12" customWidth="1"/>
    <col min="6921" max="6922" width="8.81640625" style="12"/>
    <col min="6923" max="6923" width="9.54296875" style="12" bestFit="1" customWidth="1"/>
    <col min="6924" max="6924" width="8.81640625" style="12"/>
    <col min="6925" max="6925" width="9.81640625" style="12" bestFit="1" customWidth="1"/>
    <col min="6926" max="6926" width="8.81640625" style="12"/>
    <col min="6927" max="6927" width="12.453125" style="12" bestFit="1" customWidth="1"/>
    <col min="6928" max="7165" width="8.81640625" style="12"/>
    <col min="7166" max="7166" width="8.54296875" style="12" customWidth="1"/>
    <col min="7167" max="7167" width="0" style="12" hidden="1" customWidth="1"/>
    <col min="7168" max="7171" width="8.81640625" style="12"/>
    <col min="7172" max="7172" width="9.81640625" style="12" bestFit="1" customWidth="1"/>
    <col min="7173" max="7173" width="8.81640625" style="12"/>
    <col min="7174" max="7174" width="12.453125" style="12" bestFit="1" customWidth="1"/>
    <col min="7175" max="7175" width="8.81640625" style="12"/>
    <col min="7176" max="7176" width="5.453125" style="12" customWidth="1"/>
    <col min="7177" max="7178" width="8.81640625" style="12"/>
    <col min="7179" max="7179" width="9.54296875" style="12" bestFit="1" customWidth="1"/>
    <col min="7180" max="7180" width="8.81640625" style="12"/>
    <col min="7181" max="7181" width="9.81640625" style="12" bestFit="1" customWidth="1"/>
    <col min="7182" max="7182" width="8.81640625" style="12"/>
    <col min="7183" max="7183" width="12.453125" style="12" bestFit="1" customWidth="1"/>
    <col min="7184" max="7421" width="8.81640625" style="12"/>
    <col min="7422" max="7422" width="8.54296875" style="12" customWidth="1"/>
    <col min="7423" max="7423" width="0" style="12" hidden="1" customWidth="1"/>
    <col min="7424" max="7427" width="8.81640625" style="12"/>
    <col min="7428" max="7428" width="9.81640625" style="12" bestFit="1" customWidth="1"/>
    <col min="7429" max="7429" width="8.81640625" style="12"/>
    <col min="7430" max="7430" width="12.453125" style="12" bestFit="1" customWidth="1"/>
    <col min="7431" max="7431" width="8.81640625" style="12"/>
    <col min="7432" max="7432" width="5.453125" style="12" customWidth="1"/>
    <col min="7433" max="7434" width="8.81640625" style="12"/>
    <col min="7435" max="7435" width="9.54296875" style="12" bestFit="1" customWidth="1"/>
    <col min="7436" max="7436" width="8.81640625" style="12"/>
    <col min="7437" max="7437" width="9.81640625" style="12" bestFit="1" customWidth="1"/>
    <col min="7438" max="7438" width="8.81640625" style="12"/>
    <col min="7439" max="7439" width="12.453125" style="12" bestFit="1" customWidth="1"/>
    <col min="7440" max="7677" width="8.81640625" style="12"/>
    <col min="7678" max="7678" width="8.54296875" style="12" customWidth="1"/>
    <col min="7679" max="7679" width="0" style="12" hidden="1" customWidth="1"/>
    <col min="7680" max="7683" width="8.81640625" style="12"/>
    <col min="7684" max="7684" width="9.81640625" style="12" bestFit="1" customWidth="1"/>
    <col min="7685" max="7685" width="8.81640625" style="12"/>
    <col min="7686" max="7686" width="12.453125" style="12" bestFit="1" customWidth="1"/>
    <col min="7687" max="7687" width="8.81640625" style="12"/>
    <col min="7688" max="7688" width="5.453125" style="12" customWidth="1"/>
    <col min="7689" max="7690" width="8.81640625" style="12"/>
    <col min="7691" max="7691" width="9.54296875" style="12" bestFit="1" customWidth="1"/>
    <col min="7692" max="7692" width="8.81640625" style="12"/>
    <col min="7693" max="7693" width="9.81640625" style="12" bestFit="1" customWidth="1"/>
    <col min="7694" max="7694" width="8.81640625" style="12"/>
    <col min="7695" max="7695" width="12.453125" style="12" bestFit="1" customWidth="1"/>
    <col min="7696" max="7933" width="8.81640625" style="12"/>
    <col min="7934" max="7934" width="8.54296875" style="12" customWidth="1"/>
    <col min="7935" max="7935" width="0" style="12" hidden="1" customWidth="1"/>
    <col min="7936" max="7939" width="8.81640625" style="12"/>
    <col min="7940" max="7940" width="9.81640625" style="12" bestFit="1" customWidth="1"/>
    <col min="7941" max="7941" width="8.81640625" style="12"/>
    <col min="7942" max="7942" width="12.453125" style="12" bestFit="1" customWidth="1"/>
    <col min="7943" max="7943" width="8.81640625" style="12"/>
    <col min="7944" max="7944" width="5.453125" style="12" customWidth="1"/>
    <col min="7945" max="7946" width="8.81640625" style="12"/>
    <col min="7947" max="7947" width="9.54296875" style="12" bestFit="1" customWidth="1"/>
    <col min="7948" max="7948" width="8.81640625" style="12"/>
    <col min="7949" max="7949" width="9.81640625" style="12" bestFit="1" customWidth="1"/>
    <col min="7950" max="7950" width="8.81640625" style="12"/>
    <col min="7951" max="7951" width="12.453125" style="12" bestFit="1" customWidth="1"/>
    <col min="7952" max="8189" width="8.81640625" style="12"/>
    <col min="8190" max="8190" width="8.54296875" style="12" customWidth="1"/>
    <col min="8191" max="8191" width="0" style="12" hidden="1" customWidth="1"/>
    <col min="8192" max="8195" width="8.81640625" style="12"/>
    <col min="8196" max="8196" width="9.81640625" style="12" bestFit="1" customWidth="1"/>
    <col min="8197" max="8197" width="8.81640625" style="12"/>
    <col min="8198" max="8198" width="12.453125" style="12" bestFit="1" customWidth="1"/>
    <col min="8199" max="8199" width="8.81640625" style="12"/>
    <col min="8200" max="8200" width="5.453125" style="12" customWidth="1"/>
    <col min="8201" max="8202" width="8.81640625" style="12"/>
    <col min="8203" max="8203" width="9.54296875" style="12" bestFit="1" customWidth="1"/>
    <col min="8204" max="8204" width="8.81640625" style="12"/>
    <col min="8205" max="8205" width="9.81640625" style="12" bestFit="1" customWidth="1"/>
    <col min="8206" max="8206" width="8.81640625" style="12"/>
    <col min="8207" max="8207" width="12.453125" style="12" bestFit="1" customWidth="1"/>
    <col min="8208" max="8445" width="8.81640625" style="12"/>
    <col min="8446" max="8446" width="8.54296875" style="12" customWidth="1"/>
    <col min="8447" max="8447" width="0" style="12" hidden="1" customWidth="1"/>
    <col min="8448" max="8451" width="8.81640625" style="12"/>
    <col min="8452" max="8452" width="9.81640625" style="12" bestFit="1" customWidth="1"/>
    <col min="8453" max="8453" width="8.81640625" style="12"/>
    <col min="8454" max="8454" width="12.453125" style="12" bestFit="1" customWidth="1"/>
    <col min="8455" max="8455" width="8.81640625" style="12"/>
    <col min="8456" max="8456" width="5.453125" style="12" customWidth="1"/>
    <col min="8457" max="8458" width="8.81640625" style="12"/>
    <col min="8459" max="8459" width="9.54296875" style="12" bestFit="1" customWidth="1"/>
    <col min="8460" max="8460" width="8.81640625" style="12"/>
    <col min="8461" max="8461" width="9.81640625" style="12" bestFit="1" customWidth="1"/>
    <col min="8462" max="8462" width="8.81640625" style="12"/>
    <col min="8463" max="8463" width="12.453125" style="12" bestFit="1" customWidth="1"/>
    <col min="8464" max="8701" width="8.81640625" style="12"/>
    <col min="8702" max="8702" width="8.54296875" style="12" customWidth="1"/>
    <col min="8703" max="8703" width="0" style="12" hidden="1" customWidth="1"/>
    <col min="8704" max="8707" width="8.81640625" style="12"/>
    <col min="8708" max="8708" width="9.81640625" style="12" bestFit="1" customWidth="1"/>
    <col min="8709" max="8709" width="8.81640625" style="12"/>
    <col min="8710" max="8710" width="12.453125" style="12" bestFit="1" customWidth="1"/>
    <col min="8711" max="8711" width="8.81640625" style="12"/>
    <col min="8712" max="8712" width="5.453125" style="12" customWidth="1"/>
    <col min="8713" max="8714" width="8.81640625" style="12"/>
    <col min="8715" max="8715" width="9.54296875" style="12" bestFit="1" customWidth="1"/>
    <col min="8716" max="8716" width="8.81640625" style="12"/>
    <col min="8717" max="8717" width="9.81640625" style="12" bestFit="1" customWidth="1"/>
    <col min="8718" max="8718" width="8.81640625" style="12"/>
    <col min="8719" max="8719" width="12.453125" style="12" bestFit="1" customWidth="1"/>
    <col min="8720" max="8957" width="8.81640625" style="12"/>
    <col min="8958" max="8958" width="8.54296875" style="12" customWidth="1"/>
    <col min="8959" max="8959" width="0" style="12" hidden="1" customWidth="1"/>
    <col min="8960" max="8963" width="8.81640625" style="12"/>
    <col min="8964" max="8964" width="9.81640625" style="12" bestFit="1" customWidth="1"/>
    <col min="8965" max="8965" width="8.81640625" style="12"/>
    <col min="8966" max="8966" width="12.453125" style="12" bestFit="1" customWidth="1"/>
    <col min="8967" max="8967" width="8.81640625" style="12"/>
    <col min="8968" max="8968" width="5.453125" style="12" customWidth="1"/>
    <col min="8969" max="8970" width="8.81640625" style="12"/>
    <col min="8971" max="8971" width="9.54296875" style="12" bestFit="1" customWidth="1"/>
    <col min="8972" max="8972" width="8.81640625" style="12"/>
    <col min="8973" max="8973" width="9.81640625" style="12" bestFit="1" customWidth="1"/>
    <col min="8974" max="8974" width="8.81640625" style="12"/>
    <col min="8975" max="8975" width="12.453125" style="12" bestFit="1" customWidth="1"/>
    <col min="8976" max="9213" width="8.81640625" style="12"/>
    <col min="9214" max="9214" width="8.54296875" style="12" customWidth="1"/>
    <col min="9215" max="9215" width="0" style="12" hidden="1" customWidth="1"/>
    <col min="9216" max="9219" width="8.81640625" style="12"/>
    <col min="9220" max="9220" width="9.81640625" style="12" bestFit="1" customWidth="1"/>
    <col min="9221" max="9221" width="8.81640625" style="12"/>
    <col min="9222" max="9222" width="12.453125" style="12" bestFit="1" customWidth="1"/>
    <col min="9223" max="9223" width="8.81640625" style="12"/>
    <col min="9224" max="9224" width="5.453125" style="12" customWidth="1"/>
    <col min="9225" max="9226" width="8.81640625" style="12"/>
    <col min="9227" max="9227" width="9.54296875" style="12" bestFit="1" customWidth="1"/>
    <col min="9228" max="9228" width="8.81640625" style="12"/>
    <col min="9229" max="9229" width="9.81640625" style="12" bestFit="1" customWidth="1"/>
    <col min="9230" max="9230" width="8.81640625" style="12"/>
    <col min="9231" max="9231" width="12.453125" style="12" bestFit="1" customWidth="1"/>
    <col min="9232" max="9469" width="8.81640625" style="12"/>
    <col min="9470" max="9470" width="8.54296875" style="12" customWidth="1"/>
    <col min="9471" max="9471" width="0" style="12" hidden="1" customWidth="1"/>
    <col min="9472" max="9475" width="8.81640625" style="12"/>
    <col min="9476" max="9476" width="9.81640625" style="12" bestFit="1" customWidth="1"/>
    <col min="9477" max="9477" width="8.81640625" style="12"/>
    <col min="9478" max="9478" width="12.453125" style="12" bestFit="1" customWidth="1"/>
    <col min="9479" max="9479" width="8.81640625" style="12"/>
    <col min="9480" max="9480" width="5.453125" style="12" customWidth="1"/>
    <col min="9481" max="9482" width="8.81640625" style="12"/>
    <col min="9483" max="9483" width="9.54296875" style="12" bestFit="1" customWidth="1"/>
    <col min="9484" max="9484" width="8.81640625" style="12"/>
    <col min="9485" max="9485" width="9.81640625" style="12" bestFit="1" customWidth="1"/>
    <col min="9486" max="9486" width="8.81640625" style="12"/>
    <col min="9487" max="9487" width="12.453125" style="12" bestFit="1" customWidth="1"/>
    <col min="9488" max="9725" width="8.81640625" style="12"/>
    <col min="9726" max="9726" width="8.54296875" style="12" customWidth="1"/>
    <col min="9727" max="9727" width="0" style="12" hidden="1" customWidth="1"/>
    <col min="9728" max="9731" width="8.81640625" style="12"/>
    <col min="9732" max="9732" width="9.81640625" style="12" bestFit="1" customWidth="1"/>
    <col min="9733" max="9733" width="8.81640625" style="12"/>
    <col min="9734" max="9734" width="12.453125" style="12" bestFit="1" customWidth="1"/>
    <col min="9735" max="9735" width="8.81640625" style="12"/>
    <col min="9736" max="9736" width="5.453125" style="12" customWidth="1"/>
    <col min="9737" max="9738" width="8.81640625" style="12"/>
    <col min="9739" max="9739" width="9.54296875" style="12" bestFit="1" customWidth="1"/>
    <col min="9740" max="9740" width="8.81640625" style="12"/>
    <col min="9741" max="9741" width="9.81640625" style="12" bestFit="1" customWidth="1"/>
    <col min="9742" max="9742" width="8.81640625" style="12"/>
    <col min="9743" max="9743" width="12.453125" style="12" bestFit="1" customWidth="1"/>
    <col min="9744" max="9981" width="8.81640625" style="12"/>
    <col min="9982" max="9982" width="8.54296875" style="12" customWidth="1"/>
    <col min="9983" max="9983" width="0" style="12" hidden="1" customWidth="1"/>
    <col min="9984" max="9987" width="8.81640625" style="12"/>
    <col min="9988" max="9988" width="9.81640625" style="12" bestFit="1" customWidth="1"/>
    <col min="9989" max="9989" width="8.81640625" style="12"/>
    <col min="9990" max="9990" width="12.453125" style="12" bestFit="1" customWidth="1"/>
    <col min="9991" max="9991" width="8.81640625" style="12"/>
    <col min="9992" max="9992" width="5.453125" style="12" customWidth="1"/>
    <col min="9993" max="9994" width="8.81640625" style="12"/>
    <col min="9995" max="9995" width="9.54296875" style="12" bestFit="1" customWidth="1"/>
    <col min="9996" max="9996" width="8.81640625" style="12"/>
    <col min="9997" max="9997" width="9.81640625" style="12" bestFit="1" customWidth="1"/>
    <col min="9998" max="9998" width="8.81640625" style="12"/>
    <col min="9999" max="9999" width="12.453125" style="12" bestFit="1" customWidth="1"/>
    <col min="10000" max="10237" width="8.81640625" style="12"/>
    <col min="10238" max="10238" width="8.54296875" style="12" customWidth="1"/>
    <col min="10239" max="10239" width="0" style="12" hidden="1" customWidth="1"/>
    <col min="10240" max="10243" width="8.81640625" style="12"/>
    <col min="10244" max="10244" width="9.81640625" style="12" bestFit="1" customWidth="1"/>
    <col min="10245" max="10245" width="8.81640625" style="12"/>
    <col min="10246" max="10246" width="12.453125" style="12" bestFit="1" customWidth="1"/>
    <col min="10247" max="10247" width="8.81640625" style="12"/>
    <col min="10248" max="10248" width="5.453125" style="12" customWidth="1"/>
    <col min="10249" max="10250" width="8.81640625" style="12"/>
    <col min="10251" max="10251" width="9.54296875" style="12" bestFit="1" customWidth="1"/>
    <col min="10252" max="10252" width="8.81640625" style="12"/>
    <col min="10253" max="10253" width="9.81640625" style="12" bestFit="1" customWidth="1"/>
    <col min="10254" max="10254" width="8.81640625" style="12"/>
    <col min="10255" max="10255" width="12.453125" style="12" bestFit="1" customWidth="1"/>
    <col min="10256" max="10493" width="8.81640625" style="12"/>
    <col min="10494" max="10494" width="8.54296875" style="12" customWidth="1"/>
    <col min="10495" max="10495" width="0" style="12" hidden="1" customWidth="1"/>
    <col min="10496" max="10499" width="8.81640625" style="12"/>
    <col min="10500" max="10500" width="9.81640625" style="12" bestFit="1" customWidth="1"/>
    <col min="10501" max="10501" width="8.81640625" style="12"/>
    <col min="10502" max="10502" width="12.453125" style="12" bestFit="1" customWidth="1"/>
    <col min="10503" max="10503" width="8.81640625" style="12"/>
    <col min="10504" max="10504" width="5.453125" style="12" customWidth="1"/>
    <col min="10505" max="10506" width="8.81640625" style="12"/>
    <col min="10507" max="10507" width="9.54296875" style="12" bestFit="1" customWidth="1"/>
    <col min="10508" max="10508" width="8.81640625" style="12"/>
    <col min="10509" max="10509" width="9.81640625" style="12" bestFit="1" customWidth="1"/>
    <col min="10510" max="10510" width="8.81640625" style="12"/>
    <col min="10511" max="10511" width="12.453125" style="12" bestFit="1" customWidth="1"/>
    <col min="10512" max="10749" width="8.81640625" style="12"/>
    <col min="10750" max="10750" width="8.54296875" style="12" customWidth="1"/>
    <col min="10751" max="10751" width="0" style="12" hidden="1" customWidth="1"/>
    <col min="10752" max="10755" width="8.81640625" style="12"/>
    <col min="10756" max="10756" width="9.81640625" style="12" bestFit="1" customWidth="1"/>
    <col min="10757" max="10757" width="8.81640625" style="12"/>
    <col min="10758" max="10758" width="12.453125" style="12" bestFit="1" customWidth="1"/>
    <col min="10759" max="10759" width="8.81640625" style="12"/>
    <col min="10760" max="10760" width="5.453125" style="12" customWidth="1"/>
    <col min="10761" max="10762" width="8.81640625" style="12"/>
    <col min="10763" max="10763" width="9.54296875" style="12" bestFit="1" customWidth="1"/>
    <col min="10764" max="10764" width="8.81640625" style="12"/>
    <col min="10765" max="10765" width="9.81640625" style="12" bestFit="1" customWidth="1"/>
    <col min="10766" max="10766" width="8.81640625" style="12"/>
    <col min="10767" max="10767" width="12.453125" style="12" bestFit="1" customWidth="1"/>
    <col min="10768" max="11005" width="8.81640625" style="12"/>
    <col min="11006" max="11006" width="8.54296875" style="12" customWidth="1"/>
    <col min="11007" max="11007" width="0" style="12" hidden="1" customWidth="1"/>
    <col min="11008" max="11011" width="8.81640625" style="12"/>
    <col min="11012" max="11012" width="9.81640625" style="12" bestFit="1" customWidth="1"/>
    <col min="11013" max="11013" width="8.81640625" style="12"/>
    <col min="11014" max="11014" width="12.453125" style="12" bestFit="1" customWidth="1"/>
    <col min="11015" max="11015" width="8.81640625" style="12"/>
    <col min="11016" max="11016" width="5.453125" style="12" customWidth="1"/>
    <col min="11017" max="11018" width="8.81640625" style="12"/>
    <col min="11019" max="11019" width="9.54296875" style="12" bestFit="1" customWidth="1"/>
    <col min="11020" max="11020" width="8.81640625" style="12"/>
    <col min="11021" max="11021" width="9.81640625" style="12" bestFit="1" customWidth="1"/>
    <col min="11022" max="11022" width="8.81640625" style="12"/>
    <col min="11023" max="11023" width="12.453125" style="12" bestFit="1" customWidth="1"/>
    <col min="11024" max="11261" width="8.81640625" style="12"/>
    <col min="11262" max="11262" width="8.54296875" style="12" customWidth="1"/>
    <col min="11263" max="11263" width="0" style="12" hidden="1" customWidth="1"/>
    <col min="11264" max="11267" width="8.81640625" style="12"/>
    <col min="11268" max="11268" width="9.81640625" style="12" bestFit="1" customWidth="1"/>
    <col min="11269" max="11269" width="8.81640625" style="12"/>
    <col min="11270" max="11270" width="12.453125" style="12" bestFit="1" customWidth="1"/>
    <col min="11271" max="11271" width="8.81640625" style="12"/>
    <col min="11272" max="11272" width="5.453125" style="12" customWidth="1"/>
    <col min="11273" max="11274" width="8.81640625" style="12"/>
    <col min="11275" max="11275" width="9.54296875" style="12" bestFit="1" customWidth="1"/>
    <col min="11276" max="11276" width="8.81640625" style="12"/>
    <col min="11277" max="11277" width="9.81640625" style="12" bestFit="1" customWidth="1"/>
    <col min="11278" max="11278" width="8.81640625" style="12"/>
    <col min="11279" max="11279" width="12.453125" style="12" bestFit="1" customWidth="1"/>
    <col min="11280" max="11517" width="8.81640625" style="12"/>
    <col min="11518" max="11518" width="8.54296875" style="12" customWidth="1"/>
    <col min="11519" max="11519" width="0" style="12" hidden="1" customWidth="1"/>
    <col min="11520" max="11523" width="8.81640625" style="12"/>
    <col min="11524" max="11524" width="9.81640625" style="12" bestFit="1" customWidth="1"/>
    <col min="11525" max="11525" width="8.81640625" style="12"/>
    <col min="11526" max="11526" width="12.453125" style="12" bestFit="1" customWidth="1"/>
    <col min="11527" max="11527" width="8.81640625" style="12"/>
    <col min="11528" max="11528" width="5.453125" style="12" customWidth="1"/>
    <col min="11529" max="11530" width="8.81640625" style="12"/>
    <col min="11531" max="11531" width="9.54296875" style="12" bestFit="1" customWidth="1"/>
    <col min="11532" max="11532" width="8.81640625" style="12"/>
    <col min="11533" max="11533" width="9.81640625" style="12" bestFit="1" customWidth="1"/>
    <col min="11534" max="11534" width="8.81640625" style="12"/>
    <col min="11535" max="11535" width="12.453125" style="12" bestFit="1" customWidth="1"/>
    <col min="11536" max="11773" width="8.81640625" style="12"/>
    <col min="11774" max="11774" width="8.54296875" style="12" customWidth="1"/>
    <col min="11775" max="11775" width="0" style="12" hidden="1" customWidth="1"/>
    <col min="11776" max="11779" width="8.81640625" style="12"/>
    <col min="11780" max="11780" width="9.81640625" style="12" bestFit="1" customWidth="1"/>
    <col min="11781" max="11781" width="8.81640625" style="12"/>
    <col min="11782" max="11782" width="12.453125" style="12" bestFit="1" customWidth="1"/>
    <col min="11783" max="11783" width="8.81640625" style="12"/>
    <col min="11784" max="11784" width="5.453125" style="12" customWidth="1"/>
    <col min="11785" max="11786" width="8.81640625" style="12"/>
    <col min="11787" max="11787" width="9.54296875" style="12" bestFit="1" customWidth="1"/>
    <col min="11788" max="11788" width="8.81640625" style="12"/>
    <col min="11789" max="11789" width="9.81640625" style="12" bestFit="1" customWidth="1"/>
    <col min="11790" max="11790" width="8.81640625" style="12"/>
    <col min="11791" max="11791" width="12.453125" style="12" bestFit="1" customWidth="1"/>
    <col min="11792" max="12029" width="8.81640625" style="12"/>
    <col min="12030" max="12030" width="8.54296875" style="12" customWidth="1"/>
    <col min="12031" max="12031" width="0" style="12" hidden="1" customWidth="1"/>
    <col min="12032" max="12035" width="8.81640625" style="12"/>
    <col min="12036" max="12036" width="9.81640625" style="12" bestFit="1" customWidth="1"/>
    <col min="12037" max="12037" width="8.81640625" style="12"/>
    <col min="12038" max="12038" width="12.453125" style="12" bestFit="1" customWidth="1"/>
    <col min="12039" max="12039" width="8.81640625" style="12"/>
    <col min="12040" max="12040" width="5.453125" style="12" customWidth="1"/>
    <col min="12041" max="12042" width="8.81640625" style="12"/>
    <col min="12043" max="12043" width="9.54296875" style="12" bestFit="1" customWidth="1"/>
    <col min="12044" max="12044" width="8.81640625" style="12"/>
    <col min="12045" max="12045" width="9.81640625" style="12" bestFit="1" customWidth="1"/>
    <col min="12046" max="12046" width="8.81640625" style="12"/>
    <col min="12047" max="12047" width="12.453125" style="12" bestFit="1" customWidth="1"/>
    <col min="12048" max="12285" width="8.81640625" style="12"/>
    <col min="12286" max="12286" width="8.54296875" style="12" customWidth="1"/>
    <col min="12287" max="12287" width="0" style="12" hidden="1" customWidth="1"/>
    <col min="12288" max="12291" width="8.81640625" style="12"/>
    <col min="12292" max="12292" width="9.81640625" style="12" bestFit="1" customWidth="1"/>
    <col min="12293" max="12293" width="8.81640625" style="12"/>
    <col min="12294" max="12294" width="12.453125" style="12" bestFit="1" customWidth="1"/>
    <col min="12295" max="12295" width="8.81640625" style="12"/>
    <col min="12296" max="12296" width="5.453125" style="12" customWidth="1"/>
    <col min="12297" max="12298" width="8.81640625" style="12"/>
    <col min="12299" max="12299" width="9.54296875" style="12" bestFit="1" customWidth="1"/>
    <col min="12300" max="12300" width="8.81640625" style="12"/>
    <col min="12301" max="12301" width="9.81640625" style="12" bestFit="1" customWidth="1"/>
    <col min="12302" max="12302" width="8.81640625" style="12"/>
    <col min="12303" max="12303" width="12.453125" style="12" bestFit="1" customWidth="1"/>
    <col min="12304" max="12541" width="8.81640625" style="12"/>
    <col min="12542" max="12542" width="8.54296875" style="12" customWidth="1"/>
    <col min="12543" max="12543" width="0" style="12" hidden="1" customWidth="1"/>
    <col min="12544" max="12547" width="8.81640625" style="12"/>
    <col min="12548" max="12548" width="9.81640625" style="12" bestFit="1" customWidth="1"/>
    <col min="12549" max="12549" width="8.81640625" style="12"/>
    <col min="12550" max="12550" width="12.453125" style="12" bestFit="1" customWidth="1"/>
    <col min="12551" max="12551" width="8.81640625" style="12"/>
    <col min="12552" max="12552" width="5.453125" style="12" customWidth="1"/>
    <col min="12553" max="12554" width="8.81640625" style="12"/>
    <col min="12555" max="12555" width="9.54296875" style="12" bestFit="1" customWidth="1"/>
    <col min="12556" max="12556" width="8.81640625" style="12"/>
    <col min="12557" max="12557" width="9.81640625" style="12" bestFit="1" customWidth="1"/>
    <col min="12558" max="12558" width="8.81640625" style="12"/>
    <col min="12559" max="12559" width="12.453125" style="12" bestFit="1" customWidth="1"/>
    <col min="12560" max="12797" width="8.81640625" style="12"/>
    <col min="12798" max="12798" width="8.54296875" style="12" customWidth="1"/>
    <col min="12799" max="12799" width="0" style="12" hidden="1" customWidth="1"/>
    <col min="12800" max="12803" width="8.81640625" style="12"/>
    <col min="12804" max="12804" width="9.81640625" style="12" bestFit="1" customWidth="1"/>
    <col min="12805" max="12805" width="8.81640625" style="12"/>
    <col min="12806" max="12806" width="12.453125" style="12" bestFit="1" customWidth="1"/>
    <col min="12807" max="12807" width="8.81640625" style="12"/>
    <col min="12808" max="12808" width="5.453125" style="12" customWidth="1"/>
    <col min="12809" max="12810" width="8.81640625" style="12"/>
    <col min="12811" max="12811" width="9.54296875" style="12" bestFit="1" customWidth="1"/>
    <col min="12812" max="12812" width="8.81640625" style="12"/>
    <col min="12813" max="12813" width="9.81640625" style="12" bestFit="1" customWidth="1"/>
    <col min="12814" max="12814" width="8.81640625" style="12"/>
    <col min="12815" max="12815" width="12.453125" style="12" bestFit="1" customWidth="1"/>
    <col min="12816" max="13053" width="8.81640625" style="12"/>
    <col min="13054" max="13054" width="8.54296875" style="12" customWidth="1"/>
    <col min="13055" max="13055" width="0" style="12" hidden="1" customWidth="1"/>
    <col min="13056" max="13059" width="8.81640625" style="12"/>
    <col min="13060" max="13060" width="9.81640625" style="12" bestFit="1" customWidth="1"/>
    <col min="13061" max="13061" width="8.81640625" style="12"/>
    <col min="13062" max="13062" width="12.453125" style="12" bestFit="1" customWidth="1"/>
    <col min="13063" max="13063" width="8.81640625" style="12"/>
    <col min="13064" max="13064" width="5.453125" style="12" customWidth="1"/>
    <col min="13065" max="13066" width="8.81640625" style="12"/>
    <col min="13067" max="13067" width="9.54296875" style="12" bestFit="1" customWidth="1"/>
    <col min="13068" max="13068" width="8.81640625" style="12"/>
    <col min="13069" max="13069" width="9.81640625" style="12" bestFit="1" customWidth="1"/>
    <col min="13070" max="13070" width="8.81640625" style="12"/>
    <col min="13071" max="13071" width="12.453125" style="12" bestFit="1" customWidth="1"/>
    <col min="13072" max="13309" width="8.81640625" style="12"/>
    <col min="13310" max="13310" width="8.54296875" style="12" customWidth="1"/>
    <col min="13311" max="13311" width="0" style="12" hidden="1" customWidth="1"/>
    <col min="13312" max="13315" width="8.81640625" style="12"/>
    <col min="13316" max="13316" width="9.81640625" style="12" bestFit="1" customWidth="1"/>
    <col min="13317" max="13317" width="8.81640625" style="12"/>
    <col min="13318" max="13318" width="12.453125" style="12" bestFit="1" customWidth="1"/>
    <col min="13319" max="13319" width="8.81640625" style="12"/>
    <col min="13320" max="13320" width="5.453125" style="12" customWidth="1"/>
    <col min="13321" max="13322" width="8.81640625" style="12"/>
    <col min="13323" max="13323" width="9.54296875" style="12" bestFit="1" customWidth="1"/>
    <col min="13324" max="13324" width="8.81640625" style="12"/>
    <col min="13325" max="13325" width="9.81640625" style="12" bestFit="1" customWidth="1"/>
    <col min="13326" max="13326" width="8.81640625" style="12"/>
    <col min="13327" max="13327" width="12.453125" style="12" bestFit="1" customWidth="1"/>
    <col min="13328" max="13565" width="8.81640625" style="12"/>
    <col min="13566" max="13566" width="8.54296875" style="12" customWidth="1"/>
    <col min="13567" max="13567" width="0" style="12" hidden="1" customWidth="1"/>
    <col min="13568" max="13571" width="8.81640625" style="12"/>
    <col min="13572" max="13572" width="9.81640625" style="12" bestFit="1" customWidth="1"/>
    <col min="13573" max="13573" width="8.81640625" style="12"/>
    <col min="13574" max="13574" width="12.453125" style="12" bestFit="1" customWidth="1"/>
    <col min="13575" max="13575" width="8.81640625" style="12"/>
    <col min="13576" max="13576" width="5.453125" style="12" customWidth="1"/>
    <col min="13577" max="13578" width="8.81640625" style="12"/>
    <col min="13579" max="13579" width="9.54296875" style="12" bestFit="1" customWidth="1"/>
    <col min="13580" max="13580" width="8.81640625" style="12"/>
    <col min="13581" max="13581" width="9.81640625" style="12" bestFit="1" customWidth="1"/>
    <col min="13582" max="13582" width="8.81640625" style="12"/>
    <col min="13583" max="13583" width="12.453125" style="12" bestFit="1" customWidth="1"/>
    <col min="13584" max="13821" width="8.81640625" style="12"/>
    <col min="13822" max="13822" width="8.54296875" style="12" customWidth="1"/>
    <col min="13823" max="13823" width="0" style="12" hidden="1" customWidth="1"/>
    <col min="13824" max="13827" width="8.81640625" style="12"/>
    <col min="13828" max="13828" width="9.81640625" style="12" bestFit="1" customWidth="1"/>
    <col min="13829" max="13829" width="8.81640625" style="12"/>
    <col min="13830" max="13830" width="12.453125" style="12" bestFit="1" customWidth="1"/>
    <col min="13831" max="13831" width="8.81640625" style="12"/>
    <col min="13832" max="13832" width="5.453125" style="12" customWidth="1"/>
    <col min="13833" max="13834" width="8.81640625" style="12"/>
    <col min="13835" max="13835" width="9.54296875" style="12" bestFit="1" customWidth="1"/>
    <col min="13836" max="13836" width="8.81640625" style="12"/>
    <col min="13837" max="13837" width="9.81640625" style="12" bestFit="1" customWidth="1"/>
    <col min="13838" max="13838" width="8.81640625" style="12"/>
    <col min="13839" max="13839" width="12.453125" style="12" bestFit="1" customWidth="1"/>
    <col min="13840" max="14077" width="8.81640625" style="12"/>
    <col min="14078" max="14078" width="8.54296875" style="12" customWidth="1"/>
    <col min="14079" max="14079" width="0" style="12" hidden="1" customWidth="1"/>
    <col min="14080" max="14083" width="8.81640625" style="12"/>
    <col min="14084" max="14084" width="9.81640625" style="12" bestFit="1" customWidth="1"/>
    <col min="14085" max="14085" width="8.81640625" style="12"/>
    <col min="14086" max="14086" width="12.453125" style="12" bestFit="1" customWidth="1"/>
    <col min="14087" max="14087" width="8.81640625" style="12"/>
    <col min="14088" max="14088" width="5.453125" style="12" customWidth="1"/>
    <col min="14089" max="14090" width="8.81640625" style="12"/>
    <col min="14091" max="14091" width="9.54296875" style="12" bestFit="1" customWidth="1"/>
    <col min="14092" max="14092" width="8.81640625" style="12"/>
    <col min="14093" max="14093" width="9.81640625" style="12" bestFit="1" customWidth="1"/>
    <col min="14094" max="14094" width="8.81640625" style="12"/>
    <col min="14095" max="14095" width="12.453125" style="12" bestFit="1" customWidth="1"/>
    <col min="14096" max="14333" width="8.81640625" style="12"/>
    <col min="14334" max="14334" width="8.54296875" style="12" customWidth="1"/>
    <col min="14335" max="14335" width="0" style="12" hidden="1" customWidth="1"/>
    <col min="14336" max="14339" width="8.81640625" style="12"/>
    <col min="14340" max="14340" width="9.81640625" style="12" bestFit="1" customWidth="1"/>
    <col min="14341" max="14341" width="8.81640625" style="12"/>
    <col min="14342" max="14342" width="12.453125" style="12" bestFit="1" customWidth="1"/>
    <col min="14343" max="14343" width="8.81640625" style="12"/>
    <col min="14344" max="14344" width="5.453125" style="12" customWidth="1"/>
    <col min="14345" max="14346" width="8.81640625" style="12"/>
    <col min="14347" max="14347" width="9.54296875" style="12" bestFit="1" customWidth="1"/>
    <col min="14348" max="14348" width="8.81640625" style="12"/>
    <col min="14349" max="14349" width="9.81640625" style="12" bestFit="1" customWidth="1"/>
    <col min="14350" max="14350" width="8.81640625" style="12"/>
    <col min="14351" max="14351" width="12.453125" style="12" bestFit="1" customWidth="1"/>
    <col min="14352" max="14589" width="8.81640625" style="12"/>
    <col min="14590" max="14590" width="8.54296875" style="12" customWidth="1"/>
    <col min="14591" max="14591" width="0" style="12" hidden="1" customWidth="1"/>
    <col min="14592" max="14595" width="8.81640625" style="12"/>
    <col min="14596" max="14596" width="9.81640625" style="12" bestFit="1" customWidth="1"/>
    <col min="14597" max="14597" width="8.81640625" style="12"/>
    <col min="14598" max="14598" width="12.453125" style="12" bestFit="1" customWidth="1"/>
    <col min="14599" max="14599" width="8.81640625" style="12"/>
    <col min="14600" max="14600" width="5.453125" style="12" customWidth="1"/>
    <col min="14601" max="14602" width="8.81640625" style="12"/>
    <col min="14603" max="14603" width="9.54296875" style="12" bestFit="1" customWidth="1"/>
    <col min="14604" max="14604" width="8.81640625" style="12"/>
    <col min="14605" max="14605" width="9.81640625" style="12" bestFit="1" customWidth="1"/>
    <col min="14606" max="14606" width="8.81640625" style="12"/>
    <col min="14607" max="14607" width="12.453125" style="12" bestFit="1" customWidth="1"/>
    <col min="14608" max="14845" width="8.81640625" style="12"/>
    <col min="14846" max="14846" width="8.54296875" style="12" customWidth="1"/>
    <col min="14847" max="14847" width="0" style="12" hidden="1" customWidth="1"/>
    <col min="14848" max="14851" width="8.81640625" style="12"/>
    <col min="14852" max="14852" width="9.81640625" style="12" bestFit="1" customWidth="1"/>
    <col min="14853" max="14853" width="8.81640625" style="12"/>
    <col min="14854" max="14854" width="12.453125" style="12" bestFit="1" customWidth="1"/>
    <col min="14855" max="14855" width="8.81640625" style="12"/>
    <col min="14856" max="14856" width="5.453125" style="12" customWidth="1"/>
    <col min="14857" max="14858" width="8.81640625" style="12"/>
    <col min="14859" max="14859" width="9.54296875" style="12" bestFit="1" customWidth="1"/>
    <col min="14860" max="14860" width="8.81640625" style="12"/>
    <col min="14861" max="14861" width="9.81640625" style="12" bestFit="1" customWidth="1"/>
    <col min="14862" max="14862" width="8.81640625" style="12"/>
    <col min="14863" max="14863" width="12.453125" style="12" bestFit="1" customWidth="1"/>
    <col min="14864" max="15101" width="8.81640625" style="12"/>
    <col min="15102" max="15102" width="8.54296875" style="12" customWidth="1"/>
    <col min="15103" max="15103" width="0" style="12" hidden="1" customWidth="1"/>
    <col min="15104" max="15107" width="8.81640625" style="12"/>
    <col min="15108" max="15108" width="9.81640625" style="12" bestFit="1" customWidth="1"/>
    <col min="15109" max="15109" width="8.81640625" style="12"/>
    <col min="15110" max="15110" width="12.453125" style="12" bestFit="1" customWidth="1"/>
    <col min="15111" max="15111" width="8.81640625" style="12"/>
    <col min="15112" max="15112" width="5.453125" style="12" customWidth="1"/>
    <col min="15113" max="15114" width="8.81640625" style="12"/>
    <col min="15115" max="15115" width="9.54296875" style="12" bestFit="1" customWidth="1"/>
    <col min="15116" max="15116" width="8.81640625" style="12"/>
    <col min="15117" max="15117" width="9.81640625" style="12" bestFit="1" customWidth="1"/>
    <col min="15118" max="15118" width="8.81640625" style="12"/>
    <col min="15119" max="15119" width="12.453125" style="12" bestFit="1" customWidth="1"/>
    <col min="15120" max="15357" width="8.81640625" style="12"/>
    <col min="15358" max="15358" width="8.54296875" style="12" customWidth="1"/>
    <col min="15359" max="15359" width="0" style="12" hidden="1" customWidth="1"/>
    <col min="15360" max="15363" width="8.81640625" style="12"/>
    <col min="15364" max="15364" width="9.81640625" style="12" bestFit="1" customWidth="1"/>
    <col min="15365" max="15365" width="8.81640625" style="12"/>
    <col min="15366" max="15366" width="12.453125" style="12" bestFit="1" customWidth="1"/>
    <col min="15367" max="15367" width="8.81640625" style="12"/>
    <col min="15368" max="15368" width="5.453125" style="12" customWidth="1"/>
    <col min="15369" max="15370" width="8.81640625" style="12"/>
    <col min="15371" max="15371" width="9.54296875" style="12" bestFit="1" customWidth="1"/>
    <col min="15372" max="15372" width="8.81640625" style="12"/>
    <col min="15373" max="15373" width="9.81640625" style="12" bestFit="1" customWidth="1"/>
    <col min="15374" max="15374" width="8.81640625" style="12"/>
    <col min="15375" max="15375" width="12.453125" style="12" bestFit="1" customWidth="1"/>
    <col min="15376" max="15613" width="8.81640625" style="12"/>
    <col min="15614" max="15614" width="8.54296875" style="12" customWidth="1"/>
    <col min="15615" max="15615" width="0" style="12" hidden="1" customWidth="1"/>
    <col min="15616" max="15619" width="8.81640625" style="12"/>
    <col min="15620" max="15620" width="9.81640625" style="12" bestFit="1" customWidth="1"/>
    <col min="15621" max="15621" width="8.81640625" style="12"/>
    <col min="15622" max="15622" width="12.453125" style="12" bestFit="1" customWidth="1"/>
    <col min="15623" max="15623" width="8.81640625" style="12"/>
    <col min="15624" max="15624" width="5.453125" style="12" customWidth="1"/>
    <col min="15625" max="15626" width="8.81640625" style="12"/>
    <col min="15627" max="15627" width="9.54296875" style="12" bestFit="1" customWidth="1"/>
    <col min="15628" max="15628" width="8.81640625" style="12"/>
    <col min="15629" max="15629" width="9.81640625" style="12" bestFit="1" customWidth="1"/>
    <col min="15630" max="15630" width="8.81640625" style="12"/>
    <col min="15631" max="15631" width="12.453125" style="12" bestFit="1" customWidth="1"/>
    <col min="15632" max="15869" width="8.81640625" style="12"/>
    <col min="15870" max="15870" width="8.54296875" style="12" customWidth="1"/>
    <col min="15871" max="15871" width="0" style="12" hidden="1" customWidth="1"/>
    <col min="15872" max="15875" width="8.81640625" style="12"/>
    <col min="15876" max="15876" width="9.81640625" style="12" bestFit="1" customWidth="1"/>
    <col min="15877" max="15877" width="8.81640625" style="12"/>
    <col min="15878" max="15878" width="12.453125" style="12" bestFit="1" customWidth="1"/>
    <col min="15879" max="15879" width="8.81640625" style="12"/>
    <col min="15880" max="15880" width="5.453125" style="12" customWidth="1"/>
    <col min="15881" max="15882" width="8.81640625" style="12"/>
    <col min="15883" max="15883" width="9.54296875" style="12" bestFit="1" customWidth="1"/>
    <col min="15884" max="15884" width="8.81640625" style="12"/>
    <col min="15885" max="15885" width="9.81640625" style="12" bestFit="1" customWidth="1"/>
    <col min="15886" max="15886" width="8.81640625" style="12"/>
    <col min="15887" max="15887" width="12.453125" style="12" bestFit="1" customWidth="1"/>
    <col min="15888" max="16125" width="8.81640625" style="12"/>
    <col min="16126" max="16126" width="8.54296875" style="12" customWidth="1"/>
    <col min="16127" max="16127" width="0" style="12" hidden="1" customWidth="1"/>
    <col min="16128" max="16131" width="8.81640625" style="12"/>
    <col min="16132" max="16132" width="9.81640625" style="12" bestFit="1" customWidth="1"/>
    <col min="16133" max="16133" width="8.81640625" style="12"/>
    <col min="16134" max="16134" width="12.453125" style="12" bestFit="1" customWidth="1"/>
    <col min="16135" max="16135" width="8.81640625" style="12"/>
    <col min="16136" max="16136" width="5.453125" style="12" customWidth="1"/>
    <col min="16137" max="16138" width="8.81640625" style="12"/>
    <col min="16139" max="16139" width="9.54296875" style="12" bestFit="1" customWidth="1"/>
    <col min="16140" max="16140" width="8.81640625" style="12"/>
    <col min="16141" max="16141" width="9.81640625" style="12" bestFit="1" customWidth="1"/>
    <col min="16142" max="16142" width="8.81640625" style="12"/>
    <col min="16143" max="16143" width="12.453125" style="12" bestFit="1" customWidth="1"/>
    <col min="16144" max="16384" width="8.81640625" style="12"/>
  </cols>
  <sheetData>
    <row r="1" spans="1:19" s="2" customFormat="1" ht="45" customHeight="1" x14ac:dyDescent="0.35">
      <c r="A1" s="104" t="s">
        <v>574</v>
      </c>
    </row>
    <row r="2" spans="1:19" s="3" customFormat="1" ht="20.25" customHeight="1" x14ac:dyDescent="0.35">
      <c r="A2" s="3" t="s">
        <v>15</v>
      </c>
    </row>
    <row r="3" spans="1:19" s="3" customFormat="1" ht="20.25" customHeight="1" x14ac:dyDescent="0.35">
      <c r="A3" s="3" t="s">
        <v>126</v>
      </c>
    </row>
    <row r="4" spans="1:19" s="3" customFormat="1" ht="20.25" customHeight="1" x14ac:dyDescent="0.35">
      <c r="A4" s="3" t="s">
        <v>127</v>
      </c>
    </row>
    <row r="5" spans="1:19" s="105" customFormat="1" ht="80.25" customHeight="1" x14ac:dyDescent="0.35">
      <c r="A5" s="118" t="s">
        <v>77</v>
      </c>
      <c r="B5" s="119" t="s">
        <v>452</v>
      </c>
      <c r="C5" s="120" t="s">
        <v>453</v>
      </c>
      <c r="D5" s="120" t="s">
        <v>454</v>
      </c>
      <c r="E5" s="120" t="s">
        <v>455</v>
      </c>
      <c r="F5" s="120" t="s">
        <v>456</v>
      </c>
      <c r="G5" s="121" t="s">
        <v>130</v>
      </c>
      <c r="H5" s="120" t="s">
        <v>457</v>
      </c>
      <c r="I5" s="122" t="s">
        <v>131</v>
      </c>
      <c r="J5" s="119" t="s">
        <v>458</v>
      </c>
      <c r="K5" s="120" t="s">
        <v>72</v>
      </c>
      <c r="L5" s="120" t="s">
        <v>73</v>
      </c>
      <c r="M5" s="120" t="s">
        <v>459</v>
      </c>
      <c r="N5" s="120" t="s">
        <v>460</v>
      </c>
      <c r="O5" s="121" t="s">
        <v>462</v>
      </c>
      <c r="P5" s="120" t="s">
        <v>463</v>
      </c>
      <c r="Q5" s="122" t="s">
        <v>464</v>
      </c>
    </row>
    <row r="6" spans="1:19" ht="15.5" x14ac:dyDescent="0.35">
      <c r="A6" s="187">
        <v>1995</v>
      </c>
      <c r="B6" s="167">
        <f t="shared" ref="B6:B20" si="0">SUM(C6:I6)</f>
        <v>221.4196</v>
      </c>
      <c r="C6" s="167">
        <f>SUM(Month!C7:C18)</f>
        <v>49.57</v>
      </c>
      <c r="D6" s="167">
        <f>SUM(Month!D7:D18)</f>
        <v>75.790000000000006</v>
      </c>
      <c r="E6" s="167">
        <f>SUM(Month!E7:E18)</f>
        <v>71.27</v>
      </c>
      <c r="F6" s="167">
        <f>SUM(Month!F7:F18)</f>
        <v>1.6800000000000006</v>
      </c>
      <c r="G6" s="167">
        <f>SUM(Month!G7:G18)</f>
        <v>21.259999999999998</v>
      </c>
      <c r="H6" s="167">
        <v>0.4496</v>
      </c>
      <c r="I6" s="168">
        <v>1.4</v>
      </c>
      <c r="J6" s="167">
        <f t="shared" ref="J6:J21" si="1">SUM(K6:Q6)</f>
        <v>223.33</v>
      </c>
      <c r="K6" s="167">
        <f>ROUND((SUM(Month!K7:K18)/12),2)</f>
        <v>50.08</v>
      </c>
      <c r="L6" s="167">
        <f>ROUND((SUM(Month!L7:L18)/12),2)</f>
        <v>76.48</v>
      </c>
      <c r="M6" s="167">
        <f>ROUND((SUM(Month!M7:M18)/12),2)</f>
        <v>71.900000000000006</v>
      </c>
      <c r="N6" s="167">
        <f>ROUND((SUM(Month!N7:N18)/12),2)</f>
        <v>1.72</v>
      </c>
      <c r="O6" s="167">
        <f>ROUND((SUM(Month!O7:O18)/12),2)</f>
        <v>21.28</v>
      </c>
      <c r="P6" s="167">
        <v>0.47</v>
      </c>
      <c r="Q6" s="168">
        <v>1.4</v>
      </c>
      <c r="R6" s="64"/>
      <c r="S6" s="64"/>
    </row>
    <row r="7" spans="1:19" ht="15.5" x14ac:dyDescent="0.35">
      <c r="A7" s="188">
        <v>1996</v>
      </c>
      <c r="B7" s="167">
        <f t="shared" si="0"/>
        <v>230.83359999999999</v>
      </c>
      <c r="C7" s="167">
        <f>SUM(Month!C19:C30)</f>
        <v>45.890000000000008</v>
      </c>
      <c r="D7" s="167">
        <f>SUM(Month!D19:D30)</f>
        <v>76.009999999999991</v>
      </c>
      <c r="E7" s="167">
        <f>SUM(Month!E19:E30)</f>
        <v>83.179999999999993</v>
      </c>
      <c r="F7" s="167">
        <f>SUM(Month!F19:F30)</f>
        <v>1.7999999999999996</v>
      </c>
      <c r="G7" s="167">
        <f>SUM(Month!G19:G30)</f>
        <v>22.18</v>
      </c>
      <c r="H7" s="167">
        <v>0.33360000000000001</v>
      </c>
      <c r="I7" s="169">
        <v>1.44</v>
      </c>
      <c r="J7" s="167">
        <f t="shared" si="1"/>
        <v>226.77999999999997</v>
      </c>
      <c r="K7" s="167">
        <f>ROUND((SUM(Month!K19:K30)/12),2)</f>
        <v>45.5</v>
      </c>
      <c r="L7" s="167">
        <f>ROUND((SUM(Month!L19:L30)/12),2)</f>
        <v>75.459999999999994</v>
      </c>
      <c r="M7" s="167">
        <f>ROUND((SUM(Month!M19:M30)/12),2)</f>
        <v>80.19</v>
      </c>
      <c r="N7" s="167">
        <f>ROUND((SUM(Month!N19:N30)/12),2)</f>
        <v>1.77</v>
      </c>
      <c r="O7" s="167">
        <f>ROUND((SUM(Month!O19:O30)/12),2)</f>
        <v>22.1</v>
      </c>
      <c r="P7" s="167">
        <v>0.32</v>
      </c>
      <c r="Q7" s="169">
        <v>1.44</v>
      </c>
      <c r="R7" s="64"/>
      <c r="S7" s="64"/>
    </row>
    <row r="8" spans="1:19" ht="15.5" x14ac:dyDescent="0.35">
      <c r="A8" s="188">
        <v>1997</v>
      </c>
      <c r="B8" s="167">
        <f t="shared" si="0"/>
        <v>224.54579999999999</v>
      </c>
      <c r="C8" s="167">
        <f>SUM(Month!C31:C42)</f>
        <v>41.269999999999996</v>
      </c>
      <c r="D8" s="167">
        <f>SUM(Month!D31:D42)</f>
        <v>73.599999999999994</v>
      </c>
      <c r="E8" s="167">
        <f>SUM(Month!E31:E42)</f>
        <v>83.93</v>
      </c>
      <c r="F8" s="167">
        <f>SUM(Month!F31:F42)</f>
        <v>1.9199999999999997</v>
      </c>
      <c r="G8" s="167">
        <f>SUM(Month!G31:G42)</f>
        <v>21.990000000000002</v>
      </c>
      <c r="H8" s="167">
        <v>0.4158</v>
      </c>
      <c r="I8" s="169">
        <f>SUM(Month!I31:I42)</f>
        <v>1.4200000000000004</v>
      </c>
      <c r="J8" s="167">
        <f t="shared" si="1"/>
        <v>228.94</v>
      </c>
      <c r="K8" s="167">
        <f>ROUND((SUM(Month!K31:K42)/12),2)</f>
        <v>41.83</v>
      </c>
      <c r="L8" s="167">
        <f>ROUND((SUM(Month!L31:L42)/12),2)</f>
        <v>74.569999999999993</v>
      </c>
      <c r="M8" s="167">
        <f>ROUND((SUM(Month!M31:M42)/12),2)</f>
        <v>86.78</v>
      </c>
      <c r="N8" s="167">
        <f>ROUND((SUM(Month!N31:N42)/12),2)</f>
        <v>1.91</v>
      </c>
      <c r="O8" s="167">
        <f>ROUND((SUM(Month!O31:O42)/12),2)</f>
        <v>22.02</v>
      </c>
      <c r="P8" s="167">
        <v>0.41</v>
      </c>
      <c r="Q8" s="169">
        <f>ROUND((SUM(Month!Q31:Q42)/12),2)</f>
        <v>1.42</v>
      </c>
      <c r="R8" s="64"/>
      <c r="S8" s="64"/>
    </row>
    <row r="9" spans="1:19" ht="15.5" x14ac:dyDescent="0.35">
      <c r="A9" s="188">
        <v>1998</v>
      </c>
      <c r="B9" s="167">
        <f t="shared" si="0"/>
        <v>230.67</v>
      </c>
      <c r="C9" s="167">
        <f>SUM(Month!C43:C54)</f>
        <v>40.959999999999994</v>
      </c>
      <c r="D9" s="167">
        <f>SUM(Month!D43:D54)</f>
        <v>75.349999999999994</v>
      </c>
      <c r="E9" s="167">
        <f>SUM(Month!E43:E54)</f>
        <v>87.31</v>
      </c>
      <c r="F9" s="167">
        <f>SUM(Month!F43:F54)</f>
        <v>2.0399999999999996</v>
      </c>
      <c r="G9" s="167">
        <f>SUM(Month!G43:G54)</f>
        <v>23.439999999999998</v>
      </c>
      <c r="H9" s="167">
        <f>SUM(Month!H43:H54)</f>
        <v>0.51</v>
      </c>
      <c r="I9" s="169">
        <f>SUM(Month!I43:I54)</f>
        <v>1.06</v>
      </c>
      <c r="J9" s="167">
        <f t="shared" si="1"/>
        <v>236.66000000000003</v>
      </c>
      <c r="K9" s="167">
        <f>ROUND((SUM(Month!K43:K54)/12),2)</f>
        <v>41.63</v>
      </c>
      <c r="L9" s="167">
        <f>ROUND((SUM(Month!L43:L54)/12),2)</f>
        <v>76.28</v>
      </c>
      <c r="M9" s="167">
        <f>ROUND((SUM(Month!M43:M54)/12),2)</f>
        <v>91.64</v>
      </c>
      <c r="N9" s="167">
        <f>ROUND((SUM(Month!N43:N54)/12),2)</f>
        <v>2.08</v>
      </c>
      <c r="O9" s="167">
        <f>ROUND((SUM(Month!O43:O54)/12),2)</f>
        <v>23.44</v>
      </c>
      <c r="P9" s="167">
        <f>ROUND((SUM(Month!P43:P54)/12),2)</f>
        <v>0.52</v>
      </c>
      <c r="Q9" s="169">
        <f>ROUND((SUM(Month!Q43:Q54)/12),2)</f>
        <v>1.07</v>
      </c>
      <c r="R9" s="64"/>
      <c r="S9" s="64"/>
    </row>
    <row r="10" spans="1:19" ht="15.5" x14ac:dyDescent="0.35">
      <c r="A10" s="188">
        <v>1999</v>
      </c>
      <c r="B10" s="167">
        <f t="shared" si="0"/>
        <v>231.36</v>
      </c>
      <c r="C10" s="167">
        <f>SUM(Month!C55:C66)</f>
        <v>35.99</v>
      </c>
      <c r="D10" s="167">
        <f>SUM(Month!D55:D66)</f>
        <v>76.429999999999993</v>
      </c>
      <c r="E10" s="167">
        <f>SUM(Month!E55:E66)</f>
        <v>92.51</v>
      </c>
      <c r="F10" s="167">
        <f>SUM(Month!F55:F66)</f>
        <v>2.2799999999999998</v>
      </c>
      <c r="G10" s="167">
        <f>SUM(Month!G55:G66)</f>
        <v>22.41</v>
      </c>
      <c r="H10" s="167">
        <f>SUM(Month!H55:H66)</f>
        <v>0.52</v>
      </c>
      <c r="I10" s="169">
        <f>SUM(Month!I55:I66)</f>
        <v>1.2200000000000002</v>
      </c>
      <c r="J10" s="167">
        <f t="shared" si="1"/>
        <v>238.02999999999997</v>
      </c>
      <c r="K10" s="167">
        <f>ROUND((SUM(Month!K55:K66)/12),2)</f>
        <v>36.85</v>
      </c>
      <c r="L10" s="167">
        <f>ROUND((SUM(Month!L55:L66)/12),2)</f>
        <v>77.59</v>
      </c>
      <c r="M10" s="167">
        <f>ROUND((SUM(Month!M55:M66)/12),2)</f>
        <v>97.19</v>
      </c>
      <c r="N10" s="167">
        <f>ROUND((SUM(Month!N55:N66)/12),2)</f>
        <v>2.23</v>
      </c>
      <c r="O10" s="167">
        <f>ROUND((SUM(Month!O55:O66)/12),2)</f>
        <v>22.41</v>
      </c>
      <c r="P10" s="167">
        <f>ROUND((SUM(Month!P55:P66)/12),2)</f>
        <v>0.53</v>
      </c>
      <c r="Q10" s="169">
        <f>ROUND((SUM(Month!Q55:Q66)/12),2)</f>
        <v>1.23</v>
      </c>
      <c r="R10" s="64"/>
      <c r="S10" s="64"/>
    </row>
    <row r="11" spans="1:19" ht="15.5" x14ac:dyDescent="0.35">
      <c r="A11" s="188">
        <v>2000</v>
      </c>
      <c r="B11" s="167">
        <f t="shared" si="0"/>
        <v>234.76</v>
      </c>
      <c r="C11" s="167">
        <f>SUM(Month!C67:C78)</f>
        <v>38.54</v>
      </c>
      <c r="D11" s="167">
        <f>SUM(Month!D67:D78)</f>
        <v>76.709999999999994</v>
      </c>
      <c r="E11" s="167">
        <f>SUM(Month!E67:E78)</f>
        <v>95.85</v>
      </c>
      <c r="F11" s="167">
        <f>SUM(Month!F67:F78)</f>
        <v>2.2799999999999998</v>
      </c>
      <c r="G11" s="167">
        <f>SUM(Month!G67:G78)</f>
        <v>19.630000000000003</v>
      </c>
      <c r="H11" s="167">
        <f>SUM(Month!H67:H78)</f>
        <v>0.51</v>
      </c>
      <c r="I11" s="169">
        <f>SUM(Month!I67:I78)</f>
        <v>1.2400000000000002</v>
      </c>
      <c r="J11" s="167">
        <f t="shared" si="1"/>
        <v>240.16000000000003</v>
      </c>
      <c r="K11" s="167">
        <f>ROUND((SUM(Month!K67:K78)/12),2)</f>
        <v>39.14</v>
      </c>
      <c r="L11" s="167">
        <f>ROUND((SUM(Month!L67:L78)/12),2)</f>
        <v>77.55</v>
      </c>
      <c r="M11" s="167">
        <f>ROUND((SUM(Month!M67:M78)/12),2)</f>
        <v>99.79</v>
      </c>
      <c r="N11" s="167">
        <f>ROUND((SUM(Month!N67:N78)/12),2)</f>
        <v>2.31</v>
      </c>
      <c r="O11" s="167">
        <f>ROUND((SUM(Month!O67:O78)/12),2)</f>
        <v>19.63</v>
      </c>
      <c r="P11" s="167">
        <f>ROUND((SUM(Month!P67:P78)/12),2)</f>
        <v>0.52</v>
      </c>
      <c r="Q11" s="169">
        <f>ROUND((SUM(Month!Q67:Q78)/12),2)</f>
        <v>1.22</v>
      </c>
      <c r="R11" s="64"/>
      <c r="S11" s="64"/>
    </row>
    <row r="12" spans="1:19" ht="15.5" x14ac:dyDescent="0.35">
      <c r="A12" s="188">
        <v>2001</v>
      </c>
      <c r="B12" s="167">
        <f t="shared" si="0"/>
        <v>236.85000000000005</v>
      </c>
      <c r="C12" s="167">
        <f>SUM(Month!C79:C90)</f>
        <v>40.770000000000003</v>
      </c>
      <c r="D12" s="167">
        <f>SUM(Month!D79:D90)</f>
        <v>75.87</v>
      </c>
      <c r="E12" s="167">
        <f>SUM(Month!E79:E90)</f>
        <v>95.56</v>
      </c>
      <c r="F12" s="167">
        <f>SUM(Month!F79:F90)</f>
        <v>2.52</v>
      </c>
      <c r="G12" s="167">
        <f>SUM(Month!G79:G90)</f>
        <v>20.8</v>
      </c>
      <c r="H12" s="167">
        <f>SUM(Month!H79:H90)</f>
        <v>0.43</v>
      </c>
      <c r="I12" s="169">
        <f>SUM(Month!I79:I90)</f>
        <v>0.9</v>
      </c>
      <c r="J12" s="167">
        <f t="shared" si="1"/>
        <v>239.90000000000003</v>
      </c>
      <c r="K12" s="167">
        <f>ROUND((SUM(Month!K79:K90)/12),2)</f>
        <v>41.09</v>
      </c>
      <c r="L12" s="167">
        <f>ROUND((SUM(Month!L79:L90)/12),2)</f>
        <v>76.12</v>
      </c>
      <c r="M12" s="167">
        <f>ROUND((SUM(Month!M79:M90)/12),2)</f>
        <v>98.03</v>
      </c>
      <c r="N12" s="167">
        <f>ROUND((SUM(Month!N79:N90)/12),2)</f>
        <v>2.5299999999999998</v>
      </c>
      <c r="O12" s="167">
        <f>ROUND((SUM(Month!O79:O90)/12),2)</f>
        <v>20.8</v>
      </c>
      <c r="P12" s="167">
        <f>ROUND((SUM(Month!P79:P90)/12),2)</f>
        <v>0.43</v>
      </c>
      <c r="Q12" s="169">
        <f>ROUND((SUM(Month!Q79:Q90)/12),2)</f>
        <v>0.9</v>
      </c>
      <c r="R12" s="64"/>
      <c r="S12" s="64"/>
    </row>
    <row r="13" spans="1:19" ht="15.5" x14ac:dyDescent="0.35">
      <c r="A13" s="188">
        <v>2002</v>
      </c>
      <c r="B13" s="167">
        <f t="shared" si="0"/>
        <v>229.60999999999999</v>
      </c>
      <c r="C13" s="167">
        <f>SUM(Month!C91:C102)</f>
        <v>37.72</v>
      </c>
      <c r="D13" s="167">
        <f>SUM(Month!D91:D102)</f>
        <v>73.47999999999999</v>
      </c>
      <c r="E13" s="167">
        <f>SUM(Month!E91:E102)</f>
        <v>94.300000000000011</v>
      </c>
      <c r="F13" s="167">
        <f>SUM(Month!F91:F102)</f>
        <v>2.7600000000000002</v>
      </c>
      <c r="G13" s="167">
        <f>SUM(Month!G91:G102)</f>
        <v>20.100000000000001</v>
      </c>
      <c r="H13" s="167">
        <f>SUM(Month!H91:H102)</f>
        <v>0.52</v>
      </c>
      <c r="I13" s="169">
        <f>SUM(Month!I91:I102)</f>
        <v>0.73000000000000009</v>
      </c>
      <c r="J13" s="167">
        <f t="shared" si="1"/>
        <v>234.77</v>
      </c>
      <c r="K13" s="167">
        <f>ROUND((SUM(Month!K91:K102)/12),2)</f>
        <v>39.729999999999997</v>
      </c>
      <c r="L13" s="167">
        <f>ROUND((SUM(Month!L91:L102)/12),2)</f>
        <v>73.48</v>
      </c>
      <c r="M13" s="167">
        <f>ROUND((SUM(Month!M91:M102)/12),2)</f>
        <v>97.47</v>
      </c>
      <c r="N13" s="167">
        <f>ROUND((SUM(Month!N91:N102)/12),2)</f>
        <v>2.75</v>
      </c>
      <c r="O13" s="167">
        <f>ROUND((SUM(Month!O91:O102)/12),2)</f>
        <v>20.100000000000001</v>
      </c>
      <c r="P13" s="167">
        <f>ROUND((SUM(Month!P91:P102)/12),2)</f>
        <v>0.52</v>
      </c>
      <c r="Q13" s="169">
        <f>ROUND((SUM(Month!Q91:Q102)/12),2)</f>
        <v>0.72</v>
      </c>
      <c r="R13" s="64"/>
      <c r="S13" s="64"/>
    </row>
    <row r="14" spans="1:19" ht="15.5" x14ac:dyDescent="0.35">
      <c r="A14" s="188">
        <v>2003</v>
      </c>
      <c r="B14" s="167">
        <f t="shared" si="0"/>
        <v>231.85999999999996</v>
      </c>
      <c r="C14" s="167">
        <f>SUM(Month!C103:C114)</f>
        <v>40.489999999999995</v>
      </c>
      <c r="D14" s="167">
        <f>SUM(Month!D103:D114)</f>
        <v>73.029999999999987</v>
      </c>
      <c r="E14" s="167">
        <f>SUM(Month!E103:E114)</f>
        <v>94.619999999999976</v>
      </c>
      <c r="F14" s="167">
        <f>SUM(Month!F103:F114)</f>
        <v>3.1199999999999992</v>
      </c>
      <c r="G14" s="167">
        <f>SUM(Month!G103:G114)</f>
        <v>20.05</v>
      </c>
      <c r="H14" s="167">
        <f>SUM(Month!H103:H114)</f>
        <v>0.37999999999999989</v>
      </c>
      <c r="I14" s="169">
        <f>SUM(Month!I103:I114)</f>
        <v>0.17</v>
      </c>
      <c r="J14" s="167">
        <f t="shared" si="1"/>
        <v>234.23999999999998</v>
      </c>
      <c r="K14" s="167">
        <f>ROUND((SUM(Month!K103:K114)/12),2)</f>
        <v>41.68</v>
      </c>
      <c r="L14" s="167">
        <f>ROUND((SUM(Month!L103:L114)/12),2)</f>
        <v>73.02</v>
      </c>
      <c r="M14" s="167">
        <f>ROUND((SUM(Month!M103:M114)/12),2)</f>
        <v>95.8</v>
      </c>
      <c r="N14" s="167">
        <f>ROUND((SUM(Month!N103:N114)/12),2)</f>
        <v>3.12</v>
      </c>
      <c r="O14" s="167">
        <f>ROUND((SUM(Month!O103:O114)/12),2)</f>
        <v>20.04</v>
      </c>
      <c r="P14" s="167">
        <f>ROUND((SUM(Month!P103:P114)/12),2)</f>
        <v>0.39</v>
      </c>
      <c r="Q14" s="169">
        <f>ROUND((SUM(Month!Q103:Q114)/12),2)</f>
        <v>0.19</v>
      </c>
      <c r="R14" s="64"/>
      <c r="S14" s="64"/>
    </row>
    <row r="15" spans="1:19" ht="15.5" x14ac:dyDescent="0.35">
      <c r="A15" s="188">
        <v>2004</v>
      </c>
      <c r="B15" s="167">
        <f t="shared" si="0"/>
        <v>233.64999999999998</v>
      </c>
      <c r="C15" s="167">
        <f>SUM(Month!C115:C126)</f>
        <v>39.07</v>
      </c>
      <c r="D15" s="167">
        <f>SUM(Month!D115:D126)</f>
        <v>75.06</v>
      </c>
      <c r="E15" s="167">
        <f>SUM(Month!E115:E126)</f>
        <v>96.63</v>
      </c>
      <c r="F15" s="167">
        <f>SUM(Month!F115:F126)</f>
        <v>3.4800000000000004</v>
      </c>
      <c r="G15" s="167">
        <f>SUM(Month!G115:G126)</f>
        <v>18.159999999999997</v>
      </c>
      <c r="H15" s="167">
        <f>SUM(Month!H115:H126)</f>
        <v>0.60000000000000009</v>
      </c>
      <c r="I15" s="169">
        <f>SUM(Month!I115:I126)</f>
        <v>0.65000000000000013</v>
      </c>
      <c r="J15" s="167">
        <f t="shared" si="1"/>
        <v>236.77</v>
      </c>
      <c r="K15" s="167">
        <f>ROUND((SUM(Month!K115:K126)/12),2)</f>
        <v>40.56</v>
      </c>
      <c r="L15" s="167">
        <f>ROUND((SUM(Month!L115:L126)/12),2)</f>
        <v>75.06</v>
      </c>
      <c r="M15" s="167">
        <f>ROUND((SUM(Month!M115:M126)/12),2)</f>
        <v>98.28</v>
      </c>
      <c r="N15" s="167">
        <f>ROUND((SUM(Month!N115:N126)/12),2)</f>
        <v>3.48</v>
      </c>
      <c r="O15" s="167">
        <f>ROUND((SUM(Month!O115:O126)/12),2)</f>
        <v>18.170000000000002</v>
      </c>
      <c r="P15" s="167">
        <f>ROUND((SUM(Month!P115:P126)/12),2)</f>
        <v>0.57999999999999996</v>
      </c>
      <c r="Q15" s="169">
        <f>ROUND((SUM(Month!Q115:Q126)/12),2)</f>
        <v>0.64</v>
      </c>
      <c r="R15" s="64"/>
      <c r="S15" s="64"/>
    </row>
    <row r="16" spans="1:19" ht="15.5" x14ac:dyDescent="0.35">
      <c r="A16" s="188">
        <v>2005</v>
      </c>
      <c r="B16" s="167">
        <f t="shared" si="0"/>
        <v>236.32</v>
      </c>
      <c r="C16" s="167">
        <f>SUM(Month!C127:C138)</f>
        <v>39.85</v>
      </c>
      <c r="D16" s="167">
        <f>SUM(Month!D127:D138)</f>
        <v>78.22999999999999</v>
      </c>
      <c r="E16" s="167">
        <f>SUM(Month!E127:E138)</f>
        <v>94.300000000000011</v>
      </c>
      <c r="F16" s="167">
        <f>SUM(Month!F127:F138)</f>
        <v>4.17</v>
      </c>
      <c r="G16" s="167">
        <f>SUM(Month!G127:G138)</f>
        <v>18.37</v>
      </c>
      <c r="H16" s="167">
        <f>SUM(Month!H127:H138)</f>
        <v>0.67999999999999994</v>
      </c>
      <c r="I16" s="169">
        <f>SUM(Month!I127:I138)</f>
        <v>0.71999999999999986</v>
      </c>
      <c r="J16" s="167">
        <f t="shared" si="1"/>
        <v>239.01999999999998</v>
      </c>
      <c r="K16" s="167">
        <f>ROUND((SUM(Month!K127:K138)/12),2)</f>
        <v>41.67</v>
      </c>
      <c r="L16" s="167">
        <f>ROUND((SUM(Month!L127:L138)/12),2)</f>
        <v>78.22</v>
      </c>
      <c r="M16" s="167">
        <f>ROUND((SUM(Month!M127:M138)/12),2)</f>
        <v>95.2</v>
      </c>
      <c r="N16" s="167">
        <f>ROUND((SUM(Month!N127:N138)/12),2)</f>
        <v>4.17</v>
      </c>
      <c r="O16" s="167">
        <f>ROUND((SUM(Month!O127:O138)/12),2)</f>
        <v>18.37</v>
      </c>
      <c r="P16" s="167">
        <f>ROUND((SUM(Month!P127:P138)/12),2)</f>
        <v>0.67</v>
      </c>
      <c r="Q16" s="169">
        <f>ROUND((SUM(Month!Q127:Q138)/12),2)</f>
        <v>0.72</v>
      </c>
      <c r="R16" s="64"/>
      <c r="S16" s="64"/>
    </row>
    <row r="17" spans="1:19" ht="15.5" x14ac:dyDescent="0.35">
      <c r="A17" s="188">
        <v>2006</v>
      </c>
      <c r="B17" s="167">
        <f t="shared" si="0"/>
        <v>233.07</v>
      </c>
      <c r="C17" s="167">
        <f>SUM(Month!C139:C150)</f>
        <v>43.35</v>
      </c>
      <c r="D17" s="167">
        <f>SUM(Month!D139:D150)</f>
        <v>77.350000000000009</v>
      </c>
      <c r="E17" s="167">
        <f>SUM(Month!E139:E150)</f>
        <v>89.389999999999986</v>
      </c>
      <c r="F17" s="167">
        <f>SUM(Month!F139:F150)</f>
        <v>4.4400000000000004</v>
      </c>
      <c r="G17" s="167">
        <f>SUM(Month!G139:G150)</f>
        <v>17.139999999999997</v>
      </c>
      <c r="H17" s="167">
        <f>SUM(Month!H139:H150)</f>
        <v>0.74999999999999989</v>
      </c>
      <c r="I17" s="169">
        <f>SUM(Month!I139:I150)</f>
        <v>0.65000000000000013</v>
      </c>
      <c r="J17" s="167">
        <f t="shared" si="1"/>
        <v>234.64999999999998</v>
      </c>
      <c r="K17" s="167">
        <f>ROUND((SUM(Month!K139:K150)/12),2)</f>
        <v>44.73</v>
      </c>
      <c r="L17" s="167">
        <f>ROUND((SUM(Month!L139:L150)/12),2)</f>
        <v>77.36</v>
      </c>
      <c r="M17" s="167">
        <f>ROUND((SUM(Month!M139:M150)/12),2)</f>
        <v>89.6</v>
      </c>
      <c r="N17" s="167">
        <f>ROUND((SUM(Month!N139:N150)/12),2)</f>
        <v>4.42</v>
      </c>
      <c r="O17" s="167">
        <f>ROUND((SUM(Month!O139:O150)/12),2)</f>
        <v>17.13</v>
      </c>
      <c r="P17" s="167">
        <f>ROUND((SUM(Month!P139:P150)/12),2)</f>
        <v>0.76</v>
      </c>
      <c r="Q17" s="169">
        <f>ROUND((SUM(Month!Q139:Q150)/12),2)</f>
        <v>0.65</v>
      </c>
      <c r="R17" s="64"/>
      <c r="S17" s="64"/>
    </row>
    <row r="18" spans="1:19" ht="15.5" x14ac:dyDescent="0.35">
      <c r="A18" s="188">
        <v>2007</v>
      </c>
      <c r="B18" s="167">
        <f t="shared" si="0"/>
        <v>227.45999999999998</v>
      </c>
      <c r="C18" s="167">
        <f>SUM(Month!C151:C162)</f>
        <v>40.950000000000003</v>
      </c>
      <c r="D18" s="167">
        <f>SUM(Month!D151:D162)</f>
        <v>76.31</v>
      </c>
      <c r="E18" s="167">
        <f>SUM(Month!E151:E162)</f>
        <v>90.199999999999989</v>
      </c>
      <c r="F18" s="167">
        <f>SUM(Month!F151:F162)</f>
        <v>4.6499999999999995</v>
      </c>
      <c r="G18" s="167">
        <f>SUM(Month!G151:G162)</f>
        <v>14.03</v>
      </c>
      <c r="H18" s="167">
        <f>SUM(Month!H151:H162)</f>
        <v>0.87000000000000011</v>
      </c>
      <c r="I18" s="169">
        <f>SUM(Month!I151:I162)</f>
        <v>0.45000000000000007</v>
      </c>
      <c r="J18" s="167">
        <f t="shared" si="1"/>
        <v>232.12999999999997</v>
      </c>
      <c r="K18" s="167">
        <f>ROUND((SUM(Month!K151:K162)/12),2)</f>
        <v>43.08</v>
      </c>
      <c r="L18" s="167">
        <f>ROUND((SUM(Month!L151:L162)/12),2)</f>
        <v>76.31</v>
      </c>
      <c r="M18" s="167">
        <f>ROUND((SUM(Month!M151:M162)/12),2)</f>
        <v>92.7</v>
      </c>
      <c r="N18" s="167">
        <f>ROUND((SUM(Month!N151:N162)/12),2)</f>
        <v>4.66</v>
      </c>
      <c r="O18" s="167">
        <f>ROUND((SUM(Month!O151:O162)/12),2)</f>
        <v>14.04</v>
      </c>
      <c r="P18" s="167">
        <f>ROUND((SUM(Month!P151:P162)/12),2)</f>
        <v>0.89</v>
      </c>
      <c r="Q18" s="169">
        <f>ROUND((SUM(Month!Q151:Q162)/12),2)</f>
        <v>0.45</v>
      </c>
      <c r="R18" s="64"/>
      <c r="S18" s="64"/>
    </row>
    <row r="19" spans="1:19" ht="15.5" x14ac:dyDescent="0.35">
      <c r="A19" s="188">
        <v>2008</v>
      </c>
      <c r="B19" s="167">
        <f t="shared" si="0"/>
        <v>225.63</v>
      </c>
      <c r="C19" s="167">
        <f>SUM(Month!C163:C174)</f>
        <v>38.160000000000004</v>
      </c>
      <c r="D19" s="167">
        <f>SUM(Month!D163:D174)</f>
        <v>74.38</v>
      </c>
      <c r="E19" s="167">
        <f>SUM(Month!E163:E174)</f>
        <v>93.100000000000009</v>
      </c>
      <c r="F19" s="167">
        <f>SUM(Month!F163:F174)</f>
        <v>6.06</v>
      </c>
      <c r="G19" s="167">
        <f>SUM(Month!G163:G174)</f>
        <v>11.91</v>
      </c>
      <c r="H19" s="167">
        <f>SUM(Month!H163:H174)</f>
        <v>1.0500000000000003</v>
      </c>
      <c r="I19" s="169">
        <f>SUM(Month!I163:I174)</f>
        <v>0.97000000000000008</v>
      </c>
      <c r="J19" s="167">
        <f t="shared" si="1"/>
        <v>225.73</v>
      </c>
      <c r="K19" s="167">
        <f>ROUND((SUM(Month!K163:K174)/12),2)</f>
        <v>38.93</v>
      </c>
      <c r="L19" s="167">
        <f>ROUND((SUM(Month!L163:L174)/12),2)</f>
        <v>74.38</v>
      </c>
      <c r="M19" s="167">
        <f>ROUND((SUM(Month!M163:M174)/12),2)</f>
        <v>92.41</v>
      </c>
      <c r="N19" s="167">
        <f>ROUND((SUM(Month!N163:N174)/12),2)</f>
        <v>6.1</v>
      </c>
      <c r="O19" s="167">
        <f>ROUND((SUM(Month!O163:O174)/12),2)</f>
        <v>11.91</v>
      </c>
      <c r="P19" s="167">
        <f>ROUND((SUM(Month!P163:P174)/12),2)</f>
        <v>1.05</v>
      </c>
      <c r="Q19" s="169">
        <f>ROUND((SUM(Month!Q163:Q174)/12),2)</f>
        <v>0.95</v>
      </c>
      <c r="R19" s="64"/>
      <c r="S19" s="64"/>
    </row>
    <row r="20" spans="1:19" ht="15.5" x14ac:dyDescent="0.35">
      <c r="A20" s="188">
        <v>2009</v>
      </c>
      <c r="B20" s="167">
        <f t="shared" si="0"/>
        <v>211.85999999999999</v>
      </c>
      <c r="C20" s="167">
        <f>SUM(Month!C175:C186)</f>
        <v>31.2</v>
      </c>
      <c r="D20" s="167">
        <f>SUM(Month!D175:D186)</f>
        <v>71.009999999999991</v>
      </c>
      <c r="E20" s="167">
        <f>SUM(Month!E175:E186)</f>
        <v>86.199999999999989</v>
      </c>
      <c r="F20" s="167">
        <f>SUM(Month!F175:F186)</f>
        <v>6.72</v>
      </c>
      <c r="G20" s="167">
        <f>SUM(Month!G175:G186)</f>
        <v>15.239999999999998</v>
      </c>
      <c r="H20" s="167">
        <f>SUM(Month!H175:H186)</f>
        <v>1.25</v>
      </c>
      <c r="I20" s="169">
        <f>SUM(Month!I175:I186)</f>
        <v>0.24000000000000002</v>
      </c>
      <c r="J20" s="167">
        <f t="shared" si="1"/>
        <v>210.91000000000003</v>
      </c>
      <c r="K20" s="167">
        <f>ROUND((SUM(Month!K175:K186)/12),2)</f>
        <v>30.48</v>
      </c>
      <c r="L20" s="167">
        <f>ROUND((SUM(Month!L175:L186)/12),2)</f>
        <v>71.010000000000005</v>
      </c>
      <c r="M20" s="167">
        <f>ROUND((SUM(Month!M175:M186)/12),2)</f>
        <v>85.98</v>
      </c>
      <c r="N20" s="167">
        <f>ROUND((SUM(Month!N175:N186)/12),2)</f>
        <v>6.71</v>
      </c>
      <c r="O20" s="167">
        <f>ROUND((SUM(Month!O175:O186)/12),2)</f>
        <v>15.23</v>
      </c>
      <c r="P20" s="167">
        <f>ROUND((SUM(Month!P175:P186)/12),2)</f>
        <v>1.25</v>
      </c>
      <c r="Q20" s="169">
        <f>ROUND((SUM(Month!Q175:Q186)/12),2)</f>
        <v>0.25</v>
      </c>
      <c r="R20" s="64"/>
      <c r="S20" s="64"/>
    </row>
    <row r="21" spans="1:19" ht="15.5" x14ac:dyDescent="0.35">
      <c r="A21" s="188">
        <v>2010</v>
      </c>
      <c r="B21" s="167">
        <f t="shared" ref="B21:B29" si="2">SUM(C21:I21)</f>
        <v>219.99999999999997</v>
      </c>
      <c r="C21" s="167">
        <f>SUM(Month!C187:C198)</f>
        <v>32.619999999999997</v>
      </c>
      <c r="D21" s="167">
        <f>SUM(Month!D187:D198)</f>
        <v>70.94</v>
      </c>
      <c r="E21" s="167">
        <f>SUM(Month!E187:E198)</f>
        <v>93.56</v>
      </c>
      <c r="F21" s="167">
        <f>SUM(Month!F187:F198)</f>
        <v>7.56</v>
      </c>
      <c r="G21" s="167">
        <f>SUM(Month!G187:G198)</f>
        <v>13.92</v>
      </c>
      <c r="H21" s="167">
        <f>SUM(Month!H187:H198)</f>
        <v>1.1700000000000002</v>
      </c>
      <c r="I21" s="169">
        <f>SUM(Month!I187:I198)</f>
        <v>0.23</v>
      </c>
      <c r="J21" s="167">
        <f t="shared" si="1"/>
        <v>211.80999999999997</v>
      </c>
      <c r="K21" s="167">
        <f>ROUND((SUM(Month!K187:K198)/12),2)</f>
        <v>29.8</v>
      </c>
      <c r="L21" s="167">
        <f>ROUND((SUM(Month!L187:L198)/12),2)</f>
        <v>70.959999999999994</v>
      </c>
      <c r="M21" s="167">
        <f>ROUND((SUM(Month!M187:M198)/12),2)</f>
        <v>88.13</v>
      </c>
      <c r="N21" s="167">
        <f>ROUND((SUM(Month!N187:N198)/12),2)</f>
        <v>7.56</v>
      </c>
      <c r="O21" s="167">
        <f>ROUND((SUM(Month!O187:O198)/12),2)</f>
        <v>13.93</v>
      </c>
      <c r="P21" s="167">
        <f>ROUND((SUM(Month!P187:P198)/12),2)</f>
        <v>1.2</v>
      </c>
      <c r="Q21" s="169">
        <f>ROUND((SUM(Month!Q187:Q198)/12),2)</f>
        <v>0.23</v>
      </c>
      <c r="R21" s="64"/>
      <c r="S21" s="64"/>
    </row>
    <row r="22" spans="1:19" ht="15.5" x14ac:dyDescent="0.35">
      <c r="A22" s="188">
        <v>2011</v>
      </c>
      <c r="B22" s="167">
        <f t="shared" si="2"/>
        <v>204.24999999999997</v>
      </c>
      <c r="C22" s="167">
        <f>SUM(Month!C199:C210)</f>
        <v>32.26</v>
      </c>
      <c r="D22" s="167">
        <f>SUM(Month!D199:D210)</f>
        <v>68.460000000000008</v>
      </c>
      <c r="E22" s="167">
        <f>SUM(Month!E199:E210)</f>
        <v>77.649999999999991</v>
      </c>
      <c r="F22" s="167">
        <f>SUM(Month!F199:F210)</f>
        <v>7.8299999999999983</v>
      </c>
      <c r="G22" s="167">
        <f>SUM(Month!G199:G210)</f>
        <v>15.620000000000001</v>
      </c>
      <c r="H22" s="167">
        <f>SUM(Month!H199:H210)</f>
        <v>1.89</v>
      </c>
      <c r="I22" s="169">
        <f>SUM(Month!I199:I210)</f>
        <v>0.54</v>
      </c>
      <c r="J22" s="167">
        <f t="shared" ref="J22:J29" si="3">SUM(K22:Q22)</f>
        <v>207.42</v>
      </c>
      <c r="K22" s="167">
        <f>ROUND((SUM(Month!K199:K210)/12),2)</f>
        <v>33.049999999999997</v>
      </c>
      <c r="L22" s="167">
        <f>ROUND((SUM(Month!L199:L210)/12),2)</f>
        <v>68.47</v>
      </c>
      <c r="M22" s="167">
        <f>ROUND((SUM(Month!M199:M210)/12),2)</f>
        <v>80.010000000000005</v>
      </c>
      <c r="N22" s="167">
        <f>ROUND((SUM(Month!N199:N210)/12),2)</f>
        <v>7.81</v>
      </c>
      <c r="O22" s="167">
        <f>ROUND((SUM(Month!O199:O210)/12),2)</f>
        <v>15.63</v>
      </c>
      <c r="P22" s="167">
        <f>ROUND((SUM(Month!P199:P210)/12),2)</f>
        <v>1.91</v>
      </c>
      <c r="Q22" s="169">
        <f>ROUND((SUM(Month!Q199:Q210)/12),2)</f>
        <v>0.54</v>
      </c>
      <c r="R22" s="64"/>
      <c r="S22" s="64"/>
    </row>
    <row r="23" spans="1:19" ht="15.5" x14ac:dyDescent="0.35">
      <c r="A23" s="188">
        <v>2012</v>
      </c>
      <c r="B23" s="167">
        <f t="shared" si="2"/>
        <v>208.57999999999998</v>
      </c>
      <c r="C23" s="167">
        <f>SUM(Month!C211:C222)</f>
        <v>40.909999999999997</v>
      </c>
      <c r="D23" s="167">
        <f>SUM(Month!D211:D222)</f>
        <v>67.8</v>
      </c>
      <c r="E23" s="167">
        <f>SUM(Month!E211:E222)</f>
        <v>73.249999999999986</v>
      </c>
      <c r="F23" s="167">
        <f>SUM(Month!F211:F222)</f>
        <v>8.1000000000000014</v>
      </c>
      <c r="G23" s="167">
        <f>SUM(Month!G211:G222)</f>
        <v>15.21</v>
      </c>
      <c r="H23" s="167">
        <f>SUM(Month!H211:H222)</f>
        <v>2.2899999999999996</v>
      </c>
      <c r="I23" s="169">
        <f>SUM(Month!I211:I222)</f>
        <v>1.02</v>
      </c>
      <c r="J23" s="167">
        <f t="shared" si="3"/>
        <v>207.03000000000003</v>
      </c>
      <c r="K23" s="167">
        <f>ROUND((SUM(Month!K211:K222)/12),2)</f>
        <v>40.68</v>
      </c>
      <c r="L23" s="167">
        <f>ROUND((SUM(Month!L211:L222)/12),2)</f>
        <v>67.819999999999993</v>
      </c>
      <c r="M23" s="167">
        <f>ROUND((SUM(Month!M211:M222)/12),2)</f>
        <v>71.92</v>
      </c>
      <c r="N23" s="167">
        <f>ROUND((SUM(Month!N211:N222)/12),2)</f>
        <v>8.1</v>
      </c>
      <c r="O23" s="167">
        <f>ROUND((SUM(Month!O211:O222)/12),2)</f>
        <v>15.21</v>
      </c>
      <c r="P23" s="167">
        <f>ROUND((SUM(Month!P211:P222)/12),2)</f>
        <v>2.2799999999999998</v>
      </c>
      <c r="Q23" s="169">
        <f>ROUND((SUM(Month!Q211:Q222)/12),2)</f>
        <v>1.02</v>
      </c>
      <c r="R23" s="64"/>
      <c r="S23" s="64"/>
    </row>
    <row r="24" spans="1:19" ht="15.5" x14ac:dyDescent="0.35">
      <c r="A24" s="188">
        <v>2013</v>
      </c>
      <c r="B24" s="167">
        <f t="shared" si="2"/>
        <v>207.46000000000004</v>
      </c>
      <c r="C24" s="167">
        <f>SUM(Month!C223:C234)</f>
        <v>39.050000000000004</v>
      </c>
      <c r="D24" s="167">
        <f>SUM(Month!D223:D234)</f>
        <v>67</v>
      </c>
      <c r="E24" s="167">
        <f>SUM(Month!E223:E234)</f>
        <v>72.62</v>
      </c>
      <c r="F24" s="167">
        <f>SUM(Month!F223:F234)</f>
        <v>9.0900000000000016</v>
      </c>
      <c r="G24" s="167">
        <f>SUM(Month!G223:G234)</f>
        <v>15.440000000000001</v>
      </c>
      <c r="H24" s="167">
        <f>SUM(Month!H223:H234)</f>
        <v>3.0199999999999996</v>
      </c>
      <c r="I24" s="169">
        <f>SUM(Month!I223:I234)</f>
        <v>1.2400000000000002</v>
      </c>
      <c r="J24" s="167">
        <f t="shared" si="3"/>
        <v>203.13000000000002</v>
      </c>
      <c r="K24" s="167">
        <f>ROUND((SUM(Month!K223:K234)/12),2)</f>
        <v>37.590000000000003</v>
      </c>
      <c r="L24" s="167">
        <f>ROUND((SUM(Month!L223:L234)/12),2)</f>
        <v>66.989999999999995</v>
      </c>
      <c r="M24" s="167">
        <f>ROUND((SUM(Month!M223:M234)/12),2)</f>
        <v>69.739999999999995</v>
      </c>
      <c r="N24" s="167">
        <f>ROUND((SUM(Month!N223:N234)/12),2)</f>
        <v>9.11</v>
      </c>
      <c r="O24" s="167">
        <f>ROUND((SUM(Month!O223:O234)/12),2)</f>
        <v>15.44</v>
      </c>
      <c r="P24" s="167">
        <f>ROUND((SUM(Month!P223:P234)/12),2)</f>
        <v>3.02</v>
      </c>
      <c r="Q24" s="169">
        <f>ROUND((SUM(Month!Q223:Q234)/12),2)</f>
        <v>1.24</v>
      </c>
      <c r="R24" s="64"/>
      <c r="S24" s="64"/>
    </row>
    <row r="25" spans="1:19" ht="15.5" x14ac:dyDescent="0.35">
      <c r="A25" s="188">
        <v>2014</v>
      </c>
      <c r="B25" s="167">
        <f t="shared" si="2"/>
        <v>194.28</v>
      </c>
      <c r="C25" s="167">
        <f>SUM(Month!C235:C246)</f>
        <v>31.5</v>
      </c>
      <c r="D25" s="167">
        <f>SUM(Month!D235:D246)</f>
        <v>66.779999999999987</v>
      </c>
      <c r="E25" s="167">
        <f>SUM(Month!E235:E246)</f>
        <v>66.12</v>
      </c>
      <c r="F25" s="167">
        <f>SUM(Month!F235:F246)</f>
        <v>10.680000000000003</v>
      </c>
      <c r="G25" s="167">
        <f>SUM(Month!G235:G246)</f>
        <v>13.84</v>
      </c>
      <c r="H25" s="167">
        <f>SUM(Month!H235:H246)</f>
        <v>3.6100000000000003</v>
      </c>
      <c r="I25" s="169">
        <f>SUM(Month!I235:I246)</f>
        <v>1.7499999999999998</v>
      </c>
      <c r="J25" s="167">
        <f t="shared" si="3"/>
        <v>198.6</v>
      </c>
      <c r="K25" s="167">
        <f>ROUND((SUM(Month!K235:K246)/12),2)</f>
        <v>32.65</v>
      </c>
      <c r="L25" s="167">
        <f>ROUND((SUM(Month!L235:L246)/12),2)</f>
        <v>66.8</v>
      </c>
      <c r="M25" s="167">
        <f>ROUND((SUM(Month!M235:M246)/12),2)</f>
        <v>69.22</v>
      </c>
      <c r="N25" s="167">
        <f>ROUND((SUM(Month!N235:N246)/12),2)</f>
        <v>10.71</v>
      </c>
      <c r="O25" s="167">
        <f>ROUND((SUM(Month!O235:O246)/12),2)</f>
        <v>13.85</v>
      </c>
      <c r="P25" s="167">
        <f>ROUND((SUM(Month!P235:P246)/12),2)</f>
        <v>3.6</v>
      </c>
      <c r="Q25" s="169">
        <f>ROUND((SUM(Month!Q235:Q246)/12),2)</f>
        <v>1.77</v>
      </c>
      <c r="R25" s="64"/>
      <c r="S25" s="64"/>
    </row>
    <row r="26" spans="1:19" ht="15.5" x14ac:dyDescent="0.35">
      <c r="A26" s="188">
        <v>2015</v>
      </c>
      <c r="B26" s="167">
        <f t="shared" si="2"/>
        <v>194.66</v>
      </c>
      <c r="C26" s="167">
        <f>SUM(Month!C247:C258)</f>
        <v>25.13</v>
      </c>
      <c r="D26" s="167">
        <f>SUM(Month!D247:D258)</f>
        <v>67.08</v>
      </c>
      <c r="E26" s="167">
        <f>SUM(Month!E247:E258)</f>
        <v>68.099999999999994</v>
      </c>
      <c r="F26" s="167">
        <f>SUM(Month!F247:F258)</f>
        <v>12.419999999999996</v>
      </c>
      <c r="G26" s="167">
        <f>SUM(Month!G247:G258)</f>
        <v>15.469999999999999</v>
      </c>
      <c r="H26" s="167">
        <f>SUM(Month!H247:H258)</f>
        <v>4.6500000000000004</v>
      </c>
      <c r="I26" s="169">
        <f>SUM(Month!I247:I258)</f>
        <v>1.81</v>
      </c>
      <c r="J26" s="167">
        <f t="shared" si="3"/>
        <v>195.55</v>
      </c>
      <c r="K26" s="167">
        <f>ROUND((SUM(Month!K247:K258)/12),2)</f>
        <v>25.39</v>
      </c>
      <c r="L26" s="167">
        <f>ROUND((SUM(Month!L247:L258)/12),2)</f>
        <v>67.09</v>
      </c>
      <c r="M26" s="167">
        <f>ROUND((SUM(Month!M247:M258)/12),2)</f>
        <v>68.680000000000007</v>
      </c>
      <c r="N26" s="167">
        <f>ROUND((SUM(Month!N247:N258)/12),2)</f>
        <v>12.44</v>
      </c>
      <c r="O26" s="167">
        <f>ROUND((SUM(Month!O247:O258)/12),2)</f>
        <v>15.48</v>
      </c>
      <c r="P26" s="167">
        <f>ROUND((SUM(Month!P247:P258)/12),2)</f>
        <v>4.6500000000000004</v>
      </c>
      <c r="Q26" s="169">
        <f>ROUND((SUM(Month!Q247:Q258)/12),2)</f>
        <v>1.82</v>
      </c>
      <c r="R26" s="64"/>
      <c r="S26" s="64"/>
    </row>
    <row r="27" spans="1:19" ht="15.5" x14ac:dyDescent="0.35">
      <c r="A27" s="188">
        <v>2016</v>
      </c>
      <c r="B27" s="167">
        <f t="shared" si="2"/>
        <v>191.39</v>
      </c>
      <c r="C27" s="167">
        <f>SUM(Quarter!C91:C94)</f>
        <v>12.709999999999999</v>
      </c>
      <c r="D27" s="167">
        <f>SUM(Quarter!D91:D94)</f>
        <v>68.540000000000006</v>
      </c>
      <c r="E27" s="167">
        <f>SUM(Quarter!E91:E94)</f>
        <v>75.180000000000007</v>
      </c>
      <c r="F27" s="167">
        <f>SUM(Quarter!F91:F94)</f>
        <v>13.5</v>
      </c>
      <c r="G27" s="167">
        <f>SUM(Quarter!G91:G94)</f>
        <v>15.39</v>
      </c>
      <c r="H27" s="167">
        <f>SUM(Quarter!H91:H94)</f>
        <v>4.54</v>
      </c>
      <c r="I27" s="169">
        <f>SUM(Quarter!I91:I94)</f>
        <v>1.5300000000000002</v>
      </c>
      <c r="J27" s="167">
        <f t="shared" si="3"/>
        <v>191.85</v>
      </c>
      <c r="K27" s="167">
        <f>ROUND((SUM(Quarter!K91:K94)/4),2)</f>
        <v>12.8</v>
      </c>
      <c r="L27" s="167">
        <f>ROUND((SUM(Quarter!L91:L94)/4),2)</f>
        <v>68.53</v>
      </c>
      <c r="M27" s="167">
        <f>ROUND((SUM(Quarter!M91:M94)/4),2)</f>
        <v>75.52</v>
      </c>
      <c r="N27" s="167">
        <f>ROUND((SUM(Quarter!N91:N94)/4),2)</f>
        <v>13.5</v>
      </c>
      <c r="O27" s="167">
        <f>ROUND((SUM(Quarter!O91:O94)/4),2)</f>
        <v>15.42</v>
      </c>
      <c r="P27" s="167">
        <f>ROUND((SUM(Quarter!P91:P94)/4),2)</f>
        <v>4.55</v>
      </c>
      <c r="Q27" s="169">
        <f>ROUND((SUM(Quarter!Q91:Q94)/4),2)</f>
        <v>1.53</v>
      </c>
      <c r="R27" s="64"/>
      <c r="S27" s="64"/>
    </row>
    <row r="28" spans="1:19" ht="15.5" x14ac:dyDescent="0.35">
      <c r="A28" s="188">
        <v>2017</v>
      </c>
      <c r="B28" s="167">
        <f t="shared" si="2"/>
        <v>190.67999999999998</v>
      </c>
      <c r="C28" s="167">
        <f>SUM(Quarter!C95:C98)</f>
        <v>10.31</v>
      </c>
      <c r="D28" s="167">
        <f>SUM(Quarter!D95:D98)</f>
        <v>69.78</v>
      </c>
      <c r="E28" s="167">
        <f>SUM(Quarter!E95:E98)</f>
        <v>74.22</v>
      </c>
      <c r="F28" s="167">
        <f>SUM(Quarter!F95:F98)</f>
        <v>14.22</v>
      </c>
      <c r="G28" s="167">
        <f>SUM(Quarter!G95:G98)</f>
        <v>15.129999999999999</v>
      </c>
      <c r="H28" s="167">
        <f>SUM(Quarter!H95:H98)</f>
        <v>5.76</v>
      </c>
      <c r="I28" s="169">
        <f>SUM(Quarter!I95:I98)</f>
        <v>1.2599999999999998</v>
      </c>
      <c r="J28" s="167">
        <f t="shared" si="3"/>
        <v>192.90999999999997</v>
      </c>
      <c r="K28" s="167">
        <f>ROUND((SUM(Quarter!K95:K98)/4),2)</f>
        <v>10.49</v>
      </c>
      <c r="L28" s="167">
        <f>ROUND((SUM(Quarter!L95:L98)/4),2)</f>
        <v>69.790000000000006</v>
      </c>
      <c r="M28" s="167">
        <f>ROUND((SUM(Quarter!M95:M98)/4),2)</f>
        <v>76.239999999999995</v>
      </c>
      <c r="N28" s="167">
        <f>ROUND((SUM(Quarter!N95:N98)/4),2)</f>
        <v>14.23</v>
      </c>
      <c r="O28" s="167">
        <f>ROUND((SUM(Quarter!O95:O98)/4),2)</f>
        <v>15.13</v>
      </c>
      <c r="P28" s="167">
        <f>ROUND((SUM(Quarter!P95:P98)/4),2)</f>
        <v>5.76</v>
      </c>
      <c r="Q28" s="169">
        <f>ROUND((SUM(Quarter!Q95:Q98)/4),2)</f>
        <v>1.27</v>
      </c>
      <c r="R28" s="64"/>
      <c r="S28" s="64"/>
    </row>
    <row r="29" spans="1:19" ht="15.5" x14ac:dyDescent="0.35">
      <c r="A29" s="188">
        <v>2018</v>
      </c>
      <c r="B29" s="167">
        <f t="shared" si="2"/>
        <v>190.54</v>
      </c>
      <c r="C29" s="167">
        <f>SUM(Quarter!C99:C102)</f>
        <v>8.68</v>
      </c>
      <c r="D29" s="167">
        <f>SUM(Quarter!D99:D102)</f>
        <v>68.87</v>
      </c>
      <c r="E29" s="167">
        <f>SUM(Quarter!E99:E102)</f>
        <v>74.75</v>
      </c>
      <c r="F29" s="167">
        <f>SUM(Quarter!F99:F102)</f>
        <v>16.079999999999998</v>
      </c>
      <c r="G29" s="167">
        <f>SUM(Quarter!G99:G102)</f>
        <v>14.059999999999999</v>
      </c>
      <c r="H29" s="167">
        <f>SUM(Quarter!H99:H102)</f>
        <v>6.45</v>
      </c>
      <c r="I29" s="169">
        <f>SUM(Quarter!I99:I102)</f>
        <v>1.6500000000000001</v>
      </c>
      <c r="J29" s="167">
        <f t="shared" si="3"/>
        <v>190.74999999999997</v>
      </c>
      <c r="K29" s="167">
        <f>ROUND((SUM(Quarter!K99:K102)/4),2)</f>
        <v>8.57</v>
      </c>
      <c r="L29" s="167">
        <f>ROUND((SUM(Quarter!L99:L102)/4),2)</f>
        <v>68.86</v>
      </c>
      <c r="M29" s="167">
        <f>ROUND((SUM(Quarter!M99:M102)/4),2)</f>
        <v>75.069999999999993</v>
      </c>
      <c r="N29" s="167">
        <f>ROUND((SUM(Quarter!N99:N102)/4),2)</f>
        <v>16.100000000000001</v>
      </c>
      <c r="O29" s="167">
        <f>ROUND((SUM(Quarter!O99:O102)/4),2)</f>
        <v>14.06</v>
      </c>
      <c r="P29" s="167">
        <f>ROUND((SUM(Quarter!P99:P102)/4),2)</f>
        <v>6.45</v>
      </c>
      <c r="Q29" s="169">
        <f>ROUND((SUM(Quarter!Q99:Q102)/4),2)</f>
        <v>1.64</v>
      </c>
      <c r="R29" s="64"/>
      <c r="S29" s="64"/>
    </row>
    <row r="30" spans="1:19" ht="15.5" x14ac:dyDescent="0.35">
      <c r="A30" s="188">
        <v>2019</v>
      </c>
      <c r="B30" s="167">
        <f t="shared" ref="B30:B35" si="4">SUM(C30:I30)</f>
        <v>183.87</v>
      </c>
      <c r="C30" s="167">
        <f>SUM(Quarter!C103:C106)</f>
        <v>6.1199999999999992</v>
      </c>
      <c r="D30" s="167">
        <f>SUM(Quarter!D103:D106)</f>
        <v>67.14</v>
      </c>
      <c r="E30" s="167">
        <f>SUM(Quarter!E103:E106)</f>
        <v>72.62</v>
      </c>
      <c r="F30" s="167">
        <f>SUM(Quarter!F103:F106)</f>
        <v>17.010000000000002</v>
      </c>
      <c r="G30" s="167">
        <f>SUM(Quarter!G103:G106)</f>
        <v>12.09</v>
      </c>
      <c r="H30" s="167">
        <f>SUM(Quarter!H103:H106)</f>
        <v>7.0600000000000005</v>
      </c>
      <c r="I30" s="169">
        <f>SUM(Quarter!I103:I106)</f>
        <v>1.83</v>
      </c>
      <c r="J30" s="167">
        <f t="shared" ref="J30:J35" si="5">SUM(K30:Q30)</f>
        <v>184.59</v>
      </c>
      <c r="K30" s="167">
        <f>ROUND((SUM(Quarter!K103:K106)/4),2)</f>
        <v>6.18</v>
      </c>
      <c r="L30" s="167">
        <f>ROUND((SUM(Quarter!L103:L106)/4),2)</f>
        <v>67.16</v>
      </c>
      <c r="M30" s="167">
        <f>ROUND((SUM(Quarter!M103:M106)/4),2)</f>
        <v>73.28</v>
      </c>
      <c r="N30" s="167">
        <f>ROUND((SUM(Quarter!N103:N106)/4),2)</f>
        <v>17</v>
      </c>
      <c r="O30" s="167">
        <f>ROUND((SUM(Quarter!O103:O106)/4),2)</f>
        <v>12.09</v>
      </c>
      <c r="P30" s="167">
        <f>ROUND((SUM(Quarter!P103:P106)/4),2)</f>
        <v>7.06</v>
      </c>
      <c r="Q30" s="169">
        <f>ROUND((SUM(Quarter!Q103:Q106)/4),2)</f>
        <v>1.82</v>
      </c>
      <c r="R30" s="64"/>
      <c r="S30" s="64"/>
    </row>
    <row r="31" spans="1:19" ht="15.5" x14ac:dyDescent="0.35">
      <c r="A31" s="188">
        <v>2020</v>
      </c>
      <c r="B31" s="167">
        <f t="shared" si="4"/>
        <v>164.67999999999998</v>
      </c>
      <c r="C31" s="167">
        <f>SUM(Quarter!C107:C110)</f>
        <v>5.58</v>
      </c>
      <c r="D31" s="167">
        <f>SUM(Quarter!D107:D110)</f>
        <v>51.809999999999995</v>
      </c>
      <c r="E31" s="167">
        <f>SUM(Quarter!E107:E110)</f>
        <v>69.389999999999986</v>
      </c>
      <c r="F31" s="167">
        <f>SUM(Quarter!F107:F110)</f>
        <v>17.490000000000002</v>
      </c>
      <c r="G31" s="167">
        <f>SUM(Quarter!G107:G110)</f>
        <v>10.690000000000001</v>
      </c>
      <c r="H31" s="167">
        <f>SUM(Quarter!H107:H110)</f>
        <v>8.18</v>
      </c>
      <c r="I31" s="169">
        <f>SUM(Quarter!I107:I110)</f>
        <v>1.54</v>
      </c>
      <c r="J31" s="167">
        <f t="shared" si="5"/>
        <v>167.27</v>
      </c>
      <c r="K31" s="167">
        <f>ROUND((SUM(Quarter!K107:K110)/4),2)</f>
        <v>5.78</v>
      </c>
      <c r="L31" s="167">
        <f>ROUND((SUM(Quarter!L107:L110)/4),2)</f>
        <v>51.81</v>
      </c>
      <c r="M31" s="167">
        <f>ROUND((SUM(Quarter!M107:M110)/4),2)</f>
        <v>71.760000000000005</v>
      </c>
      <c r="N31" s="167">
        <f>ROUND((SUM(Quarter!N107:N110)/4),2)</f>
        <v>17.5</v>
      </c>
      <c r="O31" s="167">
        <f>ROUND((SUM(Quarter!O107:O110)/4),2)</f>
        <v>10.71</v>
      </c>
      <c r="P31" s="167">
        <f>ROUND((SUM(Quarter!P107:P110)/4),2)</f>
        <v>8.17</v>
      </c>
      <c r="Q31" s="169">
        <f>ROUND((SUM(Quarter!Q107:Q110)/4),2)</f>
        <v>1.54</v>
      </c>
    </row>
    <row r="32" spans="1:19" ht="15.5" x14ac:dyDescent="0.35">
      <c r="A32" s="117">
        <v>2021</v>
      </c>
      <c r="B32" s="167">
        <f t="shared" si="4"/>
        <v>170.85</v>
      </c>
      <c r="C32" s="167">
        <f>SUM(Quarter!C111:C114)</f>
        <v>5.71</v>
      </c>
      <c r="D32" s="167">
        <f>SUM(Quarter!D111:D114)</f>
        <v>54.69</v>
      </c>
      <c r="E32" s="167">
        <f>SUM(Quarter!E111:E114)</f>
        <v>72.88</v>
      </c>
      <c r="F32" s="167">
        <f>SUM(Quarter!F111:F114)</f>
        <v>18.45</v>
      </c>
      <c r="G32" s="167">
        <f>SUM(Quarter!G111:G114)</f>
        <v>9.9400000000000013</v>
      </c>
      <c r="H32" s="167">
        <f>SUM(Quarter!H111:H114)</f>
        <v>7.07</v>
      </c>
      <c r="I32" s="169">
        <f>SUM(Quarter!I111:I114)</f>
        <v>2.1100000000000003</v>
      </c>
      <c r="J32" s="167">
        <f t="shared" si="5"/>
        <v>170.65</v>
      </c>
      <c r="K32" s="167">
        <f>ROUND((SUM(Quarter!K111:K114)/4),2)</f>
        <v>5.67</v>
      </c>
      <c r="L32" s="167">
        <f>ROUND((SUM(Quarter!L111:L114)/4),2)</f>
        <v>54.69</v>
      </c>
      <c r="M32" s="167">
        <f>ROUND((SUM(Quarter!M111:M114)/4),2)</f>
        <v>72.67</v>
      </c>
      <c r="N32" s="167">
        <f>ROUND((SUM(Quarter!N111:N114)/4),2)</f>
        <v>18.46</v>
      </c>
      <c r="O32" s="167">
        <f>ROUND((SUM(Quarter!O111:O114)/4),2)</f>
        <v>9.9499999999999993</v>
      </c>
      <c r="P32" s="167">
        <f>ROUND((SUM(Quarter!P111:P114)/4),2)</f>
        <v>7.09</v>
      </c>
      <c r="Q32" s="169">
        <f>ROUND((SUM(Quarter!Q111:Q114)/4),2)</f>
        <v>2.12</v>
      </c>
    </row>
    <row r="33" spans="1:17" ht="15.5" x14ac:dyDescent="0.35">
      <c r="A33" s="117">
        <v>2022</v>
      </c>
      <c r="B33" s="186">
        <f t="shared" si="4"/>
        <v>168.63</v>
      </c>
      <c r="C33" s="167">
        <f>SUM(Quarter!C115:C118)</f>
        <v>5.24</v>
      </c>
      <c r="D33" s="167">
        <f>SUM(Quarter!D115:D118)</f>
        <v>60.04</v>
      </c>
      <c r="E33" s="167">
        <f>SUM(Quarter!E115:E118)</f>
        <v>66.759999999999991</v>
      </c>
      <c r="F33" s="167">
        <f>SUM(Quarter!F115:F118)</f>
        <v>18.18</v>
      </c>
      <c r="G33" s="167">
        <f>SUM(Quarter!G115:G118)</f>
        <v>10.3</v>
      </c>
      <c r="H33" s="167">
        <f>SUM(Quarter!H115:H118)</f>
        <v>8.57</v>
      </c>
      <c r="I33" s="169">
        <f>SUM(Quarter!I115:I118)</f>
        <v>-0.46</v>
      </c>
      <c r="J33" s="167">
        <f t="shared" si="5"/>
        <v>171.68999999999997</v>
      </c>
      <c r="K33" s="167">
        <f>ROUND((SUM(Quarter!K115:K118)/4),2)</f>
        <v>5.35</v>
      </c>
      <c r="L33" s="167">
        <f>ROUND((SUM(Quarter!L115:L118)/4),2)</f>
        <v>60.03</v>
      </c>
      <c r="M33" s="167">
        <f>ROUND((SUM(Quarter!M115:M118)/4),2)</f>
        <v>69.709999999999994</v>
      </c>
      <c r="N33" s="167">
        <f>ROUND((SUM(Quarter!N115:N118)/4),2)</f>
        <v>18.21</v>
      </c>
      <c r="O33" s="167">
        <f>ROUND((SUM(Quarter!O115:O118)/4),2)</f>
        <v>10.29</v>
      </c>
      <c r="P33" s="167">
        <f>ROUND((SUM(Quarter!P115:P118)/4),2)</f>
        <v>8.56</v>
      </c>
      <c r="Q33" s="169">
        <f>ROUND((SUM(Quarter!Q115:Q118)/4),2)</f>
        <v>-0.46</v>
      </c>
    </row>
    <row r="34" spans="1:17" ht="15.5" x14ac:dyDescent="0.35">
      <c r="A34" s="117">
        <v>2023</v>
      </c>
      <c r="B34" s="186">
        <f t="shared" si="4"/>
        <v>163.79</v>
      </c>
      <c r="C34" s="167">
        <f>SUM(Quarter!C119:C122)</f>
        <v>4.4799999999999995</v>
      </c>
      <c r="D34" s="167">
        <f>SUM(Quarter!D119:D122)</f>
        <v>61.5</v>
      </c>
      <c r="E34" s="167">
        <f>SUM(Quarter!E119:E122)</f>
        <v>59.819999999999993</v>
      </c>
      <c r="F34" s="167">
        <f>SUM(Quarter!F119:F122)</f>
        <v>18.420000000000002</v>
      </c>
      <c r="G34" s="167">
        <f>SUM(Quarter!G119:G122)</f>
        <v>8.7800000000000011</v>
      </c>
      <c r="H34" s="167">
        <f>SUM(Quarter!H119:H122)</f>
        <v>8.75</v>
      </c>
      <c r="I34" s="169">
        <f>SUM(Quarter!I119:I122)</f>
        <v>2.04</v>
      </c>
      <c r="J34" s="167">
        <f t="shared" si="5"/>
        <v>166.32</v>
      </c>
      <c r="K34" s="167">
        <f>ROUND((SUM(Quarter!K119:K122)/4),2)</f>
        <v>4.59</v>
      </c>
      <c r="L34" s="167">
        <f>ROUND((SUM(Quarter!L119:L122)/4),2)</f>
        <v>61.51</v>
      </c>
      <c r="M34" s="167">
        <f>ROUND((SUM(Quarter!M119:M122)/4),2)</f>
        <v>62.22</v>
      </c>
      <c r="N34" s="167">
        <f>ROUND((SUM(Quarter!N119:N122)/4),2)</f>
        <v>18.41</v>
      </c>
      <c r="O34" s="167">
        <f>ROUND((SUM(Quarter!O119:O122)/4),2)</f>
        <v>8.7899999999999991</v>
      </c>
      <c r="P34" s="167">
        <f>ROUND((SUM(Quarter!P119:P122)/4),2)</f>
        <v>8.75</v>
      </c>
      <c r="Q34" s="169">
        <f>ROUND((SUM(Quarter!Q119:Q122)/4),2)</f>
        <v>2.0499999999999998</v>
      </c>
    </row>
    <row r="35" spans="1:17" ht="15.5" x14ac:dyDescent="0.35">
      <c r="A35" s="117" t="s">
        <v>710</v>
      </c>
      <c r="B35" s="186">
        <f t="shared" si="4"/>
        <v>163.54999999999998</v>
      </c>
      <c r="C35" s="167">
        <f>SUM(Quarter!C123:C126)</f>
        <v>2.6599999999999997</v>
      </c>
      <c r="D35" s="167">
        <f>SUM(Quarter!D123:D126)</f>
        <v>61.629999999999995</v>
      </c>
      <c r="E35" s="167">
        <f>SUM(Quarter!E123:E126)</f>
        <v>58.86</v>
      </c>
      <c r="F35" s="167">
        <f>SUM(Quarter!F123:F126)</f>
        <v>19.860000000000003</v>
      </c>
      <c r="G35" s="167">
        <f>SUM(Quarter!G123:G126)</f>
        <v>8.7899999999999991</v>
      </c>
      <c r="H35" s="167">
        <f>SUM(Quarter!H123:H126)</f>
        <v>8.8699999999999992</v>
      </c>
      <c r="I35" s="169">
        <f>SUM(Quarter!I123:I126)</f>
        <v>2.88</v>
      </c>
      <c r="J35" s="167">
        <f t="shared" si="5"/>
        <v>166.57000000000002</v>
      </c>
      <c r="K35" s="167">
        <f>ROUND((SUM(Quarter!K123:K126)/4),2)</f>
        <v>2.72</v>
      </c>
      <c r="L35" s="167">
        <f>ROUND((SUM(Quarter!L123:L126)/4),2)</f>
        <v>61.63</v>
      </c>
      <c r="M35" s="167">
        <f>ROUND((SUM(Quarter!M123:M126)/4),2)</f>
        <v>61.84</v>
      </c>
      <c r="N35" s="167">
        <f>ROUND((SUM(Quarter!N123:N126)/4),2)</f>
        <v>19.850000000000001</v>
      </c>
      <c r="O35" s="167">
        <f>ROUND((SUM(Quarter!O123:O126)/4),2)</f>
        <v>8.7899999999999991</v>
      </c>
      <c r="P35" s="167">
        <f>ROUND((SUM(Quarter!P123:P126)/4),2)</f>
        <v>8.8699999999999992</v>
      </c>
      <c r="Q35" s="169">
        <f>ROUND((SUM(Quarter!Q123:Q126)/4),2)</f>
        <v>2.87</v>
      </c>
    </row>
    <row r="36" spans="1:17" ht="13.5" x14ac:dyDescent="0.35">
      <c r="D36" s="66"/>
      <c r="E36" s="66"/>
      <c r="F36" s="66"/>
      <c r="G36" s="66"/>
      <c r="H36" s="66"/>
      <c r="I36" s="66"/>
      <c r="J36" s="66"/>
      <c r="L36" s="62"/>
      <c r="M36" s="67"/>
      <c r="N36" s="67"/>
      <c r="O36" s="67"/>
      <c r="P36" s="67"/>
      <c r="Q36" s="67"/>
    </row>
    <row r="37" spans="1:17" ht="13" x14ac:dyDescent="0.3">
      <c r="A37" s="68"/>
      <c r="B37" s="178"/>
      <c r="C37" s="178"/>
      <c r="D37" s="178"/>
      <c r="E37" s="178"/>
      <c r="F37" s="178"/>
      <c r="G37" s="178"/>
      <c r="H37" s="178"/>
      <c r="I37" s="178"/>
      <c r="J37" s="178"/>
      <c r="K37" s="178"/>
      <c r="L37" s="178"/>
      <c r="M37" s="178"/>
      <c r="N37" s="178"/>
      <c r="O37" s="178"/>
      <c r="P37" s="178"/>
      <c r="Q37" s="178"/>
    </row>
    <row r="38" spans="1:17" ht="14.5" x14ac:dyDescent="0.35">
      <c r="A38"/>
      <c r="B38" s="178"/>
      <c r="C38" s="178"/>
      <c r="D38" s="178"/>
      <c r="E38" s="178"/>
      <c r="F38" s="178"/>
      <c r="G38" s="178"/>
      <c r="H38" s="178"/>
      <c r="I38" s="178"/>
      <c r="J38" s="178"/>
      <c r="K38" s="178"/>
      <c r="L38" s="178"/>
      <c r="M38" s="178"/>
      <c r="N38" s="178"/>
      <c r="O38" s="178"/>
      <c r="P38" s="178"/>
      <c r="Q38" s="178"/>
    </row>
    <row r="39" spans="1:17" ht="13.5" x14ac:dyDescent="0.35">
      <c r="L39" s="62"/>
    </row>
    <row r="40" spans="1:17" ht="13.5" x14ac:dyDescent="0.35">
      <c r="L40" s="62"/>
    </row>
  </sheetData>
  <pageMargins left="0.75" right="0.75" top="1" bottom="1" header="0.5" footer="0.5"/>
  <pageSetup paperSize="9" scale="73" orientation="landscape" r:id="rId1"/>
  <headerFooter alignWithMargins="0"/>
  <ignoredErrors>
    <ignoredError sqref="K6:Q30 C6:I30" formulaRange="1"/>
  </ignoredErrors>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34E7C-0695-4DA6-BDD9-5142C8D3B7E7}">
  <sheetPr codeName="Sheet5">
    <pageSetUpPr fitToPage="1"/>
  </sheetPr>
  <dimension ref="A1:AG132"/>
  <sheetViews>
    <sheetView showGridLines="0" zoomScaleNormal="100" workbookViewId="0">
      <pane xSplit="1" ySplit="6" topLeftCell="B123" activePane="bottomRight" state="frozen"/>
      <selection activeCell="G2" sqref="G2"/>
      <selection pane="topRight" activeCell="G2" sqref="G2"/>
      <selection pane="bottomLeft" activeCell="G2" sqref="G2"/>
      <selection pane="bottomRight" activeCell="A123" sqref="A123"/>
    </sheetView>
  </sheetViews>
  <sheetFormatPr defaultRowHeight="12.5" x14ac:dyDescent="0.25"/>
  <cols>
    <col min="1" max="1" width="30.1796875" style="61" customWidth="1"/>
    <col min="2" max="2" width="14.81640625" style="12" customWidth="1"/>
    <col min="3" max="3" width="13.81640625" style="12" customWidth="1"/>
    <col min="4" max="4" width="12.54296875" style="12" customWidth="1"/>
    <col min="5" max="5" width="13.81640625" style="12" customWidth="1"/>
    <col min="6" max="6" width="17.81640625" style="12" customWidth="1"/>
    <col min="7" max="8" width="24.54296875" style="12" customWidth="1"/>
    <col min="9" max="9" width="19.54296875" style="12" customWidth="1"/>
    <col min="10" max="10" width="22.1796875" style="12" customWidth="1"/>
    <col min="11" max="11" width="9.1796875" style="12" customWidth="1"/>
    <col min="12" max="12" width="11" style="12" customWidth="1"/>
    <col min="13" max="13" width="11.54296875" style="12" customWidth="1"/>
    <col min="14" max="14" width="17.54296875" style="12" customWidth="1"/>
    <col min="15" max="15" width="24" style="12" customWidth="1"/>
    <col min="16" max="16" width="23" style="12" customWidth="1"/>
    <col min="17" max="17" width="27.453125" style="12" customWidth="1"/>
    <col min="18" max="18" width="14.81640625" style="12" bestFit="1" customWidth="1"/>
    <col min="19" max="19" width="8.81640625" style="12"/>
    <col min="20" max="20" width="5.453125" style="12" bestFit="1" customWidth="1"/>
    <col min="21" max="256" width="8.81640625" style="12"/>
    <col min="257" max="257" width="8.54296875" style="12" customWidth="1"/>
    <col min="258" max="258" width="10.1796875" style="12" customWidth="1"/>
    <col min="259" max="262" width="8.81640625" style="12"/>
    <col min="263" max="263" width="9.81640625" style="12" bestFit="1" customWidth="1"/>
    <col min="264" max="264" width="8.54296875" style="12" customWidth="1"/>
    <col min="265" max="265" width="14.81640625" style="12" bestFit="1" customWidth="1"/>
    <col min="266" max="266" width="8.81640625" style="12"/>
    <col min="267" max="267" width="5.81640625" style="12" customWidth="1"/>
    <col min="268" max="269" width="8.81640625" style="12"/>
    <col min="270" max="270" width="9.54296875" style="12" bestFit="1" customWidth="1"/>
    <col min="271" max="271" width="8.81640625" style="12"/>
    <col min="272" max="272" width="9.81640625" style="12" bestFit="1" customWidth="1"/>
    <col min="273" max="273" width="8.81640625" style="12"/>
    <col min="274" max="274" width="14.81640625" style="12" bestFit="1" customWidth="1"/>
    <col min="275" max="275" width="8.81640625" style="12"/>
    <col min="276" max="276" width="5.453125" style="12" bestFit="1" customWidth="1"/>
    <col min="277" max="512" width="8.81640625" style="12"/>
    <col min="513" max="513" width="8.54296875" style="12" customWidth="1"/>
    <col min="514" max="514" width="10.1796875" style="12" customWidth="1"/>
    <col min="515" max="518" width="8.81640625" style="12"/>
    <col min="519" max="519" width="9.81640625" style="12" bestFit="1" customWidth="1"/>
    <col min="520" max="520" width="8.54296875" style="12" customWidth="1"/>
    <col min="521" max="521" width="14.81640625" style="12" bestFit="1" customWidth="1"/>
    <col min="522" max="522" width="8.81640625" style="12"/>
    <col min="523" max="523" width="5.81640625" style="12" customWidth="1"/>
    <col min="524" max="525" width="8.81640625" style="12"/>
    <col min="526" max="526" width="9.54296875" style="12" bestFit="1" customWidth="1"/>
    <col min="527" max="527" width="8.81640625" style="12"/>
    <col min="528" max="528" width="9.81640625" style="12" bestFit="1" customWidth="1"/>
    <col min="529" max="529" width="8.81640625" style="12"/>
    <col min="530" max="530" width="14.81640625" style="12" bestFit="1" customWidth="1"/>
    <col min="531" max="531" width="8.81640625" style="12"/>
    <col min="532" max="532" width="5.453125" style="12" bestFit="1" customWidth="1"/>
    <col min="533" max="768" width="8.81640625" style="12"/>
    <col min="769" max="769" width="8.54296875" style="12" customWidth="1"/>
    <col min="770" max="770" width="10.1796875" style="12" customWidth="1"/>
    <col min="771" max="774" width="8.81640625" style="12"/>
    <col min="775" max="775" width="9.81640625" style="12" bestFit="1" customWidth="1"/>
    <col min="776" max="776" width="8.54296875" style="12" customWidth="1"/>
    <col min="777" max="777" width="14.81640625" style="12" bestFit="1" customWidth="1"/>
    <col min="778" max="778" width="8.81640625" style="12"/>
    <col min="779" max="779" width="5.81640625" style="12" customWidth="1"/>
    <col min="780" max="781" width="8.81640625" style="12"/>
    <col min="782" max="782" width="9.54296875" style="12" bestFit="1" customWidth="1"/>
    <col min="783" max="783" width="8.81640625" style="12"/>
    <col min="784" max="784" width="9.81640625" style="12" bestFit="1" customWidth="1"/>
    <col min="785" max="785" width="8.81640625" style="12"/>
    <col min="786" max="786" width="14.81640625" style="12" bestFit="1" customWidth="1"/>
    <col min="787" max="787" width="8.81640625" style="12"/>
    <col min="788" max="788" width="5.453125" style="12" bestFit="1" customWidth="1"/>
    <col min="789" max="1024" width="8.81640625" style="12"/>
    <col min="1025" max="1025" width="8.54296875" style="12" customWidth="1"/>
    <col min="1026" max="1026" width="10.1796875" style="12" customWidth="1"/>
    <col min="1027" max="1030" width="8.81640625" style="12"/>
    <col min="1031" max="1031" width="9.81640625" style="12" bestFit="1" customWidth="1"/>
    <col min="1032" max="1032" width="8.54296875" style="12" customWidth="1"/>
    <col min="1033" max="1033" width="14.81640625" style="12" bestFit="1" customWidth="1"/>
    <col min="1034" max="1034" width="8.81640625" style="12"/>
    <col min="1035" max="1035" width="5.81640625" style="12" customWidth="1"/>
    <col min="1036" max="1037" width="8.81640625" style="12"/>
    <col min="1038" max="1038" width="9.54296875" style="12" bestFit="1" customWidth="1"/>
    <col min="1039" max="1039" width="8.81640625" style="12"/>
    <col min="1040" max="1040" width="9.81640625" style="12" bestFit="1" customWidth="1"/>
    <col min="1041" max="1041" width="8.81640625" style="12"/>
    <col min="1042" max="1042" width="14.81640625" style="12" bestFit="1" customWidth="1"/>
    <col min="1043" max="1043" width="8.81640625" style="12"/>
    <col min="1044" max="1044" width="5.453125" style="12" bestFit="1" customWidth="1"/>
    <col min="1045" max="1280" width="8.81640625" style="12"/>
    <col min="1281" max="1281" width="8.54296875" style="12" customWidth="1"/>
    <col min="1282" max="1282" width="10.1796875" style="12" customWidth="1"/>
    <col min="1283" max="1286" width="8.81640625" style="12"/>
    <col min="1287" max="1287" width="9.81640625" style="12" bestFit="1" customWidth="1"/>
    <col min="1288" max="1288" width="8.54296875" style="12" customWidth="1"/>
    <col min="1289" max="1289" width="14.81640625" style="12" bestFit="1" customWidth="1"/>
    <col min="1290" max="1290" width="8.81640625" style="12"/>
    <col min="1291" max="1291" width="5.81640625" style="12" customWidth="1"/>
    <col min="1292" max="1293" width="8.81640625" style="12"/>
    <col min="1294" max="1294" width="9.54296875" style="12" bestFit="1" customWidth="1"/>
    <col min="1295" max="1295" width="8.81640625" style="12"/>
    <col min="1296" max="1296" width="9.81640625" style="12" bestFit="1" customWidth="1"/>
    <col min="1297" max="1297" width="8.81640625" style="12"/>
    <col min="1298" max="1298" width="14.81640625" style="12" bestFit="1" customWidth="1"/>
    <col min="1299" max="1299" width="8.81640625" style="12"/>
    <col min="1300" max="1300" width="5.453125" style="12" bestFit="1" customWidth="1"/>
    <col min="1301" max="1536" width="8.81640625" style="12"/>
    <col min="1537" max="1537" width="8.54296875" style="12" customWidth="1"/>
    <col min="1538" max="1538" width="10.1796875" style="12" customWidth="1"/>
    <col min="1539" max="1542" width="8.81640625" style="12"/>
    <col min="1543" max="1543" width="9.81640625" style="12" bestFit="1" customWidth="1"/>
    <col min="1544" max="1544" width="8.54296875" style="12" customWidth="1"/>
    <col min="1545" max="1545" width="14.81640625" style="12" bestFit="1" customWidth="1"/>
    <col min="1546" max="1546" width="8.81640625" style="12"/>
    <col min="1547" max="1547" width="5.81640625" style="12" customWidth="1"/>
    <col min="1548" max="1549" width="8.81640625" style="12"/>
    <col min="1550" max="1550" width="9.54296875" style="12" bestFit="1" customWidth="1"/>
    <col min="1551" max="1551" width="8.81640625" style="12"/>
    <col min="1552" max="1552" width="9.81640625" style="12" bestFit="1" customWidth="1"/>
    <col min="1553" max="1553" width="8.81640625" style="12"/>
    <col min="1554" max="1554" width="14.81640625" style="12" bestFit="1" customWidth="1"/>
    <col min="1555" max="1555" width="8.81640625" style="12"/>
    <col min="1556" max="1556" width="5.453125" style="12" bestFit="1" customWidth="1"/>
    <col min="1557" max="1792" width="8.81640625" style="12"/>
    <col min="1793" max="1793" width="8.54296875" style="12" customWidth="1"/>
    <col min="1794" max="1794" width="10.1796875" style="12" customWidth="1"/>
    <col min="1795" max="1798" width="8.81640625" style="12"/>
    <col min="1799" max="1799" width="9.81640625" style="12" bestFit="1" customWidth="1"/>
    <col min="1800" max="1800" width="8.54296875" style="12" customWidth="1"/>
    <col min="1801" max="1801" width="14.81640625" style="12" bestFit="1" customWidth="1"/>
    <col min="1802" max="1802" width="8.81640625" style="12"/>
    <col min="1803" max="1803" width="5.81640625" style="12" customWidth="1"/>
    <col min="1804" max="1805" width="8.81640625" style="12"/>
    <col min="1806" max="1806" width="9.54296875" style="12" bestFit="1" customWidth="1"/>
    <col min="1807" max="1807" width="8.81640625" style="12"/>
    <col min="1808" max="1808" width="9.81640625" style="12" bestFit="1" customWidth="1"/>
    <col min="1809" max="1809" width="8.81640625" style="12"/>
    <col min="1810" max="1810" width="14.81640625" style="12" bestFit="1" customWidth="1"/>
    <col min="1811" max="1811" width="8.81640625" style="12"/>
    <col min="1812" max="1812" width="5.453125" style="12" bestFit="1" customWidth="1"/>
    <col min="1813" max="2048" width="8.81640625" style="12"/>
    <col min="2049" max="2049" width="8.54296875" style="12" customWidth="1"/>
    <col min="2050" max="2050" width="10.1796875" style="12" customWidth="1"/>
    <col min="2051" max="2054" width="8.81640625" style="12"/>
    <col min="2055" max="2055" width="9.81640625" style="12" bestFit="1" customWidth="1"/>
    <col min="2056" max="2056" width="8.54296875" style="12" customWidth="1"/>
    <col min="2057" max="2057" width="14.81640625" style="12" bestFit="1" customWidth="1"/>
    <col min="2058" max="2058" width="8.81640625" style="12"/>
    <col min="2059" max="2059" width="5.81640625" style="12" customWidth="1"/>
    <col min="2060" max="2061" width="8.81640625" style="12"/>
    <col min="2062" max="2062" width="9.54296875" style="12" bestFit="1" customWidth="1"/>
    <col min="2063" max="2063" width="8.81640625" style="12"/>
    <col min="2064" max="2064" width="9.81640625" style="12" bestFit="1" customWidth="1"/>
    <col min="2065" max="2065" width="8.81640625" style="12"/>
    <col min="2066" max="2066" width="14.81640625" style="12" bestFit="1" customWidth="1"/>
    <col min="2067" max="2067" width="8.81640625" style="12"/>
    <col min="2068" max="2068" width="5.453125" style="12" bestFit="1" customWidth="1"/>
    <col min="2069" max="2304" width="8.81640625" style="12"/>
    <col min="2305" max="2305" width="8.54296875" style="12" customWidth="1"/>
    <col min="2306" max="2306" width="10.1796875" style="12" customWidth="1"/>
    <col min="2307" max="2310" width="8.81640625" style="12"/>
    <col min="2311" max="2311" width="9.81640625" style="12" bestFit="1" customWidth="1"/>
    <col min="2312" max="2312" width="8.54296875" style="12" customWidth="1"/>
    <col min="2313" max="2313" width="14.81640625" style="12" bestFit="1" customWidth="1"/>
    <col min="2314" max="2314" width="8.81640625" style="12"/>
    <col min="2315" max="2315" width="5.81640625" style="12" customWidth="1"/>
    <col min="2316" max="2317" width="8.81640625" style="12"/>
    <col min="2318" max="2318" width="9.54296875" style="12" bestFit="1" customWidth="1"/>
    <col min="2319" max="2319" width="8.81640625" style="12"/>
    <col min="2320" max="2320" width="9.81640625" style="12" bestFit="1" customWidth="1"/>
    <col min="2321" max="2321" width="8.81640625" style="12"/>
    <col min="2322" max="2322" width="14.81640625" style="12" bestFit="1" customWidth="1"/>
    <col min="2323" max="2323" width="8.81640625" style="12"/>
    <col min="2324" max="2324" width="5.453125" style="12" bestFit="1" customWidth="1"/>
    <col min="2325" max="2560" width="8.81640625" style="12"/>
    <col min="2561" max="2561" width="8.54296875" style="12" customWidth="1"/>
    <col min="2562" max="2562" width="10.1796875" style="12" customWidth="1"/>
    <col min="2563" max="2566" width="8.81640625" style="12"/>
    <col min="2567" max="2567" width="9.81640625" style="12" bestFit="1" customWidth="1"/>
    <col min="2568" max="2568" width="8.54296875" style="12" customWidth="1"/>
    <col min="2569" max="2569" width="14.81640625" style="12" bestFit="1" customWidth="1"/>
    <col min="2570" max="2570" width="8.81640625" style="12"/>
    <col min="2571" max="2571" width="5.81640625" style="12" customWidth="1"/>
    <col min="2572" max="2573" width="8.81640625" style="12"/>
    <col min="2574" max="2574" width="9.54296875" style="12" bestFit="1" customWidth="1"/>
    <col min="2575" max="2575" width="8.81640625" style="12"/>
    <col min="2576" max="2576" width="9.81640625" style="12" bestFit="1" customWidth="1"/>
    <col min="2577" max="2577" width="8.81640625" style="12"/>
    <col min="2578" max="2578" width="14.81640625" style="12" bestFit="1" customWidth="1"/>
    <col min="2579" max="2579" width="8.81640625" style="12"/>
    <col min="2580" max="2580" width="5.453125" style="12" bestFit="1" customWidth="1"/>
    <col min="2581" max="2816" width="8.81640625" style="12"/>
    <col min="2817" max="2817" width="8.54296875" style="12" customWidth="1"/>
    <col min="2818" max="2818" width="10.1796875" style="12" customWidth="1"/>
    <col min="2819" max="2822" width="8.81640625" style="12"/>
    <col min="2823" max="2823" width="9.81640625" style="12" bestFit="1" customWidth="1"/>
    <col min="2824" max="2824" width="8.54296875" style="12" customWidth="1"/>
    <col min="2825" max="2825" width="14.81640625" style="12" bestFit="1" customWidth="1"/>
    <col min="2826" max="2826" width="8.81640625" style="12"/>
    <col min="2827" max="2827" width="5.81640625" style="12" customWidth="1"/>
    <col min="2828" max="2829" width="8.81640625" style="12"/>
    <col min="2830" max="2830" width="9.54296875" style="12" bestFit="1" customWidth="1"/>
    <col min="2831" max="2831" width="8.81640625" style="12"/>
    <col min="2832" max="2832" width="9.81640625" style="12" bestFit="1" customWidth="1"/>
    <col min="2833" max="2833" width="8.81640625" style="12"/>
    <col min="2834" max="2834" width="14.81640625" style="12" bestFit="1" customWidth="1"/>
    <col min="2835" max="2835" width="8.81640625" style="12"/>
    <col min="2836" max="2836" width="5.453125" style="12" bestFit="1" customWidth="1"/>
    <col min="2837" max="3072" width="8.81640625" style="12"/>
    <col min="3073" max="3073" width="8.54296875" style="12" customWidth="1"/>
    <col min="3074" max="3074" width="10.1796875" style="12" customWidth="1"/>
    <col min="3075" max="3078" width="8.81640625" style="12"/>
    <col min="3079" max="3079" width="9.81640625" style="12" bestFit="1" customWidth="1"/>
    <col min="3080" max="3080" width="8.54296875" style="12" customWidth="1"/>
    <col min="3081" max="3081" width="14.81640625" style="12" bestFit="1" customWidth="1"/>
    <col min="3082" max="3082" width="8.81640625" style="12"/>
    <col min="3083" max="3083" width="5.81640625" style="12" customWidth="1"/>
    <col min="3084" max="3085" width="8.81640625" style="12"/>
    <col min="3086" max="3086" width="9.54296875" style="12" bestFit="1" customWidth="1"/>
    <col min="3087" max="3087" width="8.81640625" style="12"/>
    <col min="3088" max="3088" width="9.81640625" style="12" bestFit="1" customWidth="1"/>
    <col min="3089" max="3089" width="8.81640625" style="12"/>
    <col min="3090" max="3090" width="14.81640625" style="12" bestFit="1" customWidth="1"/>
    <col min="3091" max="3091" width="8.81640625" style="12"/>
    <col min="3092" max="3092" width="5.453125" style="12" bestFit="1" customWidth="1"/>
    <col min="3093" max="3328" width="8.81640625" style="12"/>
    <col min="3329" max="3329" width="8.54296875" style="12" customWidth="1"/>
    <col min="3330" max="3330" width="10.1796875" style="12" customWidth="1"/>
    <col min="3331" max="3334" width="8.81640625" style="12"/>
    <col min="3335" max="3335" width="9.81640625" style="12" bestFit="1" customWidth="1"/>
    <col min="3336" max="3336" width="8.54296875" style="12" customWidth="1"/>
    <col min="3337" max="3337" width="14.81640625" style="12" bestFit="1" customWidth="1"/>
    <col min="3338" max="3338" width="8.81640625" style="12"/>
    <col min="3339" max="3339" width="5.81640625" style="12" customWidth="1"/>
    <col min="3340" max="3341" width="8.81640625" style="12"/>
    <col min="3342" max="3342" width="9.54296875" style="12" bestFit="1" customWidth="1"/>
    <col min="3343" max="3343" width="8.81640625" style="12"/>
    <col min="3344" max="3344" width="9.81640625" style="12" bestFit="1" customWidth="1"/>
    <col min="3345" max="3345" width="8.81640625" style="12"/>
    <col min="3346" max="3346" width="14.81640625" style="12" bestFit="1" customWidth="1"/>
    <col min="3347" max="3347" width="8.81640625" style="12"/>
    <col min="3348" max="3348" width="5.453125" style="12" bestFit="1" customWidth="1"/>
    <col min="3349" max="3584" width="8.81640625" style="12"/>
    <col min="3585" max="3585" width="8.54296875" style="12" customWidth="1"/>
    <col min="3586" max="3586" width="10.1796875" style="12" customWidth="1"/>
    <col min="3587" max="3590" width="8.81640625" style="12"/>
    <col min="3591" max="3591" width="9.81640625" style="12" bestFit="1" customWidth="1"/>
    <col min="3592" max="3592" width="8.54296875" style="12" customWidth="1"/>
    <col min="3593" max="3593" width="14.81640625" style="12" bestFit="1" customWidth="1"/>
    <col min="3594" max="3594" width="8.81640625" style="12"/>
    <col min="3595" max="3595" width="5.81640625" style="12" customWidth="1"/>
    <col min="3596" max="3597" width="8.81640625" style="12"/>
    <col min="3598" max="3598" width="9.54296875" style="12" bestFit="1" customWidth="1"/>
    <col min="3599" max="3599" width="8.81640625" style="12"/>
    <col min="3600" max="3600" width="9.81640625" style="12" bestFit="1" customWidth="1"/>
    <col min="3601" max="3601" width="8.81640625" style="12"/>
    <col min="3602" max="3602" width="14.81640625" style="12" bestFit="1" customWidth="1"/>
    <col min="3603" max="3603" width="8.81640625" style="12"/>
    <col min="3604" max="3604" width="5.453125" style="12" bestFit="1" customWidth="1"/>
    <col min="3605" max="3840" width="8.81640625" style="12"/>
    <col min="3841" max="3841" width="8.54296875" style="12" customWidth="1"/>
    <col min="3842" max="3842" width="10.1796875" style="12" customWidth="1"/>
    <col min="3843" max="3846" width="8.81640625" style="12"/>
    <col min="3847" max="3847" width="9.81640625" style="12" bestFit="1" customWidth="1"/>
    <col min="3848" max="3848" width="8.54296875" style="12" customWidth="1"/>
    <col min="3849" max="3849" width="14.81640625" style="12" bestFit="1" customWidth="1"/>
    <col min="3850" max="3850" width="8.81640625" style="12"/>
    <col min="3851" max="3851" width="5.81640625" style="12" customWidth="1"/>
    <col min="3852" max="3853" width="8.81640625" style="12"/>
    <col min="3854" max="3854" width="9.54296875" style="12" bestFit="1" customWidth="1"/>
    <col min="3855" max="3855" width="8.81640625" style="12"/>
    <col min="3856" max="3856" width="9.81640625" style="12" bestFit="1" customWidth="1"/>
    <col min="3857" max="3857" width="8.81640625" style="12"/>
    <col min="3858" max="3858" width="14.81640625" style="12" bestFit="1" customWidth="1"/>
    <col min="3859" max="3859" width="8.81640625" style="12"/>
    <col min="3860" max="3860" width="5.453125" style="12" bestFit="1" customWidth="1"/>
    <col min="3861" max="4096" width="8.81640625" style="12"/>
    <col min="4097" max="4097" width="8.54296875" style="12" customWidth="1"/>
    <col min="4098" max="4098" width="10.1796875" style="12" customWidth="1"/>
    <col min="4099" max="4102" width="8.81640625" style="12"/>
    <col min="4103" max="4103" width="9.81640625" style="12" bestFit="1" customWidth="1"/>
    <col min="4104" max="4104" width="8.54296875" style="12" customWidth="1"/>
    <col min="4105" max="4105" width="14.81640625" style="12" bestFit="1" customWidth="1"/>
    <col min="4106" max="4106" width="8.81640625" style="12"/>
    <col min="4107" max="4107" width="5.81640625" style="12" customWidth="1"/>
    <col min="4108" max="4109" width="8.81640625" style="12"/>
    <col min="4110" max="4110" width="9.54296875" style="12" bestFit="1" customWidth="1"/>
    <col min="4111" max="4111" width="8.81640625" style="12"/>
    <col min="4112" max="4112" width="9.81640625" style="12" bestFit="1" customWidth="1"/>
    <col min="4113" max="4113" width="8.81640625" style="12"/>
    <col min="4114" max="4114" width="14.81640625" style="12" bestFit="1" customWidth="1"/>
    <col min="4115" max="4115" width="8.81640625" style="12"/>
    <col min="4116" max="4116" width="5.453125" style="12" bestFit="1" customWidth="1"/>
    <col min="4117" max="4352" width="8.81640625" style="12"/>
    <col min="4353" max="4353" width="8.54296875" style="12" customWidth="1"/>
    <col min="4354" max="4354" width="10.1796875" style="12" customWidth="1"/>
    <col min="4355" max="4358" width="8.81640625" style="12"/>
    <col min="4359" max="4359" width="9.81640625" style="12" bestFit="1" customWidth="1"/>
    <col min="4360" max="4360" width="8.54296875" style="12" customWidth="1"/>
    <col min="4361" max="4361" width="14.81640625" style="12" bestFit="1" customWidth="1"/>
    <col min="4362" max="4362" width="8.81640625" style="12"/>
    <col min="4363" max="4363" width="5.81640625" style="12" customWidth="1"/>
    <col min="4364" max="4365" width="8.81640625" style="12"/>
    <col min="4366" max="4366" width="9.54296875" style="12" bestFit="1" customWidth="1"/>
    <col min="4367" max="4367" width="8.81640625" style="12"/>
    <col min="4368" max="4368" width="9.81640625" style="12" bestFit="1" customWidth="1"/>
    <col min="4369" max="4369" width="8.81640625" style="12"/>
    <col min="4370" max="4370" width="14.81640625" style="12" bestFit="1" customWidth="1"/>
    <col min="4371" max="4371" width="8.81640625" style="12"/>
    <col min="4372" max="4372" width="5.453125" style="12" bestFit="1" customWidth="1"/>
    <col min="4373" max="4608" width="8.81640625" style="12"/>
    <col min="4609" max="4609" width="8.54296875" style="12" customWidth="1"/>
    <col min="4610" max="4610" width="10.1796875" style="12" customWidth="1"/>
    <col min="4611" max="4614" width="8.81640625" style="12"/>
    <col min="4615" max="4615" width="9.81640625" style="12" bestFit="1" customWidth="1"/>
    <col min="4616" max="4616" width="8.54296875" style="12" customWidth="1"/>
    <col min="4617" max="4617" width="14.81640625" style="12" bestFit="1" customWidth="1"/>
    <col min="4618" max="4618" width="8.81640625" style="12"/>
    <col min="4619" max="4619" width="5.81640625" style="12" customWidth="1"/>
    <col min="4620" max="4621" width="8.81640625" style="12"/>
    <col min="4622" max="4622" width="9.54296875" style="12" bestFit="1" customWidth="1"/>
    <col min="4623" max="4623" width="8.81640625" style="12"/>
    <col min="4624" max="4624" width="9.81640625" style="12" bestFit="1" customWidth="1"/>
    <col min="4625" max="4625" width="8.81640625" style="12"/>
    <col min="4626" max="4626" width="14.81640625" style="12" bestFit="1" customWidth="1"/>
    <col min="4627" max="4627" width="8.81640625" style="12"/>
    <col min="4628" max="4628" width="5.453125" style="12" bestFit="1" customWidth="1"/>
    <col min="4629" max="4864" width="8.81640625" style="12"/>
    <col min="4865" max="4865" width="8.54296875" style="12" customWidth="1"/>
    <col min="4866" max="4866" width="10.1796875" style="12" customWidth="1"/>
    <col min="4867" max="4870" width="8.81640625" style="12"/>
    <col min="4871" max="4871" width="9.81640625" style="12" bestFit="1" customWidth="1"/>
    <col min="4872" max="4872" width="8.54296875" style="12" customWidth="1"/>
    <col min="4873" max="4873" width="14.81640625" style="12" bestFit="1" customWidth="1"/>
    <col min="4874" max="4874" width="8.81640625" style="12"/>
    <col min="4875" max="4875" width="5.81640625" style="12" customWidth="1"/>
    <col min="4876" max="4877" width="8.81640625" style="12"/>
    <col min="4878" max="4878" width="9.54296875" style="12" bestFit="1" customWidth="1"/>
    <col min="4879" max="4879" width="8.81640625" style="12"/>
    <col min="4880" max="4880" width="9.81640625" style="12" bestFit="1" customWidth="1"/>
    <col min="4881" max="4881" width="8.81640625" style="12"/>
    <col min="4882" max="4882" width="14.81640625" style="12" bestFit="1" customWidth="1"/>
    <col min="4883" max="4883" width="8.81640625" style="12"/>
    <col min="4884" max="4884" width="5.453125" style="12" bestFit="1" customWidth="1"/>
    <col min="4885" max="5120" width="8.81640625" style="12"/>
    <col min="5121" max="5121" width="8.54296875" style="12" customWidth="1"/>
    <col min="5122" max="5122" width="10.1796875" style="12" customWidth="1"/>
    <col min="5123" max="5126" width="8.81640625" style="12"/>
    <col min="5127" max="5127" width="9.81640625" style="12" bestFit="1" customWidth="1"/>
    <col min="5128" max="5128" width="8.54296875" style="12" customWidth="1"/>
    <col min="5129" max="5129" width="14.81640625" style="12" bestFit="1" customWidth="1"/>
    <col min="5130" max="5130" width="8.81640625" style="12"/>
    <col min="5131" max="5131" width="5.81640625" style="12" customWidth="1"/>
    <col min="5132" max="5133" width="8.81640625" style="12"/>
    <col min="5134" max="5134" width="9.54296875" style="12" bestFit="1" customWidth="1"/>
    <col min="5135" max="5135" width="8.81640625" style="12"/>
    <col min="5136" max="5136" width="9.81640625" style="12" bestFit="1" customWidth="1"/>
    <col min="5137" max="5137" width="8.81640625" style="12"/>
    <col min="5138" max="5138" width="14.81640625" style="12" bestFit="1" customWidth="1"/>
    <col min="5139" max="5139" width="8.81640625" style="12"/>
    <col min="5140" max="5140" width="5.453125" style="12" bestFit="1" customWidth="1"/>
    <col min="5141" max="5376" width="8.81640625" style="12"/>
    <col min="5377" max="5377" width="8.54296875" style="12" customWidth="1"/>
    <col min="5378" max="5378" width="10.1796875" style="12" customWidth="1"/>
    <col min="5379" max="5382" width="8.81640625" style="12"/>
    <col min="5383" max="5383" width="9.81640625" style="12" bestFit="1" customWidth="1"/>
    <col min="5384" max="5384" width="8.54296875" style="12" customWidth="1"/>
    <col min="5385" max="5385" width="14.81640625" style="12" bestFit="1" customWidth="1"/>
    <col min="5386" max="5386" width="8.81640625" style="12"/>
    <col min="5387" max="5387" width="5.81640625" style="12" customWidth="1"/>
    <col min="5388" max="5389" width="8.81640625" style="12"/>
    <col min="5390" max="5390" width="9.54296875" style="12" bestFit="1" customWidth="1"/>
    <col min="5391" max="5391" width="8.81640625" style="12"/>
    <col min="5392" max="5392" width="9.81640625" style="12" bestFit="1" customWidth="1"/>
    <col min="5393" max="5393" width="8.81640625" style="12"/>
    <col min="5394" max="5394" width="14.81640625" style="12" bestFit="1" customWidth="1"/>
    <col min="5395" max="5395" width="8.81640625" style="12"/>
    <col min="5396" max="5396" width="5.453125" style="12" bestFit="1" customWidth="1"/>
    <col min="5397" max="5632" width="8.81640625" style="12"/>
    <col min="5633" max="5633" width="8.54296875" style="12" customWidth="1"/>
    <col min="5634" max="5634" width="10.1796875" style="12" customWidth="1"/>
    <col min="5635" max="5638" width="8.81640625" style="12"/>
    <col min="5639" max="5639" width="9.81640625" style="12" bestFit="1" customWidth="1"/>
    <col min="5640" max="5640" width="8.54296875" style="12" customWidth="1"/>
    <col min="5641" max="5641" width="14.81640625" style="12" bestFit="1" customWidth="1"/>
    <col min="5642" max="5642" width="8.81640625" style="12"/>
    <col min="5643" max="5643" width="5.81640625" style="12" customWidth="1"/>
    <col min="5644" max="5645" width="8.81640625" style="12"/>
    <col min="5646" max="5646" width="9.54296875" style="12" bestFit="1" customWidth="1"/>
    <col min="5647" max="5647" width="8.81640625" style="12"/>
    <col min="5648" max="5648" width="9.81640625" style="12" bestFit="1" customWidth="1"/>
    <col min="5649" max="5649" width="8.81640625" style="12"/>
    <col min="5650" max="5650" width="14.81640625" style="12" bestFit="1" customWidth="1"/>
    <col min="5651" max="5651" width="8.81640625" style="12"/>
    <col min="5652" max="5652" width="5.453125" style="12" bestFit="1" customWidth="1"/>
    <col min="5653" max="5888" width="8.81640625" style="12"/>
    <col min="5889" max="5889" width="8.54296875" style="12" customWidth="1"/>
    <col min="5890" max="5890" width="10.1796875" style="12" customWidth="1"/>
    <col min="5891" max="5894" width="8.81640625" style="12"/>
    <col min="5895" max="5895" width="9.81640625" style="12" bestFit="1" customWidth="1"/>
    <col min="5896" max="5896" width="8.54296875" style="12" customWidth="1"/>
    <col min="5897" max="5897" width="14.81640625" style="12" bestFit="1" customWidth="1"/>
    <col min="5898" max="5898" width="8.81640625" style="12"/>
    <col min="5899" max="5899" width="5.81640625" style="12" customWidth="1"/>
    <col min="5900" max="5901" width="8.81640625" style="12"/>
    <col min="5902" max="5902" width="9.54296875" style="12" bestFit="1" customWidth="1"/>
    <col min="5903" max="5903" width="8.81640625" style="12"/>
    <col min="5904" max="5904" width="9.81640625" style="12" bestFit="1" customWidth="1"/>
    <col min="5905" max="5905" width="8.81640625" style="12"/>
    <col min="5906" max="5906" width="14.81640625" style="12" bestFit="1" customWidth="1"/>
    <col min="5907" max="5907" width="8.81640625" style="12"/>
    <col min="5908" max="5908" width="5.453125" style="12" bestFit="1" customWidth="1"/>
    <col min="5909" max="6144" width="8.81640625" style="12"/>
    <col min="6145" max="6145" width="8.54296875" style="12" customWidth="1"/>
    <col min="6146" max="6146" width="10.1796875" style="12" customWidth="1"/>
    <col min="6147" max="6150" width="8.81640625" style="12"/>
    <col min="6151" max="6151" width="9.81640625" style="12" bestFit="1" customWidth="1"/>
    <col min="6152" max="6152" width="8.54296875" style="12" customWidth="1"/>
    <col min="6153" max="6153" width="14.81640625" style="12" bestFit="1" customWidth="1"/>
    <col min="6154" max="6154" width="8.81640625" style="12"/>
    <col min="6155" max="6155" width="5.81640625" style="12" customWidth="1"/>
    <col min="6156" max="6157" width="8.81640625" style="12"/>
    <col min="6158" max="6158" width="9.54296875" style="12" bestFit="1" customWidth="1"/>
    <col min="6159" max="6159" width="8.81640625" style="12"/>
    <col min="6160" max="6160" width="9.81640625" style="12" bestFit="1" customWidth="1"/>
    <col min="6161" max="6161" width="8.81640625" style="12"/>
    <col min="6162" max="6162" width="14.81640625" style="12" bestFit="1" customWidth="1"/>
    <col min="6163" max="6163" width="8.81640625" style="12"/>
    <col min="6164" max="6164" width="5.453125" style="12" bestFit="1" customWidth="1"/>
    <col min="6165" max="6400" width="8.81640625" style="12"/>
    <col min="6401" max="6401" width="8.54296875" style="12" customWidth="1"/>
    <col min="6402" max="6402" width="10.1796875" style="12" customWidth="1"/>
    <col min="6403" max="6406" width="8.81640625" style="12"/>
    <col min="6407" max="6407" width="9.81640625" style="12" bestFit="1" customWidth="1"/>
    <col min="6408" max="6408" width="8.54296875" style="12" customWidth="1"/>
    <col min="6409" max="6409" width="14.81640625" style="12" bestFit="1" customWidth="1"/>
    <col min="6410" max="6410" width="8.81640625" style="12"/>
    <col min="6411" max="6411" width="5.81640625" style="12" customWidth="1"/>
    <col min="6412" max="6413" width="8.81640625" style="12"/>
    <col min="6414" max="6414" width="9.54296875" style="12" bestFit="1" customWidth="1"/>
    <col min="6415" max="6415" width="8.81640625" style="12"/>
    <col min="6416" max="6416" width="9.81640625" style="12" bestFit="1" customWidth="1"/>
    <col min="6417" max="6417" width="8.81640625" style="12"/>
    <col min="6418" max="6418" width="14.81640625" style="12" bestFit="1" customWidth="1"/>
    <col min="6419" max="6419" width="8.81640625" style="12"/>
    <col min="6420" max="6420" width="5.453125" style="12" bestFit="1" customWidth="1"/>
    <col min="6421" max="6656" width="8.81640625" style="12"/>
    <col min="6657" max="6657" width="8.54296875" style="12" customWidth="1"/>
    <col min="6658" max="6658" width="10.1796875" style="12" customWidth="1"/>
    <col min="6659" max="6662" width="8.81640625" style="12"/>
    <col min="6663" max="6663" width="9.81640625" style="12" bestFit="1" customWidth="1"/>
    <col min="6664" max="6664" width="8.54296875" style="12" customWidth="1"/>
    <col min="6665" max="6665" width="14.81640625" style="12" bestFit="1" customWidth="1"/>
    <col min="6666" max="6666" width="8.81640625" style="12"/>
    <col min="6667" max="6667" width="5.81640625" style="12" customWidth="1"/>
    <col min="6668" max="6669" width="8.81640625" style="12"/>
    <col min="6670" max="6670" width="9.54296875" style="12" bestFit="1" customWidth="1"/>
    <col min="6671" max="6671" width="8.81640625" style="12"/>
    <col min="6672" max="6672" width="9.81640625" style="12" bestFit="1" customWidth="1"/>
    <col min="6673" max="6673" width="8.81640625" style="12"/>
    <col min="6674" max="6674" width="14.81640625" style="12" bestFit="1" customWidth="1"/>
    <col min="6675" max="6675" width="8.81640625" style="12"/>
    <col min="6676" max="6676" width="5.453125" style="12" bestFit="1" customWidth="1"/>
    <col min="6677" max="6912" width="8.81640625" style="12"/>
    <col min="6913" max="6913" width="8.54296875" style="12" customWidth="1"/>
    <col min="6914" max="6914" width="10.1796875" style="12" customWidth="1"/>
    <col min="6915" max="6918" width="8.81640625" style="12"/>
    <col min="6919" max="6919" width="9.81640625" style="12" bestFit="1" customWidth="1"/>
    <col min="6920" max="6920" width="8.54296875" style="12" customWidth="1"/>
    <col min="6921" max="6921" width="14.81640625" style="12" bestFit="1" customWidth="1"/>
    <col min="6922" max="6922" width="8.81640625" style="12"/>
    <col min="6923" max="6923" width="5.81640625" style="12" customWidth="1"/>
    <col min="6924" max="6925" width="8.81640625" style="12"/>
    <col min="6926" max="6926" width="9.54296875" style="12" bestFit="1" customWidth="1"/>
    <col min="6927" max="6927" width="8.81640625" style="12"/>
    <col min="6928" max="6928" width="9.81640625" style="12" bestFit="1" customWidth="1"/>
    <col min="6929" max="6929" width="8.81640625" style="12"/>
    <col min="6930" max="6930" width="14.81640625" style="12" bestFit="1" customWidth="1"/>
    <col min="6931" max="6931" width="8.81640625" style="12"/>
    <col min="6932" max="6932" width="5.453125" style="12" bestFit="1" customWidth="1"/>
    <col min="6933" max="7168" width="8.81640625" style="12"/>
    <col min="7169" max="7169" width="8.54296875" style="12" customWidth="1"/>
    <col min="7170" max="7170" width="10.1796875" style="12" customWidth="1"/>
    <col min="7171" max="7174" width="8.81640625" style="12"/>
    <col min="7175" max="7175" width="9.81640625" style="12" bestFit="1" customWidth="1"/>
    <col min="7176" max="7176" width="8.54296875" style="12" customWidth="1"/>
    <col min="7177" max="7177" width="14.81640625" style="12" bestFit="1" customWidth="1"/>
    <col min="7178" max="7178" width="8.81640625" style="12"/>
    <col min="7179" max="7179" width="5.81640625" style="12" customWidth="1"/>
    <col min="7180" max="7181" width="8.81640625" style="12"/>
    <col min="7182" max="7182" width="9.54296875" style="12" bestFit="1" customWidth="1"/>
    <col min="7183" max="7183" width="8.81640625" style="12"/>
    <col min="7184" max="7184" width="9.81640625" style="12" bestFit="1" customWidth="1"/>
    <col min="7185" max="7185" width="8.81640625" style="12"/>
    <col min="7186" max="7186" width="14.81640625" style="12" bestFit="1" customWidth="1"/>
    <col min="7187" max="7187" width="8.81640625" style="12"/>
    <col min="7188" max="7188" width="5.453125" style="12" bestFit="1" customWidth="1"/>
    <col min="7189" max="7424" width="8.81640625" style="12"/>
    <col min="7425" max="7425" width="8.54296875" style="12" customWidth="1"/>
    <col min="7426" max="7426" width="10.1796875" style="12" customWidth="1"/>
    <col min="7427" max="7430" width="8.81640625" style="12"/>
    <col min="7431" max="7431" width="9.81640625" style="12" bestFit="1" customWidth="1"/>
    <col min="7432" max="7432" width="8.54296875" style="12" customWidth="1"/>
    <col min="7433" max="7433" width="14.81640625" style="12" bestFit="1" customWidth="1"/>
    <col min="7434" max="7434" width="8.81640625" style="12"/>
    <col min="7435" max="7435" width="5.81640625" style="12" customWidth="1"/>
    <col min="7436" max="7437" width="8.81640625" style="12"/>
    <col min="7438" max="7438" width="9.54296875" style="12" bestFit="1" customWidth="1"/>
    <col min="7439" max="7439" width="8.81640625" style="12"/>
    <col min="7440" max="7440" width="9.81640625" style="12" bestFit="1" customWidth="1"/>
    <col min="7441" max="7441" width="8.81640625" style="12"/>
    <col min="7442" max="7442" width="14.81640625" style="12" bestFit="1" customWidth="1"/>
    <col min="7443" max="7443" width="8.81640625" style="12"/>
    <col min="7444" max="7444" width="5.453125" style="12" bestFit="1" customWidth="1"/>
    <col min="7445" max="7680" width="8.81640625" style="12"/>
    <col min="7681" max="7681" width="8.54296875" style="12" customWidth="1"/>
    <col min="7682" max="7682" width="10.1796875" style="12" customWidth="1"/>
    <col min="7683" max="7686" width="8.81640625" style="12"/>
    <col min="7687" max="7687" width="9.81640625" style="12" bestFit="1" customWidth="1"/>
    <col min="7688" max="7688" width="8.54296875" style="12" customWidth="1"/>
    <col min="7689" max="7689" width="14.81640625" style="12" bestFit="1" customWidth="1"/>
    <col min="7690" max="7690" width="8.81640625" style="12"/>
    <col min="7691" max="7691" width="5.81640625" style="12" customWidth="1"/>
    <col min="7692" max="7693" width="8.81640625" style="12"/>
    <col min="7694" max="7694" width="9.54296875" style="12" bestFit="1" customWidth="1"/>
    <col min="7695" max="7695" width="8.81640625" style="12"/>
    <col min="7696" max="7696" width="9.81640625" style="12" bestFit="1" customWidth="1"/>
    <col min="7697" max="7697" width="8.81640625" style="12"/>
    <col min="7698" max="7698" width="14.81640625" style="12" bestFit="1" customWidth="1"/>
    <col min="7699" max="7699" width="8.81640625" style="12"/>
    <col min="7700" max="7700" width="5.453125" style="12" bestFit="1" customWidth="1"/>
    <col min="7701" max="7936" width="8.81640625" style="12"/>
    <col min="7937" max="7937" width="8.54296875" style="12" customWidth="1"/>
    <col min="7938" max="7938" width="10.1796875" style="12" customWidth="1"/>
    <col min="7939" max="7942" width="8.81640625" style="12"/>
    <col min="7943" max="7943" width="9.81640625" style="12" bestFit="1" customWidth="1"/>
    <col min="7944" max="7944" width="8.54296875" style="12" customWidth="1"/>
    <col min="7945" max="7945" width="14.81640625" style="12" bestFit="1" customWidth="1"/>
    <col min="7946" max="7946" width="8.81640625" style="12"/>
    <col min="7947" max="7947" width="5.81640625" style="12" customWidth="1"/>
    <col min="7948" max="7949" width="8.81640625" style="12"/>
    <col min="7950" max="7950" width="9.54296875" style="12" bestFit="1" customWidth="1"/>
    <col min="7951" max="7951" width="8.81640625" style="12"/>
    <col min="7952" max="7952" width="9.81640625" style="12" bestFit="1" customWidth="1"/>
    <col min="7953" max="7953" width="8.81640625" style="12"/>
    <col min="7954" max="7954" width="14.81640625" style="12" bestFit="1" customWidth="1"/>
    <col min="7955" max="7955" width="8.81640625" style="12"/>
    <col min="7956" max="7956" width="5.453125" style="12" bestFit="1" customWidth="1"/>
    <col min="7957" max="8192" width="8.81640625" style="12"/>
    <col min="8193" max="8193" width="8.54296875" style="12" customWidth="1"/>
    <col min="8194" max="8194" width="10.1796875" style="12" customWidth="1"/>
    <col min="8195" max="8198" width="8.81640625" style="12"/>
    <col min="8199" max="8199" width="9.81640625" style="12" bestFit="1" customWidth="1"/>
    <col min="8200" max="8200" width="8.54296875" style="12" customWidth="1"/>
    <col min="8201" max="8201" width="14.81640625" style="12" bestFit="1" customWidth="1"/>
    <col min="8202" max="8202" width="8.81640625" style="12"/>
    <col min="8203" max="8203" width="5.81640625" style="12" customWidth="1"/>
    <col min="8204" max="8205" width="8.81640625" style="12"/>
    <col min="8206" max="8206" width="9.54296875" style="12" bestFit="1" customWidth="1"/>
    <col min="8207" max="8207" width="8.81640625" style="12"/>
    <col min="8208" max="8208" width="9.81640625" style="12" bestFit="1" customWidth="1"/>
    <col min="8209" max="8209" width="8.81640625" style="12"/>
    <col min="8210" max="8210" width="14.81640625" style="12" bestFit="1" customWidth="1"/>
    <col min="8211" max="8211" width="8.81640625" style="12"/>
    <col min="8212" max="8212" width="5.453125" style="12" bestFit="1" customWidth="1"/>
    <col min="8213" max="8448" width="8.81640625" style="12"/>
    <col min="8449" max="8449" width="8.54296875" style="12" customWidth="1"/>
    <col min="8450" max="8450" width="10.1796875" style="12" customWidth="1"/>
    <col min="8451" max="8454" width="8.81640625" style="12"/>
    <col min="8455" max="8455" width="9.81640625" style="12" bestFit="1" customWidth="1"/>
    <col min="8456" max="8456" width="8.54296875" style="12" customWidth="1"/>
    <col min="8457" max="8457" width="14.81640625" style="12" bestFit="1" customWidth="1"/>
    <col min="8458" max="8458" width="8.81640625" style="12"/>
    <col min="8459" max="8459" width="5.81640625" style="12" customWidth="1"/>
    <col min="8460" max="8461" width="8.81640625" style="12"/>
    <col min="8462" max="8462" width="9.54296875" style="12" bestFit="1" customWidth="1"/>
    <col min="8463" max="8463" width="8.81640625" style="12"/>
    <col min="8464" max="8464" width="9.81640625" style="12" bestFit="1" customWidth="1"/>
    <col min="8465" max="8465" width="8.81640625" style="12"/>
    <col min="8466" max="8466" width="14.81640625" style="12" bestFit="1" customWidth="1"/>
    <col min="8467" max="8467" width="8.81640625" style="12"/>
    <col min="8468" max="8468" width="5.453125" style="12" bestFit="1" customWidth="1"/>
    <col min="8469" max="8704" width="8.81640625" style="12"/>
    <col min="8705" max="8705" width="8.54296875" style="12" customWidth="1"/>
    <col min="8706" max="8706" width="10.1796875" style="12" customWidth="1"/>
    <col min="8707" max="8710" width="8.81640625" style="12"/>
    <col min="8711" max="8711" width="9.81640625" style="12" bestFit="1" customWidth="1"/>
    <col min="8712" max="8712" width="8.54296875" style="12" customWidth="1"/>
    <col min="8713" max="8713" width="14.81640625" style="12" bestFit="1" customWidth="1"/>
    <col min="8714" max="8714" width="8.81640625" style="12"/>
    <col min="8715" max="8715" width="5.81640625" style="12" customWidth="1"/>
    <col min="8716" max="8717" width="8.81640625" style="12"/>
    <col min="8718" max="8718" width="9.54296875" style="12" bestFit="1" customWidth="1"/>
    <col min="8719" max="8719" width="8.81640625" style="12"/>
    <col min="8720" max="8720" width="9.81640625" style="12" bestFit="1" customWidth="1"/>
    <col min="8721" max="8721" width="8.81640625" style="12"/>
    <col min="8722" max="8722" width="14.81640625" style="12" bestFit="1" customWidth="1"/>
    <col min="8723" max="8723" width="8.81640625" style="12"/>
    <col min="8724" max="8724" width="5.453125" style="12" bestFit="1" customWidth="1"/>
    <col min="8725" max="8960" width="8.81640625" style="12"/>
    <col min="8961" max="8961" width="8.54296875" style="12" customWidth="1"/>
    <col min="8962" max="8962" width="10.1796875" style="12" customWidth="1"/>
    <col min="8963" max="8966" width="8.81640625" style="12"/>
    <col min="8967" max="8967" width="9.81640625" style="12" bestFit="1" customWidth="1"/>
    <col min="8968" max="8968" width="8.54296875" style="12" customWidth="1"/>
    <col min="8969" max="8969" width="14.81640625" style="12" bestFit="1" customWidth="1"/>
    <col min="8970" max="8970" width="8.81640625" style="12"/>
    <col min="8971" max="8971" width="5.81640625" style="12" customWidth="1"/>
    <col min="8972" max="8973" width="8.81640625" style="12"/>
    <col min="8974" max="8974" width="9.54296875" style="12" bestFit="1" customWidth="1"/>
    <col min="8975" max="8975" width="8.81640625" style="12"/>
    <col min="8976" max="8976" width="9.81640625" style="12" bestFit="1" customWidth="1"/>
    <col min="8977" max="8977" width="8.81640625" style="12"/>
    <col min="8978" max="8978" width="14.81640625" style="12" bestFit="1" customWidth="1"/>
    <col min="8979" max="8979" width="8.81640625" style="12"/>
    <col min="8980" max="8980" width="5.453125" style="12" bestFit="1" customWidth="1"/>
    <col min="8981" max="9216" width="8.81640625" style="12"/>
    <col min="9217" max="9217" width="8.54296875" style="12" customWidth="1"/>
    <col min="9218" max="9218" width="10.1796875" style="12" customWidth="1"/>
    <col min="9219" max="9222" width="8.81640625" style="12"/>
    <col min="9223" max="9223" width="9.81640625" style="12" bestFit="1" customWidth="1"/>
    <col min="9224" max="9224" width="8.54296875" style="12" customWidth="1"/>
    <col min="9225" max="9225" width="14.81640625" style="12" bestFit="1" customWidth="1"/>
    <col min="9226" max="9226" width="8.81640625" style="12"/>
    <col min="9227" max="9227" width="5.81640625" style="12" customWidth="1"/>
    <col min="9228" max="9229" width="8.81640625" style="12"/>
    <col min="9230" max="9230" width="9.54296875" style="12" bestFit="1" customWidth="1"/>
    <col min="9231" max="9231" width="8.81640625" style="12"/>
    <col min="9232" max="9232" width="9.81640625" style="12" bestFit="1" customWidth="1"/>
    <col min="9233" max="9233" width="8.81640625" style="12"/>
    <col min="9234" max="9234" width="14.81640625" style="12" bestFit="1" customWidth="1"/>
    <col min="9235" max="9235" width="8.81640625" style="12"/>
    <col min="9236" max="9236" width="5.453125" style="12" bestFit="1" customWidth="1"/>
    <col min="9237" max="9472" width="8.81640625" style="12"/>
    <col min="9473" max="9473" width="8.54296875" style="12" customWidth="1"/>
    <col min="9474" max="9474" width="10.1796875" style="12" customWidth="1"/>
    <col min="9475" max="9478" width="8.81640625" style="12"/>
    <col min="9479" max="9479" width="9.81640625" style="12" bestFit="1" customWidth="1"/>
    <col min="9480" max="9480" width="8.54296875" style="12" customWidth="1"/>
    <col min="9481" max="9481" width="14.81640625" style="12" bestFit="1" customWidth="1"/>
    <col min="9482" max="9482" width="8.81640625" style="12"/>
    <col min="9483" max="9483" width="5.81640625" style="12" customWidth="1"/>
    <col min="9484" max="9485" width="8.81640625" style="12"/>
    <col min="9486" max="9486" width="9.54296875" style="12" bestFit="1" customWidth="1"/>
    <col min="9487" max="9487" width="8.81640625" style="12"/>
    <col min="9488" max="9488" width="9.81640625" style="12" bestFit="1" customWidth="1"/>
    <col min="9489" max="9489" width="8.81640625" style="12"/>
    <col min="9490" max="9490" width="14.81640625" style="12" bestFit="1" customWidth="1"/>
    <col min="9491" max="9491" width="8.81640625" style="12"/>
    <col min="9492" max="9492" width="5.453125" style="12" bestFit="1" customWidth="1"/>
    <col min="9493" max="9728" width="8.81640625" style="12"/>
    <col min="9729" max="9729" width="8.54296875" style="12" customWidth="1"/>
    <col min="9730" max="9730" width="10.1796875" style="12" customWidth="1"/>
    <col min="9731" max="9734" width="8.81640625" style="12"/>
    <col min="9735" max="9735" width="9.81640625" style="12" bestFit="1" customWidth="1"/>
    <col min="9736" max="9736" width="8.54296875" style="12" customWidth="1"/>
    <col min="9737" max="9737" width="14.81640625" style="12" bestFit="1" customWidth="1"/>
    <col min="9738" max="9738" width="8.81640625" style="12"/>
    <col min="9739" max="9739" width="5.81640625" style="12" customWidth="1"/>
    <col min="9740" max="9741" width="8.81640625" style="12"/>
    <col min="9742" max="9742" width="9.54296875" style="12" bestFit="1" customWidth="1"/>
    <col min="9743" max="9743" width="8.81640625" style="12"/>
    <col min="9744" max="9744" width="9.81640625" style="12" bestFit="1" customWidth="1"/>
    <col min="9745" max="9745" width="8.81640625" style="12"/>
    <col min="9746" max="9746" width="14.81640625" style="12" bestFit="1" customWidth="1"/>
    <col min="9747" max="9747" width="8.81640625" style="12"/>
    <col min="9748" max="9748" width="5.453125" style="12" bestFit="1" customWidth="1"/>
    <col min="9749" max="9984" width="8.81640625" style="12"/>
    <col min="9985" max="9985" width="8.54296875" style="12" customWidth="1"/>
    <col min="9986" max="9986" width="10.1796875" style="12" customWidth="1"/>
    <col min="9987" max="9990" width="8.81640625" style="12"/>
    <col min="9991" max="9991" width="9.81640625" style="12" bestFit="1" customWidth="1"/>
    <col min="9992" max="9992" width="8.54296875" style="12" customWidth="1"/>
    <col min="9993" max="9993" width="14.81640625" style="12" bestFit="1" customWidth="1"/>
    <col min="9994" max="9994" width="8.81640625" style="12"/>
    <col min="9995" max="9995" width="5.81640625" style="12" customWidth="1"/>
    <col min="9996" max="9997" width="8.81640625" style="12"/>
    <col min="9998" max="9998" width="9.54296875" style="12" bestFit="1" customWidth="1"/>
    <col min="9999" max="9999" width="8.81640625" style="12"/>
    <col min="10000" max="10000" width="9.81640625" style="12" bestFit="1" customWidth="1"/>
    <col min="10001" max="10001" width="8.81640625" style="12"/>
    <col min="10002" max="10002" width="14.81640625" style="12" bestFit="1" customWidth="1"/>
    <col min="10003" max="10003" width="8.81640625" style="12"/>
    <col min="10004" max="10004" width="5.453125" style="12" bestFit="1" customWidth="1"/>
    <col min="10005" max="10240" width="8.81640625" style="12"/>
    <col min="10241" max="10241" width="8.54296875" style="12" customWidth="1"/>
    <col min="10242" max="10242" width="10.1796875" style="12" customWidth="1"/>
    <col min="10243" max="10246" width="8.81640625" style="12"/>
    <col min="10247" max="10247" width="9.81640625" style="12" bestFit="1" customWidth="1"/>
    <col min="10248" max="10248" width="8.54296875" style="12" customWidth="1"/>
    <col min="10249" max="10249" width="14.81640625" style="12" bestFit="1" customWidth="1"/>
    <col min="10250" max="10250" width="8.81640625" style="12"/>
    <col min="10251" max="10251" width="5.81640625" style="12" customWidth="1"/>
    <col min="10252" max="10253" width="8.81640625" style="12"/>
    <col min="10254" max="10254" width="9.54296875" style="12" bestFit="1" customWidth="1"/>
    <col min="10255" max="10255" width="8.81640625" style="12"/>
    <col min="10256" max="10256" width="9.81640625" style="12" bestFit="1" customWidth="1"/>
    <col min="10257" max="10257" width="8.81640625" style="12"/>
    <col min="10258" max="10258" width="14.81640625" style="12" bestFit="1" customWidth="1"/>
    <col min="10259" max="10259" width="8.81640625" style="12"/>
    <col min="10260" max="10260" width="5.453125" style="12" bestFit="1" customWidth="1"/>
    <col min="10261" max="10496" width="8.81640625" style="12"/>
    <col min="10497" max="10497" width="8.54296875" style="12" customWidth="1"/>
    <col min="10498" max="10498" width="10.1796875" style="12" customWidth="1"/>
    <col min="10499" max="10502" width="8.81640625" style="12"/>
    <col min="10503" max="10503" width="9.81640625" style="12" bestFit="1" customWidth="1"/>
    <col min="10504" max="10504" width="8.54296875" style="12" customWidth="1"/>
    <col min="10505" max="10505" width="14.81640625" style="12" bestFit="1" customWidth="1"/>
    <col min="10506" max="10506" width="8.81640625" style="12"/>
    <col min="10507" max="10507" width="5.81640625" style="12" customWidth="1"/>
    <col min="10508" max="10509" width="8.81640625" style="12"/>
    <col min="10510" max="10510" width="9.54296875" style="12" bestFit="1" customWidth="1"/>
    <col min="10511" max="10511" width="8.81640625" style="12"/>
    <col min="10512" max="10512" width="9.81640625" style="12" bestFit="1" customWidth="1"/>
    <col min="10513" max="10513" width="8.81640625" style="12"/>
    <col min="10514" max="10514" width="14.81640625" style="12" bestFit="1" customWidth="1"/>
    <col min="10515" max="10515" width="8.81640625" style="12"/>
    <col min="10516" max="10516" width="5.453125" style="12" bestFit="1" customWidth="1"/>
    <col min="10517" max="10752" width="8.81640625" style="12"/>
    <col min="10753" max="10753" width="8.54296875" style="12" customWidth="1"/>
    <col min="10754" max="10754" width="10.1796875" style="12" customWidth="1"/>
    <col min="10755" max="10758" width="8.81640625" style="12"/>
    <col min="10759" max="10759" width="9.81640625" style="12" bestFit="1" customWidth="1"/>
    <col min="10760" max="10760" width="8.54296875" style="12" customWidth="1"/>
    <col min="10761" max="10761" width="14.81640625" style="12" bestFit="1" customWidth="1"/>
    <col min="10762" max="10762" width="8.81640625" style="12"/>
    <col min="10763" max="10763" width="5.81640625" style="12" customWidth="1"/>
    <col min="10764" max="10765" width="8.81640625" style="12"/>
    <col min="10766" max="10766" width="9.54296875" style="12" bestFit="1" customWidth="1"/>
    <col min="10767" max="10767" width="8.81640625" style="12"/>
    <col min="10768" max="10768" width="9.81640625" style="12" bestFit="1" customWidth="1"/>
    <col min="10769" max="10769" width="8.81640625" style="12"/>
    <col min="10770" max="10770" width="14.81640625" style="12" bestFit="1" customWidth="1"/>
    <col min="10771" max="10771" width="8.81640625" style="12"/>
    <col min="10772" max="10772" width="5.453125" style="12" bestFit="1" customWidth="1"/>
    <col min="10773" max="11008" width="8.81640625" style="12"/>
    <col min="11009" max="11009" width="8.54296875" style="12" customWidth="1"/>
    <col min="11010" max="11010" width="10.1796875" style="12" customWidth="1"/>
    <col min="11011" max="11014" width="8.81640625" style="12"/>
    <col min="11015" max="11015" width="9.81640625" style="12" bestFit="1" customWidth="1"/>
    <col min="11016" max="11016" width="8.54296875" style="12" customWidth="1"/>
    <col min="11017" max="11017" width="14.81640625" style="12" bestFit="1" customWidth="1"/>
    <col min="11018" max="11018" width="8.81640625" style="12"/>
    <col min="11019" max="11019" width="5.81640625" style="12" customWidth="1"/>
    <col min="11020" max="11021" width="8.81640625" style="12"/>
    <col min="11022" max="11022" width="9.54296875" style="12" bestFit="1" customWidth="1"/>
    <col min="11023" max="11023" width="8.81640625" style="12"/>
    <col min="11024" max="11024" width="9.81640625" style="12" bestFit="1" customWidth="1"/>
    <col min="11025" max="11025" width="8.81640625" style="12"/>
    <col min="11026" max="11026" width="14.81640625" style="12" bestFit="1" customWidth="1"/>
    <col min="11027" max="11027" width="8.81640625" style="12"/>
    <col min="11028" max="11028" width="5.453125" style="12" bestFit="1" customWidth="1"/>
    <col min="11029" max="11264" width="8.81640625" style="12"/>
    <col min="11265" max="11265" width="8.54296875" style="12" customWidth="1"/>
    <col min="11266" max="11266" width="10.1796875" style="12" customWidth="1"/>
    <col min="11267" max="11270" width="8.81640625" style="12"/>
    <col min="11271" max="11271" width="9.81640625" style="12" bestFit="1" customWidth="1"/>
    <col min="11272" max="11272" width="8.54296875" style="12" customWidth="1"/>
    <col min="11273" max="11273" width="14.81640625" style="12" bestFit="1" customWidth="1"/>
    <col min="11274" max="11274" width="8.81640625" style="12"/>
    <col min="11275" max="11275" width="5.81640625" style="12" customWidth="1"/>
    <col min="11276" max="11277" width="8.81640625" style="12"/>
    <col min="11278" max="11278" width="9.54296875" style="12" bestFit="1" customWidth="1"/>
    <col min="11279" max="11279" width="8.81640625" style="12"/>
    <col min="11280" max="11280" width="9.81640625" style="12" bestFit="1" customWidth="1"/>
    <col min="11281" max="11281" width="8.81640625" style="12"/>
    <col min="11282" max="11282" width="14.81640625" style="12" bestFit="1" customWidth="1"/>
    <col min="11283" max="11283" width="8.81640625" style="12"/>
    <col min="11284" max="11284" width="5.453125" style="12" bestFit="1" customWidth="1"/>
    <col min="11285" max="11520" width="8.81640625" style="12"/>
    <col min="11521" max="11521" width="8.54296875" style="12" customWidth="1"/>
    <col min="11522" max="11522" width="10.1796875" style="12" customWidth="1"/>
    <col min="11523" max="11526" width="8.81640625" style="12"/>
    <col min="11527" max="11527" width="9.81640625" style="12" bestFit="1" customWidth="1"/>
    <col min="11528" max="11528" width="8.54296875" style="12" customWidth="1"/>
    <col min="11529" max="11529" width="14.81640625" style="12" bestFit="1" customWidth="1"/>
    <col min="11530" max="11530" width="8.81640625" style="12"/>
    <col min="11531" max="11531" width="5.81640625" style="12" customWidth="1"/>
    <col min="11532" max="11533" width="8.81640625" style="12"/>
    <col min="11534" max="11534" width="9.54296875" style="12" bestFit="1" customWidth="1"/>
    <col min="11535" max="11535" width="8.81640625" style="12"/>
    <col min="11536" max="11536" width="9.81640625" style="12" bestFit="1" customWidth="1"/>
    <col min="11537" max="11537" width="8.81640625" style="12"/>
    <col min="11538" max="11538" width="14.81640625" style="12" bestFit="1" customWidth="1"/>
    <col min="11539" max="11539" width="8.81640625" style="12"/>
    <col min="11540" max="11540" width="5.453125" style="12" bestFit="1" customWidth="1"/>
    <col min="11541" max="11776" width="8.81640625" style="12"/>
    <col min="11777" max="11777" width="8.54296875" style="12" customWidth="1"/>
    <col min="11778" max="11778" width="10.1796875" style="12" customWidth="1"/>
    <col min="11779" max="11782" width="8.81640625" style="12"/>
    <col min="11783" max="11783" width="9.81640625" style="12" bestFit="1" customWidth="1"/>
    <col min="11784" max="11784" width="8.54296875" style="12" customWidth="1"/>
    <col min="11785" max="11785" width="14.81640625" style="12" bestFit="1" customWidth="1"/>
    <col min="11786" max="11786" width="8.81640625" style="12"/>
    <col min="11787" max="11787" width="5.81640625" style="12" customWidth="1"/>
    <col min="11788" max="11789" width="8.81640625" style="12"/>
    <col min="11790" max="11790" width="9.54296875" style="12" bestFit="1" customWidth="1"/>
    <col min="11791" max="11791" width="8.81640625" style="12"/>
    <col min="11792" max="11792" width="9.81640625" style="12" bestFit="1" customWidth="1"/>
    <col min="11793" max="11793" width="8.81640625" style="12"/>
    <col min="11794" max="11794" width="14.81640625" style="12" bestFit="1" customWidth="1"/>
    <col min="11795" max="11795" width="8.81640625" style="12"/>
    <col min="11796" max="11796" width="5.453125" style="12" bestFit="1" customWidth="1"/>
    <col min="11797" max="12032" width="8.81640625" style="12"/>
    <col min="12033" max="12033" width="8.54296875" style="12" customWidth="1"/>
    <col min="12034" max="12034" width="10.1796875" style="12" customWidth="1"/>
    <col min="12035" max="12038" width="8.81640625" style="12"/>
    <col min="12039" max="12039" width="9.81640625" style="12" bestFit="1" customWidth="1"/>
    <col min="12040" max="12040" width="8.54296875" style="12" customWidth="1"/>
    <col min="12041" max="12041" width="14.81640625" style="12" bestFit="1" customWidth="1"/>
    <col min="12042" max="12042" width="8.81640625" style="12"/>
    <col min="12043" max="12043" width="5.81640625" style="12" customWidth="1"/>
    <col min="12044" max="12045" width="8.81640625" style="12"/>
    <col min="12046" max="12046" width="9.54296875" style="12" bestFit="1" customWidth="1"/>
    <col min="12047" max="12047" width="8.81640625" style="12"/>
    <col min="12048" max="12048" width="9.81640625" style="12" bestFit="1" customWidth="1"/>
    <col min="12049" max="12049" width="8.81640625" style="12"/>
    <col min="12050" max="12050" width="14.81640625" style="12" bestFit="1" customWidth="1"/>
    <col min="12051" max="12051" width="8.81640625" style="12"/>
    <col min="12052" max="12052" width="5.453125" style="12" bestFit="1" customWidth="1"/>
    <col min="12053" max="12288" width="8.81640625" style="12"/>
    <col min="12289" max="12289" width="8.54296875" style="12" customWidth="1"/>
    <col min="12290" max="12290" width="10.1796875" style="12" customWidth="1"/>
    <col min="12291" max="12294" width="8.81640625" style="12"/>
    <col min="12295" max="12295" width="9.81640625" style="12" bestFit="1" customWidth="1"/>
    <col min="12296" max="12296" width="8.54296875" style="12" customWidth="1"/>
    <col min="12297" max="12297" width="14.81640625" style="12" bestFit="1" customWidth="1"/>
    <col min="12298" max="12298" width="8.81640625" style="12"/>
    <col min="12299" max="12299" width="5.81640625" style="12" customWidth="1"/>
    <col min="12300" max="12301" width="8.81640625" style="12"/>
    <col min="12302" max="12302" width="9.54296875" style="12" bestFit="1" customWidth="1"/>
    <col min="12303" max="12303" width="8.81640625" style="12"/>
    <col min="12304" max="12304" width="9.81640625" style="12" bestFit="1" customWidth="1"/>
    <col min="12305" max="12305" width="8.81640625" style="12"/>
    <col min="12306" max="12306" width="14.81640625" style="12" bestFit="1" customWidth="1"/>
    <col min="12307" max="12307" width="8.81640625" style="12"/>
    <col min="12308" max="12308" width="5.453125" style="12" bestFit="1" customWidth="1"/>
    <col min="12309" max="12544" width="8.81640625" style="12"/>
    <col min="12545" max="12545" width="8.54296875" style="12" customWidth="1"/>
    <col min="12546" max="12546" width="10.1796875" style="12" customWidth="1"/>
    <col min="12547" max="12550" width="8.81640625" style="12"/>
    <col min="12551" max="12551" width="9.81640625" style="12" bestFit="1" customWidth="1"/>
    <col min="12552" max="12552" width="8.54296875" style="12" customWidth="1"/>
    <col min="12553" max="12553" width="14.81640625" style="12" bestFit="1" customWidth="1"/>
    <col min="12554" max="12554" width="8.81640625" style="12"/>
    <col min="12555" max="12555" width="5.81640625" style="12" customWidth="1"/>
    <col min="12556" max="12557" width="8.81640625" style="12"/>
    <col min="12558" max="12558" width="9.54296875" style="12" bestFit="1" customWidth="1"/>
    <col min="12559" max="12559" width="8.81640625" style="12"/>
    <col min="12560" max="12560" width="9.81640625" style="12" bestFit="1" customWidth="1"/>
    <col min="12561" max="12561" width="8.81640625" style="12"/>
    <col min="12562" max="12562" width="14.81640625" style="12" bestFit="1" customWidth="1"/>
    <col min="12563" max="12563" width="8.81640625" style="12"/>
    <col min="12564" max="12564" width="5.453125" style="12" bestFit="1" customWidth="1"/>
    <col min="12565" max="12800" width="8.81640625" style="12"/>
    <col min="12801" max="12801" width="8.54296875" style="12" customWidth="1"/>
    <col min="12802" max="12802" width="10.1796875" style="12" customWidth="1"/>
    <col min="12803" max="12806" width="8.81640625" style="12"/>
    <col min="12807" max="12807" width="9.81640625" style="12" bestFit="1" customWidth="1"/>
    <col min="12808" max="12808" width="8.54296875" style="12" customWidth="1"/>
    <col min="12809" max="12809" width="14.81640625" style="12" bestFit="1" customWidth="1"/>
    <col min="12810" max="12810" width="8.81640625" style="12"/>
    <col min="12811" max="12811" width="5.81640625" style="12" customWidth="1"/>
    <col min="12812" max="12813" width="8.81640625" style="12"/>
    <col min="12814" max="12814" width="9.54296875" style="12" bestFit="1" customWidth="1"/>
    <col min="12815" max="12815" width="8.81640625" style="12"/>
    <col min="12816" max="12816" width="9.81640625" style="12" bestFit="1" customWidth="1"/>
    <col min="12817" max="12817" width="8.81640625" style="12"/>
    <col min="12818" max="12818" width="14.81640625" style="12" bestFit="1" customWidth="1"/>
    <col min="12819" max="12819" width="8.81640625" style="12"/>
    <col min="12820" max="12820" width="5.453125" style="12" bestFit="1" customWidth="1"/>
    <col min="12821" max="13056" width="8.81640625" style="12"/>
    <col min="13057" max="13057" width="8.54296875" style="12" customWidth="1"/>
    <col min="13058" max="13058" width="10.1796875" style="12" customWidth="1"/>
    <col min="13059" max="13062" width="8.81640625" style="12"/>
    <col min="13063" max="13063" width="9.81640625" style="12" bestFit="1" customWidth="1"/>
    <col min="13064" max="13064" width="8.54296875" style="12" customWidth="1"/>
    <col min="13065" max="13065" width="14.81640625" style="12" bestFit="1" customWidth="1"/>
    <col min="13066" max="13066" width="8.81640625" style="12"/>
    <col min="13067" max="13067" width="5.81640625" style="12" customWidth="1"/>
    <col min="13068" max="13069" width="8.81640625" style="12"/>
    <col min="13070" max="13070" width="9.54296875" style="12" bestFit="1" customWidth="1"/>
    <col min="13071" max="13071" width="8.81640625" style="12"/>
    <col min="13072" max="13072" width="9.81640625" style="12" bestFit="1" customWidth="1"/>
    <col min="13073" max="13073" width="8.81640625" style="12"/>
    <col min="13074" max="13074" width="14.81640625" style="12" bestFit="1" customWidth="1"/>
    <col min="13075" max="13075" width="8.81640625" style="12"/>
    <col min="13076" max="13076" width="5.453125" style="12" bestFit="1" customWidth="1"/>
    <col min="13077" max="13312" width="8.81640625" style="12"/>
    <col min="13313" max="13313" width="8.54296875" style="12" customWidth="1"/>
    <col min="13314" max="13314" width="10.1796875" style="12" customWidth="1"/>
    <col min="13315" max="13318" width="8.81640625" style="12"/>
    <col min="13319" max="13319" width="9.81640625" style="12" bestFit="1" customWidth="1"/>
    <col min="13320" max="13320" width="8.54296875" style="12" customWidth="1"/>
    <col min="13321" max="13321" width="14.81640625" style="12" bestFit="1" customWidth="1"/>
    <col min="13322" max="13322" width="8.81640625" style="12"/>
    <col min="13323" max="13323" width="5.81640625" style="12" customWidth="1"/>
    <col min="13324" max="13325" width="8.81640625" style="12"/>
    <col min="13326" max="13326" width="9.54296875" style="12" bestFit="1" customWidth="1"/>
    <col min="13327" max="13327" width="8.81640625" style="12"/>
    <col min="13328" max="13328" width="9.81640625" style="12" bestFit="1" customWidth="1"/>
    <col min="13329" max="13329" width="8.81640625" style="12"/>
    <col min="13330" max="13330" width="14.81640625" style="12" bestFit="1" customWidth="1"/>
    <col min="13331" max="13331" width="8.81640625" style="12"/>
    <col min="13332" max="13332" width="5.453125" style="12" bestFit="1" customWidth="1"/>
    <col min="13333" max="13568" width="8.81640625" style="12"/>
    <col min="13569" max="13569" width="8.54296875" style="12" customWidth="1"/>
    <col min="13570" max="13570" width="10.1796875" style="12" customWidth="1"/>
    <col min="13571" max="13574" width="8.81640625" style="12"/>
    <col min="13575" max="13575" width="9.81640625" style="12" bestFit="1" customWidth="1"/>
    <col min="13576" max="13576" width="8.54296875" style="12" customWidth="1"/>
    <col min="13577" max="13577" width="14.81640625" style="12" bestFit="1" customWidth="1"/>
    <col min="13578" max="13578" width="8.81640625" style="12"/>
    <col min="13579" max="13579" width="5.81640625" style="12" customWidth="1"/>
    <col min="13580" max="13581" width="8.81640625" style="12"/>
    <col min="13582" max="13582" width="9.54296875" style="12" bestFit="1" customWidth="1"/>
    <col min="13583" max="13583" width="8.81640625" style="12"/>
    <col min="13584" max="13584" width="9.81640625" style="12" bestFit="1" customWidth="1"/>
    <col min="13585" max="13585" width="8.81640625" style="12"/>
    <col min="13586" max="13586" width="14.81640625" style="12" bestFit="1" customWidth="1"/>
    <col min="13587" max="13587" width="8.81640625" style="12"/>
    <col min="13588" max="13588" width="5.453125" style="12" bestFit="1" customWidth="1"/>
    <col min="13589" max="13824" width="8.81640625" style="12"/>
    <col min="13825" max="13825" width="8.54296875" style="12" customWidth="1"/>
    <col min="13826" max="13826" width="10.1796875" style="12" customWidth="1"/>
    <col min="13827" max="13830" width="8.81640625" style="12"/>
    <col min="13831" max="13831" width="9.81640625" style="12" bestFit="1" customWidth="1"/>
    <col min="13832" max="13832" width="8.54296875" style="12" customWidth="1"/>
    <col min="13833" max="13833" width="14.81640625" style="12" bestFit="1" customWidth="1"/>
    <col min="13834" max="13834" width="8.81640625" style="12"/>
    <col min="13835" max="13835" width="5.81640625" style="12" customWidth="1"/>
    <col min="13836" max="13837" width="8.81640625" style="12"/>
    <col min="13838" max="13838" width="9.54296875" style="12" bestFit="1" customWidth="1"/>
    <col min="13839" max="13839" width="8.81640625" style="12"/>
    <col min="13840" max="13840" width="9.81640625" style="12" bestFit="1" customWidth="1"/>
    <col min="13841" max="13841" width="8.81640625" style="12"/>
    <col min="13842" max="13842" width="14.81640625" style="12" bestFit="1" customWidth="1"/>
    <col min="13843" max="13843" width="8.81640625" style="12"/>
    <col min="13844" max="13844" width="5.453125" style="12" bestFit="1" customWidth="1"/>
    <col min="13845" max="14080" width="8.81640625" style="12"/>
    <col min="14081" max="14081" width="8.54296875" style="12" customWidth="1"/>
    <col min="14082" max="14082" width="10.1796875" style="12" customWidth="1"/>
    <col min="14083" max="14086" width="8.81640625" style="12"/>
    <col min="14087" max="14087" width="9.81640625" style="12" bestFit="1" customWidth="1"/>
    <col min="14088" max="14088" width="8.54296875" style="12" customWidth="1"/>
    <col min="14089" max="14089" width="14.81640625" style="12" bestFit="1" customWidth="1"/>
    <col min="14090" max="14090" width="8.81640625" style="12"/>
    <col min="14091" max="14091" width="5.81640625" style="12" customWidth="1"/>
    <col min="14092" max="14093" width="8.81640625" style="12"/>
    <col min="14094" max="14094" width="9.54296875" style="12" bestFit="1" customWidth="1"/>
    <col min="14095" max="14095" width="8.81640625" style="12"/>
    <col min="14096" max="14096" width="9.81640625" style="12" bestFit="1" customWidth="1"/>
    <col min="14097" max="14097" width="8.81640625" style="12"/>
    <col min="14098" max="14098" width="14.81640625" style="12" bestFit="1" customWidth="1"/>
    <col min="14099" max="14099" width="8.81640625" style="12"/>
    <col min="14100" max="14100" width="5.453125" style="12" bestFit="1" customWidth="1"/>
    <col min="14101" max="14336" width="8.81640625" style="12"/>
    <col min="14337" max="14337" width="8.54296875" style="12" customWidth="1"/>
    <col min="14338" max="14338" width="10.1796875" style="12" customWidth="1"/>
    <col min="14339" max="14342" width="8.81640625" style="12"/>
    <col min="14343" max="14343" width="9.81640625" style="12" bestFit="1" customWidth="1"/>
    <col min="14344" max="14344" width="8.54296875" style="12" customWidth="1"/>
    <col min="14345" max="14345" width="14.81640625" style="12" bestFit="1" customWidth="1"/>
    <col min="14346" max="14346" width="8.81640625" style="12"/>
    <col min="14347" max="14347" width="5.81640625" style="12" customWidth="1"/>
    <col min="14348" max="14349" width="8.81640625" style="12"/>
    <col min="14350" max="14350" width="9.54296875" style="12" bestFit="1" customWidth="1"/>
    <col min="14351" max="14351" width="8.81640625" style="12"/>
    <col min="14352" max="14352" width="9.81640625" style="12" bestFit="1" customWidth="1"/>
    <col min="14353" max="14353" width="8.81640625" style="12"/>
    <col min="14354" max="14354" width="14.81640625" style="12" bestFit="1" customWidth="1"/>
    <col min="14355" max="14355" width="8.81640625" style="12"/>
    <col min="14356" max="14356" width="5.453125" style="12" bestFit="1" customWidth="1"/>
    <col min="14357" max="14592" width="8.81640625" style="12"/>
    <col min="14593" max="14593" width="8.54296875" style="12" customWidth="1"/>
    <col min="14594" max="14594" width="10.1796875" style="12" customWidth="1"/>
    <col min="14595" max="14598" width="8.81640625" style="12"/>
    <col min="14599" max="14599" width="9.81640625" style="12" bestFit="1" customWidth="1"/>
    <col min="14600" max="14600" width="8.54296875" style="12" customWidth="1"/>
    <col min="14601" max="14601" width="14.81640625" style="12" bestFit="1" customWidth="1"/>
    <col min="14602" max="14602" width="8.81640625" style="12"/>
    <col min="14603" max="14603" width="5.81640625" style="12" customWidth="1"/>
    <col min="14604" max="14605" width="8.81640625" style="12"/>
    <col min="14606" max="14606" width="9.54296875" style="12" bestFit="1" customWidth="1"/>
    <col min="14607" max="14607" width="8.81640625" style="12"/>
    <col min="14608" max="14608" width="9.81640625" style="12" bestFit="1" customWidth="1"/>
    <col min="14609" max="14609" width="8.81640625" style="12"/>
    <col min="14610" max="14610" width="14.81640625" style="12" bestFit="1" customWidth="1"/>
    <col min="14611" max="14611" width="8.81640625" style="12"/>
    <col min="14612" max="14612" width="5.453125" style="12" bestFit="1" customWidth="1"/>
    <col min="14613" max="14848" width="8.81640625" style="12"/>
    <col min="14849" max="14849" width="8.54296875" style="12" customWidth="1"/>
    <col min="14850" max="14850" width="10.1796875" style="12" customWidth="1"/>
    <col min="14851" max="14854" width="8.81640625" style="12"/>
    <col min="14855" max="14855" width="9.81640625" style="12" bestFit="1" customWidth="1"/>
    <col min="14856" max="14856" width="8.54296875" style="12" customWidth="1"/>
    <col min="14857" max="14857" width="14.81640625" style="12" bestFit="1" customWidth="1"/>
    <col min="14858" max="14858" width="8.81640625" style="12"/>
    <col min="14859" max="14859" width="5.81640625" style="12" customWidth="1"/>
    <col min="14860" max="14861" width="8.81640625" style="12"/>
    <col min="14862" max="14862" width="9.54296875" style="12" bestFit="1" customWidth="1"/>
    <col min="14863" max="14863" width="8.81640625" style="12"/>
    <col min="14864" max="14864" width="9.81640625" style="12" bestFit="1" customWidth="1"/>
    <col min="14865" max="14865" width="8.81640625" style="12"/>
    <col min="14866" max="14866" width="14.81640625" style="12" bestFit="1" customWidth="1"/>
    <col min="14867" max="14867" width="8.81640625" style="12"/>
    <col min="14868" max="14868" width="5.453125" style="12" bestFit="1" customWidth="1"/>
    <col min="14869" max="15104" width="8.81640625" style="12"/>
    <col min="15105" max="15105" width="8.54296875" style="12" customWidth="1"/>
    <col min="15106" max="15106" width="10.1796875" style="12" customWidth="1"/>
    <col min="15107" max="15110" width="8.81640625" style="12"/>
    <col min="15111" max="15111" width="9.81640625" style="12" bestFit="1" customWidth="1"/>
    <col min="15112" max="15112" width="8.54296875" style="12" customWidth="1"/>
    <col min="15113" max="15113" width="14.81640625" style="12" bestFit="1" customWidth="1"/>
    <col min="15114" max="15114" width="8.81640625" style="12"/>
    <col min="15115" max="15115" width="5.81640625" style="12" customWidth="1"/>
    <col min="15116" max="15117" width="8.81640625" style="12"/>
    <col min="15118" max="15118" width="9.54296875" style="12" bestFit="1" customWidth="1"/>
    <col min="15119" max="15119" width="8.81640625" style="12"/>
    <col min="15120" max="15120" width="9.81640625" style="12" bestFit="1" customWidth="1"/>
    <col min="15121" max="15121" width="8.81640625" style="12"/>
    <col min="15122" max="15122" width="14.81640625" style="12" bestFit="1" customWidth="1"/>
    <col min="15123" max="15123" width="8.81640625" style="12"/>
    <col min="15124" max="15124" width="5.453125" style="12" bestFit="1" customWidth="1"/>
    <col min="15125" max="15360" width="8.81640625" style="12"/>
    <col min="15361" max="15361" width="8.54296875" style="12" customWidth="1"/>
    <col min="15362" max="15362" width="10.1796875" style="12" customWidth="1"/>
    <col min="15363" max="15366" width="8.81640625" style="12"/>
    <col min="15367" max="15367" width="9.81640625" style="12" bestFit="1" customWidth="1"/>
    <col min="15368" max="15368" width="8.54296875" style="12" customWidth="1"/>
    <col min="15369" max="15369" width="14.81640625" style="12" bestFit="1" customWidth="1"/>
    <col min="15370" max="15370" width="8.81640625" style="12"/>
    <col min="15371" max="15371" width="5.81640625" style="12" customWidth="1"/>
    <col min="15372" max="15373" width="8.81640625" style="12"/>
    <col min="15374" max="15374" width="9.54296875" style="12" bestFit="1" customWidth="1"/>
    <col min="15375" max="15375" width="8.81640625" style="12"/>
    <col min="15376" max="15376" width="9.81640625" style="12" bestFit="1" customWidth="1"/>
    <col min="15377" max="15377" width="8.81640625" style="12"/>
    <col min="15378" max="15378" width="14.81640625" style="12" bestFit="1" customWidth="1"/>
    <col min="15379" max="15379" width="8.81640625" style="12"/>
    <col min="15380" max="15380" width="5.453125" style="12" bestFit="1" customWidth="1"/>
    <col min="15381" max="15616" width="8.81640625" style="12"/>
    <col min="15617" max="15617" width="8.54296875" style="12" customWidth="1"/>
    <col min="15618" max="15618" width="10.1796875" style="12" customWidth="1"/>
    <col min="15619" max="15622" width="8.81640625" style="12"/>
    <col min="15623" max="15623" width="9.81640625" style="12" bestFit="1" customWidth="1"/>
    <col min="15624" max="15624" width="8.54296875" style="12" customWidth="1"/>
    <col min="15625" max="15625" width="14.81640625" style="12" bestFit="1" customWidth="1"/>
    <col min="15626" max="15626" width="8.81640625" style="12"/>
    <col min="15627" max="15627" width="5.81640625" style="12" customWidth="1"/>
    <col min="15628" max="15629" width="8.81640625" style="12"/>
    <col min="15630" max="15630" width="9.54296875" style="12" bestFit="1" customWidth="1"/>
    <col min="15631" max="15631" width="8.81640625" style="12"/>
    <col min="15632" max="15632" width="9.81640625" style="12" bestFit="1" customWidth="1"/>
    <col min="15633" max="15633" width="8.81640625" style="12"/>
    <col min="15634" max="15634" width="14.81640625" style="12" bestFit="1" customWidth="1"/>
    <col min="15635" max="15635" width="8.81640625" style="12"/>
    <col min="15636" max="15636" width="5.453125" style="12" bestFit="1" customWidth="1"/>
    <col min="15637" max="15872" width="8.81640625" style="12"/>
    <col min="15873" max="15873" width="8.54296875" style="12" customWidth="1"/>
    <col min="15874" max="15874" width="10.1796875" style="12" customWidth="1"/>
    <col min="15875" max="15878" width="8.81640625" style="12"/>
    <col min="15879" max="15879" width="9.81640625" style="12" bestFit="1" customWidth="1"/>
    <col min="15880" max="15880" width="8.54296875" style="12" customWidth="1"/>
    <col min="15881" max="15881" width="14.81640625" style="12" bestFit="1" customWidth="1"/>
    <col min="15882" max="15882" width="8.81640625" style="12"/>
    <col min="15883" max="15883" width="5.81640625" style="12" customWidth="1"/>
    <col min="15884" max="15885" width="8.81640625" style="12"/>
    <col min="15886" max="15886" width="9.54296875" style="12" bestFit="1" customWidth="1"/>
    <col min="15887" max="15887" width="8.81640625" style="12"/>
    <col min="15888" max="15888" width="9.81640625" style="12" bestFit="1" customWidth="1"/>
    <col min="15889" max="15889" width="8.81640625" style="12"/>
    <col min="15890" max="15890" width="14.81640625" style="12" bestFit="1" customWidth="1"/>
    <col min="15891" max="15891" width="8.81640625" style="12"/>
    <col min="15892" max="15892" width="5.453125" style="12" bestFit="1" customWidth="1"/>
    <col min="15893" max="16128" width="8.81640625" style="12"/>
    <col min="16129" max="16129" width="8.54296875" style="12" customWidth="1"/>
    <col min="16130" max="16130" width="10.1796875" style="12" customWidth="1"/>
    <col min="16131" max="16134" width="8.81640625" style="12"/>
    <col min="16135" max="16135" width="9.81640625" style="12" bestFit="1" customWidth="1"/>
    <col min="16136" max="16136" width="8.54296875" style="12" customWidth="1"/>
    <col min="16137" max="16137" width="14.81640625" style="12" bestFit="1" customWidth="1"/>
    <col min="16138" max="16138" width="8.81640625" style="12"/>
    <col min="16139" max="16139" width="5.81640625" style="12" customWidth="1"/>
    <col min="16140" max="16141" width="8.81640625" style="12"/>
    <col min="16142" max="16142" width="9.54296875" style="12" bestFit="1" customWidth="1"/>
    <col min="16143" max="16143" width="8.81640625" style="12"/>
    <col min="16144" max="16144" width="9.81640625" style="12" bestFit="1" customWidth="1"/>
    <col min="16145" max="16145" width="8.81640625" style="12"/>
    <col min="16146" max="16146" width="14.81640625" style="12" bestFit="1" customWidth="1"/>
    <col min="16147" max="16147" width="8.81640625" style="12"/>
    <col min="16148" max="16148" width="5.453125" style="12" bestFit="1" customWidth="1"/>
    <col min="16149" max="16384" width="8.81640625" style="12"/>
  </cols>
  <sheetData>
    <row r="1" spans="1:33" s="2" customFormat="1" ht="45" customHeight="1" x14ac:dyDescent="0.35">
      <c r="A1" s="104" t="s">
        <v>467</v>
      </c>
    </row>
    <row r="2" spans="1:33" s="3" customFormat="1" ht="20.25" customHeight="1" x14ac:dyDescent="0.35">
      <c r="A2" s="3" t="s">
        <v>15</v>
      </c>
    </row>
    <row r="3" spans="1:33" s="3" customFormat="1" ht="20.25" customHeight="1" x14ac:dyDescent="0.35">
      <c r="A3" s="3" t="s">
        <v>126</v>
      </c>
    </row>
    <row r="4" spans="1:33" s="3" customFormat="1" ht="20.25" customHeight="1" x14ac:dyDescent="0.35">
      <c r="A4" s="3" t="s">
        <v>127</v>
      </c>
    </row>
    <row r="5" spans="1:33" s="3" customFormat="1" ht="20.25" customHeight="1" x14ac:dyDescent="0.35">
      <c r="A5" s="3" t="s">
        <v>128</v>
      </c>
    </row>
    <row r="6" spans="1:33" s="105" customFormat="1" ht="96.75" customHeight="1" x14ac:dyDescent="0.35">
      <c r="A6" s="118" t="s">
        <v>36</v>
      </c>
      <c r="B6" s="119" t="s">
        <v>452</v>
      </c>
      <c r="C6" s="120" t="s">
        <v>453</v>
      </c>
      <c r="D6" s="120" t="s">
        <v>454</v>
      </c>
      <c r="E6" s="120" t="s">
        <v>455</v>
      </c>
      <c r="F6" s="120" t="s">
        <v>456</v>
      </c>
      <c r="G6" s="121" t="s">
        <v>130</v>
      </c>
      <c r="H6" s="120" t="s">
        <v>457</v>
      </c>
      <c r="I6" s="122" t="s">
        <v>131</v>
      </c>
      <c r="J6" s="119" t="s">
        <v>458</v>
      </c>
      <c r="K6" s="120" t="s">
        <v>72</v>
      </c>
      <c r="L6" s="120" t="s">
        <v>73</v>
      </c>
      <c r="M6" s="120" t="s">
        <v>459</v>
      </c>
      <c r="N6" s="120" t="s">
        <v>460</v>
      </c>
      <c r="O6" s="121" t="s">
        <v>462</v>
      </c>
      <c r="P6" s="120" t="s">
        <v>463</v>
      </c>
      <c r="Q6" s="122" t="s">
        <v>464</v>
      </c>
    </row>
    <row r="7" spans="1:33" ht="15.5" x14ac:dyDescent="0.35">
      <c r="A7" s="117" t="s">
        <v>468</v>
      </c>
      <c r="B7" s="167">
        <f>SUM(Month!B7:B9)</f>
        <v>63.570000000000007</v>
      </c>
      <c r="C7" s="167">
        <f>SUM(Month!C7:C9)</f>
        <v>14.73</v>
      </c>
      <c r="D7" s="167">
        <f>SUM(Month!D7:D9)</f>
        <v>19.440000000000001</v>
      </c>
      <c r="E7" s="167">
        <f>SUM(Month!E7:E9)</f>
        <v>23.970000000000002</v>
      </c>
      <c r="F7" s="167">
        <f>SUM(Month!F7:F9)</f>
        <v>0.42000000000000004</v>
      </c>
      <c r="G7" s="167">
        <f>SUM(Month!G7:G9)</f>
        <v>5.01</v>
      </c>
      <c r="H7" s="167" t="s">
        <v>461</v>
      </c>
      <c r="I7" s="170" t="s">
        <v>461</v>
      </c>
      <c r="J7" s="167">
        <f>ROUND((SUM(Month!J7:J9)/3),2)</f>
        <v>230.91</v>
      </c>
      <c r="K7" s="167">
        <f>ROUND((SUM(Month!K7:K9)/3),2)</f>
        <v>54.13</v>
      </c>
      <c r="L7" s="167">
        <f>ROUND((SUM(Month!L7:L9)/3),2)</f>
        <v>77.19</v>
      </c>
      <c r="M7" s="167">
        <f>ROUND((SUM(Month!M7:M9)/3),2)</f>
        <v>78.5</v>
      </c>
      <c r="N7" s="167">
        <f>ROUND((SUM(Month!N7:N9)/3),2)</f>
        <v>1.72</v>
      </c>
      <c r="O7" s="167">
        <f>ROUND((SUM(Month!O7:O9)/3),2)</f>
        <v>19.37</v>
      </c>
      <c r="P7" s="167" t="s">
        <v>461</v>
      </c>
      <c r="Q7" s="170" t="s">
        <v>461</v>
      </c>
      <c r="R7" s="65"/>
      <c r="AA7" s="69"/>
      <c r="AB7" s="69"/>
      <c r="AC7" s="69"/>
      <c r="AD7" s="69"/>
      <c r="AE7" s="69"/>
      <c r="AF7" s="69"/>
      <c r="AG7" s="69"/>
    </row>
    <row r="8" spans="1:33" ht="15.5" x14ac:dyDescent="0.35">
      <c r="A8" s="117" t="s">
        <v>469</v>
      </c>
      <c r="B8" s="167">
        <f>SUM(Month!B10:B12)</f>
        <v>49.63000000000001</v>
      </c>
      <c r="C8" s="167">
        <f>SUM(Month!C10:C12)</f>
        <v>11.270000000000001</v>
      </c>
      <c r="D8" s="167">
        <f>SUM(Month!D10:D12)</f>
        <v>18.23</v>
      </c>
      <c r="E8" s="167">
        <f>SUM(Month!E10:E12)</f>
        <v>14.389999999999999</v>
      </c>
      <c r="F8" s="167">
        <f>SUM(Month!F10:F12)</f>
        <v>0.42000000000000004</v>
      </c>
      <c r="G8" s="167">
        <f>SUM(Month!G10:G12)</f>
        <v>5.32</v>
      </c>
      <c r="H8" s="167" t="s">
        <v>461</v>
      </c>
      <c r="I8" s="170" t="s">
        <v>461</v>
      </c>
      <c r="J8" s="167">
        <f>ROUND((SUM(Month!J10:J12)/3),2)</f>
        <v>215.8</v>
      </c>
      <c r="K8" s="167">
        <f>ROUND((SUM(Month!K10:K12)/3),2)</f>
        <v>49.48</v>
      </c>
      <c r="L8" s="167">
        <f>ROUND((SUM(Month!L10:L12)/3),2)</f>
        <v>74.89</v>
      </c>
      <c r="M8" s="167">
        <f>ROUND((SUM(Month!M10:M12)/3),2)</f>
        <v>68.489999999999995</v>
      </c>
      <c r="N8" s="167">
        <f>ROUND((SUM(Month!N10:N12)/3),2)</f>
        <v>1.72</v>
      </c>
      <c r="O8" s="167">
        <f>ROUND((SUM(Month!O10:O12)/3),2)</f>
        <v>21.22</v>
      </c>
      <c r="P8" s="167" t="s">
        <v>461</v>
      </c>
      <c r="Q8" s="170" t="s">
        <v>461</v>
      </c>
      <c r="R8" s="65"/>
      <c r="AA8" s="69"/>
      <c r="AB8" s="69"/>
      <c r="AC8" s="69"/>
      <c r="AD8" s="69"/>
      <c r="AE8" s="69"/>
      <c r="AF8" s="69"/>
      <c r="AG8" s="69"/>
    </row>
    <row r="9" spans="1:33" ht="15.5" x14ac:dyDescent="0.35">
      <c r="A9" s="117" t="s">
        <v>470</v>
      </c>
      <c r="B9" s="167">
        <f>SUM(Month!B13:B15)</f>
        <v>44.57</v>
      </c>
      <c r="C9" s="167">
        <f>SUM(Month!C13:C15)</f>
        <v>9.91</v>
      </c>
      <c r="D9" s="167">
        <f>SUM(Month!D13:D15)</f>
        <v>18.209999999999997</v>
      </c>
      <c r="E9" s="167">
        <f>SUM(Month!E13:E15)</f>
        <v>10.74</v>
      </c>
      <c r="F9" s="167">
        <f>SUM(Month!F13:F15)</f>
        <v>0.42000000000000004</v>
      </c>
      <c r="G9" s="167">
        <f>SUM(Month!G13:G15)</f>
        <v>5.29</v>
      </c>
      <c r="H9" s="167" t="s">
        <v>461</v>
      </c>
      <c r="I9" s="170" t="s">
        <v>461</v>
      </c>
      <c r="J9" s="167">
        <f>ROUND((SUM(Month!J13:J15)/3),2)</f>
        <v>207.16</v>
      </c>
      <c r="K9" s="167">
        <f>ROUND((SUM(Month!K13:K15)/3),2)</f>
        <v>46.67</v>
      </c>
      <c r="L9" s="167">
        <f>ROUND((SUM(Month!L13:L15)/3),2)</f>
        <v>73.97</v>
      </c>
      <c r="M9" s="167">
        <f>ROUND((SUM(Month!M13:M15)/3),2)</f>
        <v>62.14</v>
      </c>
      <c r="N9" s="167">
        <f>ROUND((SUM(Month!N13:N15)/3),2)</f>
        <v>1.72</v>
      </c>
      <c r="O9" s="167">
        <f>ROUND((SUM(Month!O13:O15)/3),2)</f>
        <v>22.65</v>
      </c>
      <c r="P9" s="167" t="s">
        <v>461</v>
      </c>
      <c r="Q9" s="170" t="s">
        <v>461</v>
      </c>
      <c r="R9" s="65"/>
      <c r="AA9" s="69"/>
      <c r="AB9" s="69"/>
      <c r="AC9" s="69"/>
      <c r="AD9" s="69"/>
      <c r="AE9" s="69"/>
      <c r="AF9" s="69"/>
      <c r="AG9" s="69"/>
    </row>
    <row r="10" spans="1:33" ht="15.5" x14ac:dyDescent="0.35">
      <c r="A10" s="117" t="s">
        <v>471</v>
      </c>
      <c r="B10" s="167">
        <f>SUM(Month!B16:B18)</f>
        <v>61.800000000000004</v>
      </c>
      <c r="C10" s="167">
        <f>SUM(Month!C16:C18)</f>
        <v>13.66</v>
      </c>
      <c r="D10" s="167">
        <f>SUM(Month!D16:D18)</f>
        <v>19.91</v>
      </c>
      <c r="E10" s="167">
        <f>SUM(Month!E16:E18)</f>
        <v>22.17</v>
      </c>
      <c r="F10" s="167">
        <f>SUM(Month!F16:F18)</f>
        <v>0.42000000000000004</v>
      </c>
      <c r="G10" s="167">
        <f>SUM(Month!G16:G18)</f>
        <v>5.6400000000000006</v>
      </c>
      <c r="H10" s="167" t="s">
        <v>461</v>
      </c>
      <c r="I10" s="170" t="s">
        <v>461</v>
      </c>
      <c r="J10" s="167">
        <f>ROUND((SUM(Month!J16:J18)/3),2)</f>
        <v>232</v>
      </c>
      <c r="K10" s="167">
        <f>ROUND((SUM(Month!K16:K18)/3),2)</f>
        <v>50.04</v>
      </c>
      <c r="L10" s="167">
        <f>ROUND((SUM(Month!L16:L18)/3),2)</f>
        <v>79.88</v>
      </c>
      <c r="M10" s="167">
        <f>ROUND((SUM(Month!M16:M18)/3),2)</f>
        <v>78.47</v>
      </c>
      <c r="N10" s="167">
        <f>ROUND((SUM(Month!N16:N18)/3),2)</f>
        <v>1.72</v>
      </c>
      <c r="O10" s="167">
        <f>ROUND((SUM(Month!O16:O18)/3),2)</f>
        <v>21.89</v>
      </c>
      <c r="P10" s="167" t="s">
        <v>461</v>
      </c>
      <c r="Q10" s="170" t="s">
        <v>461</v>
      </c>
      <c r="R10" s="65"/>
      <c r="AA10" s="69"/>
      <c r="AB10" s="69"/>
      <c r="AC10" s="69"/>
      <c r="AD10" s="69"/>
      <c r="AE10" s="69"/>
      <c r="AF10" s="69"/>
      <c r="AG10" s="69"/>
    </row>
    <row r="11" spans="1:33" ht="15.5" x14ac:dyDescent="0.35">
      <c r="A11" s="117" t="s">
        <v>472</v>
      </c>
      <c r="B11" s="167">
        <f>SUM(Month!B19:B21)</f>
        <v>67.069999999999993</v>
      </c>
      <c r="C11" s="167">
        <f>SUM(Month!C19:C21)</f>
        <v>14.73</v>
      </c>
      <c r="D11" s="167">
        <f>SUM(Month!D19:D21)</f>
        <v>17.939999999999998</v>
      </c>
      <c r="E11" s="167">
        <f>SUM(Month!E19:E21)</f>
        <v>28.369999999999997</v>
      </c>
      <c r="F11" s="167">
        <f>SUM(Month!F19:F21)</f>
        <v>0.44999999999999996</v>
      </c>
      <c r="G11" s="167">
        <f>SUM(Month!G19:G21)</f>
        <v>5.58</v>
      </c>
      <c r="H11" s="167" t="s">
        <v>461</v>
      </c>
      <c r="I11" s="170" t="s">
        <v>461</v>
      </c>
      <c r="J11" s="167">
        <f>ROUND((SUM(Month!J19:J21)/3),2)</f>
        <v>232.2</v>
      </c>
      <c r="K11" s="167">
        <f>ROUND((SUM(Month!K19:K21)/3),2)</f>
        <v>52.11</v>
      </c>
      <c r="L11" s="167">
        <f>ROUND((SUM(Month!L19:L21)/3),2)</f>
        <v>69.349999999999994</v>
      </c>
      <c r="M11" s="167">
        <f>ROUND((SUM(Month!M19:M21)/3),2)</f>
        <v>87.42</v>
      </c>
      <c r="N11" s="167">
        <f>ROUND((SUM(Month!N19:N21)/3),2)</f>
        <v>1.77</v>
      </c>
      <c r="O11" s="167">
        <f>ROUND((SUM(Month!O19:O21)/3),2)</f>
        <v>21.55</v>
      </c>
      <c r="P11" s="167" t="s">
        <v>461</v>
      </c>
      <c r="Q11" s="170" t="s">
        <v>461</v>
      </c>
      <c r="R11" s="65"/>
      <c r="AA11" s="69"/>
      <c r="AB11" s="69"/>
      <c r="AC11" s="69"/>
      <c r="AD11" s="69"/>
      <c r="AE11" s="69"/>
      <c r="AF11" s="69"/>
      <c r="AG11" s="69"/>
    </row>
    <row r="12" spans="1:33" ht="15.5" x14ac:dyDescent="0.35">
      <c r="A12" s="117" t="s">
        <v>473</v>
      </c>
      <c r="B12" s="167">
        <f>SUM(Month!B22:B24)</f>
        <v>52.58</v>
      </c>
      <c r="C12" s="167">
        <f>SUM(Month!C22:C24)</f>
        <v>10.54</v>
      </c>
      <c r="D12" s="167">
        <f>SUM(Month!D22:D24)</f>
        <v>19.130000000000003</v>
      </c>
      <c r="E12" s="167">
        <f>SUM(Month!E22:E24)</f>
        <v>16.93</v>
      </c>
      <c r="F12" s="167">
        <f>SUM(Month!F22:F24)</f>
        <v>0.44999999999999996</v>
      </c>
      <c r="G12" s="167">
        <f>SUM(Month!G22:G24)</f>
        <v>5.5299999999999994</v>
      </c>
      <c r="H12" s="167" t="s">
        <v>461</v>
      </c>
      <c r="I12" s="170" t="s">
        <v>461</v>
      </c>
      <c r="J12" s="167">
        <f>ROUND((SUM(Month!J22:J24)/3),2)</f>
        <v>222.69</v>
      </c>
      <c r="K12" s="167">
        <f>ROUND((SUM(Month!K22:K24)/3),2)</f>
        <v>45.94</v>
      </c>
      <c r="L12" s="167">
        <f>ROUND((SUM(Month!L22:L24)/3),2)</f>
        <v>77.5</v>
      </c>
      <c r="M12" s="167">
        <f>ROUND((SUM(Month!M22:M24)/3),2)</f>
        <v>75.36</v>
      </c>
      <c r="N12" s="167">
        <f>ROUND((SUM(Month!N22:N24)/3),2)</f>
        <v>1.77</v>
      </c>
      <c r="O12" s="167">
        <f>ROUND((SUM(Month!O22:O24)/3),2)</f>
        <v>22.11</v>
      </c>
      <c r="P12" s="167" t="s">
        <v>461</v>
      </c>
      <c r="Q12" s="170" t="s">
        <v>461</v>
      </c>
      <c r="R12" s="65"/>
      <c r="AA12" s="69"/>
      <c r="AB12" s="69"/>
      <c r="AC12" s="69"/>
      <c r="AD12" s="69"/>
      <c r="AE12" s="69"/>
      <c r="AF12" s="69"/>
      <c r="AG12" s="69"/>
    </row>
    <row r="13" spans="1:33" ht="15.5" x14ac:dyDescent="0.35">
      <c r="A13" s="117" t="s">
        <v>474</v>
      </c>
      <c r="B13" s="167">
        <f>SUM(Month!B25:B27)</f>
        <v>45.490000000000009</v>
      </c>
      <c r="C13" s="167">
        <f>SUM(Month!C25:C27)</f>
        <v>9.24</v>
      </c>
      <c r="D13" s="167">
        <f>SUM(Month!D25:D27)</f>
        <v>18.2</v>
      </c>
      <c r="E13" s="167">
        <f>SUM(Month!E25:E27)</f>
        <v>12.69</v>
      </c>
      <c r="F13" s="167">
        <f>SUM(Month!F25:F27)</f>
        <v>0.44999999999999996</v>
      </c>
      <c r="G13" s="167">
        <f>SUM(Month!G25:G27)</f>
        <v>4.91</v>
      </c>
      <c r="H13" s="167" t="s">
        <v>461</v>
      </c>
      <c r="I13" s="170" t="s">
        <v>461</v>
      </c>
      <c r="J13" s="167">
        <f>ROUND((SUM(Month!J25:J27)/3),2)</f>
        <v>210.26</v>
      </c>
      <c r="K13" s="167">
        <f>ROUND((SUM(Month!K25:K27)/3),2)</f>
        <v>42.92</v>
      </c>
      <c r="L13" s="167">
        <f>ROUND((SUM(Month!L25:L27)/3),2)</f>
        <v>73.02</v>
      </c>
      <c r="M13" s="167">
        <f>ROUND((SUM(Month!M25:M27)/3),2)</f>
        <v>71.680000000000007</v>
      </c>
      <c r="N13" s="167">
        <f>ROUND((SUM(Month!N25:N27)/3),2)</f>
        <v>1.77</v>
      </c>
      <c r="O13" s="167">
        <f>ROUND((SUM(Month!O25:O27)/3),2)</f>
        <v>20.87</v>
      </c>
      <c r="P13" s="167" t="s">
        <v>461</v>
      </c>
      <c r="Q13" s="170" t="s">
        <v>461</v>
      </c>
      <c r="R13" s="65"/>
      <c r="AA13" s="69"/>
      <c r="AB13" s="69"/>
      <c r="AC13" s="69"/>
      <c r="AD13" s="69"/>
      <c r="AE13" s="69"/>
      <c r="AF13" s="69"/>
      <c r="AG13" s="69"/>
    </row>
    <row r="14" spans="1:33" ht="15.5" x14ac:dyDescent="0.35">
      <c r="A14" s="117" t="s">
        <v>475</v>
      </c>
      <c r="B14" s="167">
        <f>SUM(Month!B28:B30)</f>
        <v>63.92</v>
      </c>
      <c r="C14" s="167">
        <f>SUM(Month!C28:C30)</f>
        <v>11.379999999999999</v>
      </c>
      <c r="D14" s="167">
        <f>SUM(Month!D28:D30)</f>
        <v>20.740000000000002</v>
      </c>
      <c r="E14" s="167">
        <f>SUM(Month!E28:E30)</f>
        <v>25.189999999999998</v>
      </c>
      <c r="F14" s="167">
        <f>SUM(Month!F28:F30)</f>
        <v>0.44999999999999996</v>
      </c>
      <c r="G14" s="167">
        <f>SUM(Month!G28:G30)</f>
        <v>6.16</v>
      </c>
      <c r="H14" s="167" t="s">
        <v>461</v>
      </c>
      <c r="I14" s="170" t="s">
        <v>461</v>
      </c>
      <c r="J14" s="167">
        <f>ROUND((SUM(Month!J28:J30)/3),2)</f>
        <v>234.97</v>
      </c>
      <c r="K14" s="167">
        <f>ROUND((SUM(Month!K28:K30)/3),2)</f>
        <v>41.04</v>
      </c>
      <c r="L14" s="167">
        <f>ROUND((SUM(Month!L28:L30)/3),2)</f>
        <v>81.97</v>
      </c>
      <c r="M14" s="167">
        <f>ROUND((SUM(Month!M28:M30)/3),2)</f>
        <v>86.31</v>
      </c>
      <c r="N14" s="167">
        <f>ROUND((SUM(Month!N28:N30)/3),2)</f>
        <v>1.77</v>
      </c>
      <c r="O14" s="167">
        <f>ROUND((SUM(Month!O28:O30)/3),2)</f>
        <v>23.88</v>
      </c>
      <c r="P14" s="167" t="s">
        <v>461</v>
      </c>
      <c r="Q14" s="170" t="s">
        <v>461</v>
      </c>
      <c r="R14" s="65"/>
      <c r="AA14" s="69"/>
      <c r="AB14" s="69"/>
      <c r="AC14" s="69"/>
      <c r="AD14" s="69"/>
      <c r="AE14" s="69"/>
      <c r="AF14" s="69"/>
      <c r="AG14" s="69"/>
    </row>
    <row r="15" spans="1:33" ht="15.5" x14ac:dyDescent="0.35">
      <c r="A15" s="117" t="s">
        <v>476</v>
      </c>
      <c r="B15" s="167">
        <f>SUM(Month!B31:B33)</f>
        <v>64.599999999999994</v>
      </c>
      <c r="C15" s="167">
        <f>SUM(Month!C31:C33)</f>
        <v>11.95</v>
      </c>
      <c r="D15" s="167">
        <f>SUM(Month!D31:D33)</f>
        <v>18.47</v>
      </c>
      <c r="E15" s="167">
        <f>SUM(Month!E31:E33)</f>
        <v>27.44</v>
      </c>
      <c r="F15" s="167">
        <f>SUM(Month!F31:F33)</f>
        <v>0.48</v>
      </c>
      <c r="G15" s="167">
        <f>SUM(Month!G31:G33)</f>
        <v>5.9</v>
      </c>
      <c r="H15" s="167" t="s">
        <v>461</v>
      </c>
      <c r="I15" s="169">
        <f>SUM(Month!I31:I33)</f>
        <v>0.36</v>
      </c>
      <c r="J15" s="167">
        <f>ROUND((SUM(Month!J31:J33)/3),2)</f>
        <v>236.44</v>
      </c>
      <c r="K15" s="167">
        <f>ROUND((SUM(Month!K31:K33)/3),2)</f>
        <v>44.01</v>
      </c>
      <c r="L15" s="167">
        <f>ROUND((SUM(Month!L31:L33)/3),2)</f>
        <v>73.61</v>
      </c>
      <c r="M15" s="167">
        <f>ROUND((SUM(Month!M31:M33)/3),2)</f>
        <v>92.72</v>
      </c>
      <c r="N15" s="167">
        <f>ROUND((SUM(Month!N31:N33)/3),2)</f>
        <v>1.91</v>
      </c>
      <c r="O15" s="167">
        <f>ROUND((SUM(Month!O31:O33)/3),2)</f>
        <v>22.72</v>
      </c>
      <c r="P15" s="167" t="s">
        <v>461</v>
      </c>
      <c r="Q15" s="169">
        <f>ROUND((SUM(Month!Q31:Q33)/3),2)</f>
        <v>1.47</v>
      </c>
      <c r="R15" s="65"/>
      <c r="AA15" s="69"/>
      <c r="AB15" s="69"/>
      <c r="AC15" s="69"/>
      <c r="AD15" s="69"/>
      <c r="AE15" s="69"/>
      <c r="AF15" s="69"/>
      <c r="AG15" s="69"/>
    </row>
    <row r="16" spans="1:33" ht="15.5" x14ac:dyDescent="0.35">
      <c r="A16" s="117" t="s">
        <v>477</v>
      </c>
      <c r="B16" s="167">
        <f>SUM(Month!B34:B36)</f>
        <v>51.38</v>
      </c>
      <c r="C16" s="167">
        <f>SUM(Month!C34:C36)</f>
        <v>8.6900000000000013</v>
      </c>
      <c r="D16" s="167">
        <f>SUM(Month!D34:D36)</f>
        <v>18.36</v>
      </c>
      <c r="E16" s="167">
        <f>SUM(Month!E34:E36)</f>
        <v>17.77</v>
      </c>
      <c r="F16" s="167">
        <f>SUM(Month!F34:F36)</f>
        <v>0.48</v>
      </c>
      <c r="G16" s="167">
        <f>SUM(Month!G34:G36)</f>
        <v>5.73</v>
      </c>
      <c r="H16" s="167" t="s">
        <v>461</v>
      </c>
      <c r="I16" s="169">
        <f>SUM(Month!I34:I36)</f>
        <v>0.35</v>
      </c>
      <c r="J16" s="167">
        <f>ROUND((SUM(Month!J34:J36)/3),2)</f>
        <v>224.04</v>
      </c>
      <c r="K16" s="167">
        <f>ROUND((SUM(Month!K34:K36)/3),2)</f>
        <v>38.299999999999997</v>
      </c>
      <c r="L16" s="167">
        <f>ROUND((SUM(Month!L34:L36)/3),2)</f>
        <v>75.58</v>
      </c>
      <c r="M16" s="167">
        <f>ROUND((SUM(Month!M34:M36)/3),2)</f>
        <v>83.89</v>
      </c>
      <c r="N16" s="167">
        <f>ROUND((SUM(Month!N34:N36)/3),2)</f>
        <v>1.91</v>
      </c>
      <c r="O16" s="167">
        <f>ROUND((SUM(Month!O34:O36)/3),2)</f>
        <v>22.96</v>
      </c>
      <c r="P16" s="167" t="s">
        <v>461</v>
      </c>
      <c r="Q16" s="169">
        <f>ROUND((SUM(Month!Q34:Q36)/3),2)</f>
        <v>1.4</v>
      </c>
      <c r="R16" s="65"/>
      <c r="AA16" s="69"/>
      <c r="AB16" s="69"/>
      <c r="AC16" s="69"/>
      <c r="AD16" s="69"/>
      <c r="AE16" s="69"/>
      <c r="AF16" s="69"/>
      <c r="AG16" s="69"/>
    </row>
    <row r="17" spans="1:33" ht="15.5" x14ac:dyDescent="0.35">
      <c r="A17" s="117" t="s">
        <v>478</v>
      </c>
      <c r="B17" s="167">
        <f>SUM(Month!B37:B39)</f>
        <v>46.26</v>
      </c>
      <c r="C17" s="167">
        <f>SUM(Month!C37:C39)</f>
        <v>8.84</v>
      </c>
      <c r="D17" s="167">
        <f>SUM(Month!D37:D39)</f>
        <v>17.689999999999998</v>
      </c>
      <c r="E17" s="167">
        <f>SUM(Month!E37:E39)</f>
        <v>13.829999999999998</v>
      </c>
      <c r="F17" s="167">
        <f>SUM(Month!F37:F39)</f>
        <v>0.48</v>
      </c>
      <c r="G17" s="167">
        <f>SUM(Month!G37:G39)</f>
        <v>5.07</v>
      </c>
      <c r="H17" s="167" t="s">
        <v>461</v>
      </c>
      <c r="I17" s="169">
        <f>SUM(Month!I37:I39)</f>
        <v>0.35</v>
      </c>
      <c r="J17" s="167">
        <f>ROUND((SUM(Month!J37:J39)/3),2)</f>
        <v>217.71</v>
      </c>
      <c r="K17" s="167">
        <f>ROUND((SUM(Month!K37:K39)/3),2)</f>
        <v>41.36</v>
      </c>
      <c r="L17" s="167">
        <f>ROUND((SUM(Month!L37:L39)/3),2)</f>
        <v>71.760000000000005</v>
      </c>
      <c r="M17" s="167">
        <f>ROUND((SUM(Month!M37:M39)/3),2)</f>
        <v>79.489999999999995</v>
      </c>
      <c r="N17" s="167">
        <f>ROUND((SUM(Month!N37:N39)/3),2)</f>
        <v>1.91</v>
      </c>
      <c r="O17" s="167">
        <f>ROUND((SUM(Month!O37:O39)/3),2)</f>
        <v>21.82</v>
      </c>
      <c r="P17" s="167" t="s">
        <v>461</v>
      </c>
      <c r="Q17" s="169">
        <f>ROUND((SUM(Month!Q37:Q39)/3),2)</f>
        <v>1.37</v>
      </c>
      <c r="R17" s="65"/>
      <c r="AA17" s="69"/>
      <c r="AB17" s="69"/>
      <c r="AC17" s="69"/>
      <c r="AD17" s="69"/>
      <c r="AE17" s="69"/>
      <c r="AF17" s="69"/>
      <c r="AG17" s="69"/>
    </row>
    <row r="18" spans="1:33" ht="15.5" x14ac:dyDescent="0.35">
      <c r="A18" s="117" t="s">
        <v>479</v>
      </c>
      <c r="B18" s="167">
        <f>SUM(Month!B40:B42)</f>
        <v>61.89</v>
      </c>
      <c r="C18" s="167">
        <f>SUM(Month!C40:C42)</f>
        <v>11.79</v>
      </c>
      <c r="D18" s="167">
        <f>SUM(Month!D40:D42)</f>
        <v>19.080000000000002</v>
      </c>
      <c r="E18" s="167">
        <f>SUM(Month!E40:E42)</f>
        <v>24.89</v>
      </c>
      <c r="F18" s="167">
        <f>SUM(Month!F40:F42)</f>
        <v>0.48</v>
      </c>
      <c r="G18" s="167">
        <f>SUM(Month!G40:G42)</f>
        <v>5.29</v>
      </c>
      <c r="H18" s="167" t="s">
        <v>461</v>
      </c>
      <c r="I18" s="169">
        <f>SUM(Month!I40:I42)</f>
        <v>0.36</v>
      </c>
      <c r="J18" s="167">
        <f>ROUND((SUM(Month!J40:J42)/3),2)</f>
        <v>235.94</v>
      </c>
      <c r="K18" s="167">
        <f>ROUND((SUM(Month!K40:K42)/3),2)</f>
        <v>43.65</v>
      </c>
      <c r="L18" s="167">
        <f>ROUND((SUM(Month!L40:L42)/3),2)</f>
        <v>77.33</v>
      </c>
      <c r="M18" s="167">
        <f>ROUND((SUM(Month!M40:M42)/3),2)</f>
        <v>91.03</v>
      </c>
      <c r="N18" s="167">
        <f>ROUND((SUM(Month!N40:N42)/3),2)</f>
        <v>1.91</v>
      </c>
      <c r="O18" s="167">
        <f>ROUND((SUM(Month!O40:O42)/3),2)</f>
        <v>20.56</v>
      </c>
      <c r="P18" s="167" t="s">
        <v>461</v>
      </c>
      <c r="Q18" s="169">
        <f>ROUND((SUM(Month!Q40:Q42)/3),2)</f>
        <v>1.46</v>
      </c>
      <c r="R18" s="65"/>
      <c r="AA18" s="69"/>
      <c r="AB18" s="69"/>
      <c r="AC18" s="69"/>
      <c r="AD18" s="69"/>
      <c r="AE18" s="69"/>
      <c r="AF18" s="69"/>
      <c r="AG18" s="69"/>
    </row>
    <row r="19" spans="1:33" ht="15.5" x14ac:dyDescent="0.35">
      <c r="A19" s="117" t="s">
        <v>480</v>
      </c>
      <c r="B19" s="167">
        <f>SUM(Month!B43:B45)</f>
        <v>63.680000000000007</v>
      </c>
      <c r="C19" s="167">
        <f>SUM(Month!C43:C45)</f>
        <v>11.129999999999999</v>
      </c>
      <c r="D19" s="167">
        <f>SUM(Month!D43:D45)</f>
        <v>18.39</v>
      </c>
      <c r="E19" s="167">
        <f>SUM(Month!E43:E45)</f>
        <v>26.990000000000002</v>
      </c>
      <c r="F19" s="167">
        <f>SUM(Month!F43:F45)</f>
        <v>0.51</v>
      </c>
      <c r="G19" s="167">
        <f>SUM(Month!G43:G45)</f>
        <v>6.1199999999999992</v>
      </c>
      <c r="H19" s="167">
        <f>SUM(Month!H43:H45)</f>
        <v>0.18</v>
      </c>
      <c r="I19" s="169">
        <f>SUM(Month!I43:I45)</f>
        <v>0.36</v>
      </c>
      <c r="J19" s="167">
        <f t="shared" ref="J19:J82" si="0">SUM(K19:Q19)</f>
        <v>232.65</v>
      </c>
      <c r="K19" s="167">
        <f>ROUND((SUM(Month!K43:K45)/3),2)</f>
        <v>41.52</v>
      </c>
      <c r="L19" s="167">
        <f>ROUND((SUM(Month!L43:L45)/3),2)</f>
        <v>73.510000000000005</v>
      </c>
      <c r="M19" s="167">
        <f>ROUND((SUM(Month!M43:M45)/3),2)</f>
        <v>90.37</v>
      </c>
      <c r="N19" s="167">
        <f>ROUND((SUM(Month!N43:N45)/3),2)</f>
        <v>2.08</v>
      </c>
      <c r="O19" s="167">
        <f>ROUND((SUM(Month!O43:O45)/3),2)</f>
        <v>23.19</v>
      </c>
      <c r="P19" s="167">
        <f>ROUND((SUM(Month!P43:P45)/3),2)</f>
        <v>0.53</v>
      </c>
      <c r="Q19" s="169">
        <f>ROUND((SUM(Month!Q43:Q45)/3),2)</f>
        <v>1.45</v>
      </c>
      <c r="R19" s="65"/>
      <c r="S19" s="66"/>
      <c r="T19" s="66"/>
      <c r="U19" s="66"/>
      <c r="V19" s="66"/>
      <c r="W19" s="66"/>
      <c r="X19" s="66"/>
      <c r="Y19" s="66"/>
      <c r="AA19" s="70"/>
      <c r="AB19" s="70"/>
      <c r="AC19" s="70"/>
      <c r="AD19" s="70"/>
      <c r="AE19" s="70"/>
      <c r="AF19" s="70"/>
      <c r="AG19" s="70"/>
    </row>
    <row r="20" spans="1:33" ht="15.5" x14ac:dyDescent="0.35">
      <c r="A20" s="117" t="s">
        <v>481</v>
      </c>
      <c r="B20" s="167">
        <f>SUM(Month!B46:B48)</f>
        <v>54.57</v>
      </c>
      <c r="C20" s="167">
        <f>SUM(Month!C46:C48)</f>
        <v>10.050000000000001</v>
      </c>
      <c r="D20" s="167">
        <f>SUM(Month!D46:D48)</f>
        <v>19.12</v>
      </c>
      <c r="E20" s="167">
        <f>SUM(Month!E46:E48)</f>
        <v>18.89</v>
      </c>
      <c r="F20" s="167">
        <f>SUM(Month!F46:F48)</f>
        <v>0.51</v>
      </c>
      <c r="G20" s="167">
        <f>SUM(Month!G46:G48)</f>
        <v>5.57</v>
      </c>
      <c r="H20" s="167">
        <f>SUM(Month!H46:H48)</f>
        <v>9.0000000000000011E-2</v>
      </c>
      <c r="I20" s="169">
        <f>SUM(Month!I46:I48)</f>
        <v>0.33999999999999997</v>
      </c>
      <c r="J20" s="167">
        <f t="shared" si="0"/>
        <v>242.68</v>
      </c>
      <c r="K20" s="167">
        <f>ROUND((SUM(Month!K46:K48)/3),2)</f>
        <v>43.83</v>
      </c>
      <c r="L20" s="167">
        <f>ROUND((SUM(Month!L46:L48)/3),2)</f>
        <v>80.400000000000006</v>
      </c>
      <c r="M20" s="167">
        <f>ROUND((SUM(Month!M46:M48)/3),2)</f>
        <v>91.6</v>
      </c>
      <c r="N20" s="167">
        <f>ROUND((SUM(Month!N46:N48)/3),2)</f>
        <v>2.08</v>
      </c>
      <c r="O20" s="167">
        <f>ROUND((SUM(Month!O46:O48)/3),2)</f>
        <v>22.9</v>
      </c>
      <c r="P20" s="167">
        <f>ROUND((SUM(Month!P46:P48)/3),2)</f>
        <v>0.5</v>
      </c>
      <c r="Q20" s="169">
        <f>ROUND((SUM(Month!Q46:Q48)/3),2)</f>
        <v>1.37</v>
      </c>
      <c r="R20" s="65"/>
      <c r="S20" s="66"/>
      <c r="T20" s="66"/>
      <c r="U20" s="66"/>
      <c r="V20" s="66"/>
      <c r="W20" s="66"/>
      <c r="X20" s="66"/>
      <c r="Y20" s="66"/>
      <c r="AA20" s="70"/>
      <c r="AB20" s="70"/>
      <c r="AC20" s="70"/>
      <c r="AD20" s="70"/>
      <c r="AE20" s="70"/>
      <c r="AF20" s="70"/>
      <c r="AG20" s="70"/>
    </row>
    <row r="21" spans="1:33" ht="15.5" x14ac:dyDescent="0.35">
      <c r="A21" s="117" t="s">
        <v>482</v>
      </c>
      <c r="B21" s="167">
        <f>SUM(Month!B49:B51)</f>
        <v>48.709999999999994</v>
      </c>
      <c r="C21" s="167">
        <f>SUM(Month!C49:C51)</f>
        <v>9.36</v>
      </c>
      <c r="D21" s="167">
        <f>SUM(Month!D49:D51)</f>
        <v>18.850000000000001</v>
      </c>
      <c r="E21" s="167">
        <f>SUM(Month!E49:E51)</f>
        <v>14.42</v>
      </c>
      <c r="F21" s="167">
        <f>SUM(Month!F49:F51)</f>
        <v>0.51</v>
      </c>
      <c r="G21" s="167">
        <f>SUM(Month!G49:G51)</f>
        <v>5.41</v>
      </c>
      <c r="H21" s="167">
        <f>SUM(Month!H49:H51)</f>
        <v>0.09</v>
      </c>
      <c r="I21" s="169">
        <f>SUM(Month!I49:I51)</f>
        <v>7.0000000000000007E-2</v>
      </c>
      <c r="J21" s="167">
        <f t="shared" si="0"/>
        <v>234.25000000000003</v>
      </c>
      <c r="K21" s="167">
        <f>ROUND((SUM(Month!K49:K51)/3),2)</f>
        <v>44.06</v>
      </c>
      <c r="L21" s="167">
        <f>ROUND((SUM(Month!L49:L51)/3),2)</f>
        <v>73.95</v>
      </c>
      <c r="M21" s="167">
        <f>ROUND((SUM(Month!M49:M51)/3),2)</f>
        <v>90.04</v>
      </c>
      <c r="N21" s="167">
        <f>ROUND((SUM(Month!N49:N51)/3),2)</f>
        <v>2.08</v>
      </c>
      <c r="O21" s="167">
        <f>ROUND((SUM(Month!O49:O51)/3),2)</f>
        <v>23.25</v>
      </c>
      <c r="P21" s="167">
        <f>ROUND((SUM(Month!P49:P51)/3),2)</f>
        <v>0.57999999999999996</v>
      </c>
      <c r="Q21" s="169">
        <f>ROUND((SUM(Month!Q49:Q51)/3),2)</f>
        <v>0.28999999999999998</v>
      </c>
      <c r="R21" s="65"/>
      <c r="S21" s="66"/>
      <c r="T21" s="66"/>
      <c r="U21" s="66"/>
      <c r="V21" s="66"/>
      <c r="W21" s="66"/>
      <c r="X21" s="66"/>
      <c r="Y21" s="66"/>
      <c r="AA21" s="70"/>
      <c r="AB21" s="70"/>
      <c r="AC21" s="70"/>
      <c r="AD21" s="70"/>
      <c r="AE21" s="70"/>
      <c r="AF21" s="70"/>
      <c r="AG21" s="70"/>
    </row>
    <row r="22" spans="1:33" ht="15.5" x14ac:dyDescent="0.35">
      <c r="A22" s="117" t="s">
        <v>483</v>
      </c>
      <c r="B22" s="167">
        <f>SUM(Month!B52:B54)</f>
        <v>63.71</v>
      </c>
      <c r="C22" s="167">
        <f>SUM(Month!C52:C54)</f>
        <v>10.420000000000002</v>
      </c>
      <c r="D22" s="167">
        <f>SUM(Month!D52:D54)</f>
        <v>18.990000000000002</v>
      </c>
      <c r="E22" s="167">
        <f>SUM(Month!E52:E54)</f>
        <v>27.009999999999998</v>
      </c>
      <c r="F22" s="167">
        <f>SUM(Month!F52:F54)</f>
        <v>0.51</v>
      </c>
      <c r="G22" s="167">
        <f>SUM(Month!G52:G54)</f>
        <v>6.34</v>
      </c>
      <c r="H22" s="167">
        <f>SUM(Month!H52:H54)</f>
        <v>0.15</v>
      </c>
      <c r="I22" s="169">
        <f>SUM(Month!I52:I54)</f>
        <v>0.29000000000000004</v>
      </c>
      <c r="J22" s="167">
        <f t="shared" si="0"/>
        <v>237.02000000000004</v>
      </c>
      <c r="K22" s="167">
        <f>ROUND((SUM(Month!K52:K54)/3),2)</f>
        <v>37.090000000000003</v>
      </c>
      <c r="L22" s="167">
        <f>ROUND((SUM(Month!L52:L54)/3),2)</f>
        <v>77.28</v>
      </c>
      <c r="M22" s="167">
        <f>ROUND((SUM(Month!M52:M54)/3),2)</f>
        <v>94.53</v>
      </c>
      <c r="N22" s="167">
        <f>ROUND((SUM(Month!N52:N54)/3),2)</f>
        <v>2.08</v>
      </c>
      <c r="O22" s="167">
        <f>ROUND((SUM(Month!O52:O54)/3),2)</f>
        <v>24.4</v>
      </c>
      <c r="P22" s="167">
        <f>ROUND((SUM(Month!P52:P54)/3),2)</f>
        <v>0.46</v>
      </c>
      <c r="Q22" s="169">
        <f>ROUND((SUM(Month!Q52:Q54)/3),2)</f>
        <v>1.18</v>
      </c>
      <c r="R22" s="65"/>
      <c r="S22" s="66"/>
      <c r="T22" s="66"/>
      <c r="U22" s="66"/>
      <c r="V22" s="66"/>
      <c r="W22" s="66"/>
      <c r="X22" s="66"/>
      <c r="Y22" s="66"/>
      <c r="AA22" s="70"/>
      <c r="AB22" s="70"/>
      <c r="AC22" s="70"/>
      <c r="AD22" s="70"/>
      <c r="AE22" s="70"/>
      <c r="AF22" s="70"/>
      <c r="AG22" s="70"/>
    </row>
    <row r="23" spans="1:33" ht="15.5" x14ac:dyDescent="0.35">
      <c r="A23" s="117" t="s">
        <v>484</v>
      </c>
      <c r="B23" s="167">
        <f>SUM(Month!B55:B57)</f>
        <v>67.11</v>
      </c>
      <c r="C23" s="167">
        <f>SUM(Month!C55:C57)</f>
        <v>9.68</v>
      </c>
      <c r="D23" s="167">
        <f>SUM(Month!D55:D57)</f>
        <v>20.329999999999998</v>
      </c>
      <c r="E23" s="167">
        <f>SUM(Month!E55:E57)</f>
        <v>29.869999999999997</v>
      </c>
      <c r="F23" s="167">
        <f>SUM(Month!F55:F57)</f>
        <v>0.57000000000000006</v>
      </c>
      <c r="G23" s="167">
        <f>SUM(Month!G55:G57)</f>
        <v>6.18</v>
      </c>
      <c r="H23" s="167">
        <f>SUM(Month!H55:H57)</f>
        <v>0.16999999999999998</v>
      </c>
      <c r="I23" s="169">
        <f>SUM(Month!I55:I57)</f>
        <v>0.31</v>
      </c>
      <c r="J23" s="167">
        <f t="shared" si="0"/>
        <v>239.67999999999998</v>
      </c>
      <c r="K23" s="167">
        <f>ROUND((SUM(Month!K55:K57)/3),2)</f>
        <v>35.67</v>
      </c>
      <c r="L23" s="167">
        <f>ROUND((SUM(Month!L55:L57)/3),2)</f>
        <v>79.27</v>
      </c>
      <c r="M23" s="167">
        <f>ROUND((SUM(Month!M55:M57)/3),2)</f>
        <v>97.34</v>
      </c>
      <c r="N23" s="167">
        <f>ROUND((SUM(Month!N55:N57)/3),2)</f>
        <v>2.23</v>
      </c>
      <c r="O23" s="167">
        <f>ROUND((SUM(Month!O55:O57)/3),2)</f>
        <v>23.39</v>
      </c>
      <c r="P23" s="167">
        <f>ROUND((SUM(Month!P55:P57)/3),2)</f>
        <v>0.53</v>
      </c>
      <c r="Q23" s="169">
        <f>ROUND((SUM(Month!Q55:Q57)/3),2)</f>
        <v>1.25</v>
      </c>
      <c r="R23" s="65"/>
      <c r="S23" s="66"/>
      <c r="T23" s="66"/>
      <c r="U23" s="66"/>
      <c r="V23" s="66"/>
      <c r="W23" s="66"/>
      <c r="X23" s="66"/>
      <c r="Y23" s="66"/>
      <c r="AA23" s="70"/>
      <c r="AB23" s="70"/>
      <c r="AC23" s="70"/>
      <c r="AD23" s="70"/>
      <c r="AE23" s="70"/>
      <c r="AF23" s="70"/>
      <c r="AG23" s="70"/>
    </row>
    <row r="24" spans="1:33" ht="15.5" x14ac:dyDescent="0.35">
      <c r="A24" s="117" t="s">
        <v>485</v>
      </c>
      <c r="B24" s="167">
        <f>SUM(Month!B58:B60)</f>
        <v>52.5</v>
      </c>
      <c r="C24" s="167">
        <f>SUM(Month!C58:C60)</f>
        <v>8.0500000000000007</v>
      </c>
      <c r="D24" s="167">
        <f>SUM(Month!D58:D60)</f>
        <v>18.72</v>
      </c>
      <c r="E24" s="167">
        <f>SUM(Month!E58:E60)</f>
        <v>18.93</v>
      </c>
      <c r="F24" s="167">
        <f>SUM(Month!F58:F60)</f>
        <v>0.57000000000000006</v>
      </c>
      <c r="G24" s="167">
        <f>SUM(Month!G58:G60)</f>
        <v>5.8000000000000007</v>
      </c>
      <c r="H24" s="167">
        <f>SUM(Month!H58:H60)</f>
        <v>0.11</v>
      </c>
      <c r="I24" s="169">
        <f>SUM(Month!I58:I60)</f>
        <v>0.32</v>
      </c>
      <c r="J24" s="167">
        <f t="shared" si="0"/>
        <v>237.35</v>
      </c>
      <c r="K24" s="167">
        <f>ROUND((SUM(Month!K58:K60)/3),2)</f>
        <v>36.11</v>
      </c>
      <c r="L24" s="167">
        <f>ROUND((SUM(Month!L58:L60)/3),2)</f>
        <v>79.22</v>
      </c>
      <c r="M24" s="167">
        <f>ROUND((SUM(Month!M58:M60)/3),2)</f>
        <v>94.17</v>
      </c>
      <c r="N24" s="167">
        <f>ROUND((SUM(Month!N58:N60)/3),2)</f>
        <v>2.23</v>
      </c>
      <c r="O24" s="167">
        <f>ROUND((SUM(Month!O58:O60)/3),2)</f>
        <v>23.74</v>
      </c>
      <c r="P24" s="167">
        <f>ROUND((SUM(Month!P58:P60)/3),2)</f>
        <v>0.6</v>
      </c>
      <c r="Q24" s="169">
        <f>ROUND((SUM(Month!Q58:Q60)/3),2)</f>
        <v>1.28</v>
      </c>
      <c r="R24" s="65"/>
      <c r="S24" s="66"/>
      <c r="T24" s="66"/>
      <c r="U24" s="66"/>
      <c r="V24" s="66"/>
      <c r="W24" s="66"/>
      <c r="X24" s="66"/>
      <c r="Y24" s="66"/>
      <c r="AA24" s="70"/>
      <c r="AB24" s="70"/>
      <c r="AC24" s="70"/>
      <c r="AD24" s="70"/>
      <c r="AE24" s="70"/>
      <c r="AF24" s="70"/>
      <c r="AG24" s="70"/>
    </row>
    <row r="25" spans="1:33" ht="15.5" x14ac:dyDescent="0.35">
      <c r="A25" s="117" t="s">
        <v>486</v>
      </c>
      <c r="B25" s="167">
        <f>SUM(Month!B61:B63)</f>
        <v>47.56</v>
      </c>
      <c r="C25" s="167">
        <f>SUM(Month!C61:C63)</f>
        <v>7.7700000000000005</v>
      </c>
      <c r="D25" s="167">
        <f>SUM(Month!D61:D63)</f>
        <v>18.59</v>
      </c>
      <c r="E25" s="167">
        <f>SUM(Month!E61:E63)</f>
        <v>15.200000000000001</v>
      </c>
      <c r="F25" s="167">
        <f>SUM(Month!F61:F63)</f>
        <v>0.57000000000000006</v>
      </c>
      <c r="G25" s="167">
        <f>SUM(Month!G61:G63)</f>
        <v>5.07</v>
      </c>
      <c r="H25" s="167">
        <f>SUM(Month!H61:H63)</f>
        <v>0.08</v>
      </c>
      <c r="I25" s="169">
        <f>SUM(Month!I61:I63)</f>
        <v>0.28000000000000003</v>
      </c>
      <c r="J25" s="167">
        <f t="shared" si="0"/>
        <v>234.31999999999996</v>
      </c>
      <c r="K25" s="167">
        <f>ROUND((SUM(Month!K61:K63)/3),2)</f>
        <v>37.78</v>
      </c>
      <c r="L25" s="167">
        <f>ROUND((SUM(Month!L61:L63)/3),2)</f>
        <v>75.05</v>
      </c>
      <c r="M25" s="167">
        <f>ROUND((SUM(Month!M61:M63)/3),2)</f>
        <v>95.89</v>
      </c>
      <c r="N25" s="167">
        <f>ROUND((SUM(Month!N61:N63)/3),2)</f>
        <v>2.23</v>
      </c>
      <c r="O25" s="167">
        <f>ROUND((SUM(Month!O61:O63)/3),2)</f>
        <v>21.73</v>
      </c>
      <c r="P25" s="167">
        <f>ROUND((SUM(Month!P61:P63)/3),2)</f>
        <v>0.51</v>
      </c>
      <c r="Q25" s="169">
        <f>ROUND((SUM(Month!Q61:Q63)/3),2)</f>
        <v>1.1299999999999999</v>
      </c>
      <c r="R25" s="65"/>
      <c r="S25" s="66"/>
      <c r="T25" s="66"/>
      <c r="U25" s="66"/>
      <c r="V25" s="66"/>
      <c r="W25" s="66"/>
      <c r="X25" s="66"/>
      <c r="Y25" s="66"/>
      <c r="AA25" s="70"/>
      <c r="AB25" s="70"/>
      <c r="AC25" s="70"/>
      <c r="AD25" s="70"/>
      <c r="AE25" s="70"/>
      <c r="AF25" s="70"/>
      <c r="AG25" s="70"/>
    </row>
    <row r="26" spans="1:33" ht="15.5" x14ac:dyDescent="0.35">
      <c r="A26" s="117" t="s">
        <v>487</v>
      </c>
      <c r="B26" s="167">
        <f>SUM(Month!B64:B66)</f>
        <v>64.19</v>
      </c>
      <c r="C26" s="167">
        <f>SUM(Month!C64:C66)</f>
        <v>10.489999999999998</v>
      </c>
      <c r="D26" s="167">
        <f>SUM(Month!D64:D66)</f>
        <v>18.79</v>
      </c>
      <c r="E26" s="167">
        <f>SUM(Month!E64:E66)</f>
        <v>28.51</v>
      </c>
      <c r="F26" s="167">
        <f>SUM(Month!F64:F66)</f>
        <v>0.57000000000000006</v>
      </c>
      <c r="G26" s="167">
        <f>SUM(Month!G64:G66)</f>
        <v>5.36</v>
      </c>
      <c r="H26" s="167">
        <f>SUM(Month!H64:H66)</f>
        <v>0.16</v>
      </c>
      <c r="I26" s="169">
        <f>SUM(Month!I64:I66)</f>
        <v>0.31</v>
      </c>
      <c r="J26" s="167">
        <f t="shared" si="0"/>
        <v>240.73</v>
      </c>
      <c r="K26" s="167">
        <f>ROUND((SUM(Month!K64:K66)/3),2)</f>
        <v>37.82</v>
      </c>
      <c r="L26" s="167">
        <f>ROUND((SUM(Month!L64:L66)/3),2)</f>
        <v>76.819999999999993</v>
      </c>
      <c r="M26" s="167">
        <f>ROUND((SUM(Month!M64:M66)/3),2)</f>
        <v>101.35</v>
      </c>
      <c r="N26" s="167">
        <f>ROUND((SUM(Month!N64:N66)/3),2)</f>
        <v>2.23</v>
      </c>
      <c r="O26" s="167">
        <f>ROUND((SUM(Month!O64:O66)/3),2)</f>
        <v>20.78</v>
      </c>
      <c r="P26" s="167">
        <f>ROUND((SUM(Month!P64:P66)/3),2)</f>
        <v>0.49</v>
      </c>
      <c r="Q26" s="169">
        <f>ROUND((SUM(Month!Q64:Q66)/3),2)</f>
        <v>1.24</v>
      </c>
      <c r="R26" s="65"/>
      <c r="S26" s="66"/>
      <c r="T26" s="66"/>
      <c r="U26" s="66"/>
      <c r="V26" s="66"/>
      <c r="W26" s="66"/>
      <c r="X26" s="66"/>
      <c r="Y26" s="66"/>
      <c r="AA26" s="70"/>
      <c r="AB26" s="70"/>
      <c r="AC26" s="70"/>
      <c r="AD26" s="70"/>
      <c r="AE26" s="70"/>
      <c r="AF26" s="70"/>
      <c r="AG26" s="70"/>
    </row>
    <row r="27" spans="1:33" ht="15.5" x14ac:dyDescent="0.35">
      <c r="A27" s="117" t="s">
        <v>488</v>
      </c>
      <c r="B27" s="167">
        <f>SUM(Month!B67:B69)</f>
        <v>67.900000000000006</v>
      </c>
      <c r="C27" s="167">
        <f>SUM(Month!C67:C69)</f>
        <v>10.290000000000001</v>
      </c>
      <c r="D27" s="167">
        <f>SUM(Month!D67:D69)</f>
        <v>20.189999999999998</v>
      </c>
      <c r="E27" s="167">
        <f>SUM(Month!E67:E69)</f>
        <v>31.07</v>
      </c>
      <c r="F27" s="167">
        <f>SUM(Month!F67:F69)</f>
        <v>0.57000000000000006</v>
      </c>
      <c r="G27" s="167">
        <f>SUM(Month!G67:G69)</f>
        <v>5.3</v>
      </c>
      <c r="H27" s="167">
        <f>SUM(Month!H67:H69)</f>
        <v>0.2</v>
      </c>
      <c r="I27" s="169">
        <f>SUM(Month!I67:I69)</f>
        <v>0.28000000000000003</v>
      </c>
      <c r="J27" s="167">
        <f t="shared" si="0"/>
        <v>243.28000000000003</v>
      </c>
      <c r="K27" s="167">
        <f>ROUND((SUM(Month!K67:K69)/3),2)</f>
        <v>37.32</v>
      </c>
      <c r="L27" s="167">
        <f>ROUND((SUM(Month!L67:L69)/3),2)</f>
        <v>79.7</v>
      </c>
      <c r="M27" s="167">
        <f>ROUND((SUM(Month!M67:M69)/3),2)</f>
        <v>102.23</v>
      </c>
      <c r="N27" s="167">
        <f>ROUND((SUM(Month!N67:N69)/3),2)</f>
        <v>2.31</v>
      </c>
      <c r="O27" s="167">
        <f>ROUND((SUM(Month!O67:O69)/3),2)</f>
        <v>19.989999999999998</v>
      </c>
      <c r="P27" s="167">
        <f>ROUND((SUM(Month!P67:P69)/3),2)</f>
        <v>0.62</v>
      </c>
      <c r="Q27" s="169">
        <f>ROUND((SUM(Month!Q67:Q69)/3),2)</f>
        <v>1.1100000000000001</v>
      </c>
      <c r="R27" s="65"/>
      <c r="S27" s="66"/>
      <c r="T27" s="66"/>
      <c r="U27" s="66"/>
      <c r="V27" s="66"/>
      <c r="W27" s="66"/>
      <c r="X27" s="66"/>
      <c r="Y27" s="66"/>
      <c r="AA27" s="70"/>
      <c r="AB27" s="70"/>
      <c r="AC27" s="70"/>
      <c r="AD27" s="70"/>
      <c r="AE27" s="70"/>
      <c r="AF27" s="70"/>
      <c r="AG27" s="70"/>
    </row>
    <row r="28" spans="1:33" ht="15.5" x14ac:dyDescent="0.35">
      <c r="A28" s="117" t="s">
        <v>489</v>
      </c>
      <c r="B28" s="167">
        <f>SUM(Month!B70:B72)</f>
        <v>53.339999999999996</v>
      </c>
      <c r="C28" s="167">
        <f>SUM(Month!C70:C72)</f>
        <v>8.9</v>
      </c>
      <c r="D28" s="167">
        <f>SUM(Month!D70:D72)</f>
        <v>17.93</v>
      </c>
      <c r="E28" s="167">
        <f>SUM(Month!E70:E72)</f>
        <v>20.66</v>
      </c>
      <c r="F28" s="167">
        <f>SUM(Month!F70:F72)</f>
        <v>0.57000000000000006</v>
      </c>
      <c r="G28" s="167">
        <f>SUM(Month!G70:G72)</f>
        <v>4.87</v>
      </c>
      <c r="H28" s="167">
        <f>SUM(Month!H70:H72)</f>
        <v>0.08</v>
      </c>
      <c r="I28" s="169">
        <f>SUM(Month!I70:I72)</f>
        <v>0.33</v>
      </c>
      <c r="J28" s="167">
        <f t="shared" si="0"/>
        <v>237.68000000000006</v>
      </c>
      <c r="K28" s="167">
        <f>ROUND((SUM(Month!K70:K72)/3),2)</f>
        <v>39.630000000000003</v>
      </c>
      <c r="L28" s="167">
        <f>ROUND((SUM(Month!L70:L72)/3),2)</f>
        <v>74.98</v>
      </c>
      <c r="M28" s="167">
        <f>ROUND((SUM(Month!M70:M72)/3),2)</f>
        <v>98.98</v>
      </c>
      <c r="N28" s="167">
        <f>ROUND((SUM(Month!N70:N72)/3),2)</f>
        <v>2.31</v>
      </c>
      <c r="O28" s="167">
        <f>ROUND((SUM(Month!O70:O72)/3),2)</f>
        <v>20.02</v>
      </c>
      <c r="P28" s="167">
        <f>ROUND((SUM(Month!P70:P72)/3),2)</f>
        <v>0.46</v>
      </c>
      <c r="Q28" s="169">
        <f>ROUND((SUM(Month!Q70:Q72)/3),2)</f>
        <v>1.3</v>
      </c>
      <c r="R28" s="63"/>
      <c r="S28" s="66"/>
      <c r="T28" s="66"/>
      <c r="U28" s="66"/>
      <c r="V28" s="66"/>
      <c r="W28" s="66"/>
      <c r="X28" s="66"/>
      <c r="Y28" s="66"/>
      <c r="AA28" s="70"/>
      <c r="AB28" s="70"/>
      <c r="AC28" s="70"/>
      <c r="AD28" s="70"/>
      <c r="AE28" s="70"/>
      <c r="AF28" s="70"/>
      <c r="AG28" s="70"/>
    </row>
    <row r="29" spans="1:33" ht="15.5" x14ac:dyDescent="0.35">
      <c r="A29" s="117" t="s">
        <v>490</v>
      </c>
      <c r="B29" s="167">
        <f>SUM(Month!B73:B75)</f>
        <v>48.919999999999995</v>
      </c>
      <c r="C29" s="167">
        <f>SUM(Month!C73:C75)</f>
        <v>8.24</v>
      </c>
      <c r="D29" s="167">
        <f>SUM(Month!D73:D75)</f>
        <v>19.399999999999999</v>
      </c>
      <c r="E29" s="167">
        <f>SUM(Month!E73:E75)</f>
        <v>15.77</v>
      </c>
      <c r="F29" s="167">
        <f>SUM(Month!F73:F75)</f>
        <v>0.57000000000000006</v>
      </c>
      <c r="G29" s="167">
        <f>SUM(Month!G73:G75)</f>
        <v>4.54</v>
      </c>
      <c r="H29" s="167">
        <f>SUM(Month!H73:H75)</f>
        <v>7.0000000000000007E-2</v>
      </c>
      <c r="I29" s="169">
        <f>SUM(Month!I73:I75)</f>
        <v>0.33</v>
      </c>
      <c r="J29" s="167">
        <f t="shared" si="0"/>
        <v>238.17</v>
      </c>
      <c r="K29" s="167">
        <f>ROUND((SUM(Month!K73:K75)/3),2)</f>
        <v>40.409999999999997</v>
      </c>
      <c r="L29" s="167">
        <f>ROUND((SUM(Month!L73:L75)/3),2)</f>
        <v>77.069999999999993</v>
      </c>
      <c r="M29" s="167">
        <f>ROUND((SUM(Month!M73:M75)/3),2)</f>
        <v>97.29</v>
      </c>
      <c r="N29" s="167">
        <f>ROUND((SUM(Month!N73:N75)/3),2)</f>
        <v>2.31</v>
      </c>
      <c r="O29" s="167">
        <f>ROUND((SUM(Month!O73:O75)/3),2)</f>
        <v>19.34</v>
      </c>
      <c r="P29" s="167">
        <f>ROUND((SUM(Month!P73:P75)/3),2)</f>
        <v>0.47</v>
      </c>
      <c r="Q29" s="169">
        <f>ROUND((SUM(Month!Q73:Q75)/3),2)</f>
        <v>1.28</v>
      </c>
      <c r="R29" s="63"/>
      <c r="S29" s="66"/>
      <c r="T29" s="66"/>
      <c r="U29" s="66"/>
      <c r="V29" s="66"/>
      <c r="W29" s="66"/>
      <c r="X29" s="66"/>
      <c r="Y29" s="66"/>
      <c r="AA29" s="70"/>
      <c r="AB29" s="70"/>
      <c r="AC29" s="70"/>
      <c r="AD29" s="70"/>
      <c r="AE29" s="70"/>
      <c r="AF29" s="70"/>
      <c r="AG29" s="70"/>
    </row>
    <row r="30" spans="1:33" ht="15.5" x14ac:dyDescent="0.35">
      <c r="A30" s="117" t="s">
        <v>491</v>
      </c>
      <c r="B30" s="167">
        <f>SUM(Month!B76:B78)</f>
        <v>64.599999999999994</v>
      </c>
      <c r="C30" s="167">
        <f>SUM(Month!C76:C78)</f>
        <v>11.110000000000001</v>
      </c>
      <c r="D30" s="167">
        <f>SUM(Month!D76:D78)</f>
        <v>19.189999999999998</v>
      </c>
      <c r="E30" s="167">
        <f>SUM(Month!E76:E78)</f>
        <v>28.349999999999998</v>
      </c>
      <c r="F30" s="167">
        <f>SUM(Month!F76:F78)</f>
        <v>0.57000000000000006</v>
      </c>
      <c r="G30" s="167">
        <f>SUM(Month!G76:G78)</f>
        <v>4.92</v>
      </c>
      <c r="H30" s="167">
        <f>SUM(Month!H76:H78)</f>
        <v>0.16</v>
      </c>
      <c r="I30" s="169">
        <f>SUM(Month!I76:I78)</f>
        <v>0.3</v>
      </c>
      <c r="J30" s="167">
        <f t="shared" si="0"/>
        <v>241.52</v>
      </c>
      <c r="K30" s="167">
        <f>ROUND((SUM(Month!K76:K78)/3),2)</f>
        <v>39.200000000000003</v>
      </c>
      <c r="L30" s="167">
        <f>ROUND((SUM(Month!L76:L78)/3),2)</f>
        <v>78.47</v>
      </c>
      <c r="M30" s="167">
        <f>ROUND((SUM(Month!M76:M78)/3),2)</f>
        <v>100.65</v>
      </c>
      <c r="N30" s="167">
        <f>ROUND((SUM(Month!N76:N78)/3),2)</f>
        <v>2.31</v>
      </c>
      <c r="O30" s="167">
        <f>ROUND((SUM(Month!O76:O78)/3),2)</f>
        <v>19.18</v>
      </c>
      <c r="P30" s="167">
        <f>ROUND((SUM(Month!P76:P78)/3),2)</f>
        <v>0.53</v>
      </c>
      <c r="Q30" s="169">
        <f>ROUND((SUM(Month!Q76:Q78)/3),2)</f>
        <v>1.18</v>
      </c>
      <c r="R30" s="63"/>
      <c r="S30" s="66"/>
      <c r="T30" s="66"/>
      <c r="U30" s="66"/>
      <c r="V30" s="66"/>
      <c r="W30" s="66"/>
      <c r="X30" s="66"/>
      <c r="Y30" s="66"/>
      <c r="AA30" s="70"/>
      <c r="AB30" s="70"/>
      <c r="AC30" s="70"/>
      <c r="AD30" s="70"/>
      <c r="AE30" s="70"/>
      <c r="AF30" s="70"/>
      <c r="AG30" s="70"/>
    </row>
    <row r="31" spans="1:33" ht="15.5" x14ac:dyDescent="0.35">
      <c r="A31" s="117" t="s">
        <v>492</v>
      </c>
      <c r="B31" s="167">
        <f>SUM(Month!B79:B81)</f>
        <v>70.45</v>
      </c>
      <c r="C31" s="167">
        <f>SUM(Month!C79:C81)</f>
        <v>12.29</v>
      </c>
      <c r="D31" s="167">
        <f>SUM(Month!D79:D81)</f>
        <v>19.43</v>
      </c>
      <c r="E31" s="167">
        <f>SUM(Month!E79:E81)</f>
        <v>32.450000000000003</v>
      </c>
      <c r="F31" s="167">
        <f>SUM(Month!F79:F81)</f>
        <v>0.63</v>
      </c>
      <c r="G31" s="167">
        <f>SUM(Month!G79:G81)</f>
        <v>5.26</v>
      </c>
      <c r="H31" s="167">
        <f>SUM(Month!H79:H81)</f>
        <v>0.11</v>
      </c>
      <c r="I31" s="169">
        <f>SUM(Month!I79:I81)</f>
        <v>0.27999999999999997</v>
      </c>
      <c r="J31" s="167">
        <f t="shared" si="0"/>
        <v>241.56</v>
      </c>
      <c r="K31" s="167">
        <f>ROUND((SUM(Month!K79:K81)/3),2)</f>
        <v>42.32</v>
      </c>
      <c r="L31" s="167">
        <f>ROUND((SUM(Month!L79:L81)/3),2)</f>
        <v>75.41</v>
      </c>
      <c r="M31" s="167">
        <f>ROUND((SUM(Month!M79:M81)/3),2)</f>
        <v>100.12</v>
      </c>
      <c r="N31" s="167">
        <f>ROUND((SUM(Month!N79:N81)/3),2)</f>
        <v>2.5299999999999998</v>
      </c>
      <c r="O31" s="167">
        <f>ROUND((SUM(Month!O79:O81)/3),2)</f>
        <v>19.73</v>
      </c>
      <c r="P31" s="167">
        <f>ROUND((SUM(Month!P79:P81)/3),2)</f>
        <v>0.34</v>
      </c>
      <c r="Q31" s="169">
        <f>ROUND((SUM(Month!Q79:Q81)/3),2)</f>
        <v>1.1100000000000001</v>
      </c>
      <c r="R31" s="63"/>
      <c r="S31" s="66"/>
      <c r="T31" s="66"/>
      <c r="U31" s="66"/>
      <c r="V31" s="66"/>
      <c r="W31" s="66"/>
      <c r="X31" s="66"/>
      <c r="Y31" s="66"/>
      <c r="AA31" s="70"/>
      <c r="AB31" s="70"/>
      <c r="AC31" s="70"/>
      <c r="AD31" s="70"/>
      <c r="AE31" s="70"/>
      <c r="AF31" s="70"/>
      <c r="AG31" s="70"/>
    </row>
    <row r="32" spans="1:33" ht="15.5" x14ac:dyDescent="0.35">
      <c r="A32" s="117" t="s">
        <v>493</v>
      </c>
      <c r="B32" s="167">
        <f>SUM(Month!B82:B84)</f>
        <v>53.070000000000007</v>
      </c>
      <c r="C32" s="167">
        <f>SUM(Month!C82:C84)</f>
        <v>9.370000000000001</v>
      </c>
      <c r="D32" s="167">
        <f>SUM(Month!D82:D84)</f>
        <v>17.579999999999998</v>
      </c>
      <c r="E32" s="167">
        <f>SUM(Month!E82:E84)</f>
        <v>20.53</v>
      </c>
      <c r="F32" s="167">
        <f>SUM(Month!F82:F84)</f>
        <v>0.63</v>
      </c>
      <c r="G32" s="167">
        <f>SUM(Month!G82:G84)</f>
        <v>4.66</v>
      </c>
      <c r="H32" s="167">
        <f>SUM(Month!H82:H84)</f>
        <v>7.0000000000000007E-2</v>
      </c>
      <c r="I32" s="169">
        <f>SUM(Month!I82:I84)</f>
        <v>0.23</v>
      </c>
      <c r="J32" s="167">
        <f t="shared" si="0"/>
        <v>234.73999999999998</v>
      </c>
      <c r="K32" s="167">
        <f>ROUND((SUM(Month!K82:K84)/3),2)</f>
        <v>42.44</v>
      </c>
      <c r="L32" s="167">
        <f>ROUND((SUM(Month!L82:L84)/3),2)</f>
        <v>72.42</v>
      </c>
      <c r="M32" s="167">
        <f>ROUND((SUM(Month!M82:M84)/3),2)</f>
        <v>96.95</v>
      </c>
      <c r="N32" s="167">
        <f>ROUND((SUM(Month!N82:N84)/3),2)</f>
        <v>2.5299999999999998</v>
      </c>
      <c r="O32" s="167">
        <f>ROUND((SUM(Month!O82:O84)/3),2)</f>
        <v>19.100000000000001</v>
      </c>
      <c r="P32" s="167">
        <f>ROUND((SUM(Month!P82:P84)/3),2)</f>
        <v>0.39</v>
      </c>
      <c r="Q32" s="169">
        <f>ROUND((SUM(Month!Q82:Q84)/3),2)</f>
        <v>0.91</v>
      </c>
      <c r="R32" s="63"/>
      <c r="S32" s="66"/>
      <c r="T32" s="66"/>
      <c r="U32" s="66"/>
      <c r="V32" s="66"/>
      <c r="W32" s="66"/>
      <c r="X32" s="66"/>
      <c r="Y32" s="66"/>
      <c r="AA32" s="70"/>
      <c r="AB32" s="70"/>
      <c r="AC32" s="70"/>
      <c r="AD32" s="70"/>
      <c r="AE32" s="70"/>
      <c r="AF32" s="70"/>
      <c r="AG32" s="70"/>
    </row>
    <row r="33" spans="1:33" ht="15.5" x14ac:dyDescent="0.35">
      <c r="A33" s="117" t="s">
        <v>494</v>
      </c>
      <c r="B33" s="167">
        <f>SUM(Month!B85:B87)</f>
        <v>50.34</v>
      </c>
      <c r="C33" s="167">
        <f>SUM(Month!C85:C87)</f>
        <v>8.51</v>
      </c>
      <c r="D33" s="167">
        <f>SUM(Month!D85:D87)</f>
        <v>19.97</v>
      </c>
      <c r="E33" s="167">
        <f>SUM(Month!E85:E87)</f>
        <v>15.75</v>
      </c>
      <c r="F33" s="167">
        <f>SUM(Month!F85:F87)</f>
        <v>0.63</v>
      </c>
      <c r="G33" s="167">
        <f>SUM(Month!G85:G87)</f>
        <v>5.17</v>
      </c>
      <c r="H33" s="167">
        <f>SUM(Month!H85:H87)</f>
        <v>0.08</v>
      </c>
      <c r="I33" s="169">
        <f>SUM(Month!I85:I87)</f>
        <v>0.23</v>
      </c>
      <c r="J33" s="167">
        <f t="shared" si="0"/>
        <v>243.23</v>
      </c>
      <c r="K33" s="167">
        <f>ROUND((SUM(Month!K85:K87)/3),2)</f>
        <v>41.77</v>
      </c>
      <c r="L33" s="167">
        <f>ROUND((SUM(Month!L85:L87)/3),2)</f>
        <v>78.8</v>
      </c>
      <c r="M33" s="167">
        <f>ROUND((SUM(Month!M85:M87)/3),2)</f>
        <v>97.1</v>
      </c>
      <c r="N33" s="167">
        <f>ROUND((SUM(Month!N85:N87)/3),2)</f>
        <v>2.5299999999999998</v>
      </c>
      <c r="O33" s="167">
        <f>ROUND((SUM(Month!O85:O87)/3),2)</f>
        <v>21.66</v>
      </c>
      <c r="P33" s="167">
        <f>ROUND((SUM(Month!P85:P87)/3),2)</f>
        <v>0.46</v>
      </c>
      <c r="Q33" s="169">
        <f>ROUND((SUM(Month!Q85:Q87)/3),2)</f>
        <v>0.91</v>
      </c>
      <c r="R33" s="63"/>
      <c r="S33" s="66"/>
      <c r="T33" s="66"/>
      <c r="U33" s="66"/>
      <c r="V33" s="66"/>
      <c r="W33" s="66"/>
      <c r="X33" s="66"/>
      <c r="Y33" s="66"/>
      <c r="AA33" s="70"/>
      <c r="AB33" s="70"/>
      <c r="AC33" s="70"/>
      <c r="AD33" s="70"/>
      <c r="AE33" s="70"/>
      <c r="AF33" s="70"/>
      <c r="AG33" s="70"/>
    </row>
    <row r="34" spans="1:33" ht="15.5" x14ac:dyDescent="0.35">
      <c r="A34" s="117" t="s">
        <v>495</v>
      </c>
      <c r="B34" s="167">
        <f>SUM(Month!B88:B90)</f>
        <v>62.989999999999995</v>
      </c>
      <c r="C34" s="167">
        <f>SUM(Month!C88:C90)</f>
        <v>10.600000000000001</v>
      </c>
      <c r="D34" s="167">
        <f>SUM(Month!D88:D90)</f>
        <v>18.89</v>
      </c>
      <c r="E34" s="167">
        <f>SUM(Month!E88:E90)</f>
        <v>26.830000000000002</v>
      </c>
      <c r="F34" s="167">
        <f>SUM(Month!F88:F90)</f>
        <v>0.63</v>
      </c>
      <c r="G34" s="167">
        <f>SUM(Month!G88:G90)</f>
        <v>5.7100000000000009</v>
      </c>
      <c r="H34" s="167">
        <f>SUM(Month!H88:H90)</f>
        <v>0.16999999999999998</v>
      </c>
      <c r="I34" s="169">
        <f>SUM(Month!I88:I90)</f>
        <v>0.16</v>
      </c>
      <c r="J34" s="167">
        <f t="shared" si="0"/>
        <v>240.06</v>
      </c>
      <c r="K34" s="167">
        <f>ROUND((SUM(Month!K88:K90)/3),2)</f>
        <v>37.840000000000003</v>
      </c>
      <c r="L34" s="167">
        <f>ROUND((SUM(Month!L88:L90)/3),2)</f>
        <v>77.86</v>
      </c>
      <c r="M34" s="167">
        <f>ROUND((SUM(Month!M88:M90)/3),2)</f>
        <v>97.95</v>
      </c>
      <c r="N34" s="167">
        <f>ROUND((SUM(Month!N88:N90)/3),2)</f>
        <v>2.5299999999999998</v>
      </c>
      <c r="O34" s="167">
        <f>ROUND((SUM(Month!O88:O90)/3),2)</f>
        <v>22.69</v>
      </c>
      <c r="P34" s="167">
        <f>ROUND((SUM(Month!P88:P90)/3),2)</f>
        <v>0.54</v>
      </c>
      <c r="Q34" s="169">
        <f>ROUND((SUM(Month!Q88:Q90)/3),2)</f>
        <v>0.65</v>
      </c>
      <c r="R34" s="63"/>
      <c r="S34" s="66"/>
      <c r="T34" s="66"/>
      <c r="U34" s="66"/>
      <c r="V34" s="66"/>
      <c r="W34" s="66"/>
      <c r="X34" s="66"/>
      <c r="Y34" s="66"/>
      <c r="AA34" s="70"/>
      <c r="AB34" s="70"/>
      <c r="AC34" s="70"/>
      <c r="AD34" s="70"/>
      <c r="AE34" s="70"/>
      <c r="AF34" s="70"/>
      <c r="AG34" s="70"/>
    </row>
    <row r="35" spans="1:33" ht="15.5" x14ac:dyDescent="0.35">
      <c r="A35" s="117" t="s">
        <v>496</v>
      </c>
      <c r="B35" s="167">
        <f>SUM(Month!B91:B93)</f>
        <v>66.59</v>
      </c>
      <c r="C35" s="167">
        <f>SUM(Month!C91:C93)</f>
        <v>11.030000000000001</v>
      </c>
      <c r="D35" s="167">
        <f>SUM(Month!D91:D93)</f>
        <v>19.09</v>
      </c>
      <c r="E35" s="167">
        <f>SUM(Month!E91:E93)</f>
        <v>29.81</v>
      </c>
      <c r="F35" s="167">
        <f>SUM(Month!F91:F93)</f>
        <v>0.69000000000000006</v>
      </c>
      <c r="G35" s="167">
        <f>SUM(Month!G91:G93)</f>
        <v>5.6199999999999992</v>
      </c>
      <c r="H35" s="167">
        <f>SUM(Month!H91:H93)</f>
        <v>0.19</v>
      </c>
      <c r="I35" s="169">
        <f>SUM(Month!I91:I93)</f>
        <v>0.16</v>
      </c>
      <c r="J35" s="167">
        <f t="shared" si="0"/>
        <v>236.77</v>
      </c>
      <c r="K35" s="167">
        <f>ROUND((SUM(Month!K91:K93)/3),2)</f>
        <v>40.409999999999997</v>
      </c>
      <c r="L35" s="167">
        <f>ROUND((SUM(Month!L91:L93)/3),2)</f>
        <v>76.349999999999994</v>
      </c>
      <c r="M35" s="167">
        <f>ROUND((SUM(Month!M91:M93)/3),2)</f>
        <v>95.4</v>
      </c>
      <c r="N35" s="167">
        <f>ROUND((SUM(Month!N91:N93)/3),2)</f>
        <v>2.75</v>
      </c>
      <c r="O35" s="167">
        <f>ROUND((SUM(Month!O91:O93)/3),2)</f>
        <v>20.65</v>
      </c>
      <c r="P35" s="167">
        <f>ROUND((SUM(Month!P91:P93)/3),2)</f>
        <v>0.57999999999999996</v>
      </c>
      <c r="Q35" s="169">
        <f>ROUND((SUM(Month!Q91:Q93)/3),2)</f>
        <v>0.63</v>
      </c>
      <c r="R35" s="63"/>
      <c r="S35" s="66"/>
      <c r="T35" s="66"/>
      <c r="U35" s="66"/>
      <c r="V35" s="66"/>
      <c r="W35" s="66"/>
      <c r="X35" s="66"/>
      <c r="Y35" s="66"/>
      <c r="AA35" s="70"/>
      <c r="AB35" s="70"/>
      <c r="AC35" s="70"/>
      <c r="AD35" s="70"/>
      <c r="AE35" s="70"/>
      <c r="AF35" s="70"/>
      <c r="AG35" s="70"/>
    </row>
    <row r="36" spans="1:33" ht="15.5" x14ac:dyDescent="0.35">
      <c r="A36" s="117" t="s">
        <v>497</v>
      </c>
      <c r="B36" s="167">
        <f>SUM(Month!B94:B96)</f>
        <v>52.010000000000005</v>
      </c>
      <c r="C36" s="167">
        <f>SUM(Month!C94:C96)</f>
        <v>7.41</v>
      </c>
      <c r="D36" s="167">
        <f>SUM(Month!D94:D96)</f>
        <v>18.100000000000001</v>
      </c>
      <c r="E36" s="167">
        <f>SUM(Month!E94:E96)</f>
        <v>20.52</v>
      </c>
      <c r="F36" s="167">
        <f>SUM(Month!F94:F96)</f>
        <v>0.69000000000000006</v>
      </c>
      <c r="G36" s="167">
        <f>SUM(Month!G94:G96)</f>
        <v>4.93</v>
      </c>
      <c r="H36" s="167">
        <f>SUM(Month!H94:H96)</f>
        <v>0.12</v>
      </c>
      <c r="I36" s="169">
        <f>SUM(Month!I94:I96)</f>
        <v>0.24</v>
      </c>
      <c r="J36" s="167">
        <f t="shared" si="0"/>
        <v>230.35999999999996</v>
      </c>
      <c r="K36" s="167">
        <f>ROUND((SUM(Month!K94:K96)/3),2)</f>
        <v>37.29</v>
      </c>
      <c r="L36" s="167">
        <f>ROUND((SUM(Month!L94:L96)/3),2)</f>
        <v>72.37</v>
      </c>
      <c r="M36" s="167">
        <f>ROUND((SUM(Month!M94:M96)/3),2)</f>
        <v>96.24</v>
      </c>
      <c r="N36" s="167">
        <f>ROUND((SUM(Month!N94:N96)/3),2)</f>
        <v>2.75</v>
      </c>
      <c r="O36" s="167">
        <f>ROUND((SUM(Month!O94:O96)/3),2)</f>
        <v>20.12</v>
      </c>
      <c r="P36" s="167">
        <f>ROUND((SUM(Month!P94:P96)/3),2)</f>
        <v>0.64</v>
      </c>
      <c r="Q36" s="169">
        <f>ROUND((SUM(Month!Q94:Q96)/3),2)</f>
        <v>0.95</v>
      </c>
      <c r="R36" s="63"/>
      <c r="S36" s="66"/>
      <c r="T36" s="66"/>
      <c r="U36" s="66"/>
      <c r="V36" s="66"/>
      <c r="W36" s="66"/>
      <c r="X36" s="66"/>
      <c r="Y36" s="66"/>
      <c r="AA36" s="70"/>
      <c r="AB36" s="70"/>
      <c r="AC36" s="70"/>
      <c r="AD36" s="70"/>
      <c r="AE36" s="70"/>
      <c r="AF36" s="70"/>
      <c r="AG36" s="70"/>
    </row>
    <row r="37" spans="1:33" ht="15.5" x14ac:dyDescent="0.35">
      <c r="A37" s="117" t="s">
        <v>498</v>
      </c>
      <c r="B37" s="167">
        <f>SUM(Month!B97:B99)</f>
        <v>48.800000000000004</v>
      </c>
      <c r="C37" s="167">
        <f>SUM(Month!C97:C99)</f>
        <v>7.73</v>
      </c>
      <c r="D37" s="167">
        <f>SUM(Month!D97:D99)</f>
        <v>19.100000000000001</v>
      </c>
      <c r="E37" s="167">
        <f>SUM(Month!E97:E99)</f>
        <v>16.41</v>
      </c>
      <c r="F37" s="167">
        <f>SUM(Month!F97:F99)</f>
        <v>0.69000000000000006</v>
      </c>
      <c r="G37" s="167">
        <f>SUM(Month!G97:G99)</f>
        <v>4.72</v>
      </c>
      <c r="H37" s="167">
        <f>SUM(Month!H97:H99)</f>
        <v>0.09</v>
      </c>
      <c r="I37" s="169">
        <f>SUM(Month!I97:I99)</f>
        <v>0.06</v>
      </c>
      <c r="J37" s="167">
        <f t="shared" si="0"/>
        <v>240.61999999999998</v>
      </c>
      <c r="K37" s="167">
        <f>ROUND((SUM(Month!K97:K99)/3),2)</f>
        <v>41</v>
      </c>
      <c r="L37" s="167">
        <f>ROUND((SUM(Month!L97:L99)/3),2)</f>
        <v>76.45</v>
      </c>
      <c r="M37" s="167">
        <f>ROUND((SUM(Month!M97:M99)/3),2)</f>
        <v>100.25</v>
      </c>
      <c r="N37" s="167">
        <f>ROUND((SUM(Month!N97:N99)/3),2)</f>
        <v>2.75</v>
      </c>
      <c r="O37" s="167">
        <f>ROUND((SUM(Month!O97:O99)/3),2)</f>
        <v>19.48</v>
      </c>
      <c r="P37" s="167">
        <f>ROUND((SUM(Month!P97:P99)/3),2)</f>
        <v>0.47</v>
      </c>
      <c r="Q37" s="169">
        <f>ROUND((SUM(Month!Q97:Q99)/3),2)</f>
        <v>0.22</v>
      </c>
      <c r="R37" s="63"/>
      <c r="S37" s="66"/>
      <c r="T37" s="66"/>
      <c r="U37" s="66"/>
      <c r="V37" s="66"/>
      <c r="W37" s="66"/>
      <c r="X37" s="66"/>
      <c r="Y37" s="66"/>
      <c r="AA37" s="70"/>
      <c r="AB37" s="70"/>
      <c r="AC37" s="70"/>
      <c r="AD37" s="70"/>
      <c r="AE37" s="70"/>
      <c r="AF37" s="70"/>
      <c r="AG37" s="70"/>
    </row>
    <row r="38" spans="1:33" ht="15.5" x14ac:dyDescent="0.35">
      <c r="A38" s="117" t="s">
        <v>499</v>
      </c>
      <c r="B38" s="167">
        <f>SUM(Month!B100:B102)</f>
        <v>62.210000000000008</v>
      </c>
      <c r="C38" s="167">
        <f>SUM(Month!C100:C102)</f>
        <v>11.55</v>
      </c>
      <c r="D38" s="167">
        <f>SUM(Month!D100:D102)</f>
        <v>17.189999999999998</v>
      </c>
      <c r="E38" s="167">
        <f>SUM(Month!E100:E102)</f>
        <v>27.56</v>
      </c>
      <c r="F38" s="167">
        <f>SUM(Month!F100:F102)</f>
        <v>0.69000000000000006</v>
      </c>
      <c r="G38" s="167">
        <f>SUM(Month!G100:G102)</f>
        <v>4.83</v>
      </c>
      <c r="H38" s="167">
        <f>SUM(Month!H100:H102)</f>
        <v>0.12</v>
      </c>
      <c r="I38" s="169">
        <f>SUM(Month!I100:I102)</f>
        <v>0.27</v>
      </c>
      <c r="J38" s="167">
        <f t="shared" si="0"/>
        <v>231.30999999999997</v>
      </c>
      <c r="K38" s="167">
        <f>ROUND((SUM(Month!K100:K102)/3),2)</f>
        <v>40.22</v>
      </c>
      <c r="L38" s="167">
        <f>ROUND((SUM(Month!L100:L102)/3),2)</f>
        <v>68.75</v>
      </c>
      <c r="M38" s="167">
        <f>ROUND((SUM(Month!M100:M102)/3),2)</f>
        <v>97.98</v>
      </c>
      <c r="N38" s="167">
        <f>ROUND((SUM(Month!N100:N102)/3),2)</f>
        <v>2.75</v>
      </c>
      <c r="O38" s="167">
        <f>ROUND((SUM(Month!O100:O102)/3),2)</f>
        <v>20.14</v>
      </c>
      <c r="P38" s="167">
        <f>ROUND((SUM(Month!P100:P102)/3),2)</f>
        <v>0.38</v>
      </c>
      <c r="Q38" s="169">
        <f>ROUND((SUM(Month!Q100:Q102)/3),2)</f>
        <v>1.0900000000000001</v>
      </c>
      <c r="R38" s="71"/>
      <c r="S38" s="66"/>
      <c r="T38" s="66"/>
      <c r="U38" s="66"/>
      <c r="V38" s="66"/>
      <c r="W38" s="66"/>
      <c r="X38" s="66"/>
      <c r="Y38" s="66"/>
      <c r="AA38" s="70"/>
      <c r="AB38" s="70"/>
      <c r="AC38" s="70"/>
      <c r="AD38" s="70"/>
      <c r="AE38" s="70"/>
      <c r="AF38" s="70"/>
      <c r="AG38" s="70"/>
    </row>
    <row r="39" spans="1:33" ht="15.5" x14ac:dyDescent="0.35">
      <c r="A39" s="117" t="s">
        <v>500</v>
      </c>
      <c r="B39" s="167">
        <f>SUM(Month!B103:B105)</f>
        <v>66.970000000000013</v>
      </c>
      <c r="C39" s="167">
        <f>SUM(Month!C103:C105)</f>
        <v>11.5</v>
      </c>
      <c r="D39" s="167">
        <f>SUM(Month!D103:D105)</f>
        <v>17.799999999999997</v>
      </c>
      <c r="E39" s="167">
        <f>SUM(Month!E103:E105)</f>
        <v>31.17</v>
      </c>
      <c r="F39" s="167">
        <f>SUM(Month!F103:F105)</f>
        <v>0.78</v>
      </c>
      <c r="G39" s="167">
        <f>SUM(Month!G103:G105)</f>
        <v>5.54</v>
      </c>
      <c r="H39" s="167">
        <f>SUM(Month!H103:H105)</f>
        <v>0.12</v>
      </c>
      <c r="I39" s="169">
        <f>SUM(Month!I103:I105)</f>
        <v>6.0000000000000005E-2</v>
      </c>
      <c r="J39" s="167">
        <f t="shared" si="0"/>
        <v>230.27</v>
      </c>
      <c r="K39" s="167">
        <f>ROUND((SUM(Month!K103:K105)/3),2)</f>
        <v>39.479999999999997</v>
      </c>
      <c r="L39" s="167">
        <f>ROUND((SUM(Month!L103:L105)/3),2)</f>
        <v>71.19</v>
      </c>
      <c r="M39" s="167">
        <f>ROUND((SUM(Month!M103:M105)/3),2)</f>
        <v>95.44</v>
      </c>
      <c r="N39" s="167">
        <f>ROUND((SUM(Month!N103:N105)/3),2)</f>
        <v>3.11</v>
      </c>
      <c r="O39" s="167">
        <f>ROUND((SUM(Month!O103:O105)/3),2)</f>
        <v>20.399999999999999</v>
      </c>
      <c r="P39" s="167">
        <f>ROUND((SUM(Month!P103:P105)/3),2)</f>
        <v>0.37</v>
      </c>
      <c r="Q39" s="169">
        <f>ROUND((SUM(Month!Q103:Q105)/3),2)</f>
        <v>0.28000000000000003</v>
      </c>
      <c r="R39" s="65"/>
      <c r="S39" s="66"/>
      <c r="T39" s="66"/>
      <c r="U39" s="66"/>
      <c r="V39" s="66"/>
      <c r="W39" s="66"/>
      <c r="X39" s="66"/>
      <c r="Y39" s="66"/>
      <c r="AA39" s="70"/>
      <c r="AB39" s="70"/>
      <c r="AC39" s="70"/>
      <c r="AD39" s="70"/>
      <c r="AE39" s="70"/>
      <c r="AF39" s="70"/>
      <c r="AG39" s="70"/>
    </row>
    <row r="40" spans="1:33" ht="15.5" x14ac:dyDescent="0.35">
      <c r="A40" s="117" t="s">
        <v>501</v>
      </c>
      <c r="B40" s="167">
        <f>SUM(Month!B106:B108)</f>
        <v>52.89</v>
      </c>
      <c r="C40" s="167">
        <f>SUM(Month!C106:C108)</f>
        <v>9.2800000000000011</v>
      </c>
      <c r="D40" s="167">
        <f>SUM(Month!D106:D108)</f>
        <v>18.45</v>
      </c>
      <c r="E40" s="167">
        <f>SUM(Month!E106:E108)</f>
        <v>19.200000000000003</v>
      </c>
      <c r="F40" s="167">
        <f>SUM(Month!F106:F108)</f>
        <v>0.78</v>
      </c>
      <c r="G40" s="167">
        <f>SUM(Month!G106:G108)</f>
        <v>5.07</v>
      </c>
      <c r="H40" s="167">
        <f>SUM(Month!H106:H108)</f>
        <v>0.08</v>
      </c>
      <c r="I40" s="169">
        <f>SUM(Month!I106:I108)</f>
        <v>0.03</v>
      </c>
      <c r="J40" s="167">
        <f t="shared" si="0"/>
        <v>236.53</v>
      </c>
      <c r="K40" s="167">
        <f>ROUND((SUM(Month!K106:K108)/3),2)</f>
        <v>45.95</v>
      </c>
      <c r="L40" s="167">
        <f>ROUND((SUM(Month!L106:L108)/3),2)</f>
        <v>73.819999999999993</v>
      </c>
      <c r="M40" s="167">
        <f>ROUND((SUM(Month!M106:M108)/3),2)</f>
        <v>92.49</v>
      </c>
      <c r="N40" s="167">
        <f>ROUND((SUM(Month!N106:N108)/3),2)</f>
        <v>3.11</v>
      </c>
      <c r="O40" s="167">
        <f>ROUND((SUM(Month!O106:O108)/3),2)</f>
        <v>20.64</v>
      </c>
      <c r="P40" s="167">
        <f>ROUND((SUM(Month!P106:P108)/3),2)</f>
        <v>0.41</v>
      </c>
      <c r="Q40" s="169">
        <f>ROUND((SUM(Month!Q106:Q108)/3),2)</f>
        <v>0.11</v>
      </c>
      <c r="R40" s="65"/>
      <c r="S40" s="66"/>
      <c r="T40" s="66"/>
      <c r="U40" s="66"/>
      <c r="V40" s="66"/>
      <c r="W40" s="66"/>
      <c r="X40" s="66"/>
      <c r="Y40" s="66"/>
      <c r="AA40" s="70"/>
      <c r="AB40" s="70"/>
      <c r="AC40" s="70"/>
      <c r="AD40" s="70"/>
      <c r="AE40" s="70"/>
      <c r="AF40" s="70"/>
      <c r="AG40" s="70"/>
    </row>
    <row r="41" spans="1:33" ht="15.5" x14ac:dyDescent="0.35">
      <c r="A41" s="117" t="s">
        <v>502</v>
      </c>
      <c r="B41" s="167">
        <f>SUM(Month!B109:B111)</f>
        <v>47.769999999999996</v>
      </c>
      <c r="C41" s="167">
        <f>SUM(Month!C109:C111)</f>
        <v>8.18</v>
      </c>
      <c r="D41" s="167">
        <f>SUM(Month!D109:D111)</f>
        <v>18.29</v>
      </c>
      <c r="E41" s="167">
        <f>SUM(Month!E109:E111)</f>
        <v>15.77</v>
      </c>
      <c r="F41" s="167">
        <f>SUM(Month!F109:F111)</f>
        <v>0.78</v>
      </c>
      <c r="G41" s="167">
        <f>SUM(Month!G109:G111)</f>
        <v>4.72</v>
      </c>
      <c r="H41" s="167">
        <f>SUM(Month!H109:H111)</f>
        <v>0.06</v>
      </c>
      <c r="I41" s="169">
        <f>SUM(Month!I109:I111)</f>
        <v>-3.0000000000000002E-2</v>
      </c>
      <c r="J41" s="167">
        <f t="shared" si="0"/>
        <v>234.89</v>
      </c>
      <c r="K41" s="167">
        <f>ROUND((SUM(Month!K109:K111)/3),2)</f>
        <v>42.6</v>
      </c>
      <c r="L41" s="167">
        <f>ROUND((SUM(Month!L109:L111)/3),2)</f>
        <v>73.11</v>
      </c>
      <c r="M41" s="167">
        <f>ROUND((SUM(Month!M109:M111)/3),2)</f>
        <v>96.49</v>
      </c>
      <c r="N41" s="167">
        <f>ROUND((SUM(Month!N109:N111)/3),2)</f>
        <v>3.12</v>
      </c>
      <c r="O41" s="167">
        <f>ROUND((SUM(Month!O109:O111)/3),2)</f>
        <v>19.309999999999999</v>
      </c>
      <c r="P41" s="167">
        <f>ROUND((SUM(Month!P109:P111)/3),2)</f>
        <v>0.34</v>
      </c>
      <c r="Q41" s="169">
        <f>ROUND((SUM(Month!Q109:Q111)/3),2)</f>
        <v>-0.08</v>
      </c>
      <c r="R41" s="65"/>
      <c r="S41" s="66"/>
      <c r="T41" s="66"/>
      <c r="U41" s="66"/>
      <c r="V41" s="66"/>
      <c r="W41" s="66"/>
      <c r="X41" s="66"/>
      <c r="Y41" s="66"/>
      <c r="AA41" s="70"/>
      <c r="AB41" s="70"/>
      <c r="AC41" s="70"/>
      <c r="AD41" s="70"/>
      <c r="AE41" s="70"/>
      <c r="AF41" s="70"/>
      <c r="AG41" s="70"/>
    </row>
    <row r="42" spans="1:33" ht="15.5" x14ac:dyDescent="0.35">
      <c r="A42" s="117" t="s">
        <v>503</v>
      </c>
      <c r="B42" s="167">
        <f>SUM(Month!B112:B114)</f>
        <v>64.23</v>
      </c>
      <c r="C42" s="167">
        <f>SUM(Month!C112:C114)</f>
        <v>11.53</v>
      </c>
      <c r="D42" s="167">
        <f>SUM(Month!D112:D114)</f>
        <v>18.489999999999998</v>
      </c>
      <c r="E42" s="167">
        <f>SUM(Month!E112:E114)</f>
        <v>28.479999999999997</v>
      </c>
      <c r="F42" s="167">
        <f>SUM(Month!F112:F114)</f>
        <v>0.78</v>
      </c>
      <c r="G42" s="167">
        <f>SUM(Month!G112:G114)</f>
        <v>4.72</v>
      </c>
      <c r="H42" s="167">
        <f>SUM(Month!H112:H114)</f>
        <v>0.12000000000000001</v>
      </c>
      <c r="I42" s="169">
        <f>SUM(Month!I112:I114)</f>
        <v>0.11</v>
      </c>
      <c r="J42" s="167">
        <f t="shared" si="0"/>
        <v>235.22</v>
      </c>
      <c r="K42" s="167">
        <f>ROUND((SUM(Month!K112:K114)/3),2)</f>
        <v>38.67</v>
      </c>
      <c r="L42" s="167">
        <f>ROUND((SUM(Month!L112:L114)/3),2)</f>
        <v>73.95</v>
      </c>
      <c r="M42" s="167">
        <f>ROUND((SUM(Month!M112:M114)/3),2)</f>
        <v>98.78</v>
      </c>
      <c r="N42" s="167">
        <f>ROUND((SUM(Month!N112:N114)/3),2)</f>
        <v>3.13</v>
      </c>
      <c r="O42" s="167">
        <f>ROUND((SUM(Month!O112:O114)/3),2)</f>
        <v>19.82</v>
      </c>
      <c r="P42" s="167">
        <f>ROUND((SUM(Month!P112:P114)/3),2)</f>
        <v>0.43</v>
      </c>
      <c r="Q42" s="169">
        <f>ROUND((SUM(Month!Q112:Q114)/3),2)</f>
        <v>0.44</v>
      </c>
      <c r="R42" s="71"/>
      <c r="S42" s="66"/>
      <c r="T42" s="66"/>
      <c r="U42" s="66"/>
      <c r="V42" s="66"/>
      <c r="W42" s="66"/>
      <c r="X42" s="66"/>
      <c r="Y42" s="66"/>
      <c r="AA42" s="70"/>
      <c r="AB42" s="70"/>
      <c r="AC42" s="70"/>
      <c r="AD42" s="70"/>
      <c r="AE42" s="70"/>
      <c r="AF42" s="70"/>
      <c r="AG42" s="70"/>
    </row>
    <row r="43" spans="1:33" ht="15.5" x14ac:dyDescent="0.35">
      <c r="A43" s="117" t="s">
        <v>504</v>
      </c>
      <c r="B43" s="167">
        <f>SUM(Month!B115:B117)</f>
        <v>67.800000000000011</v>
      </c>
      <c r="C43" s="167">
        <f>SUM(Month!C115:C117)</f>
        <v>11.719999999999999</v>
      </c>
      <c r="D43" s="167">
        <f>SUM(Month!D115:D117)</f>
        <v>17.690000000000001</v>
      </c>
      <c r="E43" s="167">
        <f>SUM(Month!E115:E117)</f>
        <v>31.919999999999995</v>
      </c>
      <c r="F43" s="167">
        <f>SUM(Month!F115:F117)</f>
        <v>0.84000000000000008</v>
      </c>
      <c r="G43" s="167">
        <f>SUM(Month!G115:G117)</f>
        <v>5.34</v>
      </c>
      <c r="H43" s="167">
        <f>SUM(Month!H115:H117)</f>
        <v>0.18</v>
      </c>
      <c r="I43" s="169">
        <f>SUM(Month!I115:I117)</f>
        <v>0.11</v>
      </c>
      <c r="J43" s="167">
        <f t="shared" si="0"/>
        <v>233.14</v>
      </c>
      <c r="K43" s="167">
        <f>ROUND((SUM(Month!K115:K117)/3),2)</f>
        <v>40.229999999999997</v>
      </c>
      <c r="L43" s="167">
        <f>ROUND((SUM(Month!L115:L117)/3),2)</f>
        <v>70.739999999999995</v>
      </c>
      <c r="M43" s="167">
        <f>ROUND((SUM(Month!M115:M117)/3),2)</f>
        <v>98.19</v>
      </c>
      <c r="N43" s="167">
        <f>ROUND((SUM(Month!N115:N117)/3),2)</f>
        <v>3.3</v>
      </c>
      <c r="O43" s="167">
        <f>ROUND((SUM(Month!O115:O117)/3),2)</f>
        <v>19.7</v>
      </c>
      <c r="P43" s="167">
        <f>ROUND((SUM(Month!P115:P117)/3),2)</f>
        <v>0.54</v>
      </c>
      <c r="Q43" s="169">
        <f>ROUND((SUM(Month!Q115:Q117)/3),2)</f>
        <v>0.44</v>
      </c>
      <c r="R43" s="65"/>
      <c r="S43" s="66"/>
      <c r="T43" s="66"/>
      <c r="U43" s="66"/>
      <c r="V43" s="66"/>
      <c r="W43" s="66"/>
      <c r="X43" s="66"/>
      <c r="Y43" s="66"/>
      <c r="AA43" s="70"/>
      <c r="AB43" s="70"/>
      <c r="AC43" s="70"/>
      <c r="AD43" s="70"/>
      <c r="AE43" s="70"/>
      <c r="AF43" s="70"/>
      <c r="AG43" s="70"/>
    </row>
    <row r="44" spans="1:33" ht="15.5" x14ac:dyDescent="0.35">
      <c r="A44" s="117" t="s">
        <v>505</v>
      </c>
      <c r="B44" s="167">
        <f>SUM(Month!B118:B120)</f>
        <v>52.25</v>
      </c>
      <c r="C44" s="167">
        <f>SUM(Month!C118:C120)</f>
        <v>8.09</v>
      </c>
      <c r="D44" s="167">
        <f>SUM(Month!D118:D120)</f>
        <v>18.54</v>
      </c>
      <c r="E44" s="167">
        <f>SUM(Month!E118:E120)</f>
        <v>20.310000000000002</v>
      </c>
      <c r="F44" s="167">
        <f>SUM(Month!F118:F120)</f>
        <v>0.84000000000000008</v>
      </c>
      <c r="G44" s="167">
        <f>SUM(Month!G118:G120)</f>
        <v>4.22</v>
      </c>
      <c r="H44" s="167">
        <f>SUM(Month!H118:H120)</f>
        <v>0.1</v>
      </c>
      <c r="I44" s="169">
        <f>SUM(Month!I118:I120)</f>
        <v>0.15</v>
      </c>
      <c r="J44" s="167">
        <f t="shared" si="0"/>
        <v>233.02</v>
      </c>
      <c r="K44" s="167">
        <f>ROUND((SUM(Month!K118:K120)/3),2)</f>
        <v>40.03</v>
      </c>
      <c r="L44" s="167">
        <f>ROUND((SUM(Month!L118:L120)/3),2)</f>
        <v>74.16</v>
      </c>
      <c r="M44" s="167">
        <f>ROUND((SUM(Month!M118:M120)/3),2)</f>
        <v>97.16</v>
      </c>
      <c r="N44" s="167">
        <f>ROUND((SUM(Month!N118:N120)/3),2)</f>
        <v>3.37</v>
      </c>
      <c r="O44" s="167">
        <f>ROUND((SUM(Month!O118:O120)/3),2)</f>
        <v>17.239999999999998</v>
      </c>
      <c r="P44" s="167">
        <f>ROUND((SUM(Month!P118:P120)/3),2)</f>
        <v>0.48</v>
      </c>
      <c r="Q44" s="169">
        <f>ROUND((SUM(Month!Q118:Q120)/3),2)</f>
        <v>0.57999999999999996</v>
      </c>
      <c r="R44" s="65"/>
      <c r="S44" s="66"/>
      <c r="T44" s="66"/>
      <c r="U44" s="66"/>
      <c r="V44" s="66"/>
      <c r="W44" s="66"/>
      <c r="X44" s="66"/>
      <c r="Y44" s="66"/>
      <c r="AA44" s="70"/>
      <c r="AB44" s="70"/>
      <c r="AC44" s="70"/>
      <c r="AD44" s="70"/>
      <c r="AE44" s="70"/>
      <c r="AF44" s="70"/>
      <c r="AG44" s="70"/>
    </row>
    <row r="45" spans="1:33" ht="15.5" x14ac:dyDescent="0.35">
      <c r="A45" s="117" t="s">
        <v>506</v>
      </c>
      <c r="B45" s="167">
        <f>SUM(Month!B121:B123)</f>
        <v>48.870000000000005</v>
      </c>
      <c r="C45" s="167">
        <f>SUM(Month!C121:C123)</f>
        <v>8.1300000000000008</v>
      </c>
      <c r="D45" s="167">
        <f>SUM(Month!D121:D123)</f>
        <v>19.059999999999999</v>
      </c>
      <c r="E45" s="167">
        <f>SUM(Month!E121:E123)</f>
        <v>16.28</v>
      </c>
      <c r="F45" s="167">
        <f>SUM(Month!F121:F123)</f>
        <v>0.86999999999999988</v>
      </c>
      <c r="G45" s="167">
        <f>SUM(Month!G121:G123)</f>
        <v>4.24</v>
      </c>
      <c r="H45" s="167">
        <f>SUM(Month!H121:H123)</f>
        <v>0.12000000000000001</v>
      </c>
      <c r="I45" s="169">
        <f>SUM(Month!I121:I123)</f>
        <v>0.16999999999999998</v>
      </c>
      <c r="J45" s="167">
        <f t="shared" si="0"/>
        <v>240.1</v>
      </c>
      <c r="K45" s="167">
        <f>ROUND((SUM(Month!K121:K123)/3),2)</f>
        <v>42.8</v>
      </c>
      <c r="L45" s="167">
        <f>ROUND((SUM(Month!L121:L123)/3),2)</f>
        <v>76.239999999999995</v>
      </c>
      <c r="M45" s="167">
        <f>ROUND((SUM(Month!M121:M123)/3),2)</f>
        <v>98.83</v>
      </c>
      <c r="N45" s="167">
        <f>ROUND((SUM(Month!N121:N123)/3),2)</f>
        <v>3.54</v>
      </c>
      <c r="O45" s="167">
        <f>ROUND((SUM(Month!O121:O123)/3),2)</f>
        <v>17.309999999999999</v>
      </c>
      <c r="P45" s="167">
        <f>ROUND((SUM(Month!P121:P123)/3),2)</f>
        <v>0.67</v>
      </c>
      <c r="Q45" s="169">
        <f>ROUND((SUM(Month!Q121:Q123)/3),2)</f>
        <v>0.71</v>
      </c>
      <c r="R45" s="65"/>
      <c r="S45" s="66"/>
      <c r="T45" s="66"/>
      <c r="U45" s="66"/>
      <c r="V45" s="66"/>
      <c r="W45" s="66"/>
      <c r="X45" s="66"/>
      <c r="Y45" s="66"/>
      <c r="AA45" s="70"/>
      <c r="AB45" s="70"/>
      <c r="AC45" s="70"/>
      <c r="AD45" s="70"/>
      <c r="AE45" s="70"/>
      <c r="AF45" s="70"/>
      <c r="AG45" s="70"/>
    </row>
    <row r="46" spans="1:33" ht="15.5" x14ac:dyDescent="0.35">
      <c r="A46" s="117" t="s">
        <v>507</v>
      </c>
      <c r="B46" s="167">
        <f>SUM(Month!B124:B126)</f>
        <v>64.72999999999999</v>
      </c>
      <c r="C46" s="167">
        <f>SUM(Month!C124:C126)</f>
        <v>11.13</v>
      </c>
      <c r="D46" s="167">
        <f>SUM(Month!D124:D126)</f>
        <v>19.77</v>
      </c>
      <c r="E46" s="167">
        <f>SUM(Month!E124:E126)</f>
        <v>28.119999999999997</v>
      </c>
      <c r="F46" s="167">
        <f>SUM(Month!F124:F126)</f>
        <v>0.92999999999999994</v>
      </c>
      <c r="G46" s="167">
        <f>SUM(Month!G124:G126)</f>
        <v>4.3600000000000003</v>
      </c>
      <c r="H46" s="167">
        <f>SUM(Month!H124:H126)</f>
        <v>0.2</v>
      </c>
      <c r="I46" s="169">
        <f>SUM(Month!I124:I126)</f>
        <v>0.22</v>
      </c>
      <c r="J46" s="167">
        <f t="shared" si="0"/>
        <v>240.81999999999996</v>
      </c>
      <c r="K46" s="167">
        <f>ROUND((SUM(Month!K124:K126)/3),2)</f>
        <v>39.19</v>
      </c>
      <c r="L46" s="167">
        <f>ROUND((SUM(Month!L124:L126)/3),2)</f>
        <v>79.09</v>
      </c>
      <c r="M46" s="167">
        <f>ROUND((SUM(Month!M124:M126)/3),2)</f>
        <v>98.92</v>
      </c>
      <c r="N46" s="167">
        <f>ROUND((SUM(Month!N124:N126)/3),2)</f>
        <v>3.72</v>
      </c>
      <c r="O46" s="167">
        <f>ROUND((SUM(Month!O124:O126)/3),2)</f>
        <v>18.41</v>
      </c>
      <c r="P46" s="167">
        <f>ROUND((SUM(Month!P124:P126)/3),2)</f>
        <v>0.64</v>
      </c>
      <c r="Q46" s="169">
        <f>ROUND((SUM(Month!Q124:Q126)/3),2)</f>
        <v>0.85</v>
      </c>
      <c r="R46" s="65"/>
      <c r="S46" s="66"/>
      <c r="T46" s="66"/>
      <c r="U46" s="66"/>
      <c r="V46" s="66"/>
      <c r="W46" s="66"/>
      <c r="X46" s="66"/>
      <c r="Y46" s="66"/>
      <c r="AA46" s="70"/>
      <c r="AB46" s="70"/>
      <c r="AC46" s="70"/>
      <c r="AD46" s="70"/>
      <c r="AE46" s="70"/>
      <c r="AF46" s="70"/>
      <c r="AG46" s="70"/>
    </row>
    <row r="47" spans="1:33" ht="15.5" x14ac:dyDescent="0.35">
      <c r="A47" s="117" t="s">
        <v>508</v>
      </c>
      <c r="B47" s="167">
        <f>SUM(Month!B127:B129)</f>
        <v>69.2</v>
      </c>
      <c r="C47" s="167">
        <f>SUM(Month!C127:C129)</f>
        <v>12.05</v>
      </c>
      <c r="D47" s="167">
        <f>SUM(Month!D127:D129)</f>
        <v>19.869999999999997</v>
      </c>
      <c r="E47" s="167">
        <f>SUM(Month!E127:E129)</f>
        <v>30.82</v>
      </c>
      <c r="F47" s="167">
        <f>SUM(Month!F127:F129)</f>
        <v>1.08</v>
      </c>
      <c r="G47" s="167">
        <f>SUM(Month!G127:G129)</f>
        <v>5.05</v>
      </c>
      <c r="H47" s="167">
        <f>SUM(Month!H127:H129)</f>
        <v>0.21000000000000002</v>
      </c>
      <c r="I47" s="169">
        <f>SUM(Month!I127:I129)</f>
        <v>0.12000000000000001</v>
      </c>
      <c r="J47" s="167">
        <f t="shared" si="0"/>
        <v>242.09</v>
      </c>
      <c r="K47" s="167">
        <f>ROUND((SUM(Month!K127:K129)/3),2)</f>
        <v>43.17</v>
      </c>
      <c r="L47" s="167">
        <f>ROUND((SUM(Month!L127:L129)/3),2)</f>
        <v>79.489999999999995</v>
      </c>
      <c r="M47" s="167">
        <f>ROUND((SUM(Month!M127:M129)/3),2)</f>
        <v>95.25</v>
      </c>
      <c r="N47" s="167">
        <f>ROUND((SUM(Month!N127:N129)/3),2)</f>
        <v>4.3</v>
      </c>
      <c r="O47" s="167">
        <f>ROUND((SUM(Month!O127:O129)/3),2)</f>
        <v>18.75</v>
      </c>
      <c r="P47" s="167">
        <f>ROUND((SUM(Month!P127:P129)/3),2)</f>
        <v>0.65</v>
      </c>
      <c r="Q47" s="169">
        <f>ROUND((SUM(Month!Q127:Q129)/3),2)</f>
        <v>0.48</v>
      </c>
      <c r="R47" s="65"/>
      <c r="S47" s="66"/>
      <c r="T47" s="66"/>
      <c r="U47" s="66"/>
      <c r="V47" s="66"/>
      <c r="W47" s="66"/>
      <c r="X47" s="66"/>
      <c r="Y47" s="66"/>
      <c r="AA47" s="70"/>
      <c r="AB47" s="70"/>
      <c r="AC47" s="70"/>
      <c r="AD47" s="70"/>
      <c r="AE47" s="70"/>
      <c r="AF47" s="70"/>
      <c r="AG47" s="70"/>
    </row>
    <row r="48" spans="1:33" ht="15.5" x14ac:dyDescent="0.35">
      <c r="A48" s="117" t="s">
        <v>509</v>
      </c>
      <c r="B48" s="167">
        <f>SUM(Month!B130:B132)</f>
        <v>54.45</v>
      </c>
      <c r="C48" s="167">
        <f>SUM(Month!C130:C132)</f>
        <v>8.36</v>
      </c>
      <c r="D48" s="167">
        <f>SUM(Month!D130:D132)</f>
        <v>19.510000000000002</v>
      </c>
      <c r="E48" s="167">
        <f>SUM(Month!E130:E132)</f>
        <v>20.85</v>
      </c>
      <c r="F48" s="167">
        <f>SUM(Month!F130:F132)</f>
        <v>0.96</v>
      </c>
      <c r="G48" s="167">
        <f>SUM(Month!G130:G132)</f>
        <v>4.46</v>
      </c>
      <c r="H48" s="167">
        <f>SUM(Month!H130:H132)</f>
        <v>0.13</v>
      </c>
      <c r="I48" s="169">
        <f>SUM(Month!I130:I132)</f>
        <v>0.18</v>
      </c>
      <c r="J48" s="167">
        <f t="shared" si="0"/>
        <v>238.62999999999997</v>
      </c>
      <c r="K48" s="167">
        <f>ROUND((SUM(Month!K130:K132)/3),2)</f>
        <v>40.78</v>
      </c>
      <c r="L48" s="167">
        <f>ROUND((SUM(Month!L130:L132)/3),2)</f>
        <v>78.010000000000005</v>
      </c>
      <c r="M48" s="167">
        <f>ROUND((SUM(Month!M130:M132)/3),2)</f>
        <v>96.47</v>
      </c>
      <c r="N48" s="167">
        <f>ROUND((SUM(Month!N130:N132)/3),2)</f>
        <v>3.86</v>
      </c>
      <c r="O48" s="167">
        <f>ROUND((SUM(Month!O130:O132)/3),2)</f>
        <v>18.079999999999998</v>
      </c>
      <c r="P48" s="167">
        <f>ROUND((SUM(Month!P130:P132)/3),2)</f>
        <v>0.7</v>
      </c>
      <c r="Q48" s="169">
        <f>ROUND((SUM(Month!Q130:Q132)/3),2)</f>
        <v>0.73</v>
      </c>
      <c r="R48" s="65"/>
      <c r="S48" s="66"/>
      <c r="T48" s="66"/>
      <c r="U48" s="66"/>
      <c r="V48" s="66"/>
      <c r="W48" s="66"/>
      <c r="X48" s="66"/>
      <c r="Y48" s="66"/>
      <c r="AA48" s="70"/>
      <c r="AB48" s="70"/>
      <c r="AC48" s="70"/>
      <c r="AD48" s="70"/>
      <c r="AE48" s="70"/>
      <c r="AF48" s="70"/>
      <c r="AG48" s="70"/>
    </row>
    <row r="49" spans="1:33" ht="15.5" x14ac:dyDescent="0.35">
      <c r="A49" s="117" t="s">
        <v>510</v>
      </c>
      <c r="B49" s="167">
        <f>SUM(Month!B133:B135)</f>
        <v>48.42</v>
      </c>
      <c r="C49" s="167">
        <f>SUM(Month!C133:C135)</f>
        <v>7.2899999999999991</v>
      </c>
      <c r="D49" s="167">
        <f>SUM(Month!D133:D135)</f>
        <v>19.28</v>
      </c>
      <c r="E49" s="167">
        <f>SUM(Month!E133:E135)</f>
        <v>16</v>
      </c>
      <c r="F49" s="167">
        <f>SUM(Month!F133:F135)</f>
        <v>0.96</v>
      </c>
      <c r="G49" s="167">
        <f>SUM(Month!G133:G135)</f>
        <v>4.59</v>
      </c>
      <c r="H49" s="167">
        <f>SUM(Month!H133:H135)</f>
        <v>0.13</v>
      </c>
      <c r="I49" s="169">
        <f>SUM(Month!I133:I135)</f>
        <v>0.17</v>
      </c>
      <c r="J49" s="167">
        <f t="shared" si="0"/>
        <v>236.25</v>
      </c>
      <c r="K49" s="167">
        <f>ROUND((SUM(Month!K133:K135)/3),2)</f>
        <v>38.79</v>
      </c>
      <c r="L49" s="167">
        <f>ROUND((SUM(Month!L133:L135)/3),2)</f>
        <v>77.099999999999994</v>
      </c>
      <c r="M49" s="167">
        <f>ROUND((SUM(Month!M133:M135)/3),2)</f>
        <v>96.61</v>
      </c>
      <c r="N49" s="167">
        <f>ROUND((SUM(Month!N133:N135)/3),2)</f>
        <v>3.82</v>
      </c>
      <c r="O49" s="167">
        <f>ROUND((SUM(Month!O133:O135)/3),2)</f>
        <v>18.61</v>
      </c>
      <c r="P49" s="167">
        <f>ROUND((SUM(Month!P133:P135)/3),2)</f>
        <v>0.65</v>
      </c>
      <c r="Q49" s="169">
        <f>ROUND((SUM(Month!Q133:Q135)/3),2)</f>
        <v>0.67</v>
      </c>
      <c r="R49" s="65"/>
      <c r="S49" s="66"/>
      <c r="T49" s="66"/>
      <c r="U49" s="66"/>
      <c r="V49" s="66"/>
      <c r="W49" s="66"/>
      <c r="X49" s="66"/>
      <c r="Y49" s="66"/>
      <c r="AA49" s="70"/>
      <c r="AB49" s="70"/>
      <c r="AC49" s="70"/>
      <c r="AD49" s="70"/>
      <c r="AE49" s="70"/>
      <c r="AF49" s="70"/>
      <c r="AG49" s="70"/>
    </row>
    <row r="50" spans="1:33" ht="15.5" x14ac:dyDescent="0.35">
      <c r="A50" s="117" t="s">
        <v>511</v>
      </c>
      <c r="B50" s="167">
        <f>SUM(Month!B136:B138)</f>
        <v>64.25</v>
      </c>
      <c r="C50" s="167">
        <f>SUM(Month!C136:C138)</f>
        <v>12.15</v>
      </c>
      <c r="D50" s="167">
        <f>SUM(Month!D136:D138)</f>
        <v>19.57</v>
      </c>
      <c r="E50" s="167">
        <f>SUM(Month!E136:E138)</f>
        <v>26.629999999999995</v>
      </c>
      <c r="F50" s="167">
        <f>SUM(Month!F136:F138)</f>
        <v>1.17</v>
      </c>
      <c r="G50" s="167">
        <f>SUM(Month!G136:G138)</f>
        <v>4.2699999999999996</v>
      </c>
      <c r="H50" s="167">
        <f>SUM(Month!H136:H138)</f>
        <v>0.21000000000000002</v>
      </c>
      <c r="I50" s="169">
        <f>SUM(Month!I136:I138)</f>
        <v>0.25</v>
      </c>
      <c r="J50" s="167">
        <f t="shared" si="0"/>
        <v>239.05999999999995</v>
      </c>
      <c r="K50" s="167">
        <f>ROUND((SUM(Month!K136:K138)/3),2)</f>
        <v>43.93</v>
      </c>
      <c r="L50" s="167">
        <f>ROUND((SUM(Month!L136:L138)/3),2)</f>
        <v>78.260000000000005</v>
      </c>
      <c r="M50" s="167">
        <f>ROUND((SUM(Month!M136:M138)/3),2)</f>
        <v>92.46</v>
      </c>
      <c r="N50" s="167">
        <f>ROUND((SUM(Month!N136:N138)/3),2)</f>
        <v>4.6900000000000004</v>
      </c>
      <c r="O50" s="167">
        <f>ROUND((SUM(Month!O136:O138)/3),2)</f>
        <v>18.04</v>
      </c>
      <c r="P50" s="167">
        <f>ROUND((SUM(Month!P136:P138)/3),2)</f>
        <v>0.7</v>
      </c>
      <c r="Q50" s="169">
        <f>ROUND((SUM(Month!Q136:Q138)/3),2)</f>
        <v>0.98</v>
      </c>
      <c r="R50" s="65"/>
      <c r="S50" s="66"/>
      <c r="T50" s="66"/>
      <c r="U50" s="66"/>
      <c r="V50" s="66"/>
      <c r="W50" s="66"/>
      <c r="X50" s="66"/>
      <c r="Y50" s="66"/>
      <c r="AA50" s="70"/>
      <c r="AB50" s="70"/>
      <c r="AC50" s="70"/>
      <c r="AD50" s="70"/>
      <c r="AE50" s="70"/>
      <c r="AF50" s="70"/>
      <c r="AG50" s="70"/>
    </row>
    <row r="51" spans="1:33" ht="15.5" x14ac:dyDescent="0.35">
      <c r="A51" s="117" t="s">
        <v>512</v>
      </c>
      <c r="B51" s="167">
        <f>SUM(Month!B139:B141)</f>
        <v>70.94</v>
      </c>
      <c r="C51" s="167">
        <f>SUM(Month!C139:C141)</f>
        <v>13.869999999999997</v>
      </c>
      <c r="D51" s="167">
        <f>SUM(Month!D139:D141)</f>
        <v>19.82</v>
      </c>
      <c r="E51" s="167">
        <f>SUM(Month!E139:E141)</f>
        <v>30.7</v>
      </c>
      <c r="F51" s="167">
        <f>SUM(Month!F139:F141)</f>
        <v>1.1400000000000001</v>
      </c>
      <c r="G51" s="167">
        <f>SUM(Month!G139:G141)</f>
        <v>5.09</v>
      </c>
      <c r="H51" s="167">
        <f>SUM(Month!H139:H141)</f>
        <v>0.19</v>
      </c>
      <c r="I51" s="169">
        <f>SUM(Month!I139:I141)</f>
        <v>0.13</v>
      </c>
      <c r="J51" s="167">
        <f t="shared" si="0"/>
        <v>237.9</v>
      </c>
      <c r="K51" s="167">
        <f>ROUND((SUM(Month!K139:K141)/3),2)</f>
        <v>46.09</v>
      </c>
      <c r="L51" s="167">
        <f>ROUND((SUM(Month!L139:L141)/3),2)</f>
        <v>79.27</v>
      </c>
      <c r="M51" s="167">
        <f>ROUND((SUM(Month!M139:M141)/3),2)</f>
        <v>87.98</v>
      </c>
      <c r="N51" s="167">
        <f>ROUND((SUM(Month!N139:N141)/3),2)</f>
        <v>4.5199999999999996</v>
      </c>
      <c r="O51" s="167">
        <f>ROUND((SUM(Month!O139:O141)/3),2)</f>
        <v>18.96</v>
      </c>
      <c r="P51" s="167">
        <f>ROUND((SUM(Month!P139:P141)/3),2)</f>
        <v>0.6</v>
      </c>
      <c r="Q51" s="169">
        <f>ROUND((SUM(Month!Q139:Q141)/3),2)</f>
        <v>0.48</v>
      </c>
      <c r="R51" s="65"/>
      <c r="S51" s="66"/>
      <c r="T51" s="66"/>
      <c r="U51" s="66"/>
      <c r="V51" s="66"/>
      <c r="W51" s="66"/>
      <c r="X51" s="66"/>
      <c r="Y51" s="66"/>
      <c r="AA51" s="70"/>
      <c r="AB51" s="70"/>
      <c r="AC51" s="70"/>
      <c r="AD51" s="70"/>
      <c r="AE51" s="70"/>
      <c r="AF51" s="70"/>
      <c r="AG51" s="70"/>
    </row>
    <row r="52" spans="1:33" ht="15.5" x14ac:dyDescent="0.35">
      <c r="A52" s="117" t="s">
        <v>513</v>
      </c>
      <c r="B52" s="167">
        <f>SUM(Month!B142:B144)</f>
        <v>52.760000000000005</v>
      </c>
      <c r="C52" s="167">
        <f>SUM(Month!C142:C144)</f>
        <v>9.11</v>
      </c>
      <c r="D52" s="167">
        <f>SUM(Month!D142:D144)</f>
        <v>18.869999999999997</v>
      </c>
      <c r="E52" s="167">
        <f>SUM(Month!E142:E144)</f>
        <v>18.86</v>
      </c>
      <c r="F52" s="167">
        <f>SUM(Month!F142:F144)</f>
        <v>1.02</v>
      </c>
      <c r="G52" s="167">
        <f>SUM(Month!G142:G144)</f>
        <v>4.5</v>
      </c>
      <c r="H52" s="167">
        <f>SUM(Month!H142:H144)</f>
        <v>0.15</v>
      </c>
      <c r="I52" s="169">
        <f>SUM(Month!I142:I144)</f>
        <v>0.25</v>
      </c>
      <c r="J52" s="167">
        <f t="shared" si="0"/>
        <v>232.80999999999997</v>
      </c>
      <c r="K52" s="167">
        <f>ROUND((SUM(Month!K142:K144)/3),2)</f>
        <v>44.48</v>
      </c>
      <c r="L52" s="167">
        <f>ROUND((SUM(Month!L142:L144)/3),2)</f>
        <v>75.47</v>
      </c>
      <c r="M52" s="167">
        <f>ROUND((SUM(Month!M142:M144)/3),2)</f>
        <v>88.68</v>
      </c>
      <c r="N52" s="167">
        <f>ROUND((SUM(Month!N142:N144)/3),2)</f>
        <v>4.13</v>
      </c>
      <c r="O52" s="167">
        <f>ROUND((SUM(Month!O142:O144)/3),2)</f>
        <v>18.28</v>
      </c>
      <c r="P52" s="167">
        <f>ROUND((SUM(Month!P142:P144)/3),2)</f>
        <v>0.79</v>
      </c>
      <c r="Q52" s="169">
        <f>ROUND((SUM(Month!Q142:Q144)/3),2)</f>
        <v>0.98</v>
      </c>
      <c r="R52" s="65"/>
      <c r="S52" s="66"/>
      <c r="T52" s="66"/>
      <c r="U52" s="66"/>
      <c r="V52" s="66"/>
      <c r="W52" s="66"/>
      <c r="X52" s="66"/>
      <c r="Y52" s="66"/>
      <c r="AA52" s="70"/>
      <c r="AB52" s="70"/>
      <c r="AC52" s="70"/>
      <c r="AD52" s="70"/>
      <c r="AE52" s="70"/>
      <c r="AF52" s="70"/>
      <c r="AG52" s="70"/>
    </row>
    <row r="53" spans="1:33" ht="15.5" x14ac:dyDescent="0.35">
      <c r="A53" s="117" t="s">
        <v>514</v>
      </c>
      <c r="B53" s="167">
        <f>SUM(Month!B145:B147)</f>
        <v>47.8</v>
      </c>
      <c r="C53" s="167">
        <f>SUM(Month!C145:C147)</f>
        <v>8.6</v>
      </c>
      <c r="D53" s="167">
        <f>SUM(Month!D145:D147)</f>
        <v>19.13</v>
      </c>
      <c r="E53" s="167">
        <f>SUM(Month!E145:E147)</f>
        <v>14.48</v>
      </c>
      <c r="F53" s="167">
        <f>SUM(Month!F145:F147)</f>
        <v>1.0499999999999998</v>
      </c>
      <c r="G53" s="167">
        <f>SUM(Month!G145:G147)</f>
        <v>4.2700000000000005</v>
      </c>
      <c r="H53" s="167">
        <f>SUM(Month!H145:H147)</f>
        <v>0.14000000000000001</v>
      </c>
      <c r="I53" s="169">
        <f>SUM(Month!I145:I147)</f>
        <v>0.13</v>
      </c>
      <c r="J53" s="167">
        <f t="shared" si="0"/>
        <v>234.47</v>
      </c>
      <c r="K53" s="167">
        <f>ROUND((SUM(Month!K145:K147)/3),2)</f>
        <v>45.64</v>
      </c>
      <c r="L53" s="167">
        <f>ROUND((SUM(Month!L145:L147)/3),2)</f>
        <v>76.56</v>
      </c>
      <c r="M53" s="167">
        <f>ROUND((SUM(Month!M145:M147)/3),2)</f>
        <v>89.42</v>
      </c>
      <c r="N53" s="167">
        <f>ROUND((SUM(Month!N145:N147)/3),2)</f>
        <v>4.17</v>
      </c>
      <c r="O53" s="167">
        <f>ROUND((SUM(Month!O145:O147)/3),2)</f>
        <v>17.37</v>
      </c>
      <c r="P53" s="167">
        <f>ROUND((SUM(Month!P145:P147)/3),2)</f>
        <v>0.75</v>
      </c>
      <c r="Q53" s="169">
        <f>ROUND((SUM(Month!Q145:Q147)/3),2)</f>
        <v>0.56000000000000005</v>
      </c>
      <c r="R53" s="65"/>
      <c r="S53" s="66"/>
      <c r="T53" s="66"/>
      <c r="U53" s="66"/>
      <c r="V53" s="66"/>
      <c r="W53" s="66"/>
      <c r="X53" s="66"/>
      <c r="Y53" s="66"/>
      <c r="AA53" s="70"/>
      <c r="AB53" s="70"/>
      <c r="AC53" s="70"/>
      <c r="AD53" s="70"/>
      <c r="AE53" s="70"/>
      <c r="AF53" s="70"/>
      <c r="AG53" s="70"/>
    </row>
    <row r="54" spans="1:33" ht="15.5" x14ac:dyDescent="0.35">
      <c r="A54" s="117" t="s">
        <v>515</v>
      </c>
      <c r="B54" s="167">
        <f>SUM(Month!B148:B150)</f>
        <v>61.569999999999993</v>
      </c>
      <c r="C54" s="167">
        <f>SUM(Month!C148:C150)</f>
        <v>11.77</v>
      </c>
      <c r="D54" s="167">
        <f>SUM(Month!D148:D150)</f>
        <v>19.53</v>
      </c>
      <c r="E54" s="167">
        <f>SUM(Month!E148:E150)</f>
        <v>25.35</v>
      </c>
      <c r="F54" s="167">
        <f>SUM(Month!F148:F150)</f>
        <v>1.23</v>
      </c>
      <c r="G54" s="167">
        <f>SUM(Month!G148:G150)</f>
        <v>3.2800000000000002</v>
      </c>
      <c r="H54" s="167">
        <f>SUM(Month!H148:H150)</f>
        <v>0.27</v>
      </c>
      <c r="I54" s="169">
        <f>SUM(Month!I148:I150)</f>
        <v>0.13999999999999999</v>
      </c>
      <c r="J54" s="167">
        <f t="shared" si="0"/>
        <v>233.42</v>
      </c>
      <c r="K54" s="167">
        <f>ROUND((SUM(Month!K148:K150)/3),2)</f>
        <v>42.7</v>
      </c>
      <c r="L54" s="167">
        <f>ROUND((SUM(Month!L148:L150)/3),2)</f>
        <v>78.16</v>
      </c>
      <c r="M54" s="167">
        <f>ROUND((SUM(Month!M148:M150)/3),2)</f>
        <v>92.32</v>
      </c>
      <c r="N54" s="167">
        <f>ROUND((SUM(Month!N148:N150)/3),2)</f>
        <v>4.87</v>
      </c>
      <c r="O54" s="167">
        <f>ROUND((SUM(Month!O148:O150)/3),2)</f>
        <v>13.92</v>
      </c>
      <c r="P54" s="167">
        <f>ROUND((SUM(Month!P148:P150)/3),2)</f>
        <v>0.89</v>
      </c>
      <c r="Q54" s="169">
        <f>ROUND((SUM(Month!Q148:Q150)/3),2)</f>
        <v>0.56000000000000005</v>
      </c>
      <c r="R54" s="63"/>
      <c r="S54" s="66"/>
      <c r="T54" s="66"/>
      <c r="U54" s="66"/>
      <c r="V54" s="66"/>
      <c r="W54" s="66"/>
      <c r="X54" s="66"/>
      <c r="Y54" s="66"/>
      <c r="AA54" s="70"/>
      <c r="AB54" s="70"/>
      <c r="AC54" s="70"/>
      <c r="AD54" s="70"/>
      <c r="AE54" s="70"/>
      <c r="AF54" s="70"/>
      <c r="AG54" s="70"/>
    </row>
    <row r="55" spans="1:33" ht="15.5" x14ac:dyDescent="0.35">
      <c r="A55" s="117" t="s">
        <v>516</v>
      </c>
      <c r="B55" s="167">
        <f>SUM(Month!B151:B153)</f>
        <v>65.039999999999992</v>
      </c>
      <c r="C55" s="167">
        <f>SUM(Month!C151:C153)</f>
        <v>11.709999999999999</v>
      </c>
      <c r="D55" s="167">
        <f>SUM(Month!D151:D153)</f>
        <v>18.940000000000001</v>
      </c>
      <c r="E55" s="167">
        <f>SUM(Month!E151:E153)</f>
        <v>29.33</v>
      </c>
      <c r="F55" s="167">
        <f>SUM(Month!F151:F153)</f>
        <v>1.2000000000000002</v>
      </c>
      <c r="G55" s="167">
        <f>SUM(Month!G151:G153)</f>
        <v>3.46</v>
      </c>
      <c r="H55" s="167">
        <f>SUM(Month!H151:H153)</f>
        <v>0.30000000000000004</v>
      </c>
      <c r="I55" s="169">
        <f>SUM(Month!I151:I153)</f>
        <v>0.1</v>
      </c>
      <c r="J55" s="167">
        <f t="shared" si="0"/>
        <v>231.86</v>
      </c>
      <c r="K55" s="167">
        <f>ROUND((SUM(Month!K151:K153)/3),2)</f>
        <v>43.17</v>
      </c>
      <c r="L55" s="167">
        <f>ROUND((SUM(Month!L151:L153)/3),2)</f>
        <v>75.78</v>
      </c>
      <c r="M55" s="167">
        <f>ROUND((SUM(Month!M151:M153)/3),2)</f>
        <v>93.93</v>
      </c>
      <c r="N55" s="167">
        <f>ROUND((SUM(Month!N151:N153)/3),2)</f>
        <v>4.8</v>
      </c>
      <c r="O55" s="167">
        <f>ROUND((SUM(Month!O151:O153)/3),2)</f>
        <v>12.86</v>
      </c>
      <c r="P55" s="167">
        <f>ROUND((SUM(Month!P151:P153)/3),2)</f>
        <v>0.94</v>
      </c>
      <c r="Q55" s="169">
        <f>ROUND((SUM(Month!Q151:Q153)/3),2)</f>
        <v>0.38</v>
      </c>
      <c r="R55" s="63"/>
      <c r="S55" s="66"/>
      <c r="T55" s="66"/>
      <c r="U55" s="66"/>
      <c r="V55" s="66"/>
      <c r="W55" s="66"/>
      <c r="X55" s="66"/>
      <c r="Y55" s="66"/>
      <c r="AA55" s="70"/>
      <c r="AB55" s="70"/>
      <c r="AC55" s="70"/>
      <c r="AD55" s="70"/>
      <c r="AE55" s="70"/>
      <c r="AF55" s="70"/>
      <c r="AG55" s="70"/>
    </row>
    <row r="56" spans="1:33" ht="15.5" x14ac:dyDescent="0.35">
      <c r="A56" s="117" t="s">
        <v>517</v>
      </c>
      <c r="B56" s="167">
        <f>SUM(Month!B154:B156)</f>
        <v>51.11</v>
      </c>
      <c r="C56" s="167">
        <f>SUM(Month!C154:C156)</f>
        <v>8.2099999999999991</v>
      </c>
      <c r="D56" s="167">
        <f>SUM(Month!D154:D156)</f>
        <v>19.16</v>
      </c>
      <c r="E56" s="167">
        <f>SUM(Month!E154:E156)</f>
        <v>19.07</v>
      </c>
      <c r="F56" s="167">
        <f>SUM(Month!F154:F156)</f>
        <v>1.08</v>
      </c>
      <c r="G56" s="167">
        <f>SUM(Month!G154:G156)</f>
        <v>3.37</v>
      </c>
      <c r="H56" s="167">
        <f>SUM(Month!H154:H156)</f>
        <v>0.15000000000000002</v>
      </c>
      <c r="I56" s="169">
        <f>SUM(Month!I154:I156)</f>
        <v>6.9999999999999993E-2</v>
      </c>
      <c r="J56" s="167">
        <f t="shared" si="0"/>
        <v>232.55</v>
      </c>
      <c r="K56" s="167">
        <f>ROUND((SUM(Month!K154:K156)/3),2)</f>
        <v>43</v>
      </c>
      <c r="L56" s="167">
        <f>ROUND((SUM(Month!L154:L156)/3),2)</f>
        <v>76.63</v>
      </c>
      <c r="M56" s="167">
        <f>ROUND((SUM(Month!M154:M156)/3),2)</f>
        <v>94.03</v>
      </c>
      <c r="N56" s="167">
        <f>ROUND((SUM(Month!N154:N156)/3),2)</f>
        <v>4.33</v>
      </c>
      <c r="O56" s="167">
        <f>ROUND((SUM(Month!O154:O156)/3),2)</f>
        <v>13.41</v>
      </c>
      <c r="P56" s="167">
        <f>ROUND((SUM(Month!P154:P156)/3),2)</f>
        <v>0.84</v>
      </c>
      <c r="Q56" s="169">
        <f>ROUND((SUM(Month!Q154:Q156)/3),2)</f>
        <v>0.31</v>
      </c>
      <c r="R56" s="65"/>
      <c r="S56" s="66"/>
      <c r="T56" s="66"/>
      <c r="U56" s="66"/>
      <c r="V56" s="66"/>
      <c r="W56" s="66"/>
      <c r="X56" s="66"/>
      <c r="Y56" s="66"/>
      <c r="AA56" s="70"/>
      <c r="AB56" s="70"/>
      <c r="AC56" s="70"/>
      <c r="AD56" s="70"/>
      <c r="AE56" s="70"/>
      <c r="AF56" s="70"/>
      <c r="AG56" s="70"/>
    </row>
    <row r="57" spans="1:33" ht="15.5" x14ac:dyDescent="0.35">
      <c r="A57" s="117" t="s">
        <v>518</v>
      </c>
      <c r="B57" s="167">
        <f>SUM(Month!B157:B159)</f>
        <v>48.749999999999993</v>
      </c>
      <c r="C57" s="167">
        <f>SUM(Month!C157:C159)</f>
        <v>8.56</v>
      </c>
      <c r="D57" s="167">
        <f>SUM(Month!D157:D159)</f>
        <v>19.53</v>
      </c>
      <c r="E57" s="167">
        <f>SUM(Month!E157:E159)</f>
        <v>15.32</v>
      </c>
      <c r="F57" s="167">
        <f>SUM(Month!F157:F159)</f>
        <v>1.08</v>
      </c>
      <c r="G57" s="167">
        <f>SUM(Month!G157:G159)</f>
        <v>3.85</v>
      </c>
      <c r="H57" s="167">
        <f>SUM(Month!H157:H159)</f>
        <v>0.18</v>
      </c>
      <c r="I57" s="169">
        <f>SUM(Month!I157:I159)</f>
        <v>0.23</v>
      </c>
      <c r="J57" s="167">
        <f t="shared" si="0"/>
        <v>234.96999999999997</v>
      </c>
      <c r="K57" s="167">
        <f>ROUND((SUM(Month!K157:K159)/3),2)</f>
        <v>43.34</v>
      </c>
      <c r="L57" s="167">
        <f>ROUND((SUM(Month!L157:L159)/3),2)</f>
        <v>78.12</v>
      </c>
      <c r="M57" s="167">
        <f>ROUND((SUM(Month!M157:M159)/3),2)</f>
        <v>91.57</v>
      </c>
      <c r="N57" s="167">
        <f>ROUND((SUM(Month!N157:N159)/3),2)</f>
        <v>4.37</v>
      </c>
      <c r="O57" s="167">
        <f>ROUND((SUM(Month!O157:O159)/3),2)</f>
        <v>15.67</v>
      </c>
      <c r="P57" s="167">
        <f>ROUND((SUM(Month!P157:P159)/3),2)</f>
        <v>0.98</v>
      </c>
      <c r="Q57" s="169">
        <f>ROUND((SUM(Month!Q157:Q159)/3),2)</f>
        <v>0.92</v>
      </c>
      <c r="R57" s="65"/>
      <c r="S57" s="66"/>
      <c r="T57" s="66"/>
      <c r="U57" s="66"/>
      <c r="V57" s="66"/>
      <c r="W57" s="66"/>
      <c r="X57" s="66"/>
      <c r="Y57" s="66"/>
      <c r="AA57" s="70"/>
      <c r="AB57" s="70"/>
      <c r="AC57" s="70"/>
      <c r="AD57" s="70"/>
      <c r="AE57" s="70"/>
      <c r="AF57" s="70"/>
      <c r="AG57" s="70"/>
    </row>
    <row r="58" spans="1:33" ht="15.5" x14ac:dyDescent="0.35">
      <c r="A58" s="117" t="s">
        <v>519</v>
      </c>
      <c r="B58" s="167">
        <f>SUM(Month!B160:B162)</f>
        <v>62.56</v>
      </c>
      <c r="C58" s="167">
        <f>SUM(Month!C160:C162)</f>
        <v>12.47</v>
      </c>
      <c r="D58" s="167">
        <f>SUM(Month!D160:D162)</f>
        <v>18.68</v>
      </c>
      <c r="E58" s="167">
        <f>SUM(Month!E160:E162)</f>
        <v>26.48</v>
      </c>
      <c r="F58" s="167">
        <f>SUM(Month!F160:F162)</f>
        <v>1.29</v>
      </c>
      <c r="G58" s="167">
        <f>SUM(Month!G160:G162)</f>
        <v>3.3499999999999996</v>
      </c>
      <c r="H58" s="167">
        <f>SUM(Month!H160:H162)</f>
        <v>0.24000000000000002</v>
      </c>
      <c r="I58" s="169">
        <f>SUM(Month!I160:I162)</f>
        <v>4.9999999999999996E-2</v>
      </c>
      <c r="J58" s="167">
        <f t="shared" si="0"/>
        <v>229.13</v>
      </c>
      <c r="K58" s="167">
        <f>ROUND((SUM(Month!K160:K162)/3),2)</f>
        <v>42.81</v>
      </c>
      <c r="L58" s="167">
        <f>ROUND((SUM(Month!L160:L162)/3),2)</f>
        <v>74.709999999999994</v>
      </c>
      <c r="M58" s="167">
        <f>ROUND((SUM(Month!M160:M162)/3),2)</f>
        <v>91.27</v>
      </c>
      <c r="N58" s="167">
        <f>ROUND((SUM(Month!N160:N162)/3),2)</f>
        <v>5.12</v>
      </c>
      <c r="O58" s="167">
        <f>ROUND((SUM(Month!O160:O162)/3),2)</f>
        <v>14.21</v>
      </c>
      <c r="P58" s="167">
        <f>ROUND((SUM(Month!P160:P162)/3),2)</f>
        <v>0.82</v>
      </c>
      <c r="Q58" s="169">
        <f>ROUND((SUM(Month!Q160:Q162)/3),2)</f>
        <v>0.19</v>
      </c>
      <c r="R58" s="65"/>
      <c r="S58" s="66"/>
      <c r="T58" s="66"/>
      <c r="U58" s="66"/>
      <c r="V58" s="66"/>
      <c r="W58" s="66"/>
      <c r="X58" s="66"/>
      <c r="Y58" s="66"/>
      <c r="AA58" s="70"/>
      <c r="AB58" s="70"/>
      <c r="AC58" s="70"/>
      <c r="AD58" s="70"/>
      <c r="AE58" s="70"/>
      <c r="AF58" s="70"/>
      <c r="AG58" s="70"/>
    </row>
    <row r="59" spans="1:33" ht="15.5" x14ac:dyDescent="0.35">
      <c r="A59" s="117" t="s">
        <v>520</v>
      </c>
      <c r="B59" s="167">
        <f>SUM(Month!B163:B165)</f>
        <v>65.859999999999985</v>
      </c>
      <c r="C59" s="167">
        <f>SUM(Month!C163:C165)</f>
        <v>10.850000000000001</v>
      </c>
      <c r="D59" s="167">
        <f>SUM(Month!D163:D165)</f>
        <v>18.82</v>
      </c>
      <c r="E59" s="167">
        <f>SUM(Month!E163:E165)</f>
        <v>30.869999999999997</v>
      </c>
      <c r="F59" s="167">
        <f>SUM(Month!F163:F165)</f>
        <v>1.47</v>
      </c>
      <c r="G59" s="167">
        <f>SUM(Month!G163:G165)</f>
        <v>3.2800000000000002</v>
      </c>
      <c r="H59" s="167">
        <f>SUM(Month!H163:H165)</f>
        <v>0.36</v>
      </c>
      <c r="I59" s="169">
        <f>SUM(Month!I163:I165)</f>
        <v>0.21000000000000002</v>
      </c>
      <c r="J59" s="167">
        <f t="shared" si="0"/>
        <v>229.75</v>
      </c>
      <c r="K59" s="167">
        <f>ROUND((SUM(Month!K163:K165)/3),2)</f>
        <v>38.32</v>
      </c>
      <c r="L59" s="167">
        <f>ROUND((SUM(Month!L163:L165)/3),2)</f>
        <v>75.27</v>
      </c>
      <c r="M59" s="167">
        <f>ROUND((SUM(Month!M163:M165)/3),2)</f>
        <v>96.05</v>
      </c>
      <c r="N59" s="167">
        <f>ROUND((SUM(Month!N163:N165)/3),2)</f>
        <v>5.91</v>
      </c>
      <c r="O59" s="167">
        <f>ROUND((SUM(Month!O163:O165)/3),2)</f>
        <v>12.18</v>
      </c>
      <c r="P59" s="167">
        <f>ROUND((SUM(Month!P163:P165)/3),2)</f>
        <v>1.19</v>
      </c>
      <c r="Q59" s="169">
        <f>ROUND((SUM(Month!Q163:Q165)/3),2)</f>
        <v>0.83</v>
      </c>
      <c r="R59" s="65"/>
      <c r="S59" s="66"/>
      <c r="T59" s="66"/>
      <c r="U59" s="66"/>
      <c r="V59" s="66"/>
      <c r="W59" s="66"/>
      <c r="X59" s="66"/>
      <c r="Y59" s="66"/>
      <c r="AA59" s="70"/>
      <c r="AB59" s="70"/>
      <c r="AC59" s="70"/>
      <c r="AD59" s="70"/>
      <c r="AE59" s="70"/>
      <c r="AF59" s="70"/>
      <c r="AG59" s="70"/>
    </row>
    <row r="60" spans="1:33" ht="15.5" x14ac:dyDescent="0.35">
      <c r="A60" s="117" t="s">
        <v>521</v>
      </c>
      <c r="B60" s="167">
        <f>SUM(Month!B166:B168)</f>
        <v>51.94</v>
      </c>
      <c r="C60" s="167">
        <f>SUM(Month!C166:C168)</f>
        <v>8.7899999999999991</v>
      </c>
      <c r="D60" s="167">
        <f>SUM(Month!D166:D168)</f>
        <v>18.600000000000001</v>
      </c>
      <c r="E60" s="167">
        <f>SUM(Month!E166:E168)</f>
        <v>19.850000000000001</v>
      </c>
      <c r="F60" s="167">
        <f>SUM(Month!F166:F168)</f>
        <v>1.44</v>
      </c>
      <c r="G60" s="167">
        <f>SUM(Month!G166:G168)</f>
        <v>2.77</v>
      </c>
      <c r="H60" s="167">
        <f>SUM(Month!H166:H168)</f>
        <v>0.18</v>
      </c>
      <c r="I60" s="169">
        <f>SUM(Month!I166:I168)</f>
        <v>0.31</v>
      </c>
      <c r="J60" s="167">
        <f t="shared" si="0"/>
        <v>227.68</v>
      </c>
      <c r="K60" s="167">
        <f>ROUND((SUM(Month!K166:K168)/3),2)</f>
        <v>41.89</v>
      </c>
      <c r="L60" s="167">
        <f>ROUND((SUM(Month!L166:L168)/3),2)</f>
        <v>74.42</v>
      </c>
      <c r="M60" s="167">
        <f>ROUND((SUM(Month!M166:M168)/3),2)</f>
        <v>92.34</v>
      </c>
      <c r="N60" s="167">
        <f>ROUND((SUM(Month!N166:N168)/3),2)</f>
        <v>5.78</v>
      </c>
      <c r="O60" s="167">
        <f>ROUND((SUM(Month!O166:O168)/3),2)</f>
        <v>11.05</v>
      </c>
      <c r="P60" s="167">
        <f>ROUND((SUM(Month!P166:P168)/3),2)</f>
        <v>0.98</v>
      </c>
      <c r="Q60" s="169">
        <f>ROUND((SUM(Month!Q166:Q168)/3),2)</f>
        <v>1.22</v>
      </c>
      <c r="R60" s="65"/>
      <c r="S60" s="66"/>
      <c r="T60" s="66"/>
      <c r="U60" s="66"/>
      <c r="V60" s="66"/>
      <c r="W60" s="66"/>
      <c r="X60" s="66"/>
      <c r="Y60" s="66"/>
      <c r="AA60" s="70"/>
      <c r="AB60" s="70"/>
      <c r="AC60" s="70"/>
      <c r="AD60" s="70"/>
      <c r="AE60" s="70"/>
      <c r="AF60" s="70"/>
      <c r="AG60" s="70"/>
    </row>
    <row r="61" spans="1:33" ht="15.5" x14ac:dyDescent="0.35">
      <c r="A61" s="117" t="s">
        <v>522</v>
      </c>
      <c r="B61" s="167">
        <f>SUM(Month!B169:B171)</f>
        <v>47.11</v>
      </c>
      <c r="C61" s="167">
        <f>SUM(Month!C169:C171)</f>
        <v>7.5399999999999991</v>
      </c>
      <c r="D61" s="167">
        <f>SUM(Month!D169:D171)</f>
        <v>18.75</v>
      </c>
      <c r="E61" s="167">
        <f>SUM(Month!E169:E171)</f>
        <v>16.080000000000002</v>
      </c>
      <c r="F61" s="167">
        <f>SUM(Month!F169:F171)</f>
        <v>1.5</v>
      </c>
      <c r="G61" s="167">
        <f>SUM(Month!G169:G171)</f>
        <v>2.74</v>
      </c>
      <c r="H61" s="167">
        <f>SUM(Month!H169:H171)</f>
        <v>0.16999999999999998</v>
      </c>
      <c r="I61" s="169">
        <f>SUM(Month!I169:I171)</f>
        <v>0.32999999999999996</v>
      </c>
      <c r="J61" s="167">
        <f t="shared" si="0"/>
        <v>226.04</v>
      </c>
      <c r="K61" s="167">
        <f>ROUND((SUM(Month!K169:K171)/3),2)</f>
        <v>38.36</v>
      </c>
      <c r="L61" s="167">
        <f>ROUND((SUM(Month!L169:L171)/3),2)</f>
        <v>75</v>
      </c>
      <c r="M61" s="167">
        <f>ROUND((SUM(Month!M169:M171)/3),2)</f>
        <v>93.2</v>
      </c>
      <c r="N61" s="167">
        <f>ROUND((SUM(Month!N169:N171)/3),2)</f>
        <v>6.04</v>
      </c>
      <c r="O61" s="167">
        <f>ROUND((SUM(Month!O169:O171)/3),2)</f>
        <v>11.25</v>
      </c>
      <c r="P61" s="167">
        <f>ROUND((SUM(Month!P169:P171)/3),2)</f>
        <v>0.91</v>
      </c>
      <c r="Q61" s="169">
        <f>ROUND((SUM(Month!Q169:Q171)/3),2)</f>
        <v>1.28</v>
      </c>
      <c r="R61" s="65"/>
      <c r="S61" s="66"/>
      <c r="T61" s="66"/>
      <c r="U61" s="66"/>
      <c r="V61" s="66"/>
      <c r="W61" s="66"/>
      <c r="X61" s="66"/>
      <c r="Y61" s="66"/>
      <c r="AA61" s="70"/>
      <c r="AB61" s="70"/>
      <c r="AC61" s="70"/>
      <c r="AD61" s="70"/>
      <c r="AE61" s="70"/>
      <c r="AF61" s="70"/>
      <c r="AG61" s="70"/>
    </row>
    <row r="62" spans="1:33" ht="15.5" x14ac:dyDescent="0.35">
      <c r="A62" s="117" t="s">
        <v>523</v>
      </c>
      <c r="B62" s="167">
        <f>SUM(Month!B172:B174)</f>
        <v>60.720000000000006</v>
      </c>
      <c r="C62" s="167">
        <f>SUM(Month!C172:C174)</f>
        <v>10.98</v>
      </c>
      <c r="D62" s="167">
        <f>SUM(Month!D172:D174)</f>
        <v>18.21</v>
      </c>
      <c r="E62" s="167">
        <f>SUM(Month!E172:E174)</f>
        <v>26.299999999999997</v>
      </c>
      <c r="F62" s="167">
        <f>SUM(Month!F172:F174)</f>
        <v>1.6500000000000001</v>
      </c>
      <c r="G62" s="167">
        <f>SUM(Month!G172:G174)</f>
        <v>3.12</v>
      </c>
      <c r="H62" s="167">
        <f>SUM(Month!H172:H174)</f>
        <v>0.33999999999999997</v>
      </c>
      <c r="I62" s="169">
        <f>SUM(Month!I172:I174)</f>
        <v>0.12000000000000001</v>
      </c>
      <c r="J62" s="167">
        <f t="shared" si="0"/>
        <v>219.38000000000002</v>
      </c>
      <c r="K62" s="167">
        <f>ROUND((SUM(Month!K172:K174)/3),2)</f>
        <v>37.14</v>
      </c>
      <c r="L62" s="167">
        <f>ROUND((SUM(Month!L172:L174)/3),2)</f>
        <v>72.81</v>
      </c>
      <c r="M62" s="167">
        <f>ROUND((SUM(Month!M172:M174)/3),2)</f>
        <v>88.05</v>
      </c>
      <c r="N62" s="167">
        <f>ROUND((SUM(Month!N172:N174)/3),2)</f>
        <v>6.65</v>
      </c>
      <c r="O62" s="167">
        <f>ROUND((SUM(Month!O172:O174)/3),2)</f>
        <v>13.15</v>
      </c>
      <c r="P62" s="167">
        <f>ROUND((SUM(Month!P172:P174)/3),2)</f>
        <v>1.1200000000000001</v>
      </c>
      <c r="Q62" s="169">
        <f>ROUND((SUM(Month!Q172:Q174)/3),2)</f>
        <v>0.46</v>
      </c>
      <c r="R62" s="65"/>
      <c r="S62" s="66"/>
      <c r="T62" s="66"/>
      <c r="U62" s="66"/>
      <c r="V62" s="66"/>
      <c r="W62" s="66"/>
      <c r="X62" s="66"/>
      <c r="Y62" s="66"/>
      <c r="AA62" s="70"/>
      <c r="AB62" s="70"/>
      <c r="AC62" s="70"/>
      <c r="AD62" s="70"/>
      <c r="AE62" s="70"/>
      <c r="AF62" s="70"/>
      <c r="AG62" s="70"/>
    </row>
    <row r="63" spans="1:33" ht="15.5" x14ac:dyDescent="0.35">
      <c r="A63" s="117" t="s">
        <v>524</v>
      </c>
      <c r="B63" s="167">
        <f>SUM(Month!B175:B177)</f>
        <v>63.230000000000004</v>
      </c>
      <c r="C63" s="167">
        <f>SUM(Month!C175:C177)</f>
        <v>11.13</v>
      </c>
      <c r="D63" s="167">
        <f>SUM(Month!D175:D177)</f>
        <v>18.03</v>
      </c>
      <c r="E63" s="167">
        <f>SUM(Month!E175:E177)</f>
        <v>28.05</v>
      </c>
      <c r="F63" s="167">
        <f>SUM(Month!F175:F177)</f>
        <v>1.8599999999999999</v>
      </c>
      <c r="G63" s="167">
        <f>SUM(Month!G175:G177)</f>
        <v>3.74</v>
      </c>
      <c r="H63" s="167">
        <f>SUM(Month!H175:H177)</f>
        <v>0.36</v>
      </c>
      <c r="I63" s="169">
        <f>SUM(Month!I175:I177)</f>
        <v>0.06</v>
      </c>
      <c r="J63" s="167">
        <f t="shared" si="0"/>
        <v>212.45000000000002</v>
      </c>
      <c r="K63" s="167">
        <f>ROUND((SUM(Month!K175:K177)/3),2)</f>
        <v>34.58</v>
      </c>
      <c r="L63" s="167">
        <f>ROUND((SUM(Month!L175:L177)/3),2)</f>
        <v>72.16</v>
      </c>
      <c r="M63" s="167">
        <f>ROUND((SUM(Month!M175:M177)/3),2)</f>
        <v>83.17</v>
      </c>
      <c r="N63" s="167">
        <f>ROUND((SUM(Month!N175:N177)/3),2)</f>
        <v>7.41</v>
      </c>
      <c r="O63" s="167">
        <f>ROUND((SUM(Month!O175:O177)/3),2)</f>
        <v>13.61</v>
      </c>
      <c r="P63" s="167">
        <f>ROUND((SUM(Month!P175:P177)/3),2)</f>
        <v>1.33</v>
      </c>
      <c r="Q63" s="169">
        <f>ROUND((SUM(Month!Q175:Q177)/3),2)</f>
        <v>0.19</v>
      </c>
      <c r="R63" s="65"/>
      <c r="S63" s="66"/>
      <c r="T63" s="66"/>
      <c r="U63" s="66"/>
      <c r="V63" s="66"/>
      <c r="W63" s="66"/>
      <c r="X63" s="66"/>
      <c r="Y63" s="66"/>
      <c r="AA63" s="70"/>
      <c r="AB63" s="70"/>
      <c r="AC63" s="70"/>
      <c r="AD63" s="70"/>
      <c r="AE63" s="70"/>
      <c r="AF63" s="70"/>
      <c r="AG63" s="70"/>
    </row>
    <row r="64" spans="1:33" ht="15.5" x14ac:dyDescent="0.35">
      <c r="A64" s="117" t="s">
        <v>525</v>
      </c>
      <c r="B64" s="167">
        <f>SUM(Month!B178:B180)</f>
        <v>47.32</v>
      </c>
      <c r="C64" s="167">
        <f>SUM(Month!C178:C180)</f>
        <v>6.3800000000000008</v>
      </c>
      <c r="D64" s="167">
        <f>SUM(Month!D178:D180)</f>
        <v>17.950000000000003</v>
      </c>
      <c r="E64" s="167">
        <f>SUM(Month!E178:E180)</f>
        <v>17.02</v>
      </c>
      <c r="F64" s="167">
        <f>SUM(Month!F178:F180)</f>
        <v>1.5</v>
      </c>
      <c r="G64" s="167">
        <f>SUM(Month!G178:G180)</f>
        <v>3.9899999999999998</v>
      </c>
      <c r="H64" s="167">
        <f>SUM(Month!H178:H180)</f>
        <v>0.25</v>
      </c>
      <c r="I64" s="169">
        <f>SUM(Month!I178:I180)</f>
        <v>0.23</v>
      </c>
      <c r="J64" s="167">
        <f t="shared" si="0"/>
        <v>209.33999999999997</v>
      </c>
      <c r="K64" s="167">
        <f>ROUND((SUM(Month!K178:K180)/3),2)</f>
        <v>30.84</v>
      </c>
      <c r="L64" s="167">
        <f>ROUND((SUM(Month!L178:L180)/3),2)</f>
        <v>71.77</v>
      </c>
      <c r="M64" s="167">
        <f>ROUND((SUM(Month!M178:M180)/3),2)</f>
        <v>82.85</v>
      </c>
      <c r="N64" s="167">
        <f>ROUND((SUM(Month!N178:N180)/3),2)</f>
        <v>6.04</v>
      </c>
      <c r="O64" s="167">
        <f>ROUND((SUM(Month!O178:O180)/3),2)</f>
        <v>15.7</v>
      </c>
      <c r="P64" s="167">
        <f>ROUND((SUM(Month!P178:P180)/3),2)</f>
        <v>1.18</v>
      </c>
      <c r="Q64" s="169">
        <f>ROUND((SUM(Month!Q178:Q180)/3),2)</f>
        <v>0.96</v>
      </c>
      <c r="R64" s="65"/>
      <c r="S64" s="66"/>
      <c r="T64" s="66"/>
      <c r="U64" s="66"/>
      <c r="V64" s="66"/>
      <c r="W64" s="66"/>
      <c r="X64" s="66"/>
      <c r="Y64" s="66"/>
      <c r="AA64" s="70"/>
      <c r="AB64" s="70"/>
      <c r="AC64" s="70"/>
      <c r="AD64" s="70"/>
      <c r="AE64" s="70"/>
      <c r="AF64" s="70"/>
      <c r="AG64" s="70"/>
    </row>
    <row r="65" spans="1:33" ht="15.5" x14ac:dyDescent="0.35">
      <c r="A65" s="117" t="s">
        <v>526</v>
      </c>
      <c r="B65" s="167">
        <f>SUM(Month!B181:B183)</f>
        <v>43.65</v>
      </c>
      <c r="C65" s="167">
        <f>SUM(Month!C181:C183)</f>
        <v>5.4899999999999993</v>
      </c>
      <c r="D65" s="167">
        <f>SUM(Month!D181:D183)</f>
        <v>17.47</v>
      </c>
      <c r="E65" s="167">
        <f>SUM(Month!E181:E183)</f>
        <v>14.99</v>
      </c>
      <c r="F65" s="167">
        <f>SUM(Month!F181:F183)</f>
        <v>1.44</v>
      </c>
      <c r="G65" s="167">
        <f>SUM(Month!G181:G183)</f>
        <v>3.91</v>
      </c>
      <c r="H65" s="167">
        <f>SUM(Month!H181:H183)</f>
        <v>0.28000000000000003</v>
      </c>
      <c r="I65" s="169">
        <f>SUM(Month!I181:I183)</f>
        <v>6.9999999999999993E-2</v>
      </c>
      <c r="J65" s="167">
        <f t="shared" si="0"/>
        <v>208.97</v>
      </c>
      <c r="K65" s="167">
        <f>ROUND((SUM(Month!K181:K183)/3),2)</f>
        <v>27.9</v>
      </c>
      <c r="L65" s="167">
        <f>ROUND((SUM(Month!L181:L183)/3),2)</f>
        <v>69.89</v>
      </c>
      <c r="M65" s="167">
        <f>ROUND((SUM(Month!M181:M183)/3),2)</f>
        <v>87.38</v>
      </c>
      <c r="N65" s="167">
        <f>ROUND((SUM(Month!N181:N183)/3),2)</f>
        <v>5.74</v>
      </c>
      <c r="O65" s="167">
        <f>ROUND((SUM(Month!O181:O183)/3),2)</f>
        <v>16.43</v>
      </c>
      <c r="P65" s="167">
        <f>ROUND((SUM(Month!P181:P183)/3),2)</f>
        <v>1.35</v>
      </c>
      <c r="Q65" s="169">
        <f>ROUND((SUM(Month!Q181:Q183)/3),2)</f>
        <v>0.28000000000000003</v>
      </c>
      <c r="R65" s="65"/>
      <c r="S65" s="66"/>
      <c r="T65" s="66"/>
      <c r="U65" s="66"/>
      <c r="V65" s="66"/>
      <c r="W65" s="66"/>
      <c r="X65" s="66"/>
      <c r="Y65" s="66"/>
      <c r="AA65" s="70"/>
      <c r="AB65" s="70"/>
      <c r="AC65" s="70"/>
      <c r="AD65" s="70"/>
      <c r="AE65" s="70"/>
      <c r="AF65" s="70"/>
      <c r="AG65" s="70"/>
    </row>
    <row r="66" spans="1:33" ht="15.5" x14ac:dyDescent="0.35">
      <c r="A66" s="117" t="s">
        <v>527</v>
      </c>
      <c r="B66" s="167">
        <f>SUM(Month!B184:B186)</f>
        <v>57.66</v>
      </c>
      <c r="C66" s="167">
        <f>SUM(Month!C184:C186)</f>
        <v>8.2000000000000011</v>
      </c>
      <c r="D66" s="167">
        <f>SUM(Month!D184:D186)</f>
        <v>17.559999999999999</v>
      </c>
      <c r="E66" s="167">
        <f>SUM(Month!E184:E186)</f>
        <v>26.14</v>
      </c>
      <c r="F66" s="167">
        <f>SUM(Month!F184:F186)</f>
        <v>1.92</v>
      </c>
      <c r="G66" s="167">
        <f>SUM(Month!G184:G186)</f>
        <v>3.6</v>
      </c>
      <c r="H66" s="167">
        <f>SUM(Month!H184:H186)</f>
        <v>0.36</v>
      </c>
      <c r="I66" s="169">
        <f>SUM(Month!I184:I186)</f>
        <v>-0.12</v>
      </c>
      <c r="J66" s="167">
        <f t="shared" si="0"/>
        <v>212.82</v>
      </c>
      <c r="K66" s="167">
        <f>ROUND((SUM(Month!K184:K186)/3),2)</f>
        <v>28.59</v>
      </c>
      <c r="L66" s="167">
        <f>ROUND((SUM(Month!L184:L186)/3),2)</f>
        <v>70.22</v>
      </c>
      <c r="M66" s="167">
        <f>ROUND((SUM(Month!M184:M186)/3),2)</f>
        <v>90.53</v>
      </c>
      <c r="N66" s="167">
        <f>ROUND((SUM(Month!N184:N186)/3),2)</f>
        <v>7.63</v>
      </c>
      <c r="O66" s="167">
        <f>ROUND((SUM(Month!O184:O186)/3),2)</f>
        <v>15.17</v>
      </c>
      <c r="P66" s="167">
        <f>ROUND((SUM(Month!P184:P186)/3),2)</f>
        <v>1.1299999999999999</v>
      </c>
      <c r="Q66" s="169">
        <f>ROUND((SUM(Month!Q184:Q186)/3),2)</f>
        <v>-0.45</v>
      </c>
      <c r="R66" s="65"/>
      <c r="S66" s="66"/>
      <c r="T66" s="66"/>
      <c r="U66" s="66"/>
      <c r="V66" s="66"/>
      <c r="W66" s="66"/>
      <c r="X66" s="66"/>
      <c r="Y66" s="66"/>
      <c r="AA66" s="70"/>
      <c r="AB66" s="70"/>
      <c r="AC66" s="70"/>
      <c r="AD66" s="70"/>
      <c r="AE66" s="70"/>
      <c r="AF66" s="70"/>
      <c r="AG66" s="70"/>
    </row>
    <row r="67" spans="1:33" ht="15.5" x14ac:dyDescent="0.35">
      <c r="A67" s="117" t="s">
        <v>528</v>
      </c>
      <c r="B67" s="167">
        <f>SUM(Month!B187:B189)</f>
        <v>65.010000000000019</v>
      </c>
      <c r="C67" s="167">
        <f>SUM(Month!C187:C189)</f>
        <v>9.56</v>
      </c>
      <c r="D67" s="167">
        <f>SUM(Month!D187:D189)</f>
        <v>17.330000000000002</v>
      </c>
      <c r="E67" s="167">
        <f>SUM(Month!E187:E189)</f>
        <v>31.89</v>
      </c>
      <c r="F67" s="167">
        <f>SUM(Month!F187:F189)</f>
        <v>2.04</v>
      </c>
      <c r="G67" s="167">
        <f>SUM(Month!G187:G189)</f>
        <v>4.07</v>
      </c>
      <c r="H67" s="167">
        <f>SUM(Month!H187:H189)</f>
        <v>0.27</v>
      </c>
      <c r="I67" s="169">
        <f>SUM(Month!I187:I189)</f>
        <v>-0.15</v>
      </c>
      <c r="J67" s="167">
        <f t="shared" si="0"/>
        <v>210.16</v>
      </c>
      <c r="K67" s="167">
        <f>ROUND((SUM(Month!K187:K189)/3),2)</f>
        <v>26.48</v>
      </c>
      <c r="L67" s="167">
        <f>ROUND((SUM(Month!L187:L189)/3),2)</f>
        <v>69.34</v>
      </c>
      <c r="M67" s="167">
        <f>ROUND((SUM(Month!M187:M189)/3),2)</f>
        <v>90.77</v>
      </c>
      <c r="N67" s="167">
        <f>ROUND((SUM(Month!N187:N189)/3),2)</f>
        <v>8.2200000000000006</v>
      </c>
      <c r="O67" s="167">
        <f>ROUND((SUM(Month!O187:O189)/3),2)</f>
        <v>14.9</v>
      </c>
      <c r="P67" s="167">
        <f>ROUND((SUM(Month!P187:P189)/3),2)</f>
        <v>1.03</v>
      </c>
      <c r="Q67" s="169">
        <f>ROUND((SUM(Month!Q187:Q189)/3),2)</f>
        <v>-0.57999999999999996</v>
      </c>
      <c r="R67" s="65"/>
      <c r="S67" s="66"/>
      <c r="T67" s="66"/>
      <c r="U67" s="66"/>
      <c r="V67" s="66"/>
      <c r="W67" s="66"/>
      <c r="X67" s="66"/>
      <c r="Y67" s="66"/>
      <c r="AA67" s="70"/>
      <c r="AB67" s="70"/>
      <c r="AC67" s="70"/>
      <c r="AD67" s="70"/>
      <c r="AE67" s="70"/>
      <c r="AF67" s="70"/>
      <c r="AG67" s="70"/>
    </row>
    <row r="68" spans="1:33" ht="15.5" x14ac:dyDescent="0.35">
      <c r="A68" s="117" t="s">
        <v>529</v>
      </c>
      <c r="B68" s="167">
        <f>SUM(Month!B190:B192)</f>
        <v>48.16</v>
      </c>
      <c r="C68" s="167">
        <f>SUM(Month!C190:C192)</f>
        <v>6.3500000000000005</v>
      </c>
      <c r="D68" s="167">
        <f>SUM(Month!D190:D192)</f>
        <v>17.61</v>
      </c>
      <c r="E68" s="167">
        <f>SUM(Month!E190:E192)</f>
        <v>19.07</v>
      </c>
      <c r="F68" s="167">
        <f>SUM(Month!F190:F192)</f>
        <v>1.71</v>
      </c>
      <c r="G68" s="167">
        <f>SUM(Month!G190:G192)</f>
        <v>3.1099999999999994</v>
      </c>
      <c r="H68" s="167">
        <f>SUM(Month!H190:H192)</f>
        <v>0.19</v>
      </c>
      <c r="I68" s="169">
        <f>SUM(Month!I190:I192)</f>
        <v>0.12</v>
      </c>
      <c r="J68" s="167">
        <f t="shared" si="0"/>
        <v>208.98000000000002</v>
      </c>
      <c r="K68" s="167">
        <f>ROUND((SUM(Month!K190:K192)/3),2)</f>
        <v>29.35</v>
      </c>
      <c r="L68" s="167">
        <f>ROUND((SUM(Month!L190:L192)/3),2)</f>
        <v>70.44</v>
      </c>
      <c r="M68" s="167">
        <f>ROUND((SUM(Month!M190:M192)/3),2)</f>
        <v>88.63</v>
      </c>
      <c r="N68" s="167">
        <f>ROUND((SUM(Month!N190:N192)/3),2)</f>
        <v>6.83</v>
      </c>
      <c r="O68" s="167">
        <f>ROUND((SUM(Month!O190:O192)/3),2)</f>
        <v>12.31</v>
      </c>
      <c r="P68" s="167">
        <f>ROUND((SUM(Month!P190:P192)/3),2)</f>
        <v>0.93</v>
      </c>
      <c r="Q68" s="169">
        <f>ROUND((SUM(Month!Q190:Q192)/3),2)</f>
        <v>0.49</v>
      </c>
      <c r="R68" s="65"/>
      <c r="S68" s="66"/>
      <c r="T68" s="66"/>
      <c r="U68" s="66"/>
      <c r="V68" s="66"/>
      <c r="W68" s="66"/>
      <c r="X68" s="66"/>
      <c r="Y68" s="66"/>
      <c r="AA68" s="70"/>
      <c r="AB68" s="70"/>
      <c r="AC68" s="70"/>
      <c r="AD68" s="70"/>
      <c r="AE68" s="70"/>
      <c r="AF68" s="70"/>
      <c r="AG68" s="70"/>
    </row>
    <row r="69" spans="1:33" ht="15.5" x14ac:dyDescent="0.35">
      <c r="A69" s="117" t="s">
        <v>530</v>
      </c>
      <c r="B69" s="167">
        <f>SUM(Month!B193:B195)</f>
        <v>44.1</v>
      </c>
      <c r="C69" s="167">
        <f>SUM(Month!C193:C195)</f>
        <v>6.42</v>
      </c>
      <c r="D69" s="167">
        <f>SUM(Month!D193:D195)</f>
        <v>17.68</v>
      </c>
      <c r="E69" s="167">
        <f>SUM(Month!E193:E195)</f>
        <v>14.86</v>
      </c>
      <c r="F69" s="167">
        <f>SUM(Month!F193:F195)</f>
        <v>1.6800000000000002</v>
      </c>
      <c r="G69" s="167">
        <f>SUM(Month!G193:G195)</f>
        <v>2.91</v>
      </c>
      <c r="H69" s="167">
        <f>SUM(Month!H193:H195)</f>
        <v>0.31</v>
      </c>
      <c r="I69" s="169">
        <f>SUM(Month!I193:I195)</f>
        <v>0.24000000000000002</v>
      </c>
      <c r="J69" s="167">
        <f t="shared" si="0"/>
        <v>210.89999999999998</v>
      </c>
      <c r="K69" s="167">
        <f>ROUND((SUM(Month!K193:K195)/3),2)</f>
        <v>31.94</v>
      </c>
      <c r="L69" s="167">
        <f>ROUND((SUM(Month!L193:L195)/3),2)</f>
        <v>70.739999999999995</v>
      </c>
      <c r="M69" s="167">
        <f>ROUND((SUM(Month!M193:M195)/3),2)</f>
        <v>86.71</v>
      </c>
      <c r="N69" s="167">
        <f>ROUND((SUM(Month!N193:N195)/3),2)</f>
        <v>6.69</v>
      </c>
      <c r="O69" s="167">
        <f>ROUND((SUM(Month!O193:O195)/3),2)</f>
        <v>12.33</v>
      </c>
      <c r="P69" s="167">
        <f>ROUND((SUM(Month!P193:P195)/3),2)</f>
        <v>1.54</v>
      </c>
      <c r="Q69" s="169">
        <f>ROUND((SUM(Month!Q193:Q195)/3),2)</f>
        <v>0.95</v>
      </c>
      <c r="R69" s="65"/>
      <c r="S69" s="66"/>
      <c r="T69" s="66"/>
      <c r="U69" s="66"/>
      <c r="V69" s="66"/>
      <c r="W69" s="66"/>
      <c r="X69" s="66"/>
      <c r="Y69" s="66"/>
      <c r="AA69" s="70"/>
      <c r="AB69" s="70"/>
      <c r="AC69" s="70"/>
      <c r="AD69" s="70"/>
      <c r="AE69" s="70"/>
      <c r="AF69" s="70"/>
      <c r="AG69" s="70"/>
    </row>
    <row r="70" spans="1:33" ht="15.5" x14ac:dyDescent="0.35">
      <c r="A70" s="117" t="s">
        <v>531</v>
      </c>
      <c r="B70" s="167">
        <f>SUM(Month!B196:B198)</f>
        <v>62.730000000000004</v>
      </c>
      <c r="C70" s="167">
        <f>SUM(Month!C196:C198)</f>
        <v>10.29</v>
      </c>
      <c r="D70" s="167">
        <f>SUM(Month!D196:D198)</f>
        <v>18.32</v>
      </c>
      <c r="E70" s="167">
        <f>SUM(Month!E196:E198)</f>
        <v>27.740000000000002</v>
      </c>
      <c r="F70" s="167">
        <f>SUM(Month!F196:F198)</f>
        <v>2.13</v>
      </c>
      <c r="G70" s="167">
        <f>SUM(Month!G196:G198)</f>
        <v>3.83</v>
      </c>
      <c r="H70" s="167">
        <f>SUM(Month!H196:H198)</f>
        <v>0.4</v>
      </c>
      <c r="I70" s="169">
        <f>SUM(Month!I196:I198)</f>
        <v>0.02</v>
      </c>
      <c r="J70" s="167">
        <f t="shared" si="0"/>
        <v>217.14999999999998</v>
      </c>
      <c r="K70" s="167">
        <f>ROUND((SUM(Month!K196:K198)/3),2)</f>
        <v>31.44</v>
      </c>
      <c r="L70" s="167">
        <f>ROUND((SUM(Month!L196:L198)/3),2)</f>
        <v>73.3</v>
      </c>
      <c r="M70" s="167">
        <f>ROUND((SUM(Month!M196:M198)/3),2)</f>
        <v>86.42</v>
      </c>
      <c r="N70" s="167">
        <f>ROUND((SUM(Month!N196:N198)/3),2)</f>
        <v>8.48</v>
      </c>
      <c r="O70" s="167">
        <f>ROUND((SUM(Month!O196:O198)/3),2)</f>
        <v>16.16</v>
      </c>
      <c r="P70" s="167">
        <f>ROUND((SUM(Month!P196:P198)/3),2)</f>
        <v>1.29</v>
      </c>
      <c r="Q70" s="169">
        <f>ROUND((SUM(Month!Q196:Q198)/3),2)</f>
        <v>0.06</v>
      </c>
      <c r="R70" s="65"/>
      <c r="S70" s="66"/>
      <c r="T70" s="66"/>
      <c r="U70" s="66"/>
      <c r="V70" s="66"/>
      <c r="W70" s="66"/>
      <c r="X70" s="66"/>
      <c r="Y70" s="66"/>
      <c r="AA70" s="70"/>
      <c r="AB70" s="70"/>
      <c r="AC70" s="70"/>
      <c r="AD70" s="70"/>
      <c r="AE70" s="70"/>
      <c r="AF70" s="70"/>
      <c r="AG70" s="70"/>
    </row>
    <row r="71" spans="1:33" ht="15.5" x14ac:dyDescent="0.35">
      <c r="A71" s="117" t="s">
        <v>532</v>
      </c>
      <c r="B71" s="167">
        <f>SUM(Month!B199:B201)</f>
        <v>60.879999999999995</v>
      </c>
      <c r="C71" s="167">
        <f>SUM(Month!C199:C201)</f>
        <v>10.030000000000001</v>
      </c>
      <c r="D71" s="167">
        <f>SUM(Month!D199:D201)</f>
        <v>16.8</v>
      </c>
      <c r="E71" s="167">
        <f>SUM(Month!E199:E201)</f>
        <v>27.03</v>
      </c>
      <c r="F71" s="167">
        <f>SUM(Month!F199:F201)</f>
        <v>2.13</v>
      </c>
      <c r="G71" s="167">
        <f>SUM(Month!G199:G201)</f>
        <v>4.4000000000000004</v>
      </c>
      <c r="H71" s="167">
        <f>SUM(Month!H199:H201)</f>
        <v>0.4</v>
      </c>
      <c r="I71" s="169">
        <f>SUM(Month!I199:I201)</f>
        <v>0.09</v>
      </c>
      <c r="J71" s="167">
        <f t="shared" si="0"/>
        <v>209.61</v>
      </c>
      <c r="K71" s="167">
        <f>ROUND((SUM(Month!K199:K201)/3),2)</f>
        <v>32.950000000000003</v>
      </c>
      <c r="L71" s="167">
        <f>ROUND((SUM(Month!L199:L201)/3),2)</f>
        <v>67.180000000000007</v>
      </c>
      <c r="M71" s="167">
        <f>ROUND((SUM(Month!M199:M201)/3),2)</f>
        <v>82.62</v>
      </c>
      <c r="N71" s="167">
        <f>ROUND((SUM(Month!N199:N201)/3),2)</f>
        <v>8.57</v>
      </c>
      <c r="O71" s="167">
        <f>ROUND((SUM(Month!O199:O201)/3),2)</f>
        <v>16.37</v>
      </c>
      <c r="P71" s="167">
        <f>ROUND((SUM(Month!P199:P201)/3),2)</f>
        <v>1.55</v>
      </c>
      <c r="Q71" s="169">
        <f>ROUND((SUM(Month!Q199:Q201)/3),2)</f>
        <v>0.37</v>
      </c>
      <c r="R71" s="65"/>
      <c r="S71" s="66"/>
      <c r="T71" s="66"/>
      <c r="U71" s="66"/>
      <c r="V71" s="66"/>
      <c r="W71" s="66"/>
      <c r="X71" s="66"/>
      <c r="Y71" s="66"/>
      <c r="AA71" s="70"/>
      <c r="AB71" s="70"/>
      <c r="AC71" s="70"/>
      <c r="AD71" s="70"/>
      <c r="AE71" s="70"/>
      <c r="AF71" s="70"/>
      <c r="AG71" s="70"/>
    </row>
    <row r="72" spans="1:33" ht="15.5" x14ac:dyDescent="0.35">
      <c r="A72" s="117" t="s">
        <v>533</v>
      </c>
      <c r="B72" s="167">
        <f>SUM(Month!B202:B204)</f>
        <v>45.63</v>
      </c>
      <c r="C72" s="167">
        <f>SUM(Month!C202:C204)</f>
        <v>6.1099999999999994</v>
      </c>
      <c r="D72" s="167">
        <f>SUM(Month!D202:D204)</f>
        <v>17.13</v>
      </c>
      <c r="E72" s="167">
        <f>SUM(Month!E202:E204)</f>
        <v>15.759999999999998</v>
      </c>
      <c r="F72" s="167">
        <f>SUM(Month!F202:F204)</f>
        <v>1.7399999999999998</v>
      </c>
      <c r="G72" s="167">
        <f>SUM(Month!G202:G204)</f>
        <v>4.34</v>
      </c>
      <c r="H72" s="167">
        <f>SUM(Month!H202:H204)</f>
        <v>0.42</v>
      </c>
      <c r="I72" s="169">
        <f>SUM(Month!I202:I204)</f>
        <v>0.13</v>
      </c>
      <c r="J72" s="167">
        <f t="shared" si="0"/>
        <v>205.39000000000001</v>
      </c>
      <c r="K72" s="167">
        <f>ROUND((SUM(Month!K202:K204)/3),2)</f>
        <v>30.41</v>
      </c>
      <c r="L72" s="167">
        <f>ROUND((SUM(Month!L202:L204)/3),2)</f>
        <v>68.55</v>
      </c>
      <c r="M72" s="167">
        <f>ROUND((SUM(Month!M202:M204)/3),2)</f>
        <v>79.72</v>
      </c>
      <c r="N72" s="167">
        <f>ROUND((SUM(Month!N202:N204)/3),2)</f>
        <v>6.92</v>
      </c>
      <c r="O72" s="167">
        <f>ROUND((SUM(Month!O202:O204)/3),2)</f>
        <v>17.27</v>
      </c>
      <c r="P72" s="167">
        <f>ROUND((SUM(Month!P202:P204)/3),2)</f>
        <v>1.99</v>
      </c>
      <c r="Q72" s="169">
        <f>ROUND((SUM(Month!Q202:Q204)/3),2)</f>
        <v>0.53</v>
      </c>
      <c r="R72" s="65"/>
      <c r="S72" s="66"/>
      <c r="T72" s="66"/>
      <c r="U72" s="66"/>
      <c r="V72" s="66"/>
      <c r="W72" s="66"/>
      <c r="X72" s="66"/>
      <c r="Y72" s="66"/>
      <c r="AA72" s="70"/>
      <c r="AB72" s="70"/>
      <c r="AC72" s="70"/>
      <c r="AD72" s="70"/>
      <c r="AE72" s="70"/>
      <c r="AF72" s="70"/>
      <c r="AG72" s="70"/>
    </row>
    <row r="73" spans="1:33" ht="15.5" x14ac:dyDescent="0.35">
      <c r="A73" s="117" t="s">
        <v>534</v>
      </c>
      <c r="B73" s="167">
        <f>SUM(Month!B205:B207)</f>
        <v>42.98</v>
      </c>
      <c r="C73" s="167">
        <f>SUM(Month!C205:C207)</f>
        <v>6.09</v>
      </c>
      <c r="D73" s="167">
        <f>SUM(Month!D205:D207)</f>
        <v>17.04</v>
      </c>
      <c r="E73" s="167">
        <f>SUM(Month!E205:E207)</f>
        <v>13.89</v>
      </c>
      <c r="F73" s="167">
        <f>SUM(Month!F205:F207)</f>
        <v>1.7999999999999998</v>
      </c>
      <c r="G73" s="167">
        <f>SUM(Month!G205:G207)</f>
        <v>3.57</v>
      </c>
      <c r="H73" s="167">
        <f>SUM(Month!H205:H207)</f>
        <v>0.38</v>
      </c>
      <c r="I73" s="169">
        <f>SUM(Month!I205:I207)</f>
        <v>0.21</v>
      </c>
      <c r="J73" s="167">
        <f t="shared" si="0"/>
        <v>206.09000000000003</v>
      </c>
      <c r="K73" s="167">
        <f>ROUND((SUM(Month!K205:K207)/3),2)</f>
        <v>31.53</v>
      </c>
      <c r="L73" s="167">
        <f>ROUND((SUM(Month!L205:L207)/3),2)</f>
        <v>68.180000000000007</v>
      </c>
      <c r="M73" s="167">
        <f>ROUND((SUM(Month!M205:M207)/3),2)</f>
        <v>81.58</v>
      </c>
      <c r="N73" s="167">
        <f>ROUND((SUM(Month!N205:N207)/3),2)</f>
        <v>7.14</v>
      </c>
      <c r="O73" s="167">
        <f>ROUND((SUM(Month!O205:O207)/3),2)</f>
        <v>14.99</v>
      </c>
      <c r="P73" s="167">
        <f>ROUND((SUM(Month!P205:P207)/3),2)</f>
        <v>1.86</v>
      </c>
      <c r="Q73" s="169">
        <f>ROUND((SUM(Month!Q205:Q207)/3),2)</f>
        <v>0.81</v>
      </c>
      <c r="R73" s="65"/>
      <c r="S73" s="66"/>
      <c r="T73" s="66"/>
      <c r="U73" s="66"/>
      <c r="V73" s="66"/>
      <c r="W73" s="66"/>
      <c r="X73" s="66"/>
      <c r="Y73" s="66"/>
      <c r="AA73" s="70"/>
      <c r="AB73" s="70"/>
      <c r="AC73" s="70"/>
      <c r="AD73" s="70"/>
      <c r="AE73" s="70"/>
      <c r="AF73" s="70"/>
      <c r="AG73" s="70"/>
    </row>
    <row r="74" spans="1:33" ht="15.5" x14ac:dyDescent="0.35">
      <c r="A74" s="117" t="s">
        <v>535</v>
      </c>
      <c r="B74" s="167">
        <f>SUM(Month!B208:B210)</f>
        <v>54.759999999999991</v>
      </c>
      <c r="C74" s="167">
        <f>SUM(Month!C208:C210)</f>
        <v>10.029999999999999</v>
      </c>
      <c r="D74" s="167">
        <f>SUM(Month!D208:D210)</f>
        <v>17.489999999999998</v>
      </c>
      <c r="E74" s="167">
        <f>SUM(Month!E208:E210)</f>
        <v>20.97</v>
      </c>
      <c r="F74" s="167">
        <f>SUM(Month!F208:F210)</f>
        <v>2.16</v>
      </c>
      <c r="G74" s="167">
        <f>SUM(Month!G208:G210)</f>
        <v>3.31</v>
      </c>
      <c r="H74" s="167">
        <f>SUM(Month!H208:H210)</f>
        <v>0.69</v>
      </c>
      <c r="I74" s="169">
        <f>SUM(Month!I208:I210)</f>
        <v>0.11</v>
      </c>
      <c r="J74" s="167">
        <f t="shared" si="0"/>
        <v>208.58</v>
      </c>
      <c r="K74" s="167">
        <f>ROUND((SUM(Month!K208:K210)/3),2)</f>
        <v>37.32</v>
      </c>
      <c r="L74" s="167">
        <f>ROUND((SUM(Month!L208:L210)/3),2)</f>
        <v>69.97</v>
      </c>
      <c r="M74" s="167">
        <f>ROUND((SUM(Month!M208:M210)/3),2)</f>
        <v>76.12</v>
      </c>
      <c r="N74" s="167">
        <f>ROUND((SUM(Month!N208:N210)/3),2)</f>
        <v>8.6199999999999992</v>
      </c>
      <c r="O74" s="167">
        <f>ROUND((SUM(Month!O208:O210)/3),2)</f>
        <v>13.87</v>
      </c>
      <c r="P74" s="167">
        <f>ROUND((SUM(Month!P208:P210)/3),2)</f>
        <v>2.2400000000000002</v>
      </c>
      <c r="Q74" s="169">
        <f>ROUND((SUM(Month!Q208:Q210)/3),2)</f>
        <v>0.44</v>
      </c>
      <c r="R74" s="65"/>
      <c r="S74" s="66"/>
      <c r="T74" s="66"/>
      <c r="U74" s="66"/>
      <c r="V74" s="66"/>
      <c r="W74" s="66"/>
      <c r="X74" s="66"/>
      <c r="Y74" s="66"/>
      <c r="AA74" s="70"/>
      <c r="AB74" s="70"/>
      <c r="AC74" s="70"/>
      <c r="AD74" s="70"/>
      <c r="AE74" s="70"/>
      <c r="AF74" s="70"/>
      <c r="AG74" s="70"/>
    </row>
    <row r="75" spans="1:33" ht="15.5" x14ac:dyDescent="0.35">
      <c r="A75" s="117" t="s">
        <v>536</v>
      </c>
      <c r="B75" s="167">
        <f>SUM(Month!B211:B213)</f>
        <v>59.260000000000005</v>
      </c>
      <c r="C75" s="167">
        <f>SUM(Month!C211:C213)</f>
        <v>11.69</v>
      </c>
      <c r="D75" s="167">
        <f>SUM(Month!D211:D213)</f>
        <v>16.89</v>
      </c>
      <c r="E75" s="167">
        <f>SUM(Month!E211:E213)</f>
        <v>23.900000000000002</v>
      </c>
      <c r="F75" s="167">
        <f>SUM(Month!F211:F213)</f>
        <v>2.2800000000000002</v>
      </c>
      <c r="G75" s="167">
        <f>SUM(Month!G211:G213)</f>
        <v>3.7200000000000006</v>
      </c>
      <c r="H75" s="167">
        <f>SUM(Month!H211:H213)</f>
        <v>0.61</v>
      </c>
      <c r="I75" s="169">
        <f>SUM(Month!I211:I213)</f>
        <v>0.16999999999999998</v>
      </c>
      <c r="J75" s="167">
        <f t="shared" si="0"/>
        <v>206.84000000000003</v>
      </c>
      <c r="K75" s="167">
        <f>ROUND((SUM(Month!K211:K213)/3),2)</f>
        <v>39.81</v>
      </c>
      <c r="L75" s="167">
        <f>ROUND((SUM(Month!L211:L213)/3),2)</f>
        <v>67.56</v>
      </c>
      <c r="M75" s="167">
        <f>ROUND((SUM(Month!M211:M213)/3),2)</f>
        <v>73.42</v>
      </c>
      <c r="N75" s="167">
        <f>ROUND((SUM(Month!N211:N213)/3),2)</f>
        <v>9.15</v>
      </c>
      <c r="O75" s="167">
        <f>ROUND((SUM(Month!O211:O213)/3),2)</f>
        <v>14</v>
      </c>
      <c r="P75" s="167">
        <f>ROUND((SUM(Month!P211:P213)/3),2)</f>
        <v>2.2200000000000002</v>
      </c>
      <c r="Q75" s="169">
        <f>ROUND((SUM(Month!Q211:Q213)/3),2)</f>
        <v>0.68</v>
      </c>
      <c r="R75" s="65"/>
      <c r="S75" s="66"/>
      <c r="T75" s="66"/>
      <c r="U75" s="66"/>
      <c r="V75" s="66"/>
      <c r="W75" s="66"/>
      <c r="X75" s="66"/>
      <c r="Y75" s="66"/>
      <c r="AA75" s="70"/>
      <c r="AB75" s="70"/>
      <c r="AC75" s="70"/>
      <c r="AD75" s="70"/>
      <c r="AE75" s="70"/>
      <c r="AF75" s="70"/>
      <c r="AG75" s="70"/>
    </row>
    <row r="76" spans="1:33" ht="15.5" x14ac:dyDescent="0.35">
      <c r="A76" s="117" t="s">
        <v>537</v>
      </c>
      <c r="B76" s="167">
        <f>SUM(Month!B214:B216)</f>
        <v>48.240000000000009</v>
      </c>
      <c r="C76" s="167">
        <f>SUM(Month!C214:C216)</f>
        <v>9.0599999999999987</v>
      </c>
      <c r="D76" s="167">
        <f>SUM(Month!D214:D216)</f>
        <v>16.7</v>
      </c>
      <c r="E76" s="167">
        <f>SUM(Month!E214:E216)</f>
        <v>16.03</v>
      </c>
      <c r="F76" s="167">
        <f>SUM(Month!F214:F216)</f>
        <v>1.7399999999999998</v>
      </c>
      <c r="G76" s="167">
        <f>SUM(Month!G214:G216)</f>
        <v>4</v>
      </c>
      <c r="H76" s="167">
        <f>SUM(Month!H214:H216)</f>
        <v>0.44000000000000006</v>
      </c>
      <c r="I76" s="169">
        <f>SUM(Month!I214:I216)</f>
        <v>0.27</v>
      </c>
      <c r="J76" s="167">
        <f t="shared" si="0"/>
        <v>208.16</v>
      </c>
      <c r="K76" s="167">
        <f>ROUND((SUM(Month!K214:K216)/3),2)</f>
        <v>41.93</v>
      </c>
      <c r="L76" s="167">
        <f>ROUND((SUM(Month!L214:L216)/3),2)</f>
        <v>66.83</v>
      </c>
      <c r="M76" s="167">
        <f>ROUND((SUM(Month!M214:M216)/3),2)</f>
        <v>73.400000000000006</v>
      </c>
      <c r="N76" s="167">
        <f>ROUND((SUM(Month!N214:N216)/3),2)</f>
        <v>7</v>
      </c>
      <c r="O76" s="167">
        <f>ROUND((SUM(Month!O214:O216)/3),2)</f>
        <v>15.85</v>
      </c>
      <c r="P76" s="167">
        <f>ROUND((SUM(Month!P214:P216)/3),2)</f>
        <v>2.0699999999999998</v>
      </c>
      <c r="Q76" s="169">
        <f>ROUND((SUM(Month!Q214:Q216)/3),2)</f>
        <v>1.08</v>
      </c>
      <c r="R76" s="65"/>
      <c r="S76" s="66"/>
      <c r="T76" s="66"/>
      <c r="U76" s="66"/>
      <c r="V76" s="66"/>
      <c r="W76" s="66"/>
      <c r="X76" s="66"/>
      <c r="Y76" s="66"/>
      <c r="AA76" s="70"/>
      <c r="AB76" s="70"/>
      <c r="AC76" s="70"/>
      <c r="AD76" s="70"/>
      <c r="AE76" s="70"/>
      <c r="AF76" s="70"/>
      <c r="AG76" s="70"/>
    </row>
    <row r="77" spans="1:33" ht="15.5" x14ac:dyDescent="0.35">
      <c r="A77" s="117" t="s">
        <v>538</v>
      </c>
      <c r="B77" s="167">
        <f>SUM(Month!B217:B219)</f>
        <v>43.57</v>
      </c>
      <c r="C77" s="167">
        <f>SUM(Month!C217:C219)</f>
        <v>8.59</v>
      </c>
      <c r="D77" s="167">
        <f>SUM(Month!D217:D219)</f>
        <v>17.09</v>
      </c>
      <c r="E77" s="167">
        <f>SUM(Month!E217:E219)</f>
        <v>11.42</v>
      </c>
      <c r="F77" s="167">
        <f>SUM(Month!F217:F219)</f>
        <v>1.71</v>
      </c>
      <c r="G77" s="167">
        <f>SUM(Month!G217:G219)</f>
        <v>3.8899999999999997</v>
      </c>
      <c r="H77" s="167">
        <f>SUM(Month!H217:H219)</f>
        <v>0.52</v>
      </c>
      <c r="I77" s="169">
        <f>SUM(Month!I217:I219)</f>
        <v>0.35</v>
      </c>
      <c r="J77" s="167">
        <f t="shared" si="0"/>
        <v>208.05</v>
      </c>
      <c r="K77" s="167">
        <f>ROUND((SUM(Month!K217:K219)/3),2)</f>
        <v>42.91</v>
      </c>
      <c r="L77" s="167">
        <f>ROUND((SUM(Month!L217:L219)/3),2)</f>
        <v>68.400000000000006</v>
      </c>
      <c r="M77" s="167">
        <f>ROUND((SUM(Month!M217:M219)/3),2)</f>
        <v>69.819999999999993</v>
      </c>
      <c r="N77" s="167">
        <f>ROUND((SUM(Month!N217:N219)/3),2)</f>
        <v>6.83</v>
      </c>
      <c r="O77" s="167">
        <f>ROUND((SUM(Month!O217:O219)/3),2)</f>
        <v>16.18</v>
      </c>
      <c r="P77" s="167">
        <f>ROUND((SUM(Month!P217:P219)/3),2)</f>
        <v>2.52</v>
      </c>
      <c r="Q77" s="169">
        <f>ROUND((SUM(Month!Q217:Q219)/3),2)</f>
        <v>1.39</v>
      </c>
      <c r="R77" s="65"/>
      <c r="S77" s="66"/>
      <c r="T77" s="66"/>
      <c r="U77" s="66"/>
      <c r="V77" s="66"/>
      <c r="W77" s="66"/>
      <c r="X77" s="66"/>
      <c r="Y77" s="66"/>
      <c r="AA77" s="70"/>
      <c r="AB77" s="70"/>
      <c r="AC77" s="70"/>
      <c r="AD77" s="70"/>
      <c r="AE77" s="70"/>
      <c r="AF77" s="70"/>
      <c r="AG77" s="70"/>
    </row>
    <row r="78" spans="1:33" ht="15.5" x14ac:dyDescent="0.35">
      <c r="A78" s="117" t="s">
        <v>539</v>
      </c>
      <c r="B78" s="167">
        <f>SUM(Month!B220:B222)</f>
        <v>57.51</v>
      </c>
      <c r="C78" s="167">
        <f>SUM(Month!C220:C222)</f>
        <v>11.57</v>
      </c>
      <c r="D78" s="167">
        <f>SUM(Month!D220:D222)</f>
        <v>17.12</v>
      </c>
      <c r="E78" s="167">
        <f>SUM(Month!E220:E222)</f>
        <v>21.9</v>
      </c>
      <c r="F78" s="167">
        <f>SUM(Month!F220:F222)</f>
        <v>2.37</v>
      </c>
      <c r="G78" s="167">
        <f>SUM(Month!G220:G222)</f>
        <v>3.6000000000000005</v>
      </c>
      <c r="H78" s="167">
        <f>SUM(Month!H220:H222)</f>
        <v>0.72</v>
      </c>
      <c r="I78" s="169">
        <f>SUM(Month!I220:I222)</f>
        <v>0.22999999999999998</v>
      </c>
      <c r="J78" s="167">
        <f t="shared" si="0"/>
        <v>205.10999999999999</v>
      </c>
      <c r="K78" s="167">
        <f>ROUND((SUM(Month!K220:K222)/3),2)</f>
        <v>38.08</v>
      </c>
      <c r="L78" s="167">
        <f>ROUND((SUM(Month!L220:L222)/3),2)</f>
        <v>68.510000000000005</v>
      </c>
      <c r="M78" s="167">
        <f>ROUND((SUM(Month!M220:M222)/3),2)</f>
        <v>71.05</v>
      </c>
      <c r="N78" s="167">
        <f>ROUND((SUM(Month!N220:N222)/3),2)</f>
        <v>9.43</v>
      </c>
      <c r="O78" s="167">
        <f>ROUND((SUM(Month!O220:O222)/3),2)</f>
        <v>14.79</v>
      </c>
      <c r="P78" s="167">
        <f>ROUND((SUM(Month!P220:P222)/3),2)</f>
        <v>2.3199999999999998</v>
      </c>
      <c r="Q78" s="169">
        <f>ROUND((SUM(Month!Q220:Q222)/3),2)</f>
        <v>0.93</v>
      </c>
      <c r="R78" s="65"/>
      <c r="S78" s="66"/>
      <c r="T78" s="66"/>
      <c r="U78" s="66"/>
      <c r="V78" s="66"/>
      <c r="W78" s="66"/>
      <c r="X78" s="66"/>
      <c r="Y78" s="66"/>
      <c r="AA78" s="70"/>
      <c r="AB78" s="70"/>
      <c r="AC78" s="70"/>
      <c r="AD78" s="70"/>
      <c r="AE78" s="70"/>
      <c r="AF78" s="70"/>
      <c r="AG78" s="70"/>
    </row>
    <row r="79" spans="1:33" ht="15.5" x14ac:dyDescent="0.35">
      <c r="A79" s="117" t="s">
        <v>540</v>
      </c>
      <c r="B79" s="167">
        <f>SUM(Month!B223:B225)</f>
        <v>61.720000000000013</v>
      </c>
      <c r="C79" s="167">
        <f>SUM(Month!C223:C225)</f>
        <v>11.760000000000002</v>
      </c>
      <c r="D79" s="167">
        <f>SUM(Month!D223:D225)</f>
        <v>15.700000000000001</v>
      </c>
      <c r="E79" s="167">
        <f>SUM(Month!E223:E225)</f>
        <v>26.91</v>
      </c>
      <c r="F79" s="167">
        <f>SUM(Month!F223:F225)</f>
        <v>2.4000000000000004</v>
      </c>
      <c r="G79" s="167">
        <f>SUM(Month!G223:G225)</f>
        <v>4</v>
      </c>
      <c r="H79" s="167">
        <f>SUM(Month!H223:H225)</f>
        <v>0.71</v>
      </c>
      <c r="I79" s="169">
        <f>SUM(Month!I223:I225)</f>
        <v>0.24000000000000002</v>
      </c>
      <c r="J79" s="167">
        <f t="shared" si="0"/>
        <v>196.19</v>
      </c>
      <c r="K79" s="167">
        <f>ROUND((SUM(Month!K223:K225)/3),2)</f>
        <v>32.83</v>
      </c>
      <c r="L79" s="167">
        <f>ROUND((SUM(Month!L223:L225)/3),2)</f>
        <v>62.77</v>
      </c>
      <c r="M79" s="167">
        <f>ROUND((SUM(Month!M223:M225)/3),2)</f>
        <v>72.22</v>
      </c>
      <c r="N79" s="167">
        <f>ROUND((SUM(Month!N223:N225)/3),2)</f>
        <v>9.6300000000000008</v>
      </c>
      <c r="O79" s="167">
        <f>ROUND((SUM(Month!O223:O225)/3),2)</f>
        <v>15.24</v>
      </c>
      <c r="P79" s="167">
        <f>ROUND((SUM(Month!P223:P225)/3),2)</f>
        <v>2.5299999999999998</v>
      </c>
      <c r="Q79" s="169">
        <f>ROUND((SUM(Month!Q223:Q225)/3),2)</f>
        <v>0.97</v>
      </c>
      <c r="R79" s="63"/>
      <c r="S79" s="66"/>
      <c r="T79" s="66"/>
      <c r="U79" s="66"/>
      <c r="V79" s="66"/>
      <c r="W79" s="66"/>
      <c r="X79" s="66"/>
      <c r="Y79" s="66"/>
      <c r="AA79" s="70"/>
      <c r="AB79" s="70"/>
      <c r="AC79" s="70"/>
      <c r="AD79" s="70"/>
      <c r="AE79" s="70"/>
      <c r="AF79" s="70"/>
      <c r="AG79" s="70"/>
    </row>
    <row r="80" spans="1:33" ht="15.5" x14ac:dyDescent="0.35">
      <c r="A80" s="117" t="s">
        <v>541</v>
      </c>
      <c r="B80" s="167">
        <f>SUM(Month!B226:B228)</f>
        <v>48.22</v>
      </c>
      <c r="C80" s="167">
        <f>SUM(Month!C226:C228)</f>
        <v>8.73</v>
      </c>
      <c r="D80" s="167">
        <f>SUM(Month!D226:D228)</f>
        <v>17.3</v>
      </c>
      <c r="E80" s="167">
        <f>SUM(Month!E226:E228)</f>
        <v>15.519999999999998</v>
      </c>
      <c r="F80" s="167">
        <f>SUM(Month!F226:F228)</f>
        <v>2.2800000000000002</v>
      </c>
      <c r="G80" s="167">
        <f>SUM(Month!G226:G228)</f>
        <v>3.3800000000000003</v>
      </c>
      <c r="H80" s="167">
        <f>SUM(Month!H226:H228)</f>
        <v>0.7</v>
      </c>
      <c r="I80" s="169">
        <f>SUM(Month!I226:I228)</f>
        <v>0.31000000000000005</v>
      </c>
      <c r="J80" s="167">
        <f t="shared" si="0"/>
        <v>206.13</v>
      </c>
      <c r="K80" s="167">
        <f>ROUND((SUM(Month!K226:K228)/3),2)</f>
        <v>39.869999999999997</v>
      </c>
      <c r="L80" s="167">
        <f>ROUND((SUM(Month!L226:L228)/3),2)</f>
        <v>69.180000000000007</v>
      </c>
      <c r="M80" s="167">
        <f>ROUND((SUM(Month!M226:M228)/3),2)</f>
        <v>70.010000000000005</v>
      </c>
      <c r="N80" s="167">
        <f>ROUND((SUM(Month!N226:N228)/3),2)</f>
        <v>9.1300000000000008</v>
      </c>
      <c r="O80" s="167">
        <f>ROUND((SUM(Month!O226:O228)/3),2)</f>
        <v>13.47</v>
      </c>
      <c r="P80" s="167">
        <f>ROUND((SUM(Month!P226:P228)/3),2)</f>
        <v>3.24</v>
      </c>
      <c r="Q80" s="169">
        <f>ROUND((SUM(Month!Q226:Q228)/3),2)</f>
        <v>1.23</v>
      </c>
      <c r="R80" s="65"/>
      <c r="S80" s="66"/>
      <c r="T80" s="66"/>
      <c r="U80" s="66"/>
      <c r="V80" s="66"/>
      <c r="W80" s="66"/>
      <c r="X80" s="66"/>
      <c r="Y80" s="66"/>
      <c r="AA80" s="70"/>
      <c r="AB80" s="70"/>
      <c r="AC80" s="70"/>
      <c r="AD80" s="70"/>
      <c r="AE80" s="70"/>
      <c r="AF80" s="70"/>
      <c r="AG80" s="70"/>
    </row>
    <row r="81" spans="1:33" ht="15.5" x14ac:dyDescent="0.35">
      <c r="A81" s="117" t="s">
        <v>542</v>
      </c>
      <c r="B81" s="167">
        <f>SUM(Month!B229:B231)</f>
        <v>42.74</v>
      </c>
      <c r="C81" s="167">
        <f>SUM(Month!C229:C231)</f>
        <v>8.41</v>
      </c>
      <c r="D81" s="167">
        <f>SUM(Month!D229:D231)</f>
        <v>16.940000000000001</v>
      </c>
      <c r="E81" s="167">
        <f>SUM(Month!E229:E231)</f>
        <v>10.379999999999999</v>
      </c>
      <c r="F81" s="167">
        <f>SUM(Month!F229:F231)</f>
        <v>1.98</v>
      </c>
      <c r="G81" s="167">
        <f>SUM(Month!G229:G231)</f>
        <v>4.09</v>
      </c>
      <c r="H81" s="167">
        <f>SUM(Month!H229:H231)</f>
        <v>0.54</v>
      </c>
      <c r="I81" s="169">
        <f>SUM(Month!I229:I231)</f>
        <v>0.4</v>
      </c>
      <c r="J81" s="167">
        <f t="shared" si="0"/>
        <v>206.79999999999998</v>
      </c>
      <c r="K81" s="167">
        <f>ROUND((SUM(Month!K229:K231)/3),2)</f>
        <v>42.84</v>
      </c>
      <c r="L81" s="167">
        <f>ROUND((SUM(Month!L229:L231)/3),2)</f>
        <v>67.75</v>
      </c>
      <c r="M81" s="167">
        <f>ROUND((SUM(Month!M229:M231)/3),2)</f>
        <v>67.13</v>
      </c>
      <c r="N81" s="167">
        <f>ROUND((SUM(Month!N229:N231)/3),2)</f>
        <v>7.93</v>
      </c>
      <c r="O81" s="167">
        <f>ROUND((SUM(Month!O229:O231)/3),2)</f>
        <v>16.82</v>
      </c>
      <c r="P81" s="167">
        <f>ROUND((SUM(Month!P229:P231)/3),2)</f>
        <v>2.73</v>
      </c>
      <c r="Q81" s="169">
        <f>ROUND((SUM(Month!Q229:Q231)/3),2)</f>
        <v>1.6</v>
      </c>
      <c r="R81" s="65"/>
      <c r="S81" s="66"/>
      <c r="T81" s="66"/>
      <c r="U81" s="66"/>
      <c r="V81" s="66"/>
      <c r="W81" s="66"/>
      <c r="X81" s="66"/>
      <c r="Y81" s="66"/>
      <c r="AA81" s="70"/>
      <c r="AB81" s="70"/>
      <c r="AC81" s="70"/>
      <c r="AD81" s="70"/>
      <c r="AE81" s="70"/>
      <c r="AF81" s="70"/>
      <c r="AG81" s="70"/>
    </row>
    <row r="82" spans="1:33" ht="15.5" x14ac:dyDescent="0.35">
      <c r="A82" s="117" t="s">
        <v>543</v>
      </c>
      <c r="B82" s="167">
        <f>SUM(Month!B232:B234)</f>
        <v>54.78</v>
      </c>
      <c r="C82" s="167">
        <f>SUM(Month!C232:C234)</f>
        <v>10.15</v>
      </c>
      <c r="D82" s="167">
        <f>SUM(Month!D232:D234)</f>
        <v>17.060000000000002</v>
      </c>
      <c r="E82" s="167">
        <f>SUM(Month!E232:E234)</f>
        <v>19.809999999999999</v>
      </c>
      <c r="F82" s="167">
        <f>SUM(Month!F232:F234)</f>
        <v>2.4300000000000002</v>
      </c>
      <c r="G82" s="167">
        <f>SUM(Month!G232:G234)</f>
        <v>3.9699999999999998</v>
      </c>
      <c r="H82" s="167">
        <f>SUM(Month!H232:H234)</f>
        <v>1.07</v>
      </c>
      <c r="I82" s="169">
        <f>SUM(Month!I232:I234)</f>
        <v>0.29000000000000004</v>
      </c>
      <c r="J82" s="167">
        <f t="shared" si="0"/>
        <v>203.37999999999997</v>
      </c>
      <c r="K82" s="167">
        <f>ROUND((SUM(Month!K232:K234)/3),2)</f>
        <v>34.82</v>
      </c>
      <c r="L82" s="167">
        <f>ROUND((SUM(Month!L232:L234)/3),2)</f>
        <v>68.25</v>
      </c>
      <c r="M82" s="167">
        <f>ROUND((SUM(Month!M232:M234)/3),2)</f>
        <v>69.61</v>
      </c>
      <c r="N82" s="167">
        <f>ROUND((SUM(Month!N232:N234)/3),2)</f>
        <v>9.73</v>
      </c>
      <c r="O82" s="167">
        <f>ROUND((SUM(Month!O232:O234)/3),2)</f>
        <v>16.23</v>
      </c>
      <c r="P82" s="167">
        <f>ROUND((SUM(Month!P232:P234)/3),2)</f>
        <v>3.57</v>
      </c>
      <c r="Q82" s="169">
        <f>ROUND((SUM(Month!Q232:Q234)/3),2)</f>
        <v>1.17</v>
      </c>
      <c r="R82" s="65"/>
      <c r="S82" s="66"/>
      <c r="T82" s="66"/>
      <c r="U82" s="66"/>
      <c r="V82" s="66"/>
      <c r="W82" s="66"/>
      <c r="X82" s="66"/>
      <c r="Y82" s="66"/>
      <c r="AA82" s="70"/>
      <c r="AB82" s="70"/>
      <c r="AC82" s="70"/>
      <c r="AD82" s="70"/>
      <c r="AE82" s="70"/>
      <c r="AF82" s="70"/>
      <c r="AG82" s="70"/>
    </row>
    <row r="83" spans="1:33" ht="15.5" x14ac:dyDescent="0.35">
      <c r="A83" s="117" t="s">
        <v>544</v>
      </c>
      <c r="B83" s="167">
        <f>SUM(Month!B235:B237)</f>
        <v>55.85</v>
      </c>
      <c r="C83" s="167">
        <f>SUM(Month!C235:C237)</f>
        <v>10.35</v>
      </c>
      <c r="D83" s="167">
        <f>SUM(Month!D235:D237)</f>
        <v>16.05</v>
      </c>
      <c r="E83" s="167">
        <f>SUM(Month!E235:E237)</f>
        <v>21.65</v>
      </c>
      <c r="F83" s="167">
        <f>SUM(Month!F235:F237)</f>
        <v>2.61</v>
      </c>
      <c r="G83" s="167">
        <f>SUM(Month!G235:G237)</f>
        <v>3.5900000000000003</v>
      </c>
      <c r="H83" s="167">
        <f>SUM(Month!H235:H237)</f>
        <v>1.19</v>
      </c>
      <c r="I83" s="169">
        <f>SUM(Month!I235:I237)</f>
        <v>0.41000000000000003</v>
      </c>
      <c r="J83" s="167">
        <f t="shared" ref="J83:J108" si="1">SUM(K83:Q83)</f>
        <v>196.81000000000003</v>
      </c>
      <c r="K83" s="167">
        <f>ROUND((SUM(Month!K235:K237)/3),2)</f>
        <v>35.630000000000003</v>
      </c>
      <c r="L83" s="167">
        <f>ROUND((SUM(Month!L235:L237)/3),2)</f>
        <v>64.209999999999994</v>
      </c>
      <c r="M83" s="167">
        <f>ROUND((SUM(Month!M235:M237)/3),2)</f>
        <v>66.510000000000005</v>
      </c>
      <c r="N83" s="167">
        <f>ROUND((SUM(Month!N235:N237)/3),2)</f>
        <v>10.49</v>
      </c>
      <c r="O83" s="167">
        <f>ROUND((SUM(Month!O235:O237)/3),2)</f>
        <v>14</v>
      </c>
      <c r="P83" s="167">
        <f>ROUND((SUM(Month!P235:P237)/3),2)</f>
        <v>4.29</v>
      </c>
      <c r="Q83" s="169">
        <f>ROUND((SUM(Month!Q235:Q237)/3),2)</f>
        <v>1.68</v>
      </c>
      <c r="R83" s="63"/>
      <c r="S83" s="66"/>
      <c r="T83" s="66"/>
      <c r="U83" s="66"/>
      <c r="V83" s="66"/>
      <c r="W83" s="66"/>
      <c r="X83" s="66"/>
      <c r="Y83" s="66"/>
      <c r="AA83" s="70"/>
      <c r="AB83" s="70"/>
      <c r="AC83" s="70"/>
      <c r="AD83" s="70"/>
      <c r="AE83" s="70"/>
      <c r="AF83" s="70"/>
      <c r="AG83" s="70"/>
    </row>
    <row r="84" spans="1:33" ht="15.5" x14ac:dyDescent="0.35">
      <c r="A84" s="117" t="s">
        <v>545</v>
      </c>
      <c r="B84" s="167">
        <f>SUM(Month!B238:B240)</f>
        <v>44.38</v>
      </c>
      <c r="C84" s="167">
        <f>SUM(Month!C238:C240)</f>
        <v>7.07</v>
      </c>
      <c r="D84" s="167">
        <f>SUM(Month!D238:D240)</f>
        <v>16.77</v>
      </c>
      <c r="E84" s="167">
        <f>SUM(Month!E238:E240)</f>
        <v>13.219999999999999</v>
      </c>
      <c r="F84" s="167">
        <f>SUM(Month!F238:F240)</f>
        <v>2.4300000000000002</v>
      </c>
      <c r="G84" s="167">
        <f>SUM(Month!G238:G240)</f>
        <v>3.8</v>
      </c>
      <c r="H84" s="167">
        <f>SUM(Month!H238:H240)</f>
        <v>0.66</v>
      </c>
      <c r="I84" s="169">
        <f>SUM(Month!I238:I240)</f>
        <v>0.43</v>
      </c>
      <c r="J84" s="167">
        <f t="shared" si="1"/>
        <v>201.46</v>
      </c>
      <c r="K84" s="167">
        <f>ROUND((SUM(Month!K238:K240)/3),2)</f>
        <v>35.51</v>
      </c>
      <c r="L84" s="167">
        <f>ROUND((SUM(Month!L238:L240)/3),2)</f>
        <v>67.12</v>
      </c>
      <c r="M84" s="167">
        <f>ROUND((SUM(Month!M238:M240)/3),2)</f>
        <v>68.92</v>
      </c>
      <c r="N84" s="167">
        <f>ROUND((SUM(Month!N238:N240)/3),2)</f>
        <v>9.76</v>
      </c>
      <c r="O84" s="167">
        <f>ROUND((SUM(Month!O238:O240)/3),2)</f>
        <v>15.32</v>
      </c>
      <c r="P84" s="167">
        <f>ROUND((SUM(Month!P238:P240)/3),2)</f>
        <v>3.08</v>
      </c>
      <c r="Q84" s="169">
        <f>ROUND((SUM(Month!Q238:Q240)/3),2)</f>
        <v>1.75</v>
      </c>
      <c r="S84" s="66"/>
      <c r="T84" s="66"/>
      <c r="U84" s="66"/>
      <c r="V84" s="66"/>
      <c r="W84" s="66"/>
      <c r="X84" s="66"/>
      <c r="Y84" s="66"/>
      <c r="AA84" s="70"/>
      <c r="AB84" s="70"/>
      <c r="AC84" s="70"/>
      <c r="AD84" s="70"/>
      <c r="AE84" s="70"/>
      <c r="AF84" s="70"/>
      <c r="AG84" s="70"/>
    </row>
    <row r="85" spans="1:33" ht="15.5" x14ac:dyDescent="0.35">
      <c r="A85" s="117" t="s">
        <v>546</v>
      </c>
      <c r="B85" s="167">
        <f>SUM(Month!B241:B243)</f>
        <v>41.29</v>
      </c>
      <c r="C85" s="167">
        <f>SUM(Month!C241:C243)</f>
        <v>5.73</v>
      </c>
      <c r="D85" s="167">
        <f>SUM(Month!D241:D243)</f>
        <v>17.03</v>
      </c>
      <c r="E85" s="167">
        <f>SUM(Month!E241:E243)</f>
        <v>11.59</v>
      </c>
      <c r="F85" s="167">
        <f>SUM(Month!F241:F243)</f>
        <v>2.4300000000000002</v>
      </c>
      <c r="G85" s="167">
        <f>SUM(Month!G241:G243)</f>
        <v>3.4000000000000004</v>
      </c>
      <c r="H85" s="167">
        <f>SUM(Month!H241:H243)</f>
        <v>0.64</v>
      </c>
      <c r="I85" s="169">
        <f>SUM(Month!I241:I243)</f>
        <v>0.47000000000000003</v>
      </c>
      <c r="J85" s="167">
        <f t="shared" si="1"/>
        <v>199.09000000000003</v>
      </c>
      <c r="K85" s="167">
        <f>ROUND((SUM(Month!K241:K243)/3),2)</f>
        <v>30.68</v>
      </c>
      <c r="L85" s="167">
        <f>ROUND((SUM(Month!L241:L243)/3),2)</f>
        <v>68.11</v>
      </c>
      <c r="M85" s="167">
        <f>ROUND((SUM(Month!M241:M243)/3),2)</f>
        <v>71.510000000000005</v>
      </c>
      <c r="N85" s="167">
        <f>ROUND((SUM(Month!N241:N243)/3),2)</f>
        <v>9.74</v>
      </c>
      <c r="O85" s="167">
        <f>ROUND((SUM(Month!O241:O243)/3),2)</f>
        <v>13.9</v>
      </c>
      <c r="P85" s="167">
        <f>ROUND((SUM(Month!P241:P243)/3),2)</f>
        <v>3.28</v>
      </c>
      <c r="Q85" s="169">
        <f>ROUND((SUM(Month!Q241:Q243)/3),2)</f>
        <v>1.87</v>
      </c>
      <c r="S85" s="66"/>
      <c r="T85" s="66"/>
      <c r="U85" s="66"/>
      <c r="V85" s="66"/>
      <c r="W85" s="66"/>
      <c r="X85" s="66"/>
      <c r="Y85" s="66"/>
      <c r="AA85" s="70"/>
      <c r="AB85" s="70"/>
      <c r="AC85" s="70"/>
      <c r="AD85" s="70"/>
      <c r="AE85" s="70"/>
      <c r="AF85" s="70"/>
      <c r="AG85" s="70"/>
    </row>
    <row r="86" spans="1:33" ht="15.5" x14ac:dyDescent="0.35">
      <c r="A86" s="117" t="s">
        <v>547</v>
      </c>
      <c r="B86" s="167">
        <f>SUM(Month!B244:B246)</f>
        <v>52.759999999999991</v>
      </c>
      <c r="C86" s="167">
        <f>SUM(Month!C244:C246)</f>
        <v>8.35</v>
      </c>
      <c r="D86" s="167">
        <f>SUM(Month!D244:D246)</f>
        <v>16.93</v>
      </c>
      <c r="E86" s="167">
        <f>SUM(Month!E244:E246)</f>
        <v>19.66</v>
      </c>
      <c r="F86" s="167">
        <f>SUM(Month!F244:F246)</f>
        <v>3.21</v>
      </c>
      <c r="G86" s="167">
        <f>SUM(Month!G244:G246)</f>
        <v>3.05</v>
      </c>
      <c r="H86" s="167">
        <f>SUM(Month!H244:H246)</f>
        <v>1.1199999999999999</v>
      </c>
      <c r="I86" s="169">
        <f>SUM(Month!I244:I246)</f>
        <v>0.44000000000000006</v>
      </c>
      <c r="J86" s="167">
        <f t="shared" si="1"/>
        <v>197.04000000000002</v>
      </c>
      <c r="K86" s="167">
        <f>ROUND((SUM(Month!K244:K246)/3),2)</f>
        <v>28.78</v>
      </c>
      <c r="L86" s="167">
        <f>ROUND((SUM(Month!L244:L246)/3),2)</f>
        <v>67.760000000000005</v>
      </c>
      <c r="M86" s="167">
        <f>ROUND((SUM(Month!M244:M246)/3),2)</f>
        <v>69.94</v>
      </c>
      <c r="N86" s="167">
        <f>ROUND((SUM(Month!N244:N246)/3),2)</f>
        <v>12.85</v>
      </c>
      <c r="O86" s="167">
        <f>ROUND((SUM(Month!O244:O246)/3),2)</f>
        <v>12.18</v>
      </c>
      <c r="P86" s="167">
        <f>ROUND((SUM(Month!P244:P246)/3),2)</f>
        <v>3.77</v>
      </c>
      <c r="Q86" s="169">
        <f>ROUND((SUM(Month!Q244:Q246)/3),2)</f>
        <v>1.76</v>
      </c>
      <c r="R86" s="65"/>
      <c r="S86" s="66"/>
      <c r="T86" s="66"/>
      <c r="U86" s="66"/>
      <c r="V86" s="66"/>
      <c r="W86" s="66"/>
      <c r="X86" s="66"/>
      <c r="Y86" s="66"/>
      <c r="AA86" s="70"/>
      <c r="AB86" s="70"/>
      <c r="AC86" s="70"/>
      <c r="AD86" s="70"/>
      <c r="AE86" s="70"/>
      <c r="AF86" s="70"/>
      <c r="AG86" s="70"/>
    </row>
    <row r="87" spans="1:33" ht="15.5" x14ac:dyDescent="0.35">
      <c r="A87" s="117" t="s">
        <v>548</v>
      </c>
      <c r="B87" s="167">
        <f>SUM(Month!B247:B249)</f>
        <v>58.309999999999988</v>
      </c>
      <c r="C87" s="167">
        <f>SUM(Month!C247:C249)</f>
        <v>9.0500000000000007</v>
      </c>
      <c r="D87" s="167">
        <f>SUM(Month!D247:D249)</f>
        <v>16.34</v>
      </c>
      <c r="E87" s="167">
        <f>SUM(Month!E247:E249)</f>
        <v>23.839999999999996</v>
      </c>
      <c r="F87" s="167">
        <f>SUM(Month!F247:F249)</f>
        <v>3.3899999999999997</v>
      </c>
      <c r="G87" s="167">
        <f>SUM(Month!G247:G249)</f>
        <v>4</v>
      </c>
      <c r="H87" s="167">
        <f>SUM(Month!H247:H249)</f>
        <v>1.27</v>
      </c>
      <c r="I87" s="169">
        <f>SUM(Month!I247:I249)</f>
        <v>0.42000000000000004</v>
      </c>
      <c r="J87" s="167">
        <f t="shared" si="1"/>
        <v>196.21000000000004</v>
      </c>
      <c r="K87" s="167">
        <f>ROUND((SUM(Month!K247:K249)/3),2)</f>
        <v>28.19</v>
      </c>
      <c r="L87" s="167">
        <f>ROUND((SUM(Month!L247:L249)/3),2)</f>
        <v>65.36</v>
      </c>
      <c r="M87" s="167">
        <f>ROUND((SUM(Month!M247:M249)/3),2)</f>
        <v>68.69</v>
      </c>
      <c r="N87" s="167">
        <f>ROUND((SUM(Month!N247:N249)/3),2)</f>
        <v>11.99</v>
      </c>
      <c r="O87" s="167">
        <f>ROUND((SUM(Month!O247:O249)/3),2)</f>
        <v>15.8</v>
      </c>
      <c r="P87" s="167">
        <f>ROUND((SUM(Month!P247:P249)/3),2)</f>
        <v>4.47</v>
      </c>
      <c r="Q87" s="169">
        <f>ROUND((SUM(Month!Q247:Q249)/3),2)</f>
        <v>1.71</v>
      </c>
      <c r="S87" s="66"/>
      <c r="T87" s="66"/>
      <c r="U87" s="66"/>
      <c r="V87" s="66"/>
      <c r="W87" s="66"/>
      <c r="X87" s="66"/>
      <c r="Y87" s="66"/>
      <c r="AA87" s="70"/>
      <c r="AB87" s="70"/>
      <c r="AC87" s="70"/>
      <c r="AD87" s="70"/>
      <c r="AE87" s="70"/>
      <c r="AF87" s="70"/>
      <c r="AG87" s="70"/>
    </row>
    <row r="88" spans="1:33" ht="15.5" x14ac:dyDescent="0.35">
      <c r="A88" s="117" t="s">
        <v>549</v>
      </c>
      <c r="B88" s="167">
        <f>SUM(Month!B250:B252)</f>
        <v>44.800000000000004</v>
      </c>
      <c r="C88" s="167">
        <f>SUM(Month!C250:C252)</f>
        <v>5.68</v>
      </c>
      <c r="D88" s="167">
        <f>SUM(Month!D250:D252)</f>
        <v>17.09</v>
      </c>
      <c r="E88" s="167">
        <f>SUM(Month!E250:E252)</f>
        <v>13.93</v>
      </c>
      <c r="F88" s="167">
        <f>SUM(Month!F250:F252)</f>
        <v>2.79</v>
      </c>
      <c r="G88" s="167">
        <f>SUM(Month!G250:G252)</f>
        <v>3.7199999999999998</v>
      </c>
      <c r="H88" s="167">
        <f>SUM(Month!H250:H252)</f>
        <v>1.1100000000000001</v>
      </c>
      <c r="I88" s="169">
        <f>SUM(Month!I250:I252)</f>
        <v>0.48</v>
      </c>
      <c r="J88" s="167">
        <f t="shared" si="1"/>
        <v>197.56</v>
      </c>
      <c r="K88" s="167">
        <f>ROUND((SUM(Month!K250:K252)/3),2)</f>
        <v>28.24</v>
      </c>
      <c r="L88" s="167">
        <f>ROUND((SUM(Month!L250:L252)/3),2)</f>
        <v>68.39</v>
      </c>
      <c r="M88" s="167">
        <f>ROUND((SUM(Month!M250:M252)/3),2)</f>
        <v>66.900000000000006</v>
      </c>
      <c r="N88" s="167">
        <f>ROUND((SUM(Month!N250:N252)/3),2)</f>
        <v>11.94</v>
      </c>
      <c r="O88" s="167">
        <f>ROUND((SUM(Month!O250:O252)/3),2)</f>
        <v>15.1</v>
      </c>
      <c r="P88" s="167">
        <f>ROUND((SUM(Month!P250:P252)/3),2)</f>
        <v>5.0599999999999996</v>
      </c>
      <c r="Q88" s="169">
        <f>ROUND((SUM(Month!Q250:Q252)/3),2)</f>
        <v>1.93</v>
      </c>
      <c r="S88" s="66"/>
      <c r="T88" s="66"/>
      <c r="U88" s="66"/>
      <c r="V88" s="66"/>
      <c r="W88" s="66"/>
      <c r="X88" s="66"/>
      <c r="Y88" s="66"/>
      <c r="AA88" s="70"/>
      <c r="AB88" s="70"/>
      <c r="AC88" s="70"/>
      <c r="AD88" s="70"/>
      <c r="AE88" s="70"/>
      <c r="AF88" s="70"/>
      <c r="AG88" s="70"/>
    </row>
    <row r="89" spans="1:33" ht="15.5" x14ac:dyDescent="0.35">
      <c r="A89" s="117" t="s">
        <v>550</v>
      </c>
      <c r="B89" s="167">
        <f>SUM(Month!B253:B255)</f>
        <v>41.04</v>
      </c>
      <c r="C89" s="167">
        <f>SUM(Month!C253:C255)</f>
        <v>4.66</v>
      </c>
      <c r="D89" s="167">
        <f>SUM(Month!D253:D255)</f>
        <v>17.03</v>
      </c>
      <c r="E89" s="167">
        <f>SUM(Month!E253:E255)</f>
        <v>11.58</v>
      </c>
      <c r="F89" s="167">
        <f>SUM(Month!F253:F255)</f>
        <v>2.67</v>
      </c>
      <c r="G89" s="167">
        <f>SUM(Month!G253:G255)</f>
        <v>3.6499999999999995</v>
      </c>
      <c r="H89" s="167">
        <f>SUM(Month!H253:H255)</f>
        <v>0.94000000000000006</v>
      </c>
      <c r="I89" s="169">
        <f>SUM(Month!I253:I255)</f>
        <v>0.51</v>
      </c>
      <c r="J89" s="167">
        <f t="shared" si="1"/>
        <v>197.34</v>
      </c>
      <c r="K89" s="167">
        <f>ROUND((SUM(Month!K253:K255)/3),2)</f>
        <v>24.86</v>
      </c>
      <c r="L89" s="167">
        <f>ROUND((SUM(Month!L253:L255)/3),2)</f>
        <v>68.14</v>
      </c>
      <c r="M89" s="167">
        <f>ROUND((SUM(Month!M253:M255)/3),2)</f>
        <v>70.680000000000007</v>
      </c>
      <c r="N89" s="167">
        <f>ROUND((SUM(Month!N253:N255)/3),2)</f>
        <v>12.38</v>
      </c>
      <c r="O89" s="167">
        <f>ROUND((SUM(Month!O253:O255)/3),2)</f>
        <v>14.69</v>
      </c>
      <c r="P89" s="167">
        <f>ROUND((SUM(Month!P253:P255)/3),2)</f>
        <v>4.55</v>
      </c>
      <c r="Q89" s="169">
        <f>ROUND((SUM(Month!Q253:Q255)/3),2)</f>
        <v>2.04</v>
      </c>
      <c r="S89" s="66"/>
      <c r="T89" s="66"/>
      <c r="U89" s="66"/>
      <c r="V89" s="66"/>
      <c r="W89" s="66"/>
      <c r="X89" s="66"/>
      <c r="Y89" s="66"/>
      <c r="AA89" s="70"/>
      <c r="AB89" s="70"/>
      <c r="AC89" s="70"/>
      <c r="AD89" s="70"/>
      <c r="AE89" s="70"/>
      <c r="AF89" s="70"/>
      <c r="AG89" s="70"/>
    </row>
    <row r="90" spans="1:33" ht="15.5" x14ac:dyDescent="0.35">
      <c r="A90" s="117" t="s">
        <v>551</v>
      </c>
      <c r="B90" s="167">
        <f>SUM(Month!B256:B258)</f>
        <v>50.51</v>
      </c>
      <c r="C90" s="167">
        <f>SUM(Month!C256:C258)</f>
        <v>5.74</v>
      </c>
      <c r="D90" s="167">
        <f>SUM(Month!D256:D258)</f>
        <v>16.619999999999997</v>
      </c>
      <c r="E90" s="167">
        <f>SUM(Month!E256:E258)</f>
        <v>18.75</v>
      </c>
      <c r="F90" s="167">
        <f>SUM(Month!F256:F258)</f>
        <v>3.57</v>
      </c>
      <c r="G90" s="167">
        <f>SUM(Month!G256:G258)</f>
        <v>4.0999999999999996</v>
      </c>
      <c r="H90" s="167">
        <f>SUM(Month!H256:H258)</f>
        <v>1.33</v>
      </c>
      <c r="I90" s="169">
        <f>SUM(Month!I256:I258)</f>
        <v>0.4</v>
      </c>
      <c r="J90" s="167">
        <f t="shared" si="1"/>
        <v>191.09</v>
      </c>
      <c r="K90" s="167">
        <f>ROUND((SUM(Month!K256:K258)/3),2)</f>
        <v>20.25</v>
      </c>
      <c r="L90" s="167">
        <f>ROUND((SUM(Month!L256:L258)/3),2)</f>
        <v>66.48</v>
      </c>
      <c r="M90" s="167">
        <f>ROUND((SUM(Month!M256:M258)/3),2)</f>
        <v>68.47</v>
      </c>
      <c r="N90" s="167">
        <f>ROUND((SUM(Month!N256:N258)/3),2)</f>
        <v>13.46</v>
      </c>
      <c r="O90" s="167">
        <f>ROUND((SUM(Month!O256:O258)/3),2)</f>
        <v>16.32</v>
      </c>
      <c r="P90" s="167">
        <f>ROUND((SUM(Month!P256:P258)/3),2)</f>
        <v>4.5199999999999996</v>
      </c>
      <c r="Q90" s="169">
        <f>ROUND((SUM(Month!Q256:Q258)/3),2)</f>
        <v>1.59</v>
      </c>
      <c r="S90" s="66"/>
      <c r="T90" s="66"/>
      <c r="U90" s="66"/>
      <c r="V90" s="66"/>
      <c r="W90" s="66"/>
      <c r="X90" s="66"/>
      <c r="Y90" s="66"/>
      <c r="AA90" s="70"/>
      <c r="AB90" s="70"/>
      <c r="AC90" s="70"/>
      <c r="AD90" s="70"/>
      <c r="AE90" s="70"/>
      <c r="AF90" s="70"/>
      <c r="AG90" s="70"/>
    </row>
    <row r="91" spans="1:33" ht="15.5" x14ac:dyDescent="0.35">
      <c r="A91" s="117" t="s">
        <v>552</v>
      </c>
      <c r="B91" s="167">
        <f>SUM(Month!B259:B261)</f>
        <v>54.860000000000014</v>
      </c>
      <c r="C91" s="167">
        <f>SUM(Month!C259:C261)</f>
        <v>4.8899999999999997</v>
      </c>
      <c r="D91" s="167">
        <f>SUM(Month!D259:D261)</f>
        <v>16.3</v>
      </c>
      <c r="E91" s="167">
        <f>SUM(Month!E259:E261)</f>
        <v>24.240000000000002</v>
      </c>
      <c r="F91" s="167">
        <f>SUM(Month!F259:F261)</f>
        <v>3.9000000000000004</v>
      </c>
      <c r="G91" s="167">
        <f>SUM(Month!G259:G261)</f>
        <v>3.7199999999999998</v>
      </c>
      <c r="H91" s="167">
        <f>SUM(Month!H259:H261)</f>
        <v>1.29</v>
      </c>
      <c r="I91" s="169">
        <f>SUM(Month!I259:I261)</f>
        <v>0.52</v>
      </c>
      <c r="J91" s="167">
        <f t="shared" si="1"/>
        <v>189.38000000000002</v>
      </c>
      <c r="K91" s="167">
        <f>ROUND((SUM(Month!K259:K261)/3),2)</f>
        <v>15.84</v>
      </c>
      <c r="L91" s="167">
        <f>ROUND((SUM(Month!L259:L261)/3),2)</f>
        <v>65.2</v>
      </c>
      <c r="M91" s="167">
        <f>ROUND((SUM(Month!M259:M261)/3),2)</f>
        <v>73.05</v>
      </c>
      <c r="N91" s="167">
        <f>ROUND((SUM(Month!N259:N261)/3),2)</f>
        <v>13.87</v>
      </c>
      <c r="O91" s="167">
        <f>ROUND((SUM(Month!O259:O261)/3),2)</f>
        <v>14.88</v>
      </c>
      <c r="P91" s="167">
        <f>ROUND((SUM(Month!P259:P261)/3),2)</f>
        <v>4.46</v>
      </c>
      <c r="Q91" s="169">
        <f>ROUND((SUM(Month!Q259:Q261)/3),2)</f>
        <v>2.08</v>
      </c>
      <c r="S91" s="66"/>
      <c r="T91" s="66"/>
      <c r="U91" s="66"/>
      <c r="V91" s="66"/>
      <c r="W91" s="66"/>
      <c r="X91" s="66"/>
      <c r="Y91" s="66"/>
      <c r="AA91" s="70"/>
      <c r="AB91" s="70"/>
      <c r="AC91" s="70"/>
      <c r="AD91" s="70"/>
      <c r="AE91" s="70"/>
      <c r="AF91" s="70"/>
      <c r="AG91" s="70"/>
    </row>
    <row r="92" spans="1:33" ht="15.5" x14ac:dyDescent="0.35">
      <c r="A92" s="117" t="s">
        <v>553</v>
      </c>
      <c r="B92" s="167">
        <f>SUM(Month!B262:B264)</f>
        <v>44.04</v>
      </c>
      <c r="C92" s="167">
        <f>SUM(Month!C262:C264)</f>
        <v>2.41</v>
      </c>
      <c r="D92" s="167">
        <f>SUM(Month!D262:D264)</f>
        <v>17.309999999999999</v>
      </c>
      <c r="E92" s="167">
        <f>SUM(Month!E262:E264)</f>
        <v>15.990000000000002</v>
      </c>
      <c r="F92" s="167">
        <f>SUM(Month!F262:F264)</f>
        <v>3.2700000000000005</v>
      </c>
      <c r="G92" s="167">
        <f>SUM(Month!G262:G264)</f>
        <v>3.5700000000000003</v>
      </c>
      <c r="H92" s="167">
        <f>SUM(Month!H262:H264)</f>
        <v>1.03</v>
      </c>
      <c r="I92" s="169">
        <f>SUM(Month!I262:I264)</f>
        <v>0.46</v>
      </c>
      <c r="J92" s="167">
        <f t="shared" si="1"/>
        <v>194.32</v>
      </c>
      <c r="K92" s="167">
        <f>ROUND((SUM(Month!K262:K264)/3),2)</f>
        <v>12.71</v>
      </c>
      <c r="L92" s="167">
        <f>ROUND((SUM(Month!L262:L264)/3),2)</f>
        <v>69.239999999999995</v>
      </c>
      <c r="M92" s="167">
        <f>ROUND((SUM(Month!M262:M264)/3),2)</f>
        <v>77.319999999999993</v>
      </c>
      <c r="N92" s="167">
        <f>ROUND((SUM(Month!N262:N264)/3),2)</f>
        <v>13.99</v>
      </c>
      <c r="O92" s="167">
        <f>ROUND((SUM(Month!O262:O264)/3),2)</f>
        <v>14.59</v>
      </c>
      <c r="P92" s="167">
        <f>ROUND((SUM(Month!P262:P264)/3),2)</f>
        <v>4.63</v>
      </c>
      <c r="Q92" s="169">
        <f>ROUND((SUM(Month!Q262:Q264)/3),2)</f>
        <v>1.84</v>
      </c>
      <c r="S92" s="66"/>
      <c r="T92" s="66"/>
      <c r="U92" s="66"/>
      <c r="V92" s="66"/>
      <c r="W92" s="66"/>
      <c r="X92" s="66"/>
      <c r="Y92" s="66"/>
      <c r="AA92" s="70"/>
      <c r="AB92" s="70"/>
      <c r="AC92" s="70"/>
      <c r="AD92" s="70"/>
      <c r="AE92" s="70"/>
      <c r="AF92" s="70"/>
      <c r="AG92" s="70"/>
    </row>
    <row r="93" spans="1:33" ht="15.5" x14ac:dyDescent="0.35">
      <c r="A93" s="117" t="s">
        <v>554</v>
      </c>
      <c r="B93" s="167">
        <f>SUM(Month!B265:B267)</f>
        <v>39.64</v>
      </c>
      <c r="C93" s="167">
        <f>SUM(Month!C265:C267)</f>
        <v>1.99</v>
      </c>
      <c r="D93" s="167">
        <f>SUM(Month!D265:D267)</f>
        <v>17.560000000000002</v>
      </c>
      <c r="E93" s="167">
        <f>SUM(Month!E265:E267)</f>
        <v>11.780000000000001</v>
      </c>
      <c r="F93" s="167">
        <f>SUM(Month!F265:F267)</f>
        <v>2.73</v>
      </c>
      <c r="G93" s="167">
        <f>SUM(Month!G265:G267)</f>
        <v>4.0500000000000007</v>
      </c>
      <c r="H93" s="167">
        <f>SUM(Month!H265:H267)</f>
        <v>1.1200000000000001</v>
      </c>
      <c r="I93" s="169">
        <f>SUM(Month!I265:I267)</f>
        <v>0.41000000000000003</v>
      </c>
      <c r="J93" s="167">
        <f t="shared" si="1"/>
        <v>190.69</v>
      </c>
      <c r="K93" s="167">
        <f>ROUND((SUM(Month!K265:K267)/3),2)</f>
        <v>11.16</v>
      </c>
      <c r="L93" s="167">
        <f>ROUND((SUM(Month!L265:L267)/3),2)</f>
        <v>70.209999999999994</v>
      </c>
      <c r="M93" s="167">
        <f>ROUND((SUM(Month!M265:M267)/3),2)</f>
        <v>73.510000000000005</v>
      </c>
      <c r="N93" s="167">
        <f>ROUND((SUM(Month!N265:N267)/3),2)</f>
        <v>12.61</v>
      </c>
      <c r="O93" s="167">
        <f>ROUND((SUM(Month!O265:O267)/3),2)</f>
        <v>16.260000000000002</v>
      </c>
      <c r="P93" s="167">
        <f>ROUND((SUM(Month!P265:P267)/3),2)</f>
        <v>5.31</v>
      </c>
      <c r="Q93" s="169">
        <f>ROUND((SUM(Month!Q265:Q267)/3),2)</f>
        <v>1.63</v>
      </c>
      <c r="S93" s="66"/>
      <c r="T93" s="66"/>
      <c r="U93" s="66"/>
      <c r="V93" s="66"/>
      <c r="W93" s="66"/>
      <c r="X93" s="66"/>
      <c r="Y93" s="66"/>
      <c r="AA93" s="70"/>
      <c r="AB93" s="70"/>
      <c r="AC93" s="70"/>
      <c r="AD93" s="70"/>
      <c r="AE93" s="70"/>
      <c r="AF93" s="70"/>
      <c r="AG93" s="70"/>
    </row>
    <row r="94" spans="1:33" ht="15.5" x14ac:dyDescent="0.35">
      <c r="A94" s="117" t="s">
        <v>555</v>
      </c>
      <c r="B94" s="167">
        <f>SUM(Month!B268:B270)</f>
        <v>52.849999999999994</v>
      </c>
      <c r="C94" s="167">
        <f>SUM(Month!C268:C270)</f>
        <v>3.42</v>
      </c>
      <c r="D94" s="167">
        <f>SUM(Month!D268:D270)</f>
        <v>17.37</v>
      </c>
      <c r="E94" s="167">
        <f>SUM(Month!E268:E270)</f>
        <v>23.17</v>
      </c>
      <c r="F94" s="167">
        <f>SUM(Month!F268:F270)</f>
        <v>3.5999999999999996</v>
      </c>
      <c r="G94" s="167">
        <f>SUM(Month!G268:G270)</f>
        <v>4.05</v>
      </c>
      <c r="H94" s="167">
        <f>SUM(Month!H268:H270)</f>
        <v>1.0999999999999999</v>
      </c>
      <c r="I94" s="169">
        <f>SUM(Month!I268:I270)</f>
        <v>0.14000000000000001</v>
      </c>
      <c r="J94" s="167">
        <f t="shared" si="1"/>
        <v>192.94000000000003</v>
      </c>
      <c r="K94" s="167">
        <f>ROUND((SUM(Month!K268:K270)/3),2)</f>
        <v>11.48</v>
      </c>
      <c r="L94" s="167">
        <f>ROUND((SUM(Month!L268:L270)/3),2)</f>
        <v>69.459999999999994</v>
      </c>
      <c r="M94" s="167">
        <f>ROUND((SUM(Month!M268:M270)/3),2)</f>
        <v>78.19</v>
      </c>
      <c r="N94" s="167">
        <f>ROUND((SUM(Month!N268:N270)/3),2)</f>
        <v>13.53</v>
      </c>
      <c r="O94" s="167">
        <f>ROUND((SUM(Month!O268:O270)/3),2)</f>
        <v>15.93</v>
      </c>
      <c r="P94" s="167">
        <f>ROUND((SUM(Month!P268:P270)/3),2)</f>
        <v>3.8</v>
      </c>
      <c r="Q94" s="169">
        <f>ROUND((SUM(Month!Q268:Q270)/3),2)</f>
        <v>0.55000000000000004</v>
      </c>
      <c r="S94" s="66"/>
      <c r="T94" s="66"/>
      <c r="U94" s="66"/>
      <c r="V94" s="66"/>
      <c r="W94" s="66"/>
      <c r="X94" s="66"/>
      <c r="Y94" s="66"/>
      <c r="AA94" s="70"/>
      <c r="AB94" s="70"/>
      <c r="AC94" s="70"/>
      <c r="AD94" s="70"/>
      <c r="AE94" s="70"/>
      <c r="AF94" s="70"/>
      <c r="AG94" s="70"/>
    </row>
    <row r="95" spans="1:33" ht="15.5" x14ac:dyDescent="0.35">
      <c r="A95" s="117" t="s">
        <v>556</v>
      </c>
      <c r="B95" s="167">
        <f>SUM(Month!B271:B273)</f>
        <v>54.61</v>
      </c>
      <c r="C95" s="167">
        <f>SUM(Month!C271:C273)</f>
        <v>3.7199999999999998</v>
      </c>
      <c r="D95" s="167">
        <f>SUM(Month!D271:D273)</f>
        <v>16.560000000000002</v>
      </c>
      <c r="E95" s="167">
        <f>SUM(Month!E271:E273)</f>
        <v>24.790000000000003</v>
      </c>
      <c r="F95" s="167">
        <f>SUM(Month!F271:F273)</f>
        <v>4.1100000000000003</v>
      </c>
      <c r="G95" s="167">
        <f>SUM(Month!G271:G273)</f>
        <v>3.8</v>
      </c>
      <c r="H95" s="167">
        <f>SUM(Month!H271:H273)</f>
        <v>1.41</v>
      </c>
      <c r="I95" s="169">
        <f>SUM(Month!I271:I273)</f>
        <v>0.21999999999999997</v>
      </c>
      <c r="J95" s="167">
        <f t="shared" si="1"/>
        <v>191.17</v>
      </c>
      <c r="K95" s="167">
        <f>ROUND((SUM(Month!K271:K273)/3),2)</f>
        <v>12.63</v>
      </c>
      <c r="L95" s="167">
        <f>ROUND((SUM(Month!L271:L273)/3),2)</f>
        <v>66.23</v>
      </c>
      <c r="M95" s="167">
        <f>ROUND((SUM(Month!M271:M273)/3),2)</f>
        <v>76.73</v>
      </c>
      <c r="N95" s="167">
        <f>ROUND((SUM(Month!N271:N273)/3),2)</f>
        <v>14.54</v>
      </c>
      <c r="O95" s="167">
        <f>ROUND((SUM(Month!O271:O273)/3),2)</f>
        <v>15.29</v>
      </c>
      <c r="P95" s="167">
        <f>ROUND((SUM(Month!P271:P273)/3),2)</f>
        <v>4.8499999999999996</v>
      </c>
      <c r="Q95" s="169">
        <f>ROUND((SUM(Month!Q271:Q273)/3),2)</f>
        <v>0.9</v>
      </c>
      <c r="S95" s="66"/>
      <c r="T95" s="66"/>
      <c r="U95" s="66"/>
      <c r="V95" s="66"/>
      <c r="W95" s="66"/>
      <c r="X95" s="66"/>
      <c r="Y95" s="66"/>
      <c r="AA95" s="70"/>
      <c r="AB95" s="70"/>
      <c r="AC95" s="70"/>
      <c r="AD95" s="70"/>
      <c r="AE95" s="70"/>
      <c r="AF95" s="70"/>
      <c r="AG95" s="70"/>
    </row>
    <row r="96" spans="1:33" ht="15.5" x14ac:dyDescent="0.35">
      <c r="A96" s="117" t="s">
        <v>557</v>
      </c>
      <c r="B96" s="167">
        <f>SUM(Month!B274:B276)</f>
        <v>43.05</v>
      </c>
      <c r="C96" s="167">
        <f>SUM(Month!C274:C276)</f>
        <v>1.62</v>
      </c>
      <c r="D96" s="167">
        <f>SUM(Month!D274:D276)</f>
        <v>17.720000000000002</v>
      </c>
      <c r="E96" s="167">
        <f>SUM(Month!E274:E276)</f>
        <v>14.76</v>
      </c>
      <c r="F96" s="167">
        <f>SUM(Month!F274:F276)</f>
        <v>3.33</v>
      </c>
      <c r="G96" s="167">
        <f>SUM(Month!G274:G276)</f>
        <v>3.83</v>
      </c>
      <c r="H96" s="167">
        <f>SUM(Month!H274:H276)</f>
        <v>1.3399999999999999</v>
      </c>
      <c r="I96" s="169">
        <f>SUM(Month!I274:I276)</f>
        <v>0.45</v>
      </c>
      <c r="J96" s="167">
        <f t="shared" si="1"/>
        <v>193.42000000000002</v>
      </c>
      <c r="K96" s="167">
        <f>ROUND((SUM(Month!K274:K276)/3),2)</f>
        <v>9.4</v>
      </c>
      <c r="L96" s="167">
        <f>ROUND((SUM(Month!L274:L276)/3),2)</f>
        <v>70.89</v>
      </c>
      <c r="M96" s="167">
        <f>ROUND((SUM(Month!M274:M276)/3),2)</f>
        <v>75.349999999999994</v>
      </c>
      <c r="N96" s="167">
        <f>ROUND((SUM(Month!N274:N276)/3),2)</f>
        <v>14.22</v>
      </c>
      <c r="O96" s="167">
        <f>ROUND((SUM(Month!O274:O276)/3),2)</f>
        <v>15.64</v>
      </c>
      <c r="P96" s="167">
        <f>ROUND((SUM(Month!P274:P276)/3),2)</f>
        <v>6.11</v>
      </c>
      <c r="Q96" s="169">
        <f>ROUND((SUM(Month!Q274:Q276)/3),2)</f>
        <v>1.81</v>
      </c>
      <c r="S96" s="66"/>
      <c r="T96" s="66"/>
      <c r="U96" s="66"/>
      <c r="V96" s="66"/>
      <c r="W96" s="66"/>
      <c r="X96" s="66"/>
      <c r="Y96" s="66"/>
      <c r="AA96" s="70"/>
      <c r="AB96" s="70"/>
      <c r="AC96" s="70"/>
      <c r="AD96" s="70"/>
      <c r="AE96" s="70"/>
      <c r="AF96" s="70"/>
      <c r="AG96" s="70"/>
    </row>
    <row r="97" spans="1:33" ht="15.5" x14ac:dyDescent="0.35">
      <c r="A97" s="117" t="s">
        <v>558</v>
      </c>
      <c r="B97" s="167">
        <f>SUM(Month!B277:B279)</f>
        <v>40.600000000000009</v>
      </c>
      <c r="C97" s="167">
        <f>SUM(Month!C277:C279)</f>
        <v>1.66</v>
      </c>
      <c r="D97" s="167">
        <f>SUM(Month!D277:D279)</f>
        <v>17.95</v>
      </c>
      <c r="E97" s="167">
        <f>SUM(Month!E277:E279)</f>
        <v>12.18</v>
      </c>
      <c r="F97" s="167">
        <f>SUM(Month!F277:F279)</f>
        <v>3.18</v>
      </c>
      <c r="G97" s="167">
        <f>SUM(Month!G277:G279)</f>
        <v>3.91</v>
      </c>
      <c r="H97" s="167">
        <f>SUM(Month!H277:H279)</f>
        <v>1.27</v>
      </c>
      <c r="I97" s="169">
        <f>SUM(Month!I277:I279)</f>
        <v>0.45</v>
      </c>
      <c r="J97" s="167">
        <f t="shared" si="1"/>
        <v>194.62999999999997</v>
      </c>
      <c r="K97" s="167">
        <f>ROUND((SUM(Month!K277:K279)/3),2)</f>
        <v>9.16</v>
      </c>
      <c r="L97" s="167">
        <f>ROUND((SUM(Month!L277:L279)/3),2)</f>
        <v>71.819999999999993</v>
      </c>
      <c r="M97" s="167">
        <f>ROUND((SUM(Month!M277:M279)/3),2)</f>
        <v>75.72</v>
      </c>
      <c r="N97" s="167">
        <f>ROUND((SUM(Month!N277:N279)/3),2)</f>
        <v>14.6</v>
      </c>
      <c r="O97" s="167">
        <f>ROUND((SUM(Month!O277:O279)/3),2)</f>
        <v>15.6</v>
      </c>
      <c r="P97" s="167">
        <f>ROUND((SUM(Month!P277:P279)/3),2)</f>
        <v>5.91</v>
      </c>
      <c r="Q97" s="169">
        <f>ROUND((SUM(Month!Q277:Q279)/3),2)</f>
        <v>1.82</v>
      </c>
      <c r="S97" s="66"/>
      <c r="T97" s="66"/>
      <c r="U97" s="66"/>
      <c r="V97" s="66"/>
      <c r="W97" s="66"/>
      <c r="X97" s="66"/>
      <c r="Y97" s="66"/>
      <c r="AA97" s="70"/>
      <c r="AB97" s="70"/>
      <c r="AC97" s="70"/>
      <c r="AD97" s="70"/>
      <c r="AE97" s="70"/>
      <c r="AF97" s="70"/>
      <c r="AG97" s="70"/>
    </row>
    <row r="98" spans="1:33" ht="15.5" x14ac:dyDescent="0.35">
      <c r="A98" s="117" t="s">
        <v>559</v>
      </c>
      <c r="B98" s="167">
        <f>SUM(Month!B280:B282)</f>
        <v>52.419999999999987</v>
      </c>
      <c r="C98" s="167">
        <f>SUM(Month!C280:C282)</f>
        <v>3.31</v>
      </c>
      <c r="D98" s="167">
        <f>SUM(Month!D280:D282)</f>
        <v>17.549999999999997</v>
      </c>
      <c r="E98" s="167">
        <f>SUM(Month!E280:E282)</f>
        <v>22.49</v>
      </c>
      <c r="F98" s="167">
        <f>SUM(Month!F280:F282)</f>
        <v>3.5999999999999996</v>
      </c>
      <c r="G98" s="167">
        <f>SUM(Month!G280:G282)</f>
        <v>3.59</v>
      </c>
      <c r="H98" s="167">
        <f>SUM(Month!H280:H282)</f>
        <v>1.7399999999999998</v>
      </c>
      <c r="I98" s="169">
        <f>SUM(Month!I280:I282)</f>
        <v>0.14000000000000001</v>
      </c>
      <c r="J98" s="167">
        <f t="shared" si="1"/>
        <v>192.37</v>
      </c>
      <c r="K98" s="167">
        <f>ROUND((SUM(Month!K280:K282)/3),2)</f>
        <v>10.75</v>
      </c>
      <c r="L98" s="167">
        <f>ROUND((SUM(Month!L280:L282)/3),2)</f>
        <v>70.2</v>
      </c>
      <c r="M98" s="167">
        <f>ROUND((SUM(Month!M280:M282)/3),2)</f>
        <v>77.17</v>
      </c>
      <c r="N98" s="167">
        <f>ROUND((SUM(Month!N280:N282)/3),2)</f>
        <v>13.56</v>
      </c>
      <c r="O98" s="167">
        <f>ROUND((SUM(Month!O280:O282)/3),2)</f>
        <v>13.97</v>
      </c>
      <c r="P98" s="167">
        <f>ROUND((SUM(Month!P280:P282)/3),2)</f>
        <v>6.17</v>
      </c>
      <c r="Q98" s="169">
        <f>ROUND((SUM(Month!Q280:Q282)/3),2)</f>
        <v>0.55000000000000004</v>
      </c>
      <c r="S98" s="66"/>
      <c r="T98" s="66"/>
      <c r="U98" s="66"/>
      <c r="V98" s="66"/>
      <c r="W98" s="66"/>
      <c r="X98" s="66"/>
      <c r="Y98" s="66"/>
      <c r="AA98" s="70"/>
      <c r="AB98" s="70"/>
      <c r="AC98" s="70"/>
      <c r="AD98" s="70"/>
      <c r="AE98" s="70"/>
      <c r="AF98" s="70"/>
      <c r="AG98" s="70"/>
    </row>
    <row r="99" spans="1:33" ht="15.5" x14ac:dyDescent="0.35">
      <c r="A99" s="117" t="s">
        <v>560</v>
      </c>
      <c r="B99" s="167">
        <f>SUM(Month!B283:B285)</f>
        <v>56.910000000000004</v>
      </c>
      <c r="C99" s="167">
        <f>SUM(Month!C283:C285)</f>
        <v>3.34</v>
      </c>
      <c r="D99" s="167">
        <f>SUM(Month!D283:D285)</f>
        <v>16.37</v>
      </c>
      <c r="E99" s="167">
        <f>SUM(Month!E283:E285)</f>
        <v>27.18</v>
      </c>
      <c r="F99" s="167">
        <f>SUM(Month!F283:F285)</f>
        <v>4.17</v>
      </c>
      <c r="G99" s="167">
        <f>SUM(Month!G283:G285)</f>
        <v>3.6</v>
      </c>
      <c r="H99" s="167">
        <f>SUM(Month!H283:H285)</f>
        <v>1.79</v>
      </c>
      <c r="I99" s="169">
        <f>SUM(Month!I283:I285)</f>
        <v>0.46</v>
      </c>
      <c r="J99" s="167">
        <f t="shared" si="1"/>
        <v>191.16999999999996</v>
      </c>
      <c r="K99" s="167">
        <f>ROUND((SUM(Month!K283:K285)/3),2)</f>
        <v>10.72</v>
      </c>
      <c r="L99" s="167">
        <f>ROUND((SUM(Month!L283:L285)/3),2)</f>
        <v>65.44</v>
      </c>
      <c r="M99" s="167">
        <f>ROUND((SUM(Month!M283:M285)/3),2)</f>
        <v>77.61</v>
      </c>
      <c r="N99" s="167">
        <f>ROUND((SUM(Month!N283:N285)/3),2)</f>
        <v>14.73</v>
      </c>
      <c r="O99" s="167">
        <f>ROUND((SUM(Month!O283:O285)/3),2)</f>
        <v>14.57</v>
      </c>
      <c r="P99" s="167">
        <f>ROUND((SUM(Month!P283:P285)/3),2)</f>
        <v>6.25</v>
      </c>
      <c r="Q99" s="169">
        <f>ROUND((SUM(Month!Q283:Q285)/3),2)</f>
        <v>1.85</v>
      </c>
      <c r="S99" s="66"/>
      <c r="T99" s="66"/>
      <c r="U99" s="66"/>
      <c r="V99" s="66"/>
      <c r="W99" s="66"/>
      <c r="X99" s="66"/>
      <c r="Y99" s="66"/>
      <c r="AA99" s="70"/>
      <c r="AB99" s="70"/>
      <c r="AC99" s="70"/>
      <c r="AD99" s="70"/>
      <c r="AE99" s="70"/>
      <c r="AF99" s="70"/>
      <c r="AG99" s="70"/>
    </row>
    <row r="100" spans="1:33" ht="15.5" x14ac:dyDescent="0.35">
      <c r="A100" s="117" t="s">
        <v>561</v>
      </c>
      <c r="B100" s="167">
        <f>SUM(Month!B286:B288)</f>
        <v>42.67</v>
      </c>
      <c r="C100" s="167">
        <f>SUM(Month!C286:C288)</f>
        <v>1.5299999999999998</v>
      </c>
      <c r="D100" s="167">
        <f>SUM(Month!D286:D288)</f>
        <v>17.39</v>
      </c>
      <c r="E100" s="167">
        <f>SUM(Month!E286:E288)</f>
        <v>14.62</v>
      </c>
      <c r="F100" s="167">
        <f>SUM(Month!F286:F288)</f>
        <v>3.7199999999999998</v>
      </c>
      <c r="G100" s="167">
        <f>SUM(Month!G286:G288)</f>
        <v>3.59</v>
      </c>
      <c r="H100" s="167">
        <f>SUM(Month!H286:H288)</f>
        <v>1.38</v>
      </c>
      <c r="I100" s="169">
        <f>SUM(Month!I286:I288)</f>
        <v>0.44</v>
      </c>
      <c r="J100" s="167">
        <f t="shared" si="1"/>
        <v>192.47</v>
      </c>
      <c r="K100" s="167">
        <f>ROUND((SUM(Month!K286:K288)/3),2)</f>
        <v>8.43</v>
      </c>
      <c r="L100" s="167">
        <f>ROUND((SUM(Month!L286:L288)/3),2)</f>
        <v>69.55</v>
      </c>
      <c r="M100" s="167">
        <f>ROUND((SUM(Month!M286:M288)/3),2)</f>
        <v>75.900000000000006</v>
      </c>
      <c r="N100" s="167">
        <f>ROUND((SUM(Month!N286:N288)/3),2)</f>
        <v>15.91</v>
      </c>
      <c r="O100" s="167">
        <f>ROUND((SUM(Month!O286:O288)/3),2)</f>
        <v>14.62</v>
      </c>
      <c r="P100" s="167">
        <f>ROUND((SUM(Month!P286:P288)/3),2)</f>
        <v>6.29</v>
      </c>
      <c r="Q100" s="169">
        <f>ROUND((SUM(Month!Q286:Q288)/3),2)</f>
        <v>1.77</v>
      </c>
      <c r="S100" s="66"/>
      <c r="T100" s="66"/>
      <c r="U100" s="66"/>
      <c r="V100" s="66"/>
      <c r="W100" s="66"/>
      <c r="X100" s="66"/>
      <c r="Y100" s="66"/>
      <c r="AA100" s="70"/>
      <c r="AB100" s="70"/>
      <c r="AC100" s="70"/>
      <c r="AD100" s="70"/>
      <c r="AE100" s="70"/>
      <c r="AF100" s="70"/>
      <c r="AG100" s="70"/>
    </row>
    <row r="101" spans="1:33" ht="15.5" x14ac:dyDescent="0.35">
      <c r="A101" s="117" t="s">
        <v>562</v>
      </c>
      <c r="B101" s="167">
        <f>SUM(Month!B289:B291)</f>
        <v>40.17</v>
      </c>
      <c r="C101" s="167">
        <f>SUM(Month!C289:C291)</f>
        <v>1.52</v>
      </c>
      <c r="D101" s="167">
        <f>SUM(Month!D289:D291)</f>
        <v>17.630000000000003</v>
      </c>
      <c r="E101" s="167">
        <f>SUM(Month!E289:E291)</f>
        <v>11.739999999999998</v>
      </c>
      <c r="F101" s="167">
        <f>SUM(Month!F289:F291)</f>
        <v>3.75</v>
      </c>
      <c r="G101" s="167">
        <f>SUM(Month!G289:G291)</f>
        <v>3.73</v>
      </c>
      <c r="H101" s="167">
        <f>SUM(Month!H289:H291)</f>
        <v>1.37</v>
      </c>
      <c r="I101" s="169">
        <f>SUM(Month!I289:I291)</f>
        <v>0.43</v>
      </c>
      <c r="J101" s="167">
        <f t="shared" si="1"/>
        <v>191.67000000000002</v>
      </c>
      <c r="K101" s="167">
        <f>ROUND((SUM(Month!K289:K291)/3),2)</f>
        <v>7.53</v>
      </c>
      <c r="L101" s="167">
        <f>ROUND((SUM(Month!L289:L291)/3),2)</f>
        <v>70.510000000000005</v>
      </c>
      <c r="M101" s="167">
        <f>ROUND((SUM(Month!M289:M291)/3),2)</f>
        <v>73.45</v>
      </c>
      <c r="N101" s="167">
        <f>ROUND((SUM(Month!N289:N291)/3),2)</f>
        <v>17.11</v>
      </c>
      <c r="O101" s="167">
        <f>ROUND((SUM(Month!O289:O291)/3),2)</f>
        <v>14.97</v>
      </c>
      <c r="P101" s="167">
        <f>ROUND((SUM(Month!P289:P291)/3),2)</f>
        <v>6.41</v>
      </c>
      <c r="Q101" s="169">
        <f>ROUND((SUM(Month!Q289:Q291)/3),2)</f>
        <v>1.69</v>
      </c>
      <c r="S101" s="66"/>
      <c r="T101" s="66"/>
      <c r="U101" s="66"/>
      <c r="V101" s="66"/>
      <c r="W101" s="66"/>
      <c r="X101" s="66"/>
      <c r="Y101" s="66"/>
      <c r="AA101" s="70"/>
      <c r="AB101" s="70"/>
      <c r="AC101" s="70"/>
      <c r="AD101" s="70"/>
      <c r="AE101" s="70"/>
      <c r="AF101" s="70"/>
      <c r="AG101" s="70"/>
    </row>
    <row r="102" spans="1:33" ht="15.5" x14ac:dyDescent="0.35">
      <c r="A102" s="117" t="s">
        <v>563</v>
      </c>
      <c r="B102" s="167">
        <f>SUM(Month!B292:B294)</f>
        <v>50.789999999999992</v>
      </c>
      <c r="C102" s="167">
        <f>SUM(Month!C292:C294)</f>
        <v>2.29</v>
      </c>
      <c r="D102" s="167">
        <f>SUM(Month!D292:D294)</f>
        <v>17.479999999999997</v>
      </c>
      <c r="E102" s="167">
        <f>SUM(Month!E292:E294)</f>
        <v>21.21</v>
      </c>
      <c r="F102" s="167">
        <f>SUM(Month!F292:F294)</f>
        <v>4.4399999999999995</v>
      </c>
      <c r="G102" s="167">
        <f>SUM(Month!G292:G294)</f>
        <v>3.1399999999999997</v>
      </c>
      <c r="H102" s="167">
        <f>SUM(Month!H292:H294)</f>
        <v>1.9100000000000001</v>
      </c>
      <c r="I102" s="169">
        <f>SUM(Month!I292:I294)</f>
        <v>0.32</v>
      </c>
      <c r="J102" s="167">
        <f t="shared" si="1"/>
        <v>187.66</v>
      </c>
      <c r="K102" s="167">
        <f>ROUND((SUM(Month!K292:K294)/3),2)</f>
        <v>7.6</v>
      </c>
      <c r="L102" s="167">
        <f>ROUND((SUM(Month!L292:L294)/3),2)</f>
        <v>69.92</v>
      </c>
      <c r="M102" s="167">
        <f>ROUND((SUM(Month!M292:M294)/3),2)</f>
        <v>73.31</v>
      </c>
      <c r="N102" s="167">
        <f>ROUND((SUM(Month!N292:N294)/3),2)</f>
        <v>16.63</v>
      </c>
      <c r="O102" s="167">
        <f>ROUND((SUM(Month!O292:O294)/3),2)</f>
        <v>12.08</v>
      </c>
      <c r="P102" s="167">
        <f>ROUND((SUM(Month!P292:P294)/3),2)</f>
        <v>6.86</v>
      </c>
      <c r="Q102" s="169">
        <f>ROUND((SUM(Month!Q292:Q294)/3),2)</f>
        <v>1.26</v>
      </c>
      <c r="S102" s="66"/>
      <c r="T102" s="66"/>
      <c r="U102" s="66"/>
      <c r="V102" s="66"/>
      <c r="W102" s="66"/>
      <c r="X102" s="66"/>
      <c r="Y102" s="66"/>
      <c r="AA102" s="70"/>
      <c r="AB102" s="70"/>
      <c r="AC102" s="70"/>
      <c r="AD102" s="70"/>
      <c r="AE102" s="70"/>
      <c r="AF102" s="70"/>
      <c r="AG102" s="70"/>
    </row>
    <row r="103" spans="1:33" ht="15.5" x14ac:dyDescent="0.35">
      <c r="A103" s="117" t="s">
        <v>564</v>
      </c>
      <c r="B103" s="167">
        <f>SUM(Month!B295:B297)</f>
        <v>52.080000000000005</v>
      </c>
      <c r="C103" s="167">
        <f>SUM(Month!C295:C297)</f>
        <v>1.87</v>
      </c>
      <c r="D103" s="167">
        <f>SUM(Month!D295:D297)</f>
        <v>16.43</v>
      </c>
      <c r="E103" s="167">
        <f>SUM(Month!E295:E297)</f>
        <v>23.98</v>
      </c>
      <c r="F103" s="167">
        <f>SUM(Month!F295:F297)</f>
        <v>4.38</v>
      </c>
      <c r="G103" s="167">
        <f>SUM(Month!G295:G297)</f>
        <v>2.99</v>
      </c>
      <c r="H103" s="167">
        <f>SUM(Month!H295:H297)</f>
        <v>1.91</v>
      </c>
      <c r="I103" s="169">
        <f>SUM(Month!I295:I297)</f>
        <v>0.52</v>
      </c>
      <c r="J103" s="167">
        <f t="shared" si="1"/>
        <v>182.71000000000004</v>
      </c>
      <c r="K103" s="167">
        <f>ROUND((SUM(Month!K295:K297)/3),2)</f>
        <v>6.23</v>
      </c>
      <c r="L103" s="167">
        <f>ROUND((SUM(Month!L295:L297)/3),2)</f>
        <v>65.73</v>
      </c>
      <c r="M103" s="167">
        <f>ROUND((SUM(Month!M295:M297)/3),2)</f>
        <v>74.39</v>
      </c>
      <c r="N103" s="167">
        <f>ROUND((SUM(Month!N295:N297)/3),2)</f>
        <v>15.5</v>
      </c>
      <c r="O103" s="167">
        <f>ROUND((SUM(Month!O295:O297)/3),2)</f>
        <v>12.2</v>
      </c>
      <c r="P103" s="167">
        <f>ROUND((SUM(Month!P295:P297)/3),2)</f>
        <v>6.58</v>
      </c>
      <c r="Q103" s="169">
        <f>ROUND((SUM(Month!Q295:Q297)/3),2)</f>
        <v>2.08</v>
      </c>
      <c r="S103" s="66"/>
      <c r="T103" s="66"/>
      <c r="U103" s="66"/>
      <c r="V103" s="66"/>
      <c r="W103" s="66"/>
      <c r="X103" s="66"/>
      <c r="Y103" s="66"/>
      <c r="AA103" s="70"/>
      <c r="AB103" s="70"/>
      <c r="AC103" s="70"/>
      <c r="AD103" s="70"/>
      <c r="AE103" s="70"/>
      <c r="AF103" s="70"/>
      <c r="AG103" s="70"/>
    </row>
    <row r="104" spans="1:33" ht="15.5" x14ac:dyDescent="0.35">
      <c r="A104" s="117" t="s">
        <v>565</v>
      </c>
      <c r="B104" s="167">
        <f>SUM(Month!B298:B300)</f>
        <v>42.57</v>
      </c>
      <c r="C104" s="167">
        <f>SUM(Month!C298:C300)</f>
        <v>1.25</v>
      </c>
      <c r="D104" s="167">
        <f>SUM(Month!D298:D300)</f>
        <v>17.159999999999997</v>
      </c>
      <c r="E104" s="167">
        <f>SUM(Month!E298:E300)</f>
        <v>15.37</v>
      </c>
      <c r="F104" s="167">
        <f>SUM(Month!F298:F300)</f>
        <v>3.99</v>
      </c>
      <c r="G104" s="167">
        <f>SUM(Month!G298:G300)</f>
        <v>2.8099999999999996</v>
      </c>
      <c r="H104" s="167">
        <f>SUM(Month!H298:H300)</f>
        <v>1.5</v>
      </c>
      <c r="I104" s="169">
        <f>SUM(Month!I298:I300)</f>
        <v>0.49</v>
      </c>
      <c r="J104" s="167">
        <f t="shared" si="1"/>
        <v>187.73</v>
      </c>
      <c r="K104" s="167">
        <f>ROUND((SUM(Month!K298:K300)/3),2)</f>
        <v>6.6</v>
      </c>
      <c r="L104" s="167">
        <f>ROUND((SUM(Month!L298:L300)/3),2)</f>
        <v>68.680000000000007</v>
      </c>
      <c r="M104" s="167">
        <f>ROUND((SUM(Month!M298:M300)/3),2)</f>
        <v>75.27</v>
      </c>
      <c r="N104" s="167">
        <f>ROUND((SUM(Month!N298:N300)/3),2)</f>
        <v>17.079999999999998</v>
      </c>
      <c r="O104" s="167">
        <f>ROUND((SUM(Month!O298:O300)/3),2)</f>
        <v>11.38</v>
      </c>
      <c r="P104" s="167">
        <f>ROUND((SUM(Month!P298:P300)/3),2)</f>
        <v>6.79</v>
      </c>
      <c r="Q104" s="169">
        <f>ROUND((SUM(Month!Q298:Q300)/3),2)</f>
        <v>1.93</v>
      </c>
      <c r="S104" s="66"/>
      <c r="T104" s="66"/>
      <c r="U104" s="66"/>
      <c r="V104" s="66"/>
      <c r="W104" s="66"/>
      <c r="X104" s="66"/>
      <c r="Y104" s="66"/>
      <c r="AA104" s="70"/>
      <c r="AB104" s="70"/>
      <c r="AC104" s="70"/>
      <c r="AD104" s="70"/>
      <c r="AE104" s="70"/>
      <c r="AF104" s="70"/>
      <c r="AG104" s="70"/>
    </row>
    <row r="105" spans="1:33" ht="15.5" x14ac:dyDescent="0.35">
      <c r="A105" s="117" t="s">
        <v>566</v>
      </c>
      <c r="B105" s="167">
        <f>SUM(Month!B301:B303)</f>
        <v>37.879999999999995</v>
      </c>
      <c r="C105" s="167">
        <f>SUM(Month!C301:C303)</f>
        <v>1.23</v>
      </c>
      <c r="D105" s="167">
        <f>SUM(Month!D301:D303)</f>
        <v>16.78</v>
      </c>
      <c r="E105" s="167">
        <f>SUM(Month!E301:E303)</f>
        <v>11.01</v>
      </c>
      <c r="F105" s="167">
        <f>SUM(Month!F301:F303)</f>
        <v>3.84</v>
      </c>
      <c r="G105" s="167">
        <f>SUM(Month!G301:G303)</f>
        <v>2.9299999999999997</v>
      </c>
      <c r="H105" s="167">
        <f>SUM(Month!H301:H303)</f>
        <v>1.71</v>
      </c>
      <c r="I105" s="169">
        <f>SUM(Month!I301:I303)</f>
        <v>0.38</v>
      </c>
      <c r="J105" s="167">
        <f t="shared" si="1"/>
        <v>181.71000000000004</v>
      </c>
      <c r="K105" s="167">
        <f>ROUND((SUM(Month!K301:K303)/3),2)</f>
        <v>6.01</v>
      </c>
      <c r="L105" s="167">
        <f>ROUND((SUM(Month!L301:L303)/3),2)</f>
        <v>67.13</v>
      </c>
      <c r="M105" s="167">
        <f>ROUND((SUM(Month!M301:M303)/3),2)</f>
        <v>69.78</v>
      </c>
      <c r="N105" s="167">
        <f>ROUND((SUM(Month!N301:N303)/3),2)</f>
        <v>17.420000000000002</v>
      </c>
      <c r="O105" s="167">
        <f>ROUND((SUM(Month!O301:O303)/3),2)</f>
        <v>11.85</v>
      </c>
      <c r="P105" s="167">
        <f>ROUND((SUM(Month!P301:P303)/3),2)</f>
        <v>7.99</v>
      </c>
      <c r="Q105" s="169">
        <f>ROUND((SUM(Month!Q301:Q303)/3),2)</f>
        <v>1.53</v>
      </c>
      <c r="S105" s="66"/>
      <c r="T105" s="66"/>
      <c r="U105" s="66"/>
      <c r="V105" s="66"/>
      <c r="W105" s="66"/>
      <c r="X105" s="66"/>
      <c r="Y105" s="66"/>
      <c r="AA105" s="70"/>
      <c r="AB105" s="70"/>
      <c r="AC105" s="70"/>
      <c r="AD105" s="70"/>
      <c r="AE105" s="70"/>
      <c r="AF105" s="70"/>
      <c r="AG105" s="70"/>
    </row>
    <row r="106" spans="1:33" ht="15.5" x14ac:dyDescent="0.35">
      <c r="A106" s="117" t="s">
        <v>567</v>
      </c>
      <c r="B106" s="167">
        <f>SUM(Month!B304:B306)</f>
        <v>51.34</v>
      </c>
      <c r="C106" s="167">
        <f>SUM(Month!C304:C306)</f>
        <v>1.77</v>
      </c>
      <c r="D106" s="167">
        <f>SUM(Month!D304:D306)</f>
        <v>16.77</v>
      </c>
      <c r="E106" s="167">
        <f>SUM(Month!E304:E306)</f>
        <v>22.26</v>
      </c>
      <c r="F106" s="167">
        <f>SUM(Month!F304:F306)</f>
        <v>4.8000000000000007</v>
      </c>
      <c r="G106" s="167">
        <f>SUM(Month!G304:G306)</f>
        <v>3.3600000000000003</v>
      </c>
      <c r="H106" s="167">
        <f>SUM(Month!H304:H306)</f>
        <v>1.9400000000000002</v>
      </c>
      <c r="I106" s="169">
        <f>SUM(Month!I304:I306)</f>
        <v>0.44000000000000006</v>
      </c>
      <c r="J106" s="167">
        <f t="shared" si="1"/>
        <v>186.15</v>
      </c>
      <c r="K106" s="167">
        <f>ROUND((SUM(Month!K304:K306)/3),2)</f>
        <v>5.88</v>
      </c>
      <c r="L106" s="167">
        <f>ROUND((SUM(Month!L304:L306)/3),2)</f>
        <v>67.08</v>
      </c>
      <c r="M106" s="167">
        <f>ROUND((SUM(Month!M304:M306)/3),2)</f>
        <v>73.66</v>
      </c>
      <c r="N106" s="167">
        <f>ROUND((SUM(Month!N304:N306)/3),2)</f>
        <v>17.989999999999998</v>
      </c>
      <c r="O106" s="167">
        <f>ROUND((SUM(Month!O304:O306)/3),2)</f>
        <v>12.91</v>
      </c>
      <c r="P106" s="167">
        <f>ROUND((SUM(Month!P304:P306)/3),2)</f>
        <v>6.89</v>
      </c>
      <c r="Q106" s="169">
        <f>ROUND((SUM(Month!Q304:Q306)/3),2)</f>
        <v>1.74</v>
      </c>
      <c r="S106" s="66"/>
      <c r="T106" s="66"/>
      <c r="U106" s="66"/>
      <c r="V106" s="66"/>
      <c r="W106" s="66"/>
      <c r="X106" s="66"/>
      <c r="Y106" s="66"/>
      <c r="AA106" s="70"/>
      <c r="AB106" s="70"/>
      <c r="AC106" s="70"/>
      <c r="AD106" s="70"/>
      <c r="AE106" s="70"/>
      <c r="AF106" s="70"/>
      <c r="AG106" s="70"/>
    </row>
    <row r="107" spans="1:33" ht="15.5" x14ac:dyDescent="0.35">
      <c r="A107" s="117" t="s">
        <v>568</v>
      </c>
      <c r="B107" s="167">
        <f>SUM(Month!B307:B309)</f>
        <v>51.63</v>
      </c>
      <c r="C107" s="167">
        <f>SUM(Month!C307:C309)</f>
        <v>1.9200000000000002</v>
      </c>
      <c r="D107" s="167">
        <f>SUM(Month!D307:D309)</f>
        <v>16.259999999999998</v>
      </c>
      <c r="E107" s="167">
        <f>SUM(Month!E307:E309)</f>
        <v>22.58</v>
      </c>
      <c r="F107" s="167">
        <f>SUM(Month!F307:F309)</f>
        <v>4.9499999999999993</v>
      </c>
      <c r="G107" s="167">
        <f>SUM(Month!G307:G309)</f>
        <v>2.7700000000000005</v>
      </c>
      <c r="H107" s="167">
        <f>SUM(Month!H307:H309)</f>
        <v>2.65</v>
      </c>
      <c r="I107" s="169">
        <f>SUM(Month!I307:I309)</f>
        <v>0.5</v>
      </c>
      <c r="J107" s="167">
        <f t="shared" si="1"/>
        <v>182.17</v>
      </c>
      <c r="K107" s="167">
        <f>ROUND((SUM(Month!K307:K309)/3),2)</f>
        <v>6.93</v>
      </c>
      <c r="L107" s="167">
        <f>ROUND((SUM(Month!L307:L309)/3),2)</f>
        <v>65.02</v>
      </c>
      <c r="M107" s="167">
        <f>ROUND((SUM(Month!M307:M309)/3),2)</f>
        <v>70.19</v>
      </c>
      <c r="N107" s="167">
        <f>ROUND((SUM(Month!N307:N309)/3),2)</f>
        <v>17.690000000000001</v>
      </c>
      <c r="O107" s="167">
        <f>ROUND((SUM(Month!O307:O309)/3),2)</f>
        <v>11.34</v>
      </c>
      <c r="P107" s="167">
        <f>ROUND((SUM(Month!P307:P309)/3),2)</f>
        <v>9.01</v>
      </c>
      <c r="Q107" s="169">
        <f>ROUND((SUM(Month!Q307:Q309)/3),2)</f>
        <v>1.99</v>
      </c>
    </row>
    <row r="108" spans="1:33" ht="15.5" x14ac:dyDescent="0.35">
      <c r="A108" s="117" t="s">
        <v>569</v>
      </c>
      <c r="B108" s="167">
        <f>SUM(Month!B310:B312)</f>
        <v>31.66</v>
      </c>
      <c r="C108" s="167">
        <f>SUM(Month!C310:C312)</f>
        <v>1.0899999999999999</v>
      </c>
      <c r="D108" s="167">
        <f>SUM(Month!D310:D312)</f>
        <v>9.19</v>
      </c>
      <c r="E108" s="167">
        <f>SUM(Month!E310:E312)</f>
        <v>12.82</v>
      </c>
      <c r="F108" s="167">
        <f>SUM(Month!F310:F312)</f>
        <v>3.96</v>
      </c>
      <c r="G108" s="167">
        <f>SUM(Month!G310:G312)</f>
        <v>2.5300000000000002</v>
      </c>
      <c r="H108" s="167">
        <f>SUM(Month!H310:H312)</f>
        <v>1.69</v>
      </c>
      <c r="I108" s="169">
        <f>SUM(Month!I310:I312)</f>
        <v>0.38</v>
      </c>
      <c r="J108" s="167">
        <f t="shared" si="1"/>
        <v>147.63</v>
      </c>
      <c r="K108" s="167">
        <f>ROUND((SUM(Month!K310:K312)/3),2)</f>
        <v>5.89</v>
      </c>
      <c r="L108" s="167">
        <f>ROUND((SUM(Month!L310:L312)/3),2)</f>
        <v>36.78</v>
      </c>
      <c r="M108" s="167">
        <f>ROUND((SUM(Month!M310:M312)/3),2)</f>
        <v>68.349999999999994</v>
      </c>
      <c r="N108" s="167">
        <f>ROUND((SUM(Month!N310:N312)/3),2)</f>
        <v>17.13</v>
      </c>
      <c r="O108" s="167">
        <f>ROUND((SUM(Month!O310:O312)/3),2)</f>
        <v>10.19</v>
      </c>
      <c r="P108" s="167">
        <f>ROUND((SUM(Month!P310:P312)/3),2)</f>
        <v>7.75</v>
      </c>
      <c r="Q108" s="169">
        <f>ROUND((SUM(Month!Q310:Q312)/3),2)</f>
        <v>1.54</v>
      </c>
    </row>
    <row r="109" spans="1:33" ht="15.5" x14ac:dyDescent="0.35">
      <c r="A109" s="117" t="s">
        <v>570</v>
      </c>
      <c r="B109" s="167">
        <f>SUM(Month!B313:B315)</f>
        <v>34.449999999999996</v>
      </c>
      <c r="C109" s="167">
        <f>SUM(Month!C313:C315)</f>
        <v>1.1599999999999999</v>
      </c>
      <c r="D109" s="167">
        <f>SUM(Month!D313:D315)</f>
        <v>13.08</v>
      </c>
      <c r="E109" s="167">
        <f>SUM(Month!E313:E315)</f>
        <v>12.09</v>
      </c>
      <c r="F109" s="167">
        <f>SUM(Month!F313:F315)</f>
        <v>3.84</v>
      </c>
      <c r="G109" s="167">
        <f>SUM(Month!G313:G315)</f>
        <v>2.35</v>
      </c>
      <c r="H109" s="167">
        <f>SUM(Month!H313:H315)</f>
        <v>1.7200000000000002</v>
      </c>
      <c r="I109" s="169">
        <f>SUM(Month!I313:I315)</f>
        <v>0.21</v>
      </c>
      <c r="J109" s="167">
        <f t="shared" ref="J109:J113" si="2">SUM(K109:Q109)</f>
        <v>167.50000000000003</v>
      </c>
      <c r="K109" s="167">
        <f>ROUND((SUM(Month!K313:K315)/3),2)</f>
        <v>5.38</v>
      </c>
      <c r="L109" s="167">
        <f>ROUND((SUM(Month!L313:L315)/3),2)</f>
        <v>52.28</v>
      </c>
      <c r="M109" s="167">
        <f>ROUND((SUM(Month!M313:M315)/3),2)</f>
        <v>73.52</v>
      </c>
      <c r="N109" s="167">
        <f>ROUND((SUM(Month!N313:N315)/3),2)</f>
        <v>17.489999999999998</v>
      </c>
      <c r="O109" s="167">
        <f>ROUND((SUM(Month!O313:O315)/3),2)</f>
        <v>9.69</v>
      </c>
      <c r="P109" s="167">
        <f>ROUND((SUM(Month!P313:P315)/3),2)</f>
        <v>8.34</v>
      </c>
      <c r="Q109" s="169">
        <f>ROUND((SUM(Month!Q313:Q315)/3),2)</f>
        <v>0.8</v>
      </c>
    </row>
    <row r="110" spans="1:33" ht="15.5" x14ac:dyDescent="0.35">
      <c r="A110" s="117" t="s">
        <v>571</v>
      </c>
      <c r="B110" s="167">
        <f>SUM(Month!B316:B318)</f>
        <v>46.94</v>
      </c>
      <c r="C110" s="167">
        <f>SUM(Month!C316:C318)</f>
        <v>1.4100000000000001</v>
      </c>
      <c r="D110" s="167">
        <f>SUM(Month!D316:D318)</f>
        <v>13.28</v>
      </c>
      <c r="E110" s="167">
        <f>SUM(Month!E316:E318)</f>
        <v>21.9</v>
      </c>
      <c r="F110" s="167">
        <f>SUM(Month!F316:F318)</f>
        <v>4.74</v>
      </c>
      <c r="G110" s="167">
        <f>SUM(Month!G316:G318)</f>
        <v>3.04</v>
      </c>
      <c r="H110" s="167">
        <f>SUM(Month!H316:H318)</f>
        <v>2.12</v>
      </c>
      <c r="I110" s="169">
        <f>SUM(Month!I316:I318)</f>
        <v>0.45</v>
      </c>
      <c r="J110" s="167">
        <f t="shared" si="2"/>
        <v>171.76999999999998</v>
      </c>
      <c r="K110" s="167">
        <f>ROUND((SUM(Month!K316:K318)/3),2)</f>
        <v>4.91</v>
      </c>
      <c r="L110" s="167">
        <f>ROUND((SUM(Month!L316:L318)/3),2)</f>
        <v>53.14</v>
      </c>
      <c r="M110" s="167">
        <f>ROUND((SUM(Month!M316:M318)/3),2)</f>
        <v>74.97</v>
      </c>
      <c r="N110" s="167">
        <f>ROUND((SUM(Month!N316:N318)/3),2)</f>
        <v>17.7</v>
      </c>
      <c r="O110" s="167">
        <f>ROUND((SUM(Month!O316:O318)/3),2)</f>
        <v>11.63</v>
      </c>
      <c r="P110" s="167">
        <f>ROUND((SUM(Month!P316:P318)/3),2)</f>
        <v>7.59</v>
      </c>
      <c r="Q110" s="169">
        <f>ROUND((SUM(Month!Q316:Q318)/3),2)</f>
        <v>1.83</v>
      </c>
      <c r="S110" s="66"/>
      <c r="T110" s="66"/>
      <c r="U110" s="66"/>
      <c r="V110" s="66"/>
      <c r="W110" s="66"/>
      <c r="X110" s="66"/>
      <c r="Y110" s="66"/>
      <c r="AA110" s="70"/>
      <c r="AB110" s="70"/>
      <c r="AC110" s="70"/>
      <c r="AD110" s="70"/>
      <c r="AE110" s="70"/>
      <c r="AF110" s="70"/>
      <c r="AG110" s="70"/>
    </row>
    <row r="111" spans="1:33" ht="15.5" x14ac:dyDescent="0.35">
      <c r="A111" s="117" t="s">
        <v>572</v>
      </c>
      <c r="B111" s="167">
        <f>SUM(Month!B319:B321)</f>
        <v>48.79</v>
      </c>
      <c r="C111" s="167">
        <f>SUM(Month!C319:C321)</f>
        <v>1.62</v>
      </c>
      <c r="D111" s="167">
        <f>SUM(Month!D319:D321)</f>
        <v>11.52</v>
      </c>
      <c r="E111" s="167">
        <f>SUM(Month!E319:E321)</f>
        <v>25.400000000000002</v>
      </c>
      <c r="F111" s="167">
        <f>SUM(Month!F319:F321)</f>
        <v>5.0999999999999996</v>
      </c>
      <c r="G111" s="167">
        <f>SUM(Month!G319:G321)</f>
        <v>2.4900000000000002</v>
      </c>
      <c r="H111" s="167">
        <f>SUM(Month!H319:H321)</f>
        <v>2.12</v>
      </c>
      <c r="I111" s="169">
        <f>SUM(Month!I319:I321)</f>
        <v>0.54</v>
      </c>
      <c r="J111" s="167">
        <f t="shared" si="2"/>
        <v>163.02000000000001</v>
      </c>
      <c r="K111" s="167">
        <f>ROUND((SUM(Month!K319:K321)/3),2)</f>
        <v>5.27</v>
      </c>
      <c r="L111" s="167">
        <f>ROUND((SUM(Month!L319:L321)/3),2)</f>
        <v>46.09</v>
      </c>
      <c r="M111" s="167">
        <f>ROUND((SUM(Month!M319:M321)/3),2)</f>
        <v>73.72</v>
      </c>
      <c r="N111" s="167">
        <f>ROUND((SUM(Month!N319:N321)/3),2)</f>
        <v>18.190000000000001</v>
      </c>
      <c r="O111" s="167">
        <f>ROUND((SUM(Month!O319:O321)/3),2)</f>
        <v>10.25</v>
      </c>
      <c r="P111" s="167">
        <f>ROUND((SUM(Month!P319:P321)/3),2)</f>
        <v>7.33</v>
      </c>
      <c r="Q111" s="169">
        <f>ROUND((SUM(Month!Q319:Q321)/3),2)</f>
        <v>2.17</v>
      </c>
    </row>
    <row r="112" spans="1:33" ht="15.5" x14ac:dyDescent="0.35">
      <c r="A112" s="117" t="s">
        <v>573</v>
      </c>
      <c r="B112" s="167">
        <f>SUM(Month!B322:B324)</f>
        <v>39.51</v>
      </c>
      <c r="C112" s="167">
        <f>SUM(Month!C322:C324)</f>
        <v>1.28</v>
      </c>
      <c r="D112" s="167">
        <f>SUM(Month!D322:D324)</f>
        <v>13.579999999999998</v>
      </c>
      <c r="E112" s="167">
        <f>SUM(Month!E322:E324)</f>
        <v>15.840000000000002</v>
      </c>
      <c r="F112" s="167">
        <f>SUM(Month!F322:F324)</f>
        <v>4.32</v>
      </c>
      <c r="G112" s="167">
        <f>SUM(Month!G322:G324)</f>
        <v>2.48</v>
      </c>
      <c r="H112" s="167">
        <f>SUM(Month!H322:H324)</f>
        <v>1.49</v>
      </c>
      <c r="I112" s="169">
        <f>SUM(Month!I322:I324)</f>
        <v>0.52</v>
      </c>
      <c r="J112" s="167">
        <f t="shared" si="2"/>
        <v>169.49</v>
      </c>
      <c r="K112" s="167">
        <f>ROUND((SUM(Month!K322:K324)/3),2)</f>
        <v>6.25</v>
      </c>
      <c r="L112" s="167">
        <f>ROUND((SUM(Month!L322:L324)/3),2)</f>
        <v>54.29</v>
      </c>
      <c r="M112" s="167">
        <f>ROUND((SUM(Month!M322:M324)/3),2)</f>
        <v>71.3</v>
      </c>
      <c r="N112" s="167">
        <f>ROUND((SUM(Month!N322:N324)/3),2)</f>
        <v>18.7</v>
      </c>
      <c r="O112" s="167">
        <f>ROUND((SUM(Month!O322:O324)/3),2)</f>
        <v>9.9</v>
      </c>
      <c r="P112" s="167">
        <f>ROUND((SUM(Month!P322:P324)/3),2)</f>
        <v>6.96</v>
      </c>
      <c r="Q112" s="169">
        <f>ROUND((SUM(Month!Q322:Q324)/3),2)</f>
        <v>2.09</v>
      </c>
    </row>
    <row r="113" spans="1:19" ht="15.5" x14ac:dyDescent="0.35">
      <c r="A113" s="117" t="s">
        <v>585</v>
      </c>
      <c r="B113" s="167">
        <f>SUM(Month!B325:B327)</f>
        <v>35.120000000000005</v>
      </c>
      <c r="C113" s="167">
        <f>SUM(Month!C325:C327)</f>
        <v>1.34</v>
      </c>
      <c r="D113" s="167">
        <f>SUM(Month!D325:D327)</f>
        <v>14.25</v>
      </c>
      <c r="E113" s="167">
        <f>SUM(Month!E325:E327)</f>
        <v>11.33</v>
      </c>
      <c r="F113" s="167">
        <f>SUM(Month!F325:F327)</f>
        <v>3.96</v>
      </c>
      <c r="G113" s="167">
        <f>SUM(Month!G325:G327)</f>
        <v>2.31</v>
      </c>
      <c r="H113" s="167">
        <f>SUM(Month!H325:H327)</f>
        <v>1.27</v>
      </c>
      <c r="I113" s="169">
        <f>SUM(Month!I325:I327)</f>
        <v>0.66</v>
      </c>
      <c r="J113" s="167">
        <f t="shared" si="2"/>
        <v>172.51000000000002</v>
      </c>
      <c r="K113" s="167">
        <f>ROUND((SUM(Month!K325:K327)/3),2)</f>
        <v>5.84</v>
      </c>
      <c r="L113" s="167">
        <f>ROUND((SUM(Month!L325:L327)/3),2)</f>
        <v>57.02</v>
      </c>
      <c r="M113" s="167">
        <f>ROUND((SUM(Month!M325:M327)/3),2)</f>
        <v>73.17</v>
      </c>
      <c r="N113" s="167">
        <f>ROUND((SUM(Month!N325:N327)/3),2)</f>
        <v>18.010000000000002</v>
      </c>
      <c r="O113" s="167">
        <f>ROUND((SUM(Month!O325:O327)/3),2)</f>
        <v>9.5500000000000007</v>
      </c>
      <c r="P113" s="167">
        <f>ROUND((SUM(Month!P325:P327)/3),2)</f>
        <v>6.27</v>
      </c>
      <c r="Q113" s="169">
        <f>ROUND((SUM(Month!Q325:Q327)/3),2)</f>
        <v>2.65</v>
      </c>
    </row>
    <row r="114" spans="1:19" ht="15.5" x14ac:dyDescent="0.35">
      <c r="A114" s="117" t="s">
        <v>589</v>
      </c>
      <c r="B114" s="167">
        <f>SUM(Month!B328:B330)</f>
        <v>47.430000000000007</v>
      </c>
      <c r="C114" s="167">
        <f>SUM(Month!C328:C330)</f>
        <v>1.47</v>
      </c>
      <c r="D114" s="167">
        <f>SUM(Month!D328:D330)</f>
        <v>15.34</v>
      </c>
      <c r="E114" s="167">
        <f>SUM(Month!E328:E330)</f>
        <v>20.310000000000002</v>
      </c>
      <c r="F114" s="167">
        <f>SUM(Month!F328:F330)</f>
        <v>5.07</v>
      </c>
      <c r="G114" s="167">
        <f>SUM(Month!G328:G330)</f>
        <v>2.66</v>
      </c>
      <c r="H114" s="167">
        <f>SUM(Month!H328:H330)</f>
        <v>2.19</v>
      </c>
      <c r="I114" s="169">
        <f>SUM(Month!I328:I330)</f>
        <v>0.39</v>
      </c>
      <c r="J114" s="167">
        <f t="shared" ref="J114:J119" si="3">SUM(K114:Q114)</f>
        <v>177.54000000000005</v>
      </c>
      <c r="K114" s="167">
        <f>ROUND((SUM(Month!K328:K330)/3),2)</f>
        <v>5.32</v>
      </c>
      <c r="L114" s="167">
        <f>ROUND((SUM(Month!L328:L330)/3),2)</f>
        <v>61.36</v>
      </c>
      <c r="M114" s="167">
        <f>ROUND((SUM(Month!M328:M330)/3),2)</f>
        <v>72.48</v>
      </c>
      <c r="N114" s="167">
        <f>ROUND((SUM(Month!N328:N330)/3),2)</f>
        <v>18.920000000000002</v>
      </c>
      <c r="O114" s="167">
        <f>ROUND((SUM(Month!O328:O330)/3),2)</f>
        <v>10.09</v>
      </c>
      <c r="P114" s="167">
        <f>ROUND((SUM(Month!P328:P330)/3),2)</f>
        <v>7.81</v>
      </c>
      <c r="Q114" s="169">
        <f>ROUND((SUM(Month!Q328:Q330)/3),2)</f>
        <v>1.56</v>
      </c>
    </row>
    <row r="115" spans="1:19" ht="15.5" x14ac:dyDescent="0.35">
      <c r="A115" s="117" t="s">
        <v>606</v>
      </c>
      <c r="B115" s="167">
        <f>SUM(Month!B331:B333)</f>
        <v>48.54</v>
      </c>
      <c r="C115" s="167">
        <f>SUM(Month!C331:C333)</f>
        <v>1.55</v>
      </c>
      <c r="D115" s="167">
        <f>SUM(Month!D331:D333)</f>
        <v>14.27</v>
      </c>
      <c r="E115" s="167">
        <f>SUM(Month!E331:E333)</f>
        <v>21.89</v>
      </c>
      <c r="F115" s="167">
        <f>SUM(Month!F331:F333)</f>
        <v>5.25</v>
      </c>
      <c r="G115" s="167">
        <f>SUM(Month!G331:G333)</f>
        <v>2.7</v>
      </c>
      <c r="H115" s="167">
        <f>SUM(Month!H331:H333)</f>
        <v>2.4500000000000002</v>
      </c>
      <c r="I115" s="169">
        <f>SUM(Month!I331:I333)</f>
        <v>0.43000000000000005</v>
      </c>
      <c r="J115" s="167">
        <f t="shared" si="3"/>
        <v>170.05</v>
      </c>
      <c r="K115" s="167">
        <f>ROUND((SUM(Month!K331:K333)/3),2)</f>
        <v>5.69</v>
      </c>
      <c r="L115" s="167">
        <f>ROUND((SUM(Month!L331:L333)/3),2)</f>
        <v>57.06</v>
      </c>
      <c r="M115" s="167">
        <f>ROUND((SUM(Month!M331:M333)/3),2)</f>
        <v>67.430000000000007</v>
      </c>
      <c r="N115" s="167">
        <f>ROUND((SUM(Month!N331:N333)/3),2)</f>
        <v>18.61</v>
      </c>
      <c r="O115" s="167">
        <f>ROUND((SUM(Month!O331:O333)/3),2)</f>
        <v>11.2</v>
      </c>
      <c r="P115" s="167">
        <f>ROUND((SUM(Month!P331:P333)/3),2)</f>
        <v>8.35</v>
      </c>
      <c r="Q115" s="169">
        <f>ROUND((SUM(Month!Q331:Q333)/3),2)</f>
        <v>1.71</v>
      </c>
    </row>
    <row r="116" spans="1:19" ht="15.5" x14ac:dyDescent="0.35">
      <c r="A116" s="117" t="s">
        <v>611</v>
      </c>
      <c r="B116" s="167">
        <f>SUM(Month!B334:B336)</f>
        <v>39.049999999999997</v>
      </c>
      <c r="C116" s="167">
        <f>SUM(Month!C334:C336)</f>
        <v>1.19</v>
      </c>
      <c r="D116" s="167">
        <f>SUM(Month!D334:D336)</f>
        <v>15.17</v>
      </c>
      <c r="E116" s="167">
        <f>SUM(Month!E334:E336)</f>
        <v>14.24</v>
      </c>
      <c r="F116" s="167">
        <f>SUM(Month!F334:F336)</f>
        <v>4.08</v>
      </c>
      <c r="G116" s="167">
        <f>SUM(Month!G334:G336)</f>
        <v>2.79</v>
      </c>
      <c r="H116" s="167">
        <f>SUM(Month!H334:H336)</f>
        <v>1.92</v>
      </c>
      <c r="I116" s="169">
        <f>SUM(Month!I334:I336)</f>
        <v>-0.34</v>
      </c>
      <c r="J116" s="167">
        <f t="shared" si="3"/>
        <v>175.99999999999997</v>
      </c>
      <c r="K116" s="167">
        <f>ROUND((SUM(Month!K334:K336)/3),2)</f>
        <v>5.79</v>
      </c>
      <c r="L116" s="167">
        <f>ROUND((SUM(Month!L334:L336)/3),2)</f>
        <v>60.66</v>
      </c>
      <c r="M116" s="167">
        <f>ROUND((SUM(Month!M334:M336)/3),2)</f>
        <v>73.3</v>
      </c>
      <c r="N116" s="167">
        <f>ROUND((SUM(Month!N334:N336)/3),2)</f>
        <v>17.72</v>
      </c>
      <c r="O116" s="167">
        <f>ROUND((SUM(Month!O334:O336)/3),2)</f>
        <v>11.01</v>
      </c>
      <c r="P116" s="167">
        <f>ROUND((SUM(Month!P334:P336)/3),2)</f>
        <v>8.8800000000000008</v>
      </c>
      <c r="Q116" s="169">
        <f>ROUND((SUM(Month!Q334:Q336)/3),2)</f>
        <v>-1.36</v>
      </c>
      <c r="R116"/>
      <c r="S116"/>
    </row>
    <row r="117" spans="1:19" ht="15.5" x14ac:dyDescent="0.35">
      <c r="A117" s="117" t="s">
        <v>615</v>
      </c>
      <c r="B117" s="167">
        <f>SUM(Month!B337:B339)</f>
        <v>36.29</v>
      </c>
      <c r="C117" s="167">
        <f>SUM(Month!C337:C339)</f>
        <v>1.29</v>
      </c>
      <c r="D117" s="167">
        <f>SUM(Month!D337:D339)</f>
        <v>15.36</v>
      </c>
      <c r="E117" s="167">
        <f>SUM(Month!E337:E339)</f>
        <v>11.870000000000001</v>
      </c>
      <c r="F117" s="167">
        <f>SUM(Month!F337:F339)</f>
        <v>4.1999999999999993</v>
      </c>
      <c r="G117" s="167">
        <f>SUM(Month!G337:G339)</f>
        <v>2.3499999999999996</v>
      </c>
      <c r="H117" s="167">
        <f>SUM(Month!H337:H339)</f>
        <v>1.6400000000000001</v>
      </c>
      <c r="I117" s="169">
        <f>SUM(Month!I337:I339)</f>
        <v>-0.42000000000000004</v>
      </c>
      <c r="J117" s="167">
        <f t="shared" si="3"/>
        <v>173.99000000000007</v>
      </c>
      <c r="K117" s="167">
        <f>ROUND((SUM(Month!K337:K339)/3),2)</f>
        <v>5.45</v>
      </c>
      <c r="L117" s="167">
        <f>ROUND((SUM(Month!L337:L339)/3),2)</f>
        <v>61.44</v>
      </c>
      <c r="M117" s="167">
        <f>ROUND((SUM(Month!M337:M339)/3),2)</f>
        <v>72.03</v>
      </c>
      <c r="N117" s="167">
        <f>ROUND((SUM(Month!N337:N339)/3),2)</f>
        <v>19.11</v>
      </c>
      <c r="O117" s="167">
        <f>ROUND((SUM(Month!O337:O339)/3),2)</f>
        <v>9.61</v>
      </c>
      <c r="P117" s="167">
        <f>ROUND((SUM(Month!P337:P339)/3),2)</f>
        <v>8.02</v>
      </c>
      <c r="Q117" s="169">
        <f>ROUND((SUM(Month!Q337:Q339)/3),2)</f>
        <v>-1.67</v>
      </c>
      <c r="R117"/>
      <c r="S117"/>
    </row>
    <row r="118" spans="1:19" ht="15.5" x14ac:dyDescent="0.35">
      <c r="A118" s="117" t="s">
        <v>648</v>
      </c>
      <c r="B118" s="167">
        <f>SUM(Month!B340:B342)</f>
        <v>44.75</v>
      </c>
      <c r="C118" s="167">
        <f>SUM(Month!C340:C342)</f>
        <v>1.21</v>
      </c>
      <c r="D118" s="167">
        <f>SUM(Month!D340:D342)</f>
        <v>15.24</v>
      </c>
      <c r="E118" s="167">
        <f>SUM(Month!E340:E342)</f>
        <v>18.759999999999998</v>
      </c>
      <c r="F118" s="167">
        <f>SUM(Month!F340:F342)</f>
        <v>4.6500000000000004</v>
      </c>
      <c r="G118" s="167">
        <f>SUM(Month!G340:G342)</f>
        <v>2.46</v>
      </c>
      <c r="H118" s="167">
        <f>SUM(Month!H340:H342)</f>
        <v>2.56</v>
      </c>
      <c r="I118" s="169">
        <f>SUM(Month!I340:I342)</f>
        <v>-0.13</v>
      </c>
      <c r="J118" s="167">
        <f t="shared" si="3"/>
        <v>166.66999999999996</v>
      </c>
      <c r="K118" s="167">
        <f>ROUND((SUM(Month!K340:K342)/3),2)</f>
        <v>4.45</v>
      </c>
      <c r="L118" s="167">
        <f>ROUND((SUM(Month!L340:L342)/3),2)</f>
        <v>60.94</v>
      </c>
      <c r="M118" s="167">
        <f>ROUND((SUM(Month!M340:M342)/3),2)</f>
        <v>66.069999999999993</v>
      </c>
      <c r="N118" s="167">
        <f>ROUND((SUM(Month!N340:N342)/3),2)</f>
        <v>17.39</v>
      </c>
      <c r="O118" s="167">
        <f>ROUND((SUM(Month!O340:O342)/3),2)</f>
        <v>9.32</v>
      </c>
      <c r="P118" s="167">
        <f>ROUND((SUM(Month!P340:P342)/3),2)</f>
        <v>9</v>
      </c>
      <c r="Q118" s="169">
        <f>ROUND((SUM(Month!Q340:Q342)/3),2)</f>
        <v>-0.5</v>
      </c>
    </row>
    <row r="119" spans="1:19" ht="15.5" x14ac:dyDescent="0.35">
      <c r="A119" s="117" t="s">
        <v>654</v>
      </c>
      <c r="B119" s="167">
        <f>SUM(Month!B343:B345)</f>
        <v>47.45</v>
      </c>
      <c r="C119" s="167">
        <f>SUM(Month!C343:C345)</f>
        <v>1.22</v>
      </c>
      <c r="D119" s="167">
        <f>SUM(Month!D343:D345)</f>
        <v>15.08</v>
      </c>
      <c r="E119" s="167">
        <f>SUM(Month!E343:E345)</f>
        <v>20.71</v>
      </c>
      <c r="F119" s="167">
        <f>SUM(Month!F343:F345)</f>
        <v>5.22</v>
      </c>
      <c r="G119" s="167">
        <f>SUM(Month!G343:G345)</f>
        <v>2.1100000000000003</v>
      </c>
      <c r="H119" s="167">
        <f>SUM(Month!H343:H345)</f>
        <v>2.4900000000000002</v>
      </c>
      <c r="I119" s="169">
        <f>SUM(Month!I343:I345)</f>
        <v>0.62</v>
      </c>
      <c r="J119" s="167">
        <f t="shared" si="3"/>
        <v>166.17999999999998</v>
      </c>
      <c r="K119" s="167">
        <f>ROUND((SUM(Month!K343:K345)/3),2)</f>
        <v>4.49</v>
      </c>
      <c r="L119" s="167">
        <f>ROUND((SUM(Month!L343:L345)/3),2)</f>
        <v>60.33</v>
      </c>
      <c r="M119" s="167">
        <f>ROUND((SUM(Month!M343:M345)/3),2)</f>
        <v>63.19</v>
      </c>
      <c r="N119" s="167">
        <f>ROUND((SUM(Month!N343:N345)/3),2)</f>
        <v>18.46</v>
      </c>
      <c r="O119" s="167">
        <f>ROUND((SUM(Month!O343:O345)/3),2)</f>
        <v>8.75</v>
      </c>
      <c r="P119" s="167">
        <f>ROUND((SUM(Month!P343:P345)/3),2)</f>
        <v>8.48</v>
      </c>
      <c r="Q119" s="169">
        <f>ROUND((SUM(Month!Q343:Q345)/3),2)</f>
        <v>2.48</v>
      </c>
    </row>
    <row r="120" spans="1:19" ht="15.5" x14ac:dyDescent="0.35">
      <c r="A120" s="117" t="s">
        <v>658</v>
      </c>
      <c r="B120" s="167">
        <f>SUM(Month!B346:B348)</f>
        <v>37.449999999999996</v>
      </c>
      <c r="C120" s="167">
        <f>SUM(Month!C346:C348)</f>
        <v>1.04</v>
      </c>
      <c r="D120" s="167">
        <f>SUM(Month!D346:D348)</f>
        <v>15.63</v>
      </c>
      <c r="E120" s="167">
        <f>SUM(Month!E346:E348)</f>
        <v>12.23</v>
      </c>
      <c r="F120" s="167">
        <f>SUM(Month!F346:F348)</f>
        <v>3.99</v>
      </c>
      <c r="G120" s="167">
        <f>SUM(Month!G346:G348)</f>
        <v>2.19</v>
      </c>
      <c r="H120" s="167">
        <f>SUM(Month!H346:H348)</f>
        <v>1.7300000000000002</v>
      </c>
      <c r="I120" s="169">
        <f>SUM(Month!I346:I348)</f>
        <v>0.64</v>
      </c>
      <c r="J120" s="167">
        <f t="shared" ref="J120:J125" si="4">SUM(K120:Q120)</f>
        <v>167.19000000000003</v>
      </c>
      <c r="K120" s="167">
        <f>ROUND((SUM(Month!K346:K348)/3),2)</f>
        <v>4.95</v>
      </c>
      <c r="L120" s="167">
        <f>ROUND((SUM(Month!L346:L348)/3),2)</f>
        <v>62.55</v>
      </c>
      <c r="M120" s="167">
        <f>ROUND((SUM(Month!M346:M348)/3),2)</f>
        <v>63</v>
      </c>
      <c r="N120" s="167">
        <f>ROUND((SUM(Month!N346:N348)/3),2)</f>
        <v>17.46</v>
      </c>
      <c r="O120" s="167">
        <f>ROUND((SUM(Month!O346:O348)/3),2)</f>
        <v>8.64</v>
      </c>
      <c r="P120" s="167">
        <f>ROUND((SUM(Month!P346:P348)/3),2)</f>
        <v>7.98</v>
      </c>
      <c r="Q120" s="169">
        <f>ROUND((SUM(Month!Q346:Q348)/3),2)</f>
        <v>2.61</v>
      </c>
    </row>
    <row r="121" spans="1:19" ht="15.5" x14ac:dyDescent="0.35">
      <c r="A121" s="117" t="s">
        <v>662</v>
      </c>
      <c r="B121" s="167">
        <f>SUM(Month!B349:B351)</f>
        <v>34.36</v>
      </c>
      <c r="C121" s="167">
        <f>SUM(Month!C349:C351)</f>
        <v>1.05</v>
      </c>
      <c r="D121" s="167">
        <f>SUM(Month!D349:D351)</f>
        <v>15.259999999999998</v>
      </c>
      <c r="E121" s="167">
        <f>SUM(Month!E349:E351)</f>
        <v>9.5399999999999991</v>
      </c>
      <c r="F121" s="167">
        <f>SUM(Month!F349:F351)</f>
        <v>3.99</v>
      </c>
      <c r="G121" s="167">
        <f>SUM(Month!G349:G351)</f>
        <v>2.2599999999999998</v>
      </c>
      <c r="H121" s="167">
        <f>SUM(Month!H349:H351)</f>
        <v>1.92</v>
      </c>
      <c r="I121" s="169">
        <f>SUM(Month!I349:I351)</f>
        <v>0.33999999999999997</v>
      </c>
      <c r="J121" s="167">
        <f t="shared" si="4"/>
        <v>164.91000000000003</v>
      </c>
      <c r="K121" s="167">
        <f>ROUND((SUM(Month!K349:K351)/3),2)</f>
        <v>4.4000000000000004</v>
      </c>
      <c r="L121" s="167">
        <f>ROUND((SUM(Month!L349:L351)/3),2)</f>
        <v>61.05</v>
      </c>
      <c r="M121" s="167">
        <f>ROUND((SUM(Month!M349:M351)/3),2)</f>
        <v>61.28</v>
      </c>
      <c r="N121" s="167">
        <f>ROUND((SUM(Month!N349:N351)/3),2)</f>
        <v>18.100000000000001</v>
      </c>
      <c r="O121" s="167">
        <f>ROUND((SUM(Month!O349:O351)/3),2)</f>
        <v>9.26</v>
      </c>
      <c r="P121" s="167">
        <f>ROUND((SUM(Month!P349:P351)/3),2)</f>
        <v>9.49</v>
      </c>
      <c r="Q121" s="169">
        <f>ROUND((SUM(Month!Q349:Q351)/3),2)</f>
        <v>1.33</v>
      </c>
    </row>
    <row r="122" spans="1:19" ht="15.5" x14ac:dyDescent="0.35">
      <c r="A122" s="117" t="s">
        <v>690</v>
      </c>
      <c r="B122" s="167">
        <f>SUM(Month!B352:B354)</f>
        <v>44.53</v>
      </c>
      <c r="C122" s="167">
        <f>SUM(Month!C352:C354)</f>
        <v>1.17</v>
      </c>
      <c r="D122" s="167">
        <f>SUM(Month!D352:D354)</f>
        <v>15.53</v>
      </c>
      <c r="E122" s="167">
        <f>SUM(Month!E352:E354)</f>
        <v>17.34</v>
      </c>
      <c r="F122" s="167">
        <f>SUM(Month!F352:F354)</f>
        <v>5.22</v>
      </c>
      <c r="G122" s="167">
        <f>SUM(Month!G352:G354)</f>
        <v>2.2200000000000002</v>
      </c>
      <c r="H122" s="167">
        <f>SUM(Month!H352:H354)</f>
        <v>2.6100000000000003</v>
      </c>
      <c r="I122" s="169">
        <f>SUM(Month!I352:I354)</f>
        <v>0.43999999999999995</v>
      </c>
      <c r="J122" s="167">
        <f t="shared" si="4"/>
        <v>166.95</v>
      </c>
      <c r="K122" s="167">
        <f>ROUND((SUM(Month!K352:K354)/3),2)</f>
        <v>4.5</v>
      </c>
      <c r="L122" s="167">
        <f>ROUND((SUM(Month!L352:L354)/3),2)</f>
        <v>62.12</v>
      </c>
      <c r="M122" s="167">
        <f>ROUND((SUM(Month!M352:M354)/3),2)</f>
        <v>61.41</v>
      </c>
      <c r="N122" s="167">
        <f>ROUND((SUM(Month!N352:N354)/3),2)</f>
        <v>19.600000000000001</v>
      </c>
      <c r="O122" s="167">
        <f>ROUND((SUM(Month!O352:O354)/3),2)</f>
        <v>8.51</v>
      </c>
      <c r="P122" s="167">
        <f>ROUND((SUM(Month!P352:P354)/3),2)</f>
        <v>9.0399999999999991</v>
      </c>
      <c r="Q122" s="169">
        <f>ROUND((SUM(Month!Q352:Q354)/3),2)</f>
        <v>1.77</v>
      </c>
    </row>
    <row r="123" spans="1:19" ht="15.5" x14ac:dyDescent="0.35">
      <c r="A123" s="117" t="s">
        <v>695</v>
      </c>
      <c r="B123" s="167">
        <f>SUM(Month!B355:B357)</f>
        <v>46.95</v>
      </c>
      <c r="C123" s="167">
        <f>SUM(Month!C355:C357)</f>
        <v>0.94</v>
      </c>
      <c r="D123" s="167">
        <f>SUM(Month!D355:D357)</f>
        <v>14.94</v>
      </c>
      <c r="E123" s="167">
        <f>SUM(Month!E355:E357)</f>
        <v>20.36</v>
      </c>
      <c r="F123" s="167">
        <f>SUM(Month!F355:F357)</f>
        <v>5.5500000000000007</v>
      </c>
      <c r="G123" s="167">
        <f>SUM(Month!G355:G357)</f>
        <v>1.79</v>
      </c>
      <c r="H123" s="167">
        <f>SUM(Month!H355:H357)</f>
        <v>2.59</v>
      </c>
      <c r="I123" s="169">
        <f>SUM(Month!I355:I357)</f>
        <v>0.78</v>
      </c>
      <c r="J123" s="167">
        <f t="shared" si="4"/>
        <v>166.13</v>
      </c>
      <c r="K123" s="167">
        <f>ROUND((SUM(Month!K355:K357)/3),2)</f>
        <v>3.61</v>
      </c>
      <c r="L123" s="167">
        <f>ROUND((SUM(Month!L355:L357)/3),2)</f>
        <v>59.76</v>
      </c>
      <c r="M123" s="167">
        <f>ROUND((SUM(Month!M355:M357)/3),2)</f>
        <v>63.66</v>
      </c>
      <c r="N123" s="167">
        <f>ROUND((SUM(Month!N355:N357)/3),2)</f>
        <v>19.61</v>
      </c>
      <c r="O123" s="167">
        <f>ROUND((SUM(Month!O355:O357)/3),2)</f>
        <v>7.55</v>
      </c>
      <c r="P123" s="167">
        <f>ROUND((SUM(Month!P355:P357)/3),2)</f>
        <v>8.84</v>
      </c>
      <c r="Q123" s="169">
        <f>ROUND((SUM(Month!Q355:Q357)/3),2)</f>
        <v>3.1</v>
      </c>
    </row>
    <row r="124" spans="1:19" ht="15.5" x14ac:dyDescent="0.35">
      <c r="A124" s="117" t="s">
        <v>699</v>
      </c>
      <c r="B124" s="167">
        <f>SUM(Month!B358:B360)</f>
        <v>37.19</v>
      </c>
      <c r="C124" s="167">
        <f>SUM(Month!C358:C360)</f>
        <v>0.74</v>
      </c>
      <c r="D124" s="167">
        <f>SUM(Month!D358:D360)</f>
        <v>15.669999999999998</v>
      </c>
      <c r="E124" s="167">
        <f>SUM(Month!E358:E360)</f>
        <v>10.8</v>
      </c>
      <c r="F124" s="167">
        <f>SUM(Month!F358:F360)</f>
        <v>4.71</v>
      </c>
      <c r="G124" s="167">
        <f>SUM(Month!G358:G360)</f>
        <v>2.46</v>
      </c>
      <c r="H124" s="167">
        <f>SUM(Month!H358:H360)</f>
        <v>2.0099999999999998</v>
      </c>
      <c r="I124" s="169">
        <f>SUM(Month!I358:I360)</f>
        <v>0.8</v>
      </c>
      <c r="J124" s="167">
        <f t="shared" si="4"/>
        <v>166.9</v>
      </c>
      <c r="K124" s="167">
        <f>ROUND((SUM(Month!K358:K360)/3),2)</f>
        <v>3.35</v>
      </c>
      <c r="L124" s="167">
        <f>ROUND((SUM(Month!L358:L360)/3),2)</f>
        <v>62.67</v>
      </c>
      <c r="M124" s="167">
        <f>ROUND((SUM(Month!M358:M360)/3),2)</f>
        <v>58.53</v>
      </c>
      <c r="N124" s="167">
        <f>ROUND((SUM(Month!N358:N360)/3),2)</f>
        <v>20.41</v>
      </c>
      <c r="O124" s="167">
        <f>ROUND((SUM(Month!O358:O360)/3),2)</f>
        <v>9.6199999999999992</v>
      </c>
      <c r="P124" s="167">
        <f>ROUND((SUM(Month!P358:P360)/3),2)</f>
        <v>9.15</v>
      </c>
      <c r="Q124" s="169">
        <f>ROUND((SUM(Month!Q358:Q360)/3),2)</f>
        <v>3.17</v>
      </c>
    </row>
    <row r="125" spans="1:19" ht="15.5" x14ac:dyDescent="0.35">
      <c r="A125" s="117" t="s">
        <v>708</v>
      </c>
      <c r="B125" s="167">
        <f>SUM(Month!B361:B363)</f>
        <v>34.19</v>
      </c>
      <c r="C125" s="167">
        <f>SUM(Month!C361:C363)</f>
        <v>0.5</v>
      </c>
      <c r="D125" s="167">
        <f>SUM(Month!D361:D363)</f>
        <v>15.25</v>
      </c>
      <c r="E125" s="167">
        <f>SUM(Month!E361:E363)</f>
        <v>8.7900000000000009</v>
      </c>
      <c r="F125" s="167">
        <f>SUM(Month!F361:F363)</f>
        <v>4.5600000000000005</v>
      </c>
      <c r="G125" s="167">
        <f>SUM(Month!G361:G363)</f>
        <v>2.4500000000000002</v>
      </c>
      <c r="H125" s="167">
        <f>SUM(Month!H361:H363)</f>
        <v>1.9499999999999997</v>
      </c>
      <c r="I125" s="169">
        <f>SUM(Month!I361:I363)</f>
        <v>0.69</v>
      </c>
      <c r="J125" s="167">
        <f t="shared" si="4"/>
        <v>164.19000000000003</v>
      </c>
      <c r="K125" s="167">
        <f>ROUND((SUM(Month!K361:K363)/3),2)</f>
        <v>2.0699999999999998</v>
      </c>
      <c r="L125" s="167">
        <f>ROUND((SUM(Month!L361:L363)/3),2)</f>
        <v>61</v>
      </c>
      <c r="M125" s="167">
        <f>ROUND((SUM(Month!M361:M363)/3),2)</f>
        <v>58.43</v>
      </c>
      <c r="N125" s="167">
        <f>ROUND((SUM(Month!N361:N363)/3),2)</f>
        <v>20.53</v>
      </c>
      <c r="O125" s="167">
        <f>ROUND((SUM(Month!O361:O363)/3),2)</f>
        <v>9.9</v>
      </c>
      <c r="P125" s="167">
        <f>ROUND((SUM(Month!P361:P363)/3),2)</f>
        <v>9.4600000000000009</v>
      </c>
      <c r="Q125" s="169">
        <f>ROUND((SUM(Month!Q361:Q363)/3),2)</f>
        <v>2.8</v>
      </c>
    </row>
    <row r="126" spans="1:19" ht="15.5" x14ac:dyDescent="0.35">
      <c r="A126" s="117" t="s">
        <v>709</v>
      </c>
      <c r="B126" s="167">
        <f>SUM(Month!B364:B366)</f>
        <v>45.22</v>
      </c>
      <c r="C126" s="167">
        <f>SUM(Month!C364:C366)</f>
        <v>0.48</v>
      </c>
      <c r="D126" s="167">
        <f>SUM(Month!D364:D366)</f>
        <v>15.77</v>
      </c>
      <c r="E126" s="167">
        <f>SUM(Month!E364:E366)</f>
        <v>18.91</v>
      </c>
      <c r="F126" s="167">
        <f>SUM(Month!F364:F366)</f>
        <v>5.04</v>
      </c>
      <c r="G126" s="167">
        <f>SUM(Month!G364:G366)</f>
        <v>2.09</v>
      </c>
      <c r="H126" s="167">
        <f>SUM(Month!H364:H366)</f>
        <v>2.3200000000000003</v>
      </c>
      <c r="I126" s="169">
        <f>SUM(Month!I364:I366)</f>
        <v>0.61</v>
      </c>
      <c r="J126" s="167">
        <f>SUM(K126:Q126)</f>
        <v>169.07000000000002</v>
      </c>
      <c r="K126" s="167">
        <f>ROUND((SUM(Month!K364:K366)/3),2)</f>
        <v>1.86</v>
      </c>
      <c r="L126" s="167">
        <f>ROUND((SUM(Month!L364:L366)/3),2)</f>
        <v>63.08</v>
      </c>
      <c r="M126" s="167">
        <f>ROUND((SUM(Month!M364:M366)/3),2)</f>
        <v>66.73</v>
      </c>
      <c r="N126" s="167">
        <f>ROUND((SUM(Month!N364:N366)/3),2)</f>
        <v>18.86</v>
      </c>
      <c r="O126" s="167">
        <f>ROUND((SUM(Month!O364:O366)/3),2)</f>
        <v>8.08</v>
      </c>
      <c r="P126" s="167">
        <f>ROUND((SUM(Month!P364:P366)/3),2)</f>
        <v>8.0399999999999991</v>
      </c>
      <c r="Q126" s="169">
        <f>ROUND((SUM(Month!Q364:Q366)/3),2)</f>
        <v>2.42</v>
      </c>
    </row>
    <row r="127" spans="1:19" ht="14.5" x14ac:dyDescent="0.35">
      <c r="A127"/>
      <c r="B127"/>
      <c r="C127"/>
      <c r="D127"/>
      <c r="E127"/>
      <c r="F127"/>
      <c r="G127"/>
      <c r="H127"/>
      <c r="I127"/>
      <c r="J127"/>
      <c r="K127"/>
      <c r="L127"/>
      <c r="M127"/>
      <c r="N127"/>
      <c r="O127"/>
      <c r="P127"/>
      <c r="Q127"/>
    </row>
    <row r="128" spans="1:19" ht="14.5" x14ac:dyDescent="0.35">
      <c r="A128"/>
      <c r="B128"/>
      <c r="C128"/>
      <c r="D128"/>
      <c r="E128"/>
      <c r="F128"/>
      <c r="G128"/>
      <c r="H128"/>
      <c r="I128"/>
      <c r="J128"/>
      <c r="K128"/>
      <c r="L128"/>
      <c r="M128"/>
      <c r="N128"/>
      <c r="O128"/>
      <c r="P128"/>
      <c r="Q128"/>
    </row>
    <row r="129" spans="2:17" x14ac:dyDescent="0.25">
      <c r="B129" s="178"/>
      <c r="C129" s="178"/>
      <c r="D129" s="178"/>
      <c r="E129" s="178"/>
      <c r="F129" s="178"/>
      <c r="G129" s="178"/>
      <c r="H129" s="178"/>
      <c r="I129" s="178"/>
      <c r="J129" s="178"/>
      <c r="K129" s="178"/>
      <c r="L129" s="178"/>
      <c r="M129" s="178"/>
      <c r="N129" s="178"/>
      <c r="O129" s="178"/>
      <c r="P129" s="178"/>
      <c r="Q129" s="178"/>
    </row>
    <row r="130" spans="2:17" x14ac:dyDescent="0.25">
      <c r="B130" s="178"/>
      <c r="C130" s="178"/>
      <c r="D130" s="178"/>
      <c r="E130" s="178"/>
      <c r="F130" s="178"/>
      <c r="G130" s="178"/>
      <c r="H130" s="178"/>
      <c r="I130" s="178"/>
      <c r="J130" s="178"/>
      <c r="K130" s="178"/>
      <c r="L130" s="178"/>
      <c r="M130" s="178"/>
      <c r="N130" s="178"/>
      <c r="O130" s="178"/>
      <c r="P130" s="178"/>
      <c r="Q130" s="178"/>
    </row>
    <row r="131" spans="2:17" x14ac:dyDescent="0.25">
      <c r="J131" s="178"/>
    </row>
    <row r="132" spans="2:17" x14ac:dyDescent="0.25">
      <c r="B132" s="178"/>
      <c r="C132" s="178"/>
      <c r="D132" s="178"/>
      <c r="E132" s="178"/>
      <c r="F132" s="178"/>
      <c r="G132" s="178"/>
      <c r="H132" s="178"/>
      <c r="I132" s="178"/>
      <c r="J132" s="178"/>
      <c r="K132" s="178"/>
      <c r="L132" s="178"/>
      <c r="M132" s="178"/>
      <c r="N132" s="178"/>
      <c r="O132" s="178"/>
      <c r="P132" s="178"/>
      <c r="Q132" s="178"/>
    </row>
  </sheetData>
  <pageMargins left="0.75" right="0.75" top="1" bottom="1" header="0.5" footer="0.5"/>
  <pageSetup paperSize="9" scale="32" orientation="landscape" r:id="rId1"/>
  <headerFooter alignWithMargins="0"/>
  <ignoredErrors>
    <ignoredError sqref="C19:Q112 C7:G14 K8:O14 C15:G18 I15:I18 K7:O7 Q15:Q18 K15:O18 C127:Q127 C113:I113 K113:Q113 C114:Q114 C115:I115 K115:Q115 C116:I116 K116:Q116 K117:Q117 C117:I117 C118:I118 K118:Q118 C119:I119 K119:Q119 B120:Q120 B121:Q121 C122:I122 K122:Q122 C123:I123 K123:O123 P123:Q123 C124:I124 K124:Q124 C125:I125 K125:Q125 C126:I126 K126:Q126" formulaRange="1"/>
    <ignoredError sqref="J7:J18" calculatedColumn="1"/>
  </ignoredErrors>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8238F-A03B-42A2-B3CB-2F9DD7421CCE}">
  <sheetPr codeName="Sheet6">
    <pageSetUpPr fitToPage="1"/>
  </sheetPr>
  <dimension ref="A1:AH391"/>
  <sheetViews>
    <sheetView showGridLines="0" zoomScaleNormal="100" workbookViewId="0">
      <pane xSplit="1" ySplit="6" topLeftCell="B364" activePane="bottomRight" state="frozen"/>
      <selection activeCell="G2" sqref="G2"/>
      <selection pane="topRight" activeCell="G2" sqref="G2"/>
      <selection pane="bottomLeft" activeCell="G2" sqref="G2"/>
      <selection pane="bottomRight" activeCell="A364" sqref="A364"/>
    </sheetView>
  </sheetViews>
  <sheetFormatPr defaultRowHeight="15.5" x14ac:dyDescent="0.35"/>
  <cols>
    <col min="1" max="1" width="27.81640625" style="103" customWidth="1"/>
    <col min="2" max="2" width="18.1796875" style="103" customWidth="1"/>
    <col min="3" max="3" width="13.1796875" style="103" customWidth="1"/>
    <col min="4" max="5" width="13.54296875" style="103" customWidth="1"/>
    <col min="6" max="6" width="18.1796875" style="103" customWidth="1"/>
    <col min="7" max="7" width="17.1796875" style="103" customWidth="1"/>
    <col min="8" max="8" width="18.1796875" style="103" customWidth="1"/>
    <col min="9" max="9" width="17.1796875" style="103" customWidth="1"/>
    <col min="10" max="10" width="24.81640625" style="103" customWidth="1"/>
    <col min="11" max="11" width="11.453125" style="103" customWidth="1"/>
    <col min="12" max="12" width="13.1796875" style="103" customWidth="1"/>
    <col min="13" max="13" width="12.1796875" style="103" customWidth="1"/>
    <col min="14" max="15" width="18.54296875" style="103" customWidth="1"/>
    <col min="16" max="17" width="20.1796875" style="103" customWidth="1"/>
    <col min="18" max="32" width="8.81640625" style="103"/>
    <col min="33" max="34" width="11" style="103" bestFit="1" customWidth="1"/>
    <col min="35" max="225" width="8.81640625" style="103"/>
    <col min="226" max="226" width="9.1796875" style="103" customWidth="1"/>
    <col min="227" max="227" width="12.453125" style="103" customWidth="1"/>
    <col min="228" max="228" width="8.81640625" style="103"/>
    <col min="229" max="229" width="7.81640625" style="103" customWidth="1"/>
    <col min="230" max="230" width="8.81640625" style="103" customWidth="1"/>
    <col min="231" max="231" width="6.453125" style="103" bestFit="1" customWidth="1"/>
    <col min="232" max="232" width="9.1796875" style="103" bestFit="1" customWidth="1"/>
    <col min="233" max="233" width="8.1796875" style="103" customWidth="1"/>
    <col min="234" max="234" width="14.81640625" style="103" bestFit="1" customWidth="1"/>
    <col min="235" max="235" width="7.54296875" style="103" customWidth="1"/>
    <col min="236" max="236" width="6.1796875" style="103" customWidth="1"/>
    <col min="237" max="237" width="8.81640625" style="103"/>
    <col min="238" max="238" width="7.1796875" style="103" customWidth="1"/>
    <col min="239" max="239" width="9.1796875" style="103" customWidth="1"/>
    <col min="240" max="240" width="6.453125" style="103" bestFit="1" customWidth="1"/>
    <col min="241" max="241" width="9.1796875" style="103" bestFit="1" customWidth="1"/>
    <col min="242" max="242" width="9.453125" style="103" customWidth="1"/>
    <col min="243" max="243" width="14.1796875" style="103" bestFit="1" customWidth="1"/>
    <col min="244" max="244" width="8" style="103" customWidth="1"/>
    <col min="245" max="481" width="8.81640625" style="103"/>
    <col min="482" max="482" width="9.1796875" style="103" customWidth="1"/>
    <col min="483" max="483" width="12.453125" style="103" customWidth="1"/>
    <col min="484" max="484" width="8.81640625" style="103"/>
    <col min="485" max="485" width="7.81640625" style="103" customWidth="1"/>
    <col min="486" max="486" width="8.81640625" style="103" customWidth="1"/>
    <col min="487" max="487" width="6.453125" style="103" bestFit="1" customWidth="1"/>
    <col min="488" max="488" width="9.1796875" style="103" bestFit="1" customWidth="1"/>
    <col min="489" max="489" width="8.1796875" style="103" customWidth="1"/>
    <col min="490" max="490" width="14.81640625" style="103" bestFit="1" customWidth="1"/>
    <col min="491" max="491" width="7.54296875" style="103" customWidth="1"/>
    <col min="492" max="492" width="6.1796875" style="103" customWidth="1"/>
    <col min="493" max="493" width="8.81640625" style="103"/>
    <col min="494" max="494" width="7.1796875" style="103" customWidth="1"/>
    <col min="495" max="495" width="9.1796875" style="103" customWidth="1"/>
    <col min="496" max="496" width="6.453125" style="103" bestFit="1" customWidth="1"/>
    <col min="497" max="497" width="9.1796875" style="103" bestFit="1" customWidth="1"/>
    <col min="498" max="498" width="9.453125" style="103" customWidth="1"/>
    <col min="499" max="499" width="14.1796875" style="103" bestFit="1" customWidth="1"/>
    <col min="500" max="500" width="8" style="103" customWidth="1"/>
    <col min="501" max="737" width="8.81640625" style="103"/>
    <col min="738" max="738" width="9.1796875" style="103" customWidth="1"/>
    <col min="739" max="739" width="12.453125" style="103" customWidth="1"/>
    <col min="740" max="740" width="8.81640625" style="103"/>
    <col min="741" max="741" width="7.81640625" style="103" customWidth="1"/>
    <col min="742" max="742" width="8.81640625" style="103" customWidth="1"/>
    <col min="743" max="743" width="6.453125" style="103" bestFit="1" customWidth="1"/>
    <col min="744" max="744" width="9.1796875" style="103" bestFit="1" customWidth="1"/>
    <col min="745" max="745" width="8.1796875" style="103" customWidth="1"/>
    <col min="746" max="746" width="14.81640625" style="103" bestFit="1" customWidth="1"/>
    <col min="747" max="747" width="7.54296875" style="103" customWidth="1"/>
    <col min="748" max="748" width="6.1796875" style="103" customWidth="1"/>
    <col min="749" max="749" width="8.81640625" style="103"/>
    <col min="750" max="750" width="7.1796875" style="103" customWidth="1"/>
    <col min="751" max="751" width="9.1796875" style="103" customWidth="1"/>
    <col min="752" max="752" width="6.453125" style="103" bestFit="1" customWidth="1"/>
    <col min="753" max="753" width="9.1796875" style="103" bestFit="1" customWidth="1"/>
    <col min="754" max="754" width="9.453125" style="103" customWidth="1"/>
    <col min="755" max="755" width="14.1796875" style="103" bestFit="1" customWidth="1"/>
    <col min="756" max="756" width="8" style="103" customWidth="1"/>
    <col min="757" max="993" width="8.81640625" style="103"/>
    <col min="994" max="994" width="9.1796875" style="103" customWidth="1"/>
    <col min="995" max="995" width="12.453125" style="103" customWidth="1"/>
    <col min="996" max="996" width="8.81640625" style="103"/>
    <col min="997" max="997" width="7.81640625" style="103" customWidth="1"/>
    <col min="998" max="998" width="8.81640625" style="103" customWidth="1"/>
    <col min="999" max="999" width="6.453125" style="103" bestFit="1" customWidth="1"/>
    <col min="1000" max="1000" width="9.1796875" style="103" bestFit="1" customWidth="1"/>
    <col min="1001" max="1001" width="8.1796875" style="103" customWidth="1"/>
    <col min="1002" max="1002" width="14.81640625" style="103" bestFit="1" customWidth="1"/>
    <col min="1003" max="1003" width="7.54296875" style="103" customWidth="1"/>
    <col min="1004" max="1004" width="6.1796875" style="103" customWidth="1"/>
    <col min="1005" max="1005" width="8.81640625" style="103"/>
    <col min="1006" max="1006" width="7.1796875" style="103" customWidth="1"/>
    <col min="1007" max="1007" width="9.1796875" style="103" customWidth="1"/>
    <col min="1008" max="1008" width="6.453125" style="103" bestFit="1" customWidth="1"/>
    <col min="1009" max="1009" width="9.1796875" style="103" bestFit="1" customWidth="1"/>
    <col min="1010" max="1010" width="9.453125" style="103" customWidth="1"/>
    <col min="1011" max="1011" width="14.1796875" style="103" bestFit="1" customWidth="1"/>
    <col min="1012" max="1012" width="8" style="103" customWidth="1"/>
    <col min="1013" max="1249" width="8.81640625" style="103"/>
    <col min="1250" max="1250" width="9.1796875" style="103" customWidth="1"/>
    <col min="1251" max="1251" width="12.453125" style="103" customWidth="1"/>
    <col min="1252" max="1252" width="8.81640625" style="103"/>
    <col min="1253" max="1253" width="7.81640625" style="103" customWidth="1"/>
    <col min="1254" max="1254" width="8.81640625" style="103" customWidth="1"/>
    <col min="1255" max="1255" width="6.453125" style="103" bestFit="1" customWidth="1"/>
    <col min="1256" max="1256" width="9.1796875" style="103" bestFit="1" customWidth="1"/>
    <col min="1257" max="1257" width="8.1796875" style="103" customWidth="1"/>
    <col min="1258" max="1258" width="14.81640625" style="103" bestFit="1" customWidth="1"/>
    <col min="1259" max="1259" width="7.54296875" style="103" customWidth="1"/>
    <col min="1260" max="1260" width="6.1796875" style="103" customWidth="1"/>
    <col min="1261" max="1261" width="8.81640625" style="103"/>
    <col min="1262" max="1262" width="7.1796875" style="103" customWidth="1"/>
    <col min="1263" max="1263" width="9.1796875" style="103" customWidth="1"/>
    <col min="1264" max="1264" width="6.453125" style="103" bestFit="1" customWidth="1"/>
    <col min="1265" max="1265" width="9.1796875" style="103" bestFit="1" customWidth="1"/>
    <col min="1266" max="1266" width="9.453125" style="103" customWidth="1"/>
    <col min="1267" max="1267" width="14.1796875" style="103" bestFit="1" customWidth="1"/>
    <col min="1268" max="1268" width="8" style="103" customWidth="1"/>
    <col min="1269" max="1505" width="8.81640625" style="103"/>
    <col min="1506" max="1506" width="9.1796875" style="103" customWidth="1"/>
    <col min="1507" max="1507" width="12.453125" style="103" customWidth="1"/>
    <col min="1508" max="1508" width="8.81640625" style="103"/>
    <col min="1509" max="1509" width="7.81640625" style="103" customWidth="1"/>
    <col min="1510" max="1510" width="8.81640625" style="103" customWidth="1"/>
    <col min="1511" max="1511" width="6.453125" style="103" bestFit="1" customWidth="1"/>
    <col min="1512" max="1512" width="9.1796875" style="103" bestFit="1" customWidth="1"/>
    <col min="1513" max="1513" width="8.1796875" style="103" customWidth="1"/>
    <col min="1514" max="1514" width="14.81640625" style="103" bestFit="1" customWidth="1"/>
    <col min="1515" max="1515" width="7.54296875" style="103" customWidth="1"/>
    <col min="1516" max="1516" width="6.1796875" style="103" customWidth="1"/>
    <col min="1517" max="1517" width="8.81640625" style="103"/>
    <col min="1518" max="1518" width="7.1796875" style="103" customWidth="1"/>
    <col min="1519" max="1519" width="9.1796875" style="103" customWidth="1"/>
    <col min="1520" max="1520" width="6.453125" style="103" bestFit="1" customWidth="1"/>
    <col min="1521" max="1521" width="9.1796875" style="103" bestFit="1" customWidth="1"/>
    <col min="1522" max="1522" width="9.453125" style="103" customWidth="1"/>
    <col min="1523" max="1523" width="14.1796875" style="103" bestFit="1" customWidth="1"/>
    <col min="1524" max="1524" width="8" style="103" customWidth="1"/>
    <col min="1525" max="1761" width="8.81640625" style="103"/>
    <col min="1762" max="1762" width="9.1796875" style="103" customWidth="1"/>
    <col min="1763" max="1763" width="12.453125" style="103" customWidth="1"/>
    <col min="1764" max="1764" width="8.81640625" style="103"/>
    <col min="1765" max="1765" width="7.81640625" style="103" customWidth="1"/>
    <col min="1766" max="1766" width="8.81640625" style="103" customWidth="1"/>
    <col min="1767" max="1767" width="6.453125" style="103" bestFit="1" customWidth="1"/>
    <col min="1768" max="1768" width="9.1796875" style="103" bestFit="1" customWidth="1"/>
    <col min="1769" max="1769" width="8.1796875" style="103" customWidth="1"/>
    <col min="1770" max="1770" width="14.81640625" style="103" bestFit="1" customWidth="1"/>
    <col min="1771" max="1771" width="7.54296875" style="103" customWidth="1"/>
    <col min="1772" max="1772" width="6.1796875" style="103" customWidth="1"/>
    <col min="1773" max="1773" width="8.81640625" style="103"/>
    <col min="1774" max="1774" width="7.1796875" style="103" customWidth="1"/>
    <col min="1775" max="1775" width="9.1796875" style="103" customWidth="1"/>
    <col min="1776" max="1776" width="6.453125" style="103" bestFit="1" customWidth="1"/>
    <col min="1777" max="1777" width="9.1796875" style="103" bestFit="1" customWidth="1"/>
    <col min="1778" max="1778" width="9.453125" style="103" customWidth="1"/>
    <col min="1779" max="1779" width="14.1796875" style="103" bestFit="1" customWidth="1"/>
    <col min="1780" max="1780" width="8" style="103" customWidth="1"/>
    <col min="1781" max="2017" width="8.81640625" style="103"/>
    <col min="2018" max="2018" width="9.1796875" style="103" customWidth="1"/>
    <col min="2019" max="2019" width="12.453125" style="103" customWidth="1"/>
    <col min="2020" max="2020" width="8.81640625" style="103"/>
    <col min="2021" max="2021" width="7.81640625" style="103" customWidth="1"/>
    <col min="2022" max="2022" width="8.81640625" style="103" customWidth="1"/>
    <col min="2023" max="2023" width="6.453125" style="103" bestFit="1" customWidth="1"/>
    <col min="2024" max="2024" width="9.1796875" style="103" bestFit="1" customWidth="1"/>
    <col min="2025" max="2025" width="8.1796875" style="103" customWidth="1"/>
    <col min="2026" max="2026" width="14.81640625" style="103" bestFit="1" customWidth="1"/>
    <col min="2027" max="2027" width="7.54296875" style="103" customWidth="1"/>
    <col min="2028" max="2028" width="6.1796875" style="103" customWidth="1"/>
    <col min="2029" max="2029" width="8.81640625" style="103"/>
    <col min="2030" max="2030" width="7.1796875" style="103" customWidth="1"/>
    <col min="2031" max="2031" width="9.1796875" style="103" customWidth="1"/>
    <col min="2032" max="2032" width="6.453125" style="103" bestFit="1" customWidth="1"/>
    <col min="2033" max="2033" width="9.1796875" style="103" bestFit="1" customWidth="1"/>
    <col min="2034" max="2034" width="9.453125" style="103" customWidth="1"/>
    <col min="2035" max="2035" width="14.1796875" style="103" bestFit="1" customWidth="1"/>
    <col min="2036" max="2036" width="8" style="103" customWidth="1"/>
    <col min="2037" max="2273" width="8.81640625" style="103"/>
    <col min="2274" max="2274" width="9.1796875" style="103" customWidth="1"/>
    <col min="2275" max="2275" width="12.453125" style="103" customWidth="1"/>
    <col min="2276" max="2276" width="8.81640625" style="103"/>
    <col min="2277" max="2277" width="7.81640625" style="103" customWidth="1"/>
    <col min="2278" max="2278" width="8.81640625" style="103" customWidth="1"/>
    <col min="2279" max="2279" width="6.453125" style="103" bestFit="1" customWidth="1"/>
    <col min="2280" max="2280" width="9.1796875" style="103" bestFit="1" customWidth="1"/>
    <col min="2281" max="2281" width="8.1796875" style="103" customWidth="1"/>
    <col min="2282" max="2282" width="14.81640625" style="103" bestFit="1" customWidth="1"/>
    <col min="2283" max="2283" width="7.54296875" style="103" customWidth="1"/>
    <col min="2284" max="2284" width="6.1796875" style="103" customWidth="1"/>
    <col min="2285" max="2285" width="8.81640625" style="103"/>
    <col min="2286" max="2286" width="7.1796875" style="103" customWidth="1"/>
    <col min="2287" max="2287" width="9.1796875" style="103" customWidth="1"/>
    <col min="2288" max="2288" width="6.453125" style="103" bestFit="1" customWidth="1"/>
    <col min="2289" max="2289" width="9.1796875" style="103" bestFit="1" customWidth="1"/>
    <col min="2290" max="2290" width="9.453125" style="103" customWidth="1"/>
    <col min="2291" max="2291" width="14.1796875" style="103" bestFit="1" customWidth="1"/>
    <col min="2292" max="2292" width="8" style="103" customWidth="1"/>
    <col min="2293" max="2529" width="8.81640625" style="103"/>
    <col min="2530" max="2530" width="9.1796875" style="103" customWidth="1"/>
    <col min="2531" max="2531" width="12.453125" style="103" customWidth="1"/>
    <col min="2532" max="2532" width="8.81640625" style="103"/>
    <col min="2533" max="2533" width="7.81640625" style="103" customWidth="1"/>
    <col min="2534" max="2534" width="8.81640625" style="103" customWidth="1"/>
    <col min="2535" max="2535" width="6.453125" style="103" bestFit="1" customWidth="1"/>
    <col min="2536" max="2536" width="9.1796875" style="103" bestFit="1" customWidth="1"/>
    <col min="2537" max="2537" width="8.1796875" style="103" customWidth="1"/>
    <col min="2538" max="2538" width="14.81640625" style="103" bestFit="1" customWidth="1"/>
    <col min="2539" max="2539" width="7.54296875" style="103" customWidth="1"/>
    <col min="2540" max="2540" width="6.1796875" style="103" customWidth="1"/>
    <col min="2541" max="2541" width="8.81640625" style="103"/>
    <col min="2542" max="2542" width="7.1796875" style="103" customWidth="1"/>
    <col min="2543" max="2543" width="9.1796875" style="103" customWidth="1"/>
    <col min="2544" max="2544" width="6.453125" style="103" bestFit="1" customWidth="1"/>
    <col min="2545" max="2545" width="9.1796875" style="103" bestFit="1" customWidth="1"/>
    <col min="2546" max="2546" width="9.453125" style="103" customWidth="1"/>
    <col min="2547" max="2547" width="14.1796875" style="103" bestFit="1" customWidth="1"/>
    <col min="2548" max="2548" width="8" style="103" customWidth="1"/>
    <col min="2549" max="2785" width="8.81640625" style="103"/>
    <col min="2786" max="2786" width="9.1796875" style="103" customWidth="1"/>
    <col min="2787" max="2787" width="12.453125" style="103" customWidth="1"/>
    <col min="2788" max="2788" width="8.81640625" style="103"/>
    <col min="2789" max="2789" width="7.81640625" style="103" customWidth="1"/>
    <col min="2790" max="2790" width="8.81640625" style="103" customWidth="1"/>
    <col min="2791" max="2791" width="6.453125" style="103" bestFit="1" customWidth="1"/>
    <col min="2792" max="2792" width="9.1796875" style="103" bestFit="1" customWidth="1"/>
    <col min="2793" max="2793" width="8.1796875" style="103" customWidth="1"/>
    <col min="2794" max="2794" width="14.81640625" style="103" bestFit="1" customWidth="1"/>
    <col min="2795" max="2795" width="7.54296875" style="103" customWidth="1"/>
    <col min="2796" max="2796" width="6.1796875" style="103" customWidth="1"/>
    <col min="2797" max="2797" width="8.81640625" style="103"/>
    <col min="2798" max="2798" width="7.1796875" style="103" customWidth="1"/>
    <col min="2799" max="2799" width="9.1796875" style="103" customWidth="1"/>
    <col min="2800" max="2800" width="6.453125" style="103" bestFit="1" customWidth="1"/>
    <col min="2801" max="2801" width="9.1796875" style="103" bestFit="1" customWidth="1"/>
    <col min="2802" max="2802" width="9.453125" style="103" customWidth="1"/>
    <col min="2803" max="2803" width="14.1796875" style="103" bestFit="1" customWidth="1"/>
    <col min="2804" max="2804" width="8" style="103" customWidth="1"/>
    <col min="2805" max="3041" width="8.81640625" style="103"/>
    <col min="3042" max="3042" width="9.1796875" style="103" customWidth="1"/>
    <col min="3043" max="3043" width="12.453125" style="103" customWidth="1"/>
    <col min="3044" max="3044" width="8.81640625" style="103"/>
    <col min="3045" max="3045" width="7.81640625" style="103" customWidth="1"/>
    <col min="3046" max="3046" width="8.81640625" style="103" customWidth="1"/>
    <col min="3047" max="3047" width="6.453125" style="103" bestFit="1" customWidth="1"/>
    <col min="3048" max="3048" width="9.1796875" style="103" bestFit="1" customWidth="1"/>
    <col min="3049" max="3049" width="8.1796875" style="103" customWidth="1"/>
    <col min="3050" max="3050" width="14.81640625" style="103" bestFit="1" customWidth="1"/>
    <col min="3051" max="3051" width="7.54296875" style="103" customWidth="1"/>
    <col min="3052" max="3052" width="6.1796875" style="103" customWidth="1"/>
    <col min="3053" max="3053" width="8.81640625" style="103"/>
    <col min="3054" max="3054" width="7.1796875" style="103" customWidth="1"/>
    <col min="3055" max="3055" width="9.1796875" style="103" customWidth="1"/>
    <col min="3056" max="3056" width="6.453125" style="103" bestFit="1" customWidth="1"/>
    <col min="3057" max="3057" width="9.1796875" style="103" bestFit="1" customWidth="1"/>
    <col min="3058" max="3058" width="9.453125" style="103" customWidth="1"/>
    <col min="3059" max="3059" width="14.1796875" style="103" bestFit="1" customWidth="1"/>
    <col min="3060" max="3060" width="8" style="103" customWidth="1"/>
    <col min="3061" max="3297" width="8.81640625" style="103"/>
    <col min="3298" max="3298" width="9.1796875" style="103" customWidth="1"/>
    <col min="3299" max="3299" width="12.453125" style="103" customWidth="1"/>
    <col min="3300" max="3300" width="8.81640625" style="103"/>
    <col min="3301" max="3301" width="7.81640625" style="103" customWidth="1"/>
    <col min="3302" max="3302" width="8.81640625" style="103" customWidth="1"/>
    <col min="3303" max="3303" width="6.453125" style="103" bestFit="1" customWidth="1"/>
    <col min="3304" max="3304" width="9.1796875" style="103" bestFit="1" customWidth="1"/>
    <col min="3305" max="3305" width="8.1796875" style="103" customWidth="1"/>
    <col min="3306" max="3306" width="14.81640625" style="103" bestFit="1" customWidth="1"/>
    <col min="3307" max="3307" width="7.54296875" style="103" customWidth="1"/>
    <col min="3308" max="3308" width="6.1796875" style="103" customWidth="1"/>
    <col min="3309" max="3309" width="8.81640625" style="103"/>
    <col min="3310" max="3310" width="7.1796875" style="103" customWidth="1"/>
    <col min="3311" max="3311" width="9.1796875" style="103" customWidth="1"/>
    <col min="3312" max="3312" width="6.453125" style="103" bestFit="1" customWidth="1"/>
    <col min="3313" max="3313" width="9.1796875" style="103" bestFit="1" customWidth="1"/>
    <col min="3314" max="3314" width="9.453125" style="103" customWidth="1"/>
    <col min="3315" max="3315" width="14.1796875" style="103" bestFit="1" customWidth="1"/>
    <col min="3316" max="3316" width="8" style="103" customWidth="1"/>
    <col min="3317" max="3553" width="8.81640625" style="103"/>
    <col min="3554" max="3554" width="9.1796875" style="103" customWidth="1"/>
    <col min="3555" max="3555" width="12.453125" style="103" customWidth="1"/>
    <col min="3556" max="3556" width="8.81640625" style="103"/>
    <col min="3557" max="3557" width="7.81640625" style="103" customWidth="1"/>
    <col min="3558" max="3558" width="8.81640625" style="103" customWidth="1"/>
    <col min="3559" max="3559" width="6.453125" style="103" bestFit="1" customWidth="1"/>
    <col min="3560" max="3560" width="9.1796875" style="103" bestFit="1" customWidth="1"/>
    <col min="3561" max="3561" width="8.1796875" style="103" customWidth="1"/>
    <col min="3562" max="3562" width="14.81640625" style="103" bestFit="1" customWidth="1"/>
    <col min="3563" max="3563" width="7.54296875" style="103" customWidth="1"/>
    <col min="3564" max="3564" width="6.1796875" style="103" customWidth="1"/>
    <col min="3565" max="3565" width="8.81640625" style="103"/>
    <col min="3566" max="3566" width="7.1796875" style="103" customWidth="1"/>
    <col min="3567" max="3567" width="9.1796875" style="103" customWidth="1"/>
    <col min="3568" max="3568" width="6.453125" style="103" bestFit="1" customWidth="1"/>
    <col min="3569" max="3569" width="9.1796875" style="103" bestFit="1" customWidth="1"/>
    <col min="3570" max="3570" width="9.453125" style="103" customWidth="1"/>
    <col min="3571" max="3571" width="14.1796875" style="103" bestFit="1" customWidth="1"/>
    <col min="3572" max="3572" width="8" style="103" customWidth="1"/>
    <col min="3573" max="3809" width="8.81640625" style="103"/>
    <col min="3810" max="3810" width="9.1796875" style="103" customWidth="1"/>
    <col min="3811" max="3811" width="12.453125" style="103" customWidth="1"/>
    <col min="3812" max="3812" width="8.81640625" style="103"/>
    <col min="3813" max="3813" width="7.81640625" style="103" customWidth="1"/>
    <col min="3814" max="3814" width="8.81640625" style="103" customWidth="1"/>
    <col min="3815" max="3815" width="6.453125" style="103" bestFit="1" customWidth="1"/>
    <col min="3816" max="3816" width="9.1796875" style="103" bestFit="1" customWidth="1"/>
    <col min="3817" max="3817" width="8.1796875" style="103" customWidth="1"/>
    <col min="3818" max="3818" width="14.81640625" style="103" bestFit="1" customWidth="1"/>
    <col min="3819" max="3819" width="7.54296875" style="103" customWidth="1"/>
    <col min="3820" max="3820" width="6.1796875" style="103" customWidth="1"/>
    <col min="3821" max="3821" width="8.81640625" style="103"/>
    <col min="3822" max="3822" width="7.1796875" style="103" customWidth="1"/>
    <col min="3823" max="3823" width="9.1796875" style="103" customWidth="1"/>
    <col min="3824" max="3824" width="6.453125" style="103" bestFit="1" customWidth="1"/>
    <col min="3825" max="3825" width="9.1796875" style="103" bestFit="1" customWidth="1"/>
    <col min="3826" max="3826" width="9.453125" style="103" customWidth="1"/>
    <col min="3827" max="3827" width="14.1796875" style="103" bestFit="1" customWidth="1"/>
    <col min="3828" max="3828" width="8" style="103" customWidth="1"/>
    <col min="3829" max="4065" width="8.81640625" style="103"/>
    <col min="4066" max="4066" width="9.1796875" style="103" customWidth="1"/>
    <col min="4067" max="4067" width="12.453125" style="103" customWidth="1"/>
    <col min="4068" max="4068" width="8.81640625" style="103"/>
    <col min="4069" max="4069" width="7.81640625" style="103" customWidth="1"/>
    <col min="4070" max="4070" width="8.81640625" style="103" customWidth="1"/>
    <col min="4071" max="4071" width="6.453125" style="103" bestFit="1" customWidth="1"/>
    <col min="4072" max="4072" width="9.1796875" style="103" bestFit="1" customWidth="1"/>
    <col min="4073" max="4073" width="8.1796875" style="103" customWidth="1"/>
    <col min="4074" max="4074" width="14.81640625" style="103" bestFit="1" customWidth="1"/>
    <col min="4075" max="4075" width="7.54296875" style="103" customWidth="1"/>
    <col min="4076" max="4076" width="6.1796875" style="103" customWidth="1"/>
    <col min="4077" max="4077" width="8.81640625" style="103"/>
    <col min="4078" max="4078" width="7.1796875" style="103" customWidth="1"/>
    <col min="4079" max="4079" width="9.1796875" style="103" customWidth="1"/>
    <col min="4080" max="4080" width="6.453125" style="103" bestFit="1" customWidth="1"/>
    <col min="4081" max="4081" width="9.1796875" style="103" bestFit="1" customWidth="1"/>
    <col min="4082" max="4082" width="9.453125" style="103" customWidth="1"/>
    <col min="4083" max="4083" width="14.1796875" style="103" bestFit="1" customWidth="1"/>
    <col min="4084" max="4084" width="8" style="103" customWidth="1"/>
    <col min="4085" max="4321" width="8.81640625" style="103"/>
    <col min="4322" max="4322" width="9.1796875" style="103" customWidth="1"/>
    <col min="4323" max="4323" width="12.453125" style="103" customWidth="1"/>
    <col min="4324" max="4324" width="8.81640625" style="103"/>
    <col min="4325" max="4325" width="7.81640625" style="103" customWidth="1"/>
    <col min="4326" max="4326" width="8.81640625" style="103" customWidth="1"/>
    <col min="4327" max="4327" width="6.453125" style="103" bestFit="1" customWidth="1"/>
    <col min="4328" max="4328" width="9.1796875" style="103" bestFit="1" customWidth="1"/>
    <col min="4329" max="4329" width="8.1796875" style="103" customWidth="1"/>
    <col min="4330" max="4330" width="14.81640625" style="103" bestFit="1" customWidth="1"/>
    <col min="4331" max="4331" width="7.54296875" style="103" customWidth="1"/>
    <col min="4332" max="4332" width="6.1796875" style="103" customWidth="1"/>
    <col min="4333" max="4333" width="8.81640625" style="103"/>
    <col min="4334" max="4334" width="7.1796875" style="103" customWidth="1"/>
    <col min="4335" max="4335" width="9.1796875" style="103" customWidth="1"/>
    <col min="4336" max="4336" width="6.453125" style="103" bestFit="1" customWidth="1"/>
    <col min="4337" max="4337" width="9.1796875" style="103" bestFit="1" customWidth="1"/>
    <col min="4338" max="4338" width="9.453125" style="103" customWidth="1"/>
    <col min="4339" max="4339" width="14.1796875" style="103" bestFit="1" customWidth="1"/>
    <col min="4340" max="4340" width="8" style="103" customWidth="1"/>
    <col min="4341" max="4577" width="8.81640625" style="103"/>
    <col min="4578" max="4578" width="9.1796875" style="103" customWidth="1"/>
    <col min="4579" max="4579" width="12.453125" style="103" customWidth="1"/>
    <col min="4580" max="4580" width="8.81640625" style="103"/>
    <col min="4581" max="4581" width="7.81640625" style="103" customWidth="1"/>
    <col min="4582" max="4582" width="8.81640625" style="103" customWidth="1"/>
    <col min="4583" max="4583" width="6.453125" style="103" bestFit="1" customWidth="1"/>
    <col min="4584" max="4584" width="9.1796875" style="103" bestFit="1" customWidth="1"/>
    <col min="4585" max="4585" width="8.1796875" style="103" customWidth="1"/>
    <col min="4586" max="4586" width="14.81640625" style="103" bestFit="1" customWidth="1"/>
    <col min="4587" max="4587" width="7.54296875" style="103" customWidth="1"/>
    <col min="4588" max="4588" width="6.1796875" style="103" customWidth="1"/>
    <col min="4589" max="4589" width="8.81640625" style="103"/>
    <col min="4590" max="4590" width="7.1796875" style="103" customWidth="1"/>
    <col min="4591" max="4591" width="9.1796875" style="103" customWidth="1"/>
    <col min="4592" max="4592" width="6.453125" style="103" bestFit="1" customWidth="1"/>
    <col min="4593" max="4593" width="9.1796875" style="103" bestFit="1" customWidth="1"/>
    <col min="4594" max="4594" width="9.453125" style="103" customWidth="1"/>
    <col min="4595" max="4595" width="14.1796875" style="103" bestFit="1" customWidth="1"/>
    <col min="4596" max="4596" width="8" style="103" customWidth="1"/>
    <col min="4597" max="4833" width="8.81640625" style="103"/>
    <col min="4834" max="4834" width="9.1796875" style="103" customWidth="1"/>
    <col min="4835" max="4835" width="12.453125" style="103" customWidth="1"/>
    <col min="4836" max="4836" width="8.81640625" style="103"/>
    <col min="4837" max="4837" width="7.81640625" style="103" customWidth="1"/>
    <col min="4838" max="4838" width="8.81640625" style="103" customWidth="1"/>
    <col min="4839" max="4839" width="6.453125" style="103" bestFit="1" customWidth="1"/>
    <col min="4840" max="4840" width="9.1796875" style="103" bestFit="1" customWidth="1"/>
    <col min="4841" max="4841" width="8.1796875" style="103" customWidth="1"/>
    <col min="4842" max="4842" width="14.81640625" style="103" bestFit="1" customWidth="1"/>
    <col min="4843" max="4843" width="7.54296875" style="103" customWidth="1"/>
    <col min="4844" max="4844" width="6.1796875" style="103" customWidth="1"/>
    <col min="4845" max="4845" width="8.81640625" style="103"/>
    <col min="4846" max="4846" width="7.1796875" style="103" customWidth="1"/>
    <col min="4847" max="4847" width="9.1796875" style="103" customWidth="1"/>
    <col min="4848" max="4848" width="6.453125" style="103" bestFit="1" customWidth="1"/>
    <col min="4849" max="4849" width="9.1796875" style="103" bestFit="1" customWidth="1"/>
    <col min="4850" max="4850" width="9.453125" style="103" customWidth="1"/>
    <col min="4851" max="4851" width="14.1796875" style="103" bestFit="1" customWidth="1"/>
    <col min="4852" max="4852" width="8" style="103" customWidth="1"/>
    <col min="4853" max="5089" width="8.81640625" style="103"/>
    <col min="5090" max="5090" width="9.1796875" style="103" customWidth="1"/>
    <col min="5091" max="5091" width="12.453125" style="103" customWidth="1"/>
    <col min="5092" max="5092" width="8.81640625" style="103"/>
    <col min="5093" max="5093" width="7.81640625" style="103" customWidth="1"/>
    <col min="5094" max="5094" width="8.81640625" style="103" customWidth="1"/>
    <col min="5095" max="5095" width="6.453125" style="103" bestFit="1" customWidth="1"/>
    <col min="5096" max="5096" width="9.1796875" style="103" bestFit="1" customWidth="1"/>
    <col min="5097" max="5097" width="8.1796875" style="103" customWidth="1"/>
    <col min="5098" max="5098" width="14.81640625" style="103" bestFit="1" customWidth="1"/>
    <col min="5099" max="5099" width="7.54296875" style="103" customWidth="1"/>
    <col min="5100" max="5100" width="6.1796875" style="103" customWidth="1"/>
    <col min="5101" max="5101" width="8.81640625" style="103"/>
    <col min="5102" max="5102" width="7.1796875" style="103" customWidth="1"/>
    <col min="5103" max="5103" width="9.1796875" style="103" customWidth="1"/>
    <col min="5104" max="5104" width="6.453125" style="103" bestFit="1" customWidth="1"/>
    <col min="5105" max="5105" width="9.1796875" style="103" bestFit="1" customWidth="1"/>
    <col min="5106" max="5106" width="9.453125" style="103" customWidth="1"/>
    <col min="5107" max="5107" width="14.1796875" style="103" bestFit="1" customWidth="1"/>
    <col min="5108" max="5108" width="8" style="103" customWidth="1"/>
    <col min="5109" max="5345" width="8.81640625" style="103"/>
    <col min="5346" max="5346" width="9.1796875" style="103" customWidth="1"/>
    <col min="5347" max="5347" width="12.453125" style="103" customWidth="1"/>
    <col min="5348" max="5348" width="8.81640625" style="103"/>
    <col min="5349" max="5349" width="7.81640625" style="103" customWidth="1"/>
    <col min="5350" max="5350" width="8.81640625" style="103" customWidth="1"/>
    <col min="5351" max="5351" width="6.453125" style="103" bestFit="1" customWidth="1"/>
    <col min="5352" max="5352" width="9.1796875" style="103" bestFit="1" customWidth="1"/>
    <col min="5353" max="5353" width="8.1796875" style="103" customWidth="1"/>
    <col min="5354" max="5354" width="14.81640625" style="103" bestFit="1" customWidth="1"/>
    <col min="5355" max="5355" width="7.54296875" style="103" customWidth="1"/>
    <col min="5356" max="5356" width="6.1796875" style="103" customWidth="1"/>
    <col min="5357" max="5357" width="8.81640625" style="103"/>
    <col min="5358" max="5358" width="7.1796875" style="103" customWidth="1"/>
    <col min="5359" max="5359" width="9.1796875" style="103" customWidth="1"/>
    <col min="5360" max="5360" width="6.453125" style="103" bestFit="1" customWidth="1"/>
    <col min="5361" max="5361" width="9.1796875" style="103" bestFit="1" customWidth="1"/>
    <col min="5362" max="5362" width="9.453125" style="103" customWidth="1"/>
    <col min="5363" max="5363" width="14.1796875" style="103" bestFit="1" customWidth="1"/>
    <col min="5364" max="5364" width="8" style="103" customWidth="1"/>
    <col min="5365" max="5601" width="8.81640625" style="103"/>
    <col min="5602" max="5602" width="9.1796875" style="103" customWidth="1"/>
    <col min="5603" max="5603" width="12.453125" style="103" customWidth="1"/>
    <col min="5604" max="5604" width="8.81640625" style="103"/>
    <col min="5605" max="5605" width="7.81640625" style="103" customWidth="1"/>
    <col min="5606" max="5606" width="8.81640625" style="103" customWidth="1"/>
    <col min="5607" max="5607" width="6.453125" style="103" bestFit="1" customWidth="1"/>
    <col min="5608" max="5608" width="9.1796875" style="103" bestFit="1" customWidth="1"/>
    <col min="5609" max="5609" width="8.1796875" style="103" customWidth="1"/>
    <col min="5610" max="5610" width="14.81640625" style="103" bestFit="1" customWidth="1"/>
    <col min="5611" max="5611" width="7.54296875" style="103" customWidth="1"/>
    <col min="5612" max="5612" width="6.1796875" style="103" customWidth="1"/>
    <col min="5613" max="5613" width="8.81640625" style="103"/>
    <col min="5614" max="5614" width="7.1796875" style="103" customWidth="1"/>
    <col min="5615" max="5615" width="9.1796875" style="103" customWidth="1"/>
    <col min="5616" max="5616" width="6.453125" style="103" bestFit="1" customWidth="1"/>
    <col min="5617" max="5617" width="9.1796875" style="103" bestFit="1" customWidth="1"/>
    <col min="5618" max="5618" width="9.453125" style="103" customWidth="1"/>
    <col min="5619" max="5619" width="14.1796875" style="103" bestFit="1" customWidth="1"/>
    <col min="5620" max="5620" width="8" style="103" customWidth="1"/>
    <col min="5621" max="5857" width="8.81640625" style="103"/>
    <col min="5858" max="5858" width="9.1796875" style="103" customWidth="1"/>
    <col min="5859" max="5859" width="12.453125" style="103" customWidth="1"/>
    <col min="5860" max="5860" width="8.81640625" style="103"/>
    <col min="5861" max="5861" width="7.81640625" style="103" customWidth="1"/>
    <col min="5862" max="5862" width="8.81640625" style="103" customWidth="1"/>
    <col min="5863" max="5863" width="6.453125" style="103" bestFit="1" customWidth="1"/>
    <col min="5864" max="5864" width="9.1796875" style="103" bestFit="1" customWidth="1"/>
    <col min="5865" max="5865" width="8.1796875" style="103" customWidth="1"/>
    <col min="5866" max="5866" width="14.81640625" style="103" bestFit="1" customWidth="1"/>
    <col min="5867" max="5867" width="7.54296875" style="103" customWidth="1"/>
    <col min="5868" max="5868" width="6.1796875" style="103" customWidth="1"/>
    <col min="5869" max="5869" width="8.81640625" style="103"/>
    <col min="5870" max="5870" width="7.1796875" style="103" customWidth="1"/>
    <col min="5871" max="5871" width="9.1796875" style="103" customWidth="1"/>
    <col min="5872" max="5872" width="6.453125" style="103" bestFit="1" customWidth="1"/>
    <col min="5873" max="5873" width="9.1796875" style="103" bestFit="1" customWidth="1"/>
    <col min="5874" max="5874" width="9.453125" style="103" customWidth="1"/>
    <col min="5875" max="5875" width="14.1796875" style="103" bestFit="1" customWidth="1"/>
    <col min="5876" max="5876" width="8" style="103" customWidth="1"/>
    <col min="5877" max="6113" width="8.81640625" style="103"/>
    <col min="6114" max="6114" width="9.1796875" style="103" customWidth="1"/>
    <col min="6115" max="6115" width="12.453125" style="103" customWidth="1"/>
    <col min="6116" max="6116" width="8.81640625" style="103"/>
    <col min="6117" max="6117" width="7.81640625" style="103" customWidth="1"/>
    <col min="6118" max="6118" width="8.81640625" style="103" customWidth="1"/>
    <col min="6119" max="6119" width="6.453125" style="103" bestFit="1" customWidth="1"/>
    <col min="6120" max="6120" width="9.1796875" style="103" bestFit="1" customWidth="1"/>
    <col min="6121" max="6121" width="8.1796875" style="103" customWidth="1"/>
    <col min="6122" max="6122" width="14.81640625" style="103" bestFit="1" customWidth="1"/>
    <col min="6123" max="6123" width="7.54296875" style="103" customWidth="1"/>
    <col min="6124" max="6124" width="6.1796875" style="103" customWidth="1"/>
    <col min="6125" max="6125" width="8.81640625" style="103"/>
    <col min="6126" max="6126" width="7.1796875" style="103" customWidth="1"/>
    <col min="6127" max="6127" width="9.1796875" style="103" customWidth="1"/>
    <col min="6128" max="6128" width="6.453125" style="103" bestFit="1" customWidth="1"/>
    <col min="6129" max="6129" width="9.1796875" style="103" bestFit="1" customWidth="1"/>
    <col min="6130" max="6130" width="9.453125" style="103" customWidth="1"/>
    <col min="6131" max="6131" width="14.1796875" style="103" bestFit="1" customWidth="1"/>
    <col min="6132" max="6132" width="8" style="103" customWidth="1"/>
    <col min="6133" max="6369" width="8.81640625" style="103"/>
    <col min="6370" max="6370" width="9.1796875" style="103" customWidth="1"/>
    <col min="6371" max="6371" width="12.453125" style="103" customWidth="1"/>
    <col min="6372" max="6372" width="8.81640625" style="103"/>
    <col min="6373" max="6373" width="7.81640625" style="103" customWidth="1"/>
    <col min="6374" max="6374" width="8.81640625" style="103" customWidth="1"/>
    <col min="6375" max="6375" width="6.453125" style="103" bestFit="1" customWidth="1"/>
    <col min="6376" max="6376" width="9.1796875" style="103" bestFit="1" customWidth="1"/>
    <col min="6377" max="6377" width="8.1796875" style="103" customWidth="1"/>
    <col min="6378" max="6378" width="14.81640625" style="103" bestFit="1" customWidth="1"/>
    <col min="6379" max="6379" width="7.54296875" style="103" customWidth="1"/>
    <col min="6380" max="6380" width="6.1796875" style="103" customWidth="1"/>
    <col min="6381" max="6381" width="8.81640625" style="103"/>
    <col min="6382" max="6382" width="7.1796875" style="103" customWidth="1"/>
    <col min="6383" max="6383" width="9.1796875" style="103" customWidth="1"/>
    <col min="6384" max="6384" width="6.453125" style="103" bestFit="1" customWidth="1"/>
    <col min="6385" max="6385" width="9.1796875" style="103" bestFit="1" customWidth="1"/>
    <col min="6386" max="6386" width="9.453125" style="103" customWidth="1"/>
    <col min="6387" max="6387" width="14.1796875" style="103" bestFit="1" customWidth="1"/>
    <col min="6388" max="6388" width="8" style="103" customWidth="1"/>
    <col min="6389" max="6625" width="8.81640625" style="103"/>
    <col min="6626" max="6626" width="9.1796875" style="103" customWidth="1"/>
    <col min="6627" max="6627" width="12.453125" style="103" customWidth="1"/>
    <col min="6628" max="6628" width="8.81640625" style="103"/>
    <col min="6629" max="6629" width="7.81640625" style="103" customWidth="1"/>
    <col min="6630" max="6630" width="8.81640625" style="103" customWidth="1"/>
    <col min="6631" max="6631" width="6.453125" style="103" bestFit="1" customWidth="1"/>
    <col min="6632" max="6632" width="9.1796875" style="103" bestFit="1" customWidth="1"/>
    <col min="6633" max="6633" width="8.1796875" style="103" customWidth="1"/>
    <col min="6634" max="6634" width="14.81640625" style="103" bestFit="1" customWidth="1"/>
    <col min="6635" max="6635" width="7.54296875" style="103" customWidth="1"/>
    <col min="6636" max="6636" width="6.1796875" style="103" customWidth="1"/>
    <col min="6637" max="6637" width="8.81640625" style="103"/>
    <col min="6638" max="6638" width="7.1796875" style="103" customWidth="1"/>
    <col min="6639" max="6639" width="9.1796875" style="103" customWidth="1"/>
    <col min="6640" max="6640" width="6.453125" style="103" bestFit="1" customWidth="1"/>
    <col min="6641" max="6641" width="9.1796875" style="103" bestFit="1" customWidth="1"/>
    <col min="6642" max="6642" width="9.453125" style="103" customWidth="1"/>
    <col min="6643" max="6643" width="14.1796875" style="103" bestFit="1" customWidth="1"/>
    <col min="6644" max="6644" width="8" style="103" customWidth="1"/>
    <col min="6645" max="6881" width="8.81640625" style="103"/>
    <col min="6882" max="6882" width="9.1796875" style="103" customWidth="1"/>
    <col min="6883" max="6883" width="12.453125" style="103" customWidth="1"/>
    <col min="6884" max="6884" width="8.81640625" style="103"/>
    <col min="6885" max="6885" width="7.81640625" style="103" customWidth="1"/>
    <col min="6886" max="6886" width="8.81640625" style="103" customWidth="1"/>
    <col min="6887" max="6887" width="6.453125" style="103" bestFit="1" customWidth="1"/>
    <col min="6888" max="6888" width="9.1796875" style="103" bestFit="1" customWidth="1"/>
    <col min="6889" max="6889" width="8.1796875" style="103" customWidth="1"/>
    <col min="6890" max="6890" width="14.81640625" style="103" bestFit="1" customWidth="1"/>
    <col min="6891" max="6891" width="7.54296875" style="103" customWidth="1"/>
    <col min="6892" max="6892" width="6.1796875" style="103" customWidth="1"/>
    <col min="6893" max="6893" width="8.81640625" style="103"/>
    <col min="6894" max="6894" width="7.1796875" style="103" customWidth="1"/>
    <col min="6895" max="6895" width="9.1796875" style="103" customWidth="1"/>
    <col min="6896" max="6896" width="6.453125" style="103" bestFit="1" customWidth="1"/>
    <col min="6897" max="6897" width="9.1796875" style="103" bestFit="1" customWidth="1"/>
    <col min="6898" max="6898" width="9.453125" style="103" customWidth="1"/>
    <col min="6899" max="6899" width="14.1796875" style="103" bestFit="1" customWidth="1"/>
    <col min="6900" max="6900" width="8" style="103" customWidth="1"/>
    <col min="6901" max="7137" width="8.81640625" style="103"/>
    <col min="7138" max="7138" width="9.1796875" style="103" customWidth="1"/>
    <col min="7139" max="7139" width="12.453125" style="103" customWidth="1"/>
    <col min="7140" max="7140" width="8.81640625" style="103"/>
    <col min="7141" max="7141" width="7.81640625" style="103" customWidth="1"/>
    <col min="7142" max="7142" width="8.81640625" style="103" customWidth="1"/>
    <col min="7143" max="7143" width="6.453125" style="103" bestFit="1" customWidth="1"/>
    <col min="7144" max="7144" width="9.1796875" style="103" bestFit="1" customWidth="1"/>
    <col min="7145" max="7145" width="8.1796875" style="103" customWidth="1"/>
    <col min="7146" max="7146" width="14.81640625" style="103" bestFit="1" customWidth="1"/>
    <col min="7147" max="7147" width="7.54296875" style="103" customWidth="1"/>
    <col min="7148" max="7148" width="6.1796875" style="103" customWidth="1"/>
    <col min="7149" max="7149" width="8.81640625" style="103"/>
    <col min="7150" max="7150" width="7.1796875" style="103" customWidth="1"/>
    <col min="7151" max="7151" width="9.1796875" style="103" customWidth="1"/>
    <col min="7152" max="7152" width="6.453125" style="103" bestFit="1" customWidth="1"/>
    <col min="7153" max="7153" width="9.1796875" style="103" bestFit="1" customWidth="1"/>
    <col min="7154" max="7154" width="9.453125" style="103" customWidth="1"/>
    <col min="7155" max="7155" width="14.1796875" style="103" bestFit="1" customWidth="1"/>
    <col min="7156" max="7156" width="8" style="103" customWidth="1"/>
    <col min="7157" max="7393" width="8.81640625" style="103"/>
    <col min="7394" max="7394" width="9.1796875" style="103" customWidth="1"/>
    <col min="7395" max="7395" width="12.453125" style="103" customWidth="1"/>
    <col min="7396" max="7396" width="8.81640625" style="103"/>
    <col min="7397" max="7397" width="7.81640625" style="103" customWidth="1"/>
    <col min="7398" max="7398" width="8.81640625" style="103" customWidth="1"/>
    <col min="7399" max="7399" width="6.453125" style="103" bestFit="1" customWidth="1"/>
    <col min="7400" max="7400" width="9.1796875" style="103" bestFit="1" customWidth="1"/>
    <col min="7401" max="7401" width="8.1796875" style="103" customWidth="1"/>
    <col min="7402" max="7402" width="14.81640625" style="103" bestFit="1" customWidth="1"/>
    <col min="7403" max="7403" width="7.54296875" style="103" customWidth="1"/>
    <col min="7404" max="7404" width="6.1796875" style="103" customWidth="1"/>
    <col min="7405" max="7405" width="8.81640625" style="103"/>
    <col min="7406" max="7406" width="7.1796875" style="103" customWidth="1"/>
    <col min="7407" max="7407" width="9.1796875" style="103" customWidth="1"/>
    <col min="7408" max="7408" width="6.453125" style="103" bestFit="1" customWidth="1"/>
    <col min="7409" max="7409" width="9.1796875" style="103" bestFit="1" customWidth="1"/>
    <col min="7410" max="7410" width="9.453125" style="103" customWidth="1"/>
    <col min="7411" max="7411" width="14.1796875" style="103" bestFit="1" customWidth="1"/>
    <col min="7412" max="7412" width="8" style="103" customWidth="1"/>
    <col min="7413" max="7649" width="8.81640625" style="103"/>
    <col min="7650" max="7650" width="9.1796875" style="103" customWidth="1"/>
    <col min="7651" max="7651" width="12.453125" style="103" customWidth="1"/>
    <col min="7652" max="7652" width="8.81640625" style="103"/>
    <col min="7653" max="7653" width="7.81640625" style="103" customWidth="1"/>
    <col min="7654" max="7654" width="8.81640625" style="103" customWidth="1"/>
    <col min="7655" max="7655" width="6.453125" style="103" bestFit="1" customWidth="1"/>
    <col min="7656" max="7656" width="9.1796875" style="103" bestFit="1" customWidth="1"/>
    <col min="7657" max="7657" width="8.1796875" style="103" customWidth="1"/>
    <col min="7658" max="7658" width="14.81640625" style="103" bestFit="1" customWidth="1"/>
    <col min="7659" max="7659" width="7.54296875" style="103" customWidth="1"/>
    <col min="7660" max="7660" width="6.1796875" style="103" customWidth="1"/>
    <col min="7661" max="7661" width="8.81640625" style="103"/>
    <col min="7662" max="7662" width="7.1796875" style="103" customWidth="1"/>
    <col min="7663" max="7663" width="9.1796875" style="103" customWidth="1"/>
    <col min="7664" max="7664" width="6.453125" style="103" bestFit="1" customWidth="1"/>
    <col min="7665" max="7665" width="9.1796875" style="103" bestFit="1" customWidth="1"/>
    <col min="7666" max="7666" width="9.453125" style="103" customWidth="1"/>
    <col min="7667" max="7667" width="14.1796875" style="103" bestFit="1" customWidth="1"/>
    <col min="7668" max="7668" width="8" style="103" customWidth="1"/>
    <col min="7669" max="7905" width="8.81640625" style="103"/>
    <col min="7906" max="7906" width="9.1796875" style="103" customWidth="1"/>
    <col min="7907" max="7907" width="12.453125" style="103" customWidth="1"/>
    <col min="7908" max="7908" width="8.81640625" style="103"/>
    <col min="7909" max="7909" width="7.81640625" style="103" customWidth="1"/>
    <col min="7910" max="7910" width="8.81640625" style="103" customWidth="1"/>
    <col min="7911" max="7911" width="6.453125" style="103" bestFit="1" customWidth="1"/>
    <col min="7912" max="7912" width="9.1796875" style="103" bestFit="1" customWidth="1"/>
    <col min="7913" max="7913" width="8.1796875" style="103" customWidth="1"/>
    <col min="7914" max="7914" width="14.81640625" style="103" bestFit="1" customWidth="1"/>
    <col min="7915" max="7915" width="7.54296875" style="103" customWidth="1"/>
    <col min="7916" max="7916" width="6.1796875" style="103" customWidth="1"/>
    <col min="7917" max="7917" width="8.81640625" style="103"/>
    <col min="7918" max="7918" width="7.1796875" style="103" customWidth="1"/>
    <col min="7919" max="7919" width="9.1796875" style="103" customWidth="1"/>
    <col min="7920" max="7920" width="6.453125" style="103" bestFit="1" customWidth="1"/>
    <col min="7921" max="7921" width="9.1796875" style="103" bestFit="1" customWidth="1"/>
    <col min="7922" max="7922" width="9.453125" style="103" customWidth="1"/>
    <col min="7923" max="7923" width="14.1796875" style="103" bestFit="1" customWidth="1"/>
    <col min="7924" max="7924" width="8" style="103" customWidth="1"/>
    <col min="7925" max="8161" width="8.81640625" style="103"/>
    <col min="8162" max="8162" width="9.1796875" style="103" customWidth="1"/>
    <col min="8163" max="8163" width="12.453125" style="103" customWidth="1"/>
    <col min="8164" max="8164" width="8.81640625" style="103"/>
    <col min="8165" max="8165" width="7.81640625" style="103" customWidth="1"/>
    <col min="8166" max="8166" width="8.81640625" style="103" customWidth="1"/>
    <col min="8167" max="8167" width="6.453125" style="103" bestFit="1" customWidth="1"/>
    <col min="8168" max="8168" width="9.1796875" style="103" bestFit="1" customWidth="1"/>
    <col min="8169" max="8169" width="8.1796875" style="103" customWidth="1"/>
    <col min="8170" max="8170" width="14.81640625" style="103" bestFit="1" customWidth="1"/>
    <col min="8171" max="8171" width="7.54296875" style="103" customWidth="1"/>
    <col min="8172" max="8172" width="6.1796875" style="103" customWidth="1"/>
    <col min="8173" max="8173" width="8.81640625" style="103"/>
    <col min="8174" max="8174" width="7.1796875" style="103" customWidth="1"/>
    <col min="8175" max="8175" width="9.1796875" style="103" customWidth="1"/>
    <col min="8176" max="8176" width="6.453125" style="103" bestFit="1" customWidth="1"/>
    <col min="8177" max="8177" width="9.1796875" style="103" bestFit="1" customWidth="1"/>
    <col min="8178" max="8178" width="9.453125" style="103" customWidth="1"/>
    <col min="8179" max="8179" width="14.1796875" style="103" bestFit="1" customWidth="1"/>
    <col min="8180" max="8180" width="8" style="103" customWidth="1"/>
    <col min="8181" max="8417" width="8.81640625" style="103"/>
    <col min="8418" max="8418" width="9.1796875" style="103" customWidth="1"/>
    <col min="8419" max="8419" width="12.453125" style="103" customWidth="1"/>
    <col min="8420" max="8420" width="8.81640625" style="103"/>
    <col min="8421" max="8421" width="7.81640625" style="103" customWidth="1"/>
    <col min="8422" max="8422" width="8.81640625" style="103" customWidth="1"/>
    <col min="8423" max="8423" width="6.453125" style="103" bestFit="1" customWidth="1"/>
    <col min="8424" max="8424" width="9.1796875" style="103" bestFit="1" customWidth="1"/>
    <col min="8425" max="8425" width="8.1796875" style="103" customWidth="1"/>
    <col min="8426" max="8426" width="14.81640625" style="103" bestFit="1" customWidth="1"/>
    <col min="8427" max="8427" width="7.54296875" style="103" customWidth="1"/>
    <col min="8428" max="8428" width="6.1796875" style="103" customWidth="1"/>
    <col min="8429" max="8429" width="8.81640625" style="103"/>
    <col min="8430" max="8430" width="7.1796875" style="103" customWidth="1"/>
    <col min="8431" max="8431" width="9.1796875" style="103" customWidth="1"/>
    <col min="8432" max="8432" width="6.453125" style="103" bestFit="1" customWidth="1"/>
    <col min="8433" max="8433" width="9.1796875" style="103" bestFit="1" customWidth="1"/>
    <col min="8434" max="8434" width="9.453125" style="103" customWidth="1"/>
    <col min="8435" max="8435" width="14.1796875" style="103" bestFit="1" customWidth="1"/>
    <col min="8436" max="8436" width="8" style="103" customWidth="1"/>
    <col min="8437" max="8673" width="8.81640625" style="103"/>
    <col min="8674" max="8674" width="9.1796875" style="103" customWidth="1"/>
    <col min="8675" max="8675" width="12.453125" style="103" customWidth="1"/>
    <col min="8676" max="8676" width="8.81640625" style="103"/>
    <col min="8677" max="8677" width="7.81640625" style="103" customWidth="1"/>
    <col min="8678" max="8678" width="8.81640625" style="103" customWidth="1"/>
    <col min="8679" max="8679" width="6.453125" style="103" bestFit="1" customWidth="1"/>
    <col min="8680" max="8680" width="9.1796875" style="103" bestFit="1" customWidth="1"/>
    <col min="8681" max="8681" width="8.1796875" style="103" customWidth="1"/>
    <col min="8682" max="8682" width="14.81640625" style="103" bestFit="1" customWidth="1"/>
    <col min="8683" max="8683" width="7.54296875" style="103" customWidth="1"/>
    <col min="8684" max="8684" width="6.1796875" style="103" customWidth="1"/>
    <col min="8685" max="8685" width="8.81640625" style="103"/>
    <col min="8686" max="8686" width="7.1796875" style="103" customWidth="1"/>
    <col min="8687" max="8687" width="9.1796875" style="103" customWidth="1"/>
    <col min="8688" max="8688" width="6.453125" style="103" bestFit="1" customWidth="1"/>
    <col min="8689" max="8689" width="9.1796875" style="103" bestFit="1" customWidth="1"/>
    <col min="8690" max="8690" width="9.453125" style="103" customWidth="1"/>
    <col min="8691" max="8691" width="14.1796875" style="103" bestFit="1" customWidth="1"/>
    <col min="8692" max="8692" width="8" style="103" customWidth="1"/>
    <col min="8693" max="8929" width="8.81640625" style="103"/>
    <col min="8930" max="8930" width="9.1796875" style="103" customWidth="1"/>
    <col min="8931" max="8931" width="12.453125" style="103" customWidth="1"/>
    <col min="8932" max="8932" width="8.81640625" style="103"/>
    <col min="8933" max="8933" width="7.81640625" style="103" customWidth="1"/>
    <col min="8934" max="8934" width="8.81640625" style="103" customWidth="1"/>
    <col min="8935" max="8935" width="6.453125" style="103" bestFit="1" customWidth="1"/>
    <col min="8936" max="8936" width="9.1796875" style="103" bestFit="1" customWidth="1"/>
    <col min="8937" max="8937" width="8.1796875" style="103" customWidth="1"/>
    <col min="8938" max="8938" width="14.81640625" style="103" bestFit="1" customWidth="1"/>
    <col min="8939" max="8939" width="7.54296875" style="103" customWidth="1"/>
    <col min="8940" max="8940" width="6.1796875" style="103" customWidth="1"/>
    <col min="8941" max="8941" width="8.81640625" style="103"/>
    <col min="8942" max="8942" width="7.1796875" style="103" customWidth="1"/>
    <col min="8943" max="8943" width="9.1796875" style="103" customWidth="1"/>
    <col min="8944" max="8944" width="6.453125" style="103" bestFit="1" customWidth="1"/>
    <col min="8945" max="8945" width="9.1796875" style="103" bestFit="1" customWidth="1"/>
    <col min="8946" max="8946" width="9.453125" style="103" customWidth="1"/>
    <col min="8947" max="8947" width="14.1796875" style="103" bestFit="1" customWidth="1"/>
    <col min="8948" max="8948" width="8" style="103" customWidth="1"/>
    <col min="8949" max="9185" width="8.81640625" style="103"/>
    <col min="9186" max="9186" width="9.1796875" style="103" customWidth="1"/>
    <col min="9187" max="9187" width="12.453125" style="103" customWidth="1"/>
    <col min="9188" max="9188" width="8.81640625" style="103"/>
    <col min="9189" max="9189" width="7.81640625" style="103" customWidth="1"/>
    <col min="9190" max="9190" width="8.81640625" style="103" customWidth="1"/>
    <col min="9191" max="9191" width="6.453125" style="103" bestFit="1" customWidth="1"/>
    <col min="9192" max="9192" width="9.1796875" style="103" bestFit="1" customWidth="1"/>
    <col min="9193" max="9193" width="8.1796875" style="103" customWidth="1"/>
    <col min="9194" max="9194" width="14.81640625" style="103" bestFit="1" customWidth="1"/>
    <col min="9195" max="9195" width="7.54296875" style="103" customWidth="1"/>
    <col min="9196" max="9196" width="6.1796875" style="103" customWidth="1"/>
    <col min="9197" max="9197" width="8.81640625" style="103"/>
    <col min="9198" max="9198" width="7.1796875" style="103" customWidth="1"/>
    <col min="9199" max="9199" width="9.1796875" style="103" customWidth="1"/>
    <col min="9200" max="9200" width="6.453125" style="103" bestFit="1" customWidth="1"/>
    <col min="9201" max="9201" width="9.1796875" style="103" bestFit="1" customWidth="1"/>
    <col min="9202" max="9202" width="9.453125" style="103" customWidth="1"/>
    <col min="9203" max="9203" width="14.1796875" style="103" bestFit="1" customWidth="1"/>
    <col min="9204" max="9204" width="8" style="103" customWidth="1"/>
    <col min="9205" max="9441" width="8.81640625" style="103"/>
    <col min="9442" max="9442" width="9.1796875" style="103" customWidth="1"/>
    <col min="9443" max="9443" width="12.453125" style="103" customWidth="1"/>
    <col min="9444" max="9444" width="8.81640625" style="103"/>
    <col min="9445" max="9445" width="7.81640625" style="103" customWidth="1"/>
    <col min="9446" max="9446" width="8.81640625" style="103" customWidth="1"/>
    <col min="9447" max="9447" width="6.453125" style="103" bestFit="1" customWidth="1"/>
    <col min="9448" max="9448" width="9.1796875" style="103" bestFit="1" customWidth="1"/>
    <col min="9449" max="9449" width="8.1796875" style="103" customWidth="1"/>
    <col min="9450" max="9450" width="14.81640625" style="103" bestFit="1" customWidth="1"/>
    <col min="9451" max="9451" width="7.54296875" style="103" customWidth="1"/>
    <col min="9452" max="9452" width="6.1796875" style="103" customWidth="1"/>
    <col min="9453" max="9453" width="8.81640625" style="103"/>
    <col min="9454" max="9454" width="7.1796875" style="103" customWidth="1"/>
    <col min="9455" max="9455" width="9.1796875" style="103" customWidth="1"/>
    <col min="9456" max="9456" width="6.453125" style="103" bestFit="1" customWidth="1"/>
    <col min="9457" max="9457" width="9.1796875" style="103" bestFit="1" customWidth="1"/>
    <col min="9458" max="9458" width="9.453125" style="103" customWidth="1"/>
    <col min="9459" max="9459" width="14.1796875" style="103" bestFit="1" customWidth="1"/>
    <col min="9460" max="9460" width="8" style="103" customWidth="1"/>
    <col min="9461" max="9697" width="8.81640625" style="103"/>
    <col min="9698" max="9698" width="9.1796875" style="103" customWidth="1"/>
    <col min="9699" max="9699" width="12.453125" style="103" customWidth="1"/>
    <col min="9700" max="9700" width="8.81640625" style="103"/>
    <col min="9701" max="9701" width="7.81640625" style="103" customWidth="1"/>
    <col min="9702" max="9702" width="8.81640625" style="103" customWidth="1"/>
    <col min="9703" max="9703" width="6.453125" style="103" bestFit="1" customWidth="1"/>
    <col min="9704" max="9704" width="9.1796875" style="103" bestFit="1" customWidth="1"/>
    <col min="9705" max="9705" width="8.1796875" style="103" customWidth="1"/>
    <col min="9706" max="9706" width="14.81640625" style="103" bestFit="1" customWidth="1"/>
    <col min="9707" max="9707" width="7.54296875" style="103" customWidth="1"/>
    <col min="9708" max="9708" width="6.1796875" style="103" customWidth="1"/>
    <col min="9709" max="9709" width="8.81640625" style="103"/>
    <col min="9710" max="9710" width="7.1796875" style="103" customWidth="1"/>
    <col min="9711" max="9711" width="9.1796875" style="103" customWidth="1"/>
    <col min="9712" max="9712" width="6.453125" style="103" bestFit="1" customWidth="1"/>
    <col min="9713" max="9713" width="9.1796875" style="103" bestFit="1" customWidth="1"/>
    <col min="9714" max="9714" width="9.453125" style="103" customWidth="1"/>
    <col min="9715" max="9715" width="14.1796875" style="103" bestFit="1" customWidth="1"/>
    <col min="9716" max="9716" width="8" style="103" customWidth="1"/>
    <col min="9717" max="9953" width="8.81640625" style="103"/>
    <col min="9954" max="9954" width="9.1796875" style="103" customWidth="1"/>
    <col min="9955" max="9955" width="12.453125" style="103" customWidth="1"/>
    <col min="9956" max="9956" width="8.81640625" style="103"/>
    <col min="9957" max="9957" width="7.81640625" style="103" customWidth="1"/>
    <col min="9958" max="9958" width="8.81640625" style="103" customWidth="1"/>
    <col min="9959" max="9959" width="6.453125" style="103" bestFit="1" customWidth="1"/>
    <col min="9960" max="9960" width="9.1796875" style="103" bestFit="1" customWidth="1"/>
    <col min="9961" max="9961" width="8.1796875" style="103" customWidth="1"/>
    <col min="9962" max="9962" width="14.81640625" style="103" bestFit="1" customWidth="1"/>
    <col min="9963" max="9963" width="7.54296875" style="103" customWidth="1"/>
    <col min="9964" max="9964" width="6.1796875" style="103" customWidth="1"/>
    <col min="9965" max="9965" width="8.81640625" style="103"/>
    <col min="9966" max="9966" width="7.1796875" style="103" customWidth="1"/>
    <col min="9967" max="9967" width="9.1796875" style="103" customWidth="1"/>
    <col min="9968" max="9968" width="6.453125" style="103" bestFit="1" customWidth="1"/>
    <col min="9969" max="9969" width="9.1796875" style="103" bestFit="1" customWidth="1"/>
    <col min="9970" max="9970" width="9.453125" style="103" customWidth="1"/>
    <col min="9971" max="9971" width="14.1796875" style="103" bestFit="1" customWidth="1"/>
    <col min="9972" max="9972" width="8" style="103" customWidth="1"/>
    <col min="9973" max="10209" width="8.81640625" style="103"/>
    <col min="10210" max="10210" width="9.1796875" style="103" customWidth="1"/>
    <col min="10211" max="10211" width="12.453125" style="103" customWidth="1"/>
    <col min="10212" max="10212" width="8.81640625" style="103"/>
    <col min="10213" max="10213" width="7.81640625" style="103" customWidth="1"/>
    <col min="10214" max="10214" width="8.81640625" style="103" customWidth="1"/>
    <col min="10215" max="10215" width="6.453125" style="103" bestFit="1" customWidth="1"/>
    <col min="10216" max="10216" width="9.1796875" style="103" bestFit="1" customWidth="1"/>
    <col min="10217" max="10217" width="8.1796875" style="103" customWidth="1"/>
    <col min="10218" max="10218" width="14.81640625" style="103" bestFit="1" customWidth="1"/>
    <col min="10219" max="10219" width="7.54296875" style="103" customWidth="1"/>
    <col min="10220" max="10220" width="6.1796875" style="103" customWidth="1"/>
    <col min="10221" max="10221" width="8.81640625" style="103"/>
    <col min="10222" max="10222" width="7.1796875" style="103" customWidth="1"/>
    <col min="10223" max="10223" width="9.1796875" style="103" customWidth="1"/>
    <col min="10224" max="10224" width="6.453125" style="103" bestFit="1" customWidth="1"/>
    <col min="10225" max="10225" width="9.1796875" style="103" bestFit="1" customWidth="1"/>
    <col min="10226" max="10226" width="9.453125" style="103" customWidth="1"/>
    <col min="10227" max="10227" width="14.1796875" style="103" bestFit="1" customWidth="1"/>
    <col min="10228" max="10228" width="8" style="103" customWidth="1"/>
    <col min="10229" max="10465" width="8.81640625" style="103"/>
    <col min="10466" max="10466" width="9.1796875" style="103" customWidth="1"/>
    <col min="10467" max="10467" width="12.453125" style="103" customWidth="1"/>
    <col min="10468" max="10468" width="8.81640625" style="103"/>
    <col min="10469" max="10469" width="7.81640625" style="103" customWidth="1"/>
    <col min="10470" max="10470" width="8.81640625" style="103" customWidth="1"/>
    <col min="10471" max="10471" width="6.453125" style="103" bestFit="1" customWidth="1"/>
    <col min="10472" max="10472" width="9.1796875" style="103" bestFit="1" customWidth="1"/>
    <col min="10473" max="10473" width="8.1796875" style="103" customWidth="1"/>
    <col min="10474" max="10474" width="14.81640625" style="103" bestFit="1" customWidth="1"/>
    <col min="10475" max="10475" width="7.54296875" style="103" customWidth="1"/>
    <col min="10476" max="10476" width="6.1796875" style="103" customWidth="1"/>
    <col min="10477" max="10477" width="8.81640625" style="103"/>
    <col min="10478" max="10478" width="7.1796875" style="103" customWidth="1"/>
    <col min="10479" max="10479" width="9.1796875" style="103" customWidth="1"/>
    <col min="10480" max="10480" width="6.453125" style="103" bestFit="1" customWidth="1"/>
    <col min="10481" max="10481" width="9.1796875" style="103" bestFit="1" customWidth="1"/>
    <col min="10482" max="10482" width="9.453125" style="103" customWidth="1"/>
    <col min="10483" max="10483" width="14.1796875" style="103" bestFit="1" customWidth="1"/>
    <col min="10484" max="10484" width="8" style="103" customWidth="1"/>
    <col min="10485" max="10721" width="8.81640625" style="103"/>
    <col min="10722" max="10722" width="9.1796875" style="103" customWidth="1"/>
    <col min="10723" max="10723" width="12.453125" style="103" customWidth="1"/>
    <col min="10724" max="10724" width="8.81640625" style="103"/>
    <col min="10725" max="10725" width="7.81640625" style="103" customWidth="1"/>
    <col min="10726" max="10726" width="8.81640625" style="103" customWidth="1"/>
    <col min="10727" max="10727" width="6.453125" style="103" bestFit="1" customWidth="1"/>
    <col min="10728" max="10728" width="9.1796875" style="103" bestFit="1" customWidth="1"/>
    <col min="10729" max="10729" width="8.1796875" style="103" customWidth="1"/>
    <col min="10730" max="10730" width="14.81640625" style="103" bestFit="1" customWidth="1"/>
    <col min="10731" max="10731" width="7.54296875" style="103" customWidth="1"/>
    <col min="10732" max="10732" width="6.1796875" style="103" customWidth="1"/>
    <col min="10733" max="10733" width="8.81640625" style="103"/>
    <col min="10734" max="10734" width="7.1796875" style="103" customWidth="1"/>
    <col min="10735" max="10735" width="9.1796875" style="103" customWidth="1"/>
    <col min="10736" max="10736" width="6.453125" style="103" bestFit="1" customWidth="1"/>
    <col min="10737" max="10737" width="9.1796875" style="103" bestFit="1" customWidth="1"/>
    <col min="10738" max="10738" width="9.453125" style="103" customWidth="1"/>
    <col min="10739" max="10739" width="14.1796875" style="103" bestFit="1" customWidth="1"/>
    <col min="10740" max="10740" width="8" style="103" customWidth="1"/>
    <col min="10741" max="10977" width="8.81640625" style="103"/>
    <col min="10978" max="10978" width="9.1796875" style="103" customWidth="1"/>
    <col min="10979" max="10979" width="12.453125" style="103" customWidth="1"/>
    <col min="10980" max="10980" width="8.81640625" style="103"/>
    <col min="10981" max="10981" width="7.81640625" style="103" customWidth="1"/>
    <col min="10982" max="10982" width="8.81640625" style="103" customWidth="1"/>
    <col min="10983" max="10983" width="6.453125" style="103" bestFit="1" customWidth="1"/>
    <col min="10984" max="10984" width="9.1796875" style="103" bestFit="1" customWidth="1"/>
    <col min="10985" max="10985" width="8.1796875" style="103" customWidth="1"/>
    <col min="10986" max="10986" width="14.81640625" style="103" bestFit="1" customWidth="1"/>
    <col min="10987" max="10987" width="7.54296875" style="103" customWidth="1"/>
    <col min="10988" max="10988" width="6.1796875" style="103" customWidth="1"/>
    <col min="10989" max="10989" width="8.81640625" style="103"/>
    <col min="10990" max="10990" width="7.1796875" style="103" customWidth="1"/>
    <col min="10991" max="10991" width="9.1796875" style="103" customWidth="1"/>
    <col min="10992" max="10992" width="6.453125" style="103" bestFit="1" customWidth="1"/>
    <col min="10993" max="10993" width="9.1796875" style="103" bestFit="1" customWidth="1"/>
    <col min="10994" max="10994" width="9.453125" style="103" customWidth="1"/>
    <col min="10995" max="10995" width="14.1796875" style="103" bestFit="1" customWidth="1"/>
    <col min="10996" max="10996" width="8" style="103" customWidth="1"/>
    <col min="10997" max="11233" width="8.81640625" style="103"/>
    <col min="11234" max="11234" width="9.1796875" style="103" customWidth="1"/>
    <col min="11235" max="11235" width="12.453125" style="103" customWidth="1"/>
    <col min="11236" max="11236" width="8.81640625" style="103"/>
    <col min="11237" max="11237" width="7.81640625" style="103" customWidth="1"/>
    <col min="11238" max="11238" width="8.81640625" style="103" customWidth="1"/>
    <col min="11239" max="11239" width="6.453125" style="103" bestFit="1" customWidth="1"/>
    <col min="11240" max="11240" width="9.1796875" style="103" bestFit="1" customWidth="1"/>
    <col min="11241" max="11241" width="8.1796875" style="103" customWidth="1"/>
    <col min="11242" max="11242" width="14.81640625" style="103" bestFit="1" customWidth="1"/>
    <col min="11243" max="11243" width="7.54296875" style="103" customWidth="1"/>
    <col min="11244" max="11244" width="6.1796875" style="103" customWidth="1"/>
    <col min="11245" max="11245" width="8.81640625" style="103"/>
    <col min="11246" max="11246" width="7.1796875" style="103" customWidth="1"/>
    <col min="11247" max="11247" width="9.1796875" style="103" customWidth="1"/>
    <col min="11248" max="11248" width="6.453125" style="103" bestFit="1" customWidth="1"/>
    <col min="11249" max="11249" width="9.1796875" style="103" bestFit="1" customWidth="1"/>
    <col min="11250" max="11250" width="9.453125" style="103" customWidth="1"/>
    <col min="11251" max="11251" width="14.1796875" style="103" bestFit="1" customWidth="1"/>
    <col min="11252" max="11252" width="8" style="103" customWidth="1"/>
    <col min="11253" max="11489" width="8.81640625" style="103"/>
    <col min="11490" max="11490" width="9.1796875" style="103" customWidth="1"/>
    <col min="11491" max="11491" width="12.453125" style="103" customWidth="1"/>
    <col min="11492" max="11492" width="8.81640625" style="103"/>
    <col min="11493" max="11493" width="7.81640625" style="103" customWidth="1"/>
    <col min="11494" max="11494" width="8.81640625" style="103" customWidth="1"/>
    <col min="11495" max="11495" width="6.453125" style="103" bestFit="1" customWidth="1"/>
    <col min="11496" max="11496" width="9.1796875" style="103" bestFit="1" customWidth="1"/>
    <col min="11497" max="11497" width="8.1796875" style="103" customWidth="1"/>
    <col min="11498" max="11498" width="14.81640625" style="103" bestFit="1" customWidth="1"/>
    <col min="11499" max="11499" width="7.54296875" style="103" customWidth="1"/>
    <col min="11500" max="11500" width="6.1796875" style="103" customWidth="1"/>
    <col min="11501" max="11501" width="8.81640625" style="103"/>
    <col min="11502" max="11502" width="7.1796875" style="103" customWidth="1"/>
    <col min="11503" max="11503" width="9.1796875" style="103" customWidth="1"/>
    <col min="11504" max="11504" width="6.453125" style="103" bestFit="1" customWidth="1"/>
    <col min="11505" max="11505" width="9.1796875" style="103" bestFit="1" customWidth="1"/>
    <col min="11506" max="11506" width="9.453125" style="103" customWidth="1"/>
    <col min="11507" max="11507" width="14.1796875" style="103" bestFit="1" customWidth="1"/>
    <col min="11508" max="11508" width="8" style="103" customWidth="1"/>
    <col min="11509" max="11745" width="8.81640625" style="103"/>
    <col min="11746" max="11746" width="9.1796875" style="103" customWidth="1"/>
    <col min="11747" max="11747" width="12.453125" style="103" customWidth="1"/>
    <col min="11748" max="11748" width="8.81640625" style="103"/>
    <col min="11749" max="11749" width="7.81640625" style="103" customWidth="1"/>
    <col min="11750" max="11750" width="8.81640625" style="103" customWidth="1"/>
    <col min="11751" max="11751" width="6.453125" style="103" bestFit="1" customWidth="1"/>
    <col min="11752" max="11752" width="9.1796875" style="103" bestFit="1" customWidth="1"/>
    <col min="11753" max="11753" width="8.1796875" style="103" customWidth="1"/>
    <col min="11754" max="11754" width="14.81640625" style="103" bestFit="1" customWidth="1"/>
    <col min="11755" max="11755" width="7.54296875" style="103" customWidth="1"/>
    <col min="11756" max="11756" width="6.1796875" style="103" customWidth="1"/>
    <col min="11757" max="11757" width="8.81640625" style="103"/>
    <col min="11758" max="11758" width="7.1796875" style="103" customWidth="1"/>
    <col min="11759" max="11759" width="9.1796875" style="103" customWidth="1"/>
    <col min="11760" max="11760" width="6.453125" style="103" bestFit="1" customWidth="1"/>
    <col min="11761" max="11761" width="9.1796875" style="103" bestFit="1" customWidth="1"/>
    <col min="11762" max="11762" width="9.453125" style="103" customWidth="1"/>
    <col min="11763" max="11763" width="14.1796875" style="103" bestFit="1" customWidth="1"/>
    <col min="11764" max="11764" width="8" style="103" customWidth="1"/>
    <col min="11765" max="12001" width="8.81640625" style="103"/>
    <col min="12002" max="12002" width="9.1796875" style="103" customWidth="1"/>
    <col min="12003" max="12003" width="12.453125" style="103" customWidth="1"/>
    <col min="12004" max="12004" width="8.81640625" style="103"/>
    <col min="12005" max="12005" width="7.81640625" style="103" customWidth="1"/>
    <col min="12006" max="12006" width="8.81640625" style="103" customWidth="1"/>
    <col min="12007" max="12007" width="6.453125" style="103" bestFit="1" customWidth="1"/>
    <col min="12008" max="12008" width="9.1796875" style="103" bestFit="1" customWidth="1"/>
    <col min="12009" max="12009" width="8.1796875" style="103" customWidth="1"/>
    <col min="12010" max="12010" width="14.81640625" style="103" bestFit="1" customWidth="1"/>
    <col min="12011" max="12011" width="7.54296875" style="103" customWidth="1"/>
    <col min="12012" max="12012" width="6.1796875" style="103" customWidth="1"/>
    <col min="12013" max="12013" width="8.81640625" style="103"/>
    <col min="12014" max="12014" width="7.1796875" style="103" customWidth="1"/>
    <col min="12015" max="12015" width="9.1796875" style="103" customWidth="1"/>
    <col min="12016" max="12016" width="6.453125" style="103" bestFit="1" customWidth="1"/>
    <col min="12017" max="12017" width="9.1796875" style="103" bestFit="1" customWidth="1"/>
    <col min="12018" max="12018" width="9.453125" style="103" customWidth="1"/>
    <col min="12019" max="12019" width="14.1796875" style="103" bestFit="1" customWidth="1"/>
    <col min="12020" max="12020" width="8" style="103" customWidth="1"/>
    <col min="12021" max="12257" width="8.81640625" style="103"/>
    <col min="12258" max="12258" width="9.1796875" style="103" customWidth="1"/>
    <col min="12259" max="12259" width="12.453125" style="103" customWidth="1"/>
    <col min="12260" max="12260" width="8.81640625" style="103"/>
    <col min="12261" max="12261" width="7.81640625" style="103" customWidth="1"/>
    <col min="12262" max="12262" width="8.81640625" style="103" customWidth="1"/>
    <col min="12263" max="12263" width="6.453125" style="103" bestFit="1" customWidth="1"/>
    <col min="12264" max="12264" width="9.1796875" style="103" bestFit="1" customWidth="1"/>
    <col min="12265" max="12265" width="8.1796875" style="103" customWidth="1"/>
    <col min="12266" max="12266" width="14.81640625" style="103" bestFit="1" customWidth="1"/>
    <col min="12267" max="12267" width="7.54296875" style="103" customWidth="1"/>
    <col min="12268" max="12268" width="6.1796875" style="103" customWidth="1"/>
    <col min="12269" max="12269" width="8.81640625" style="103"/>
    <col min="12270" max="12270" width="7.1796875" style="103" customWidth="1"/>
    <col min="12271" max="12271" width="9.1796875" style="103" customWidth="1"/>
    <col min="12272" max="12272" width="6.453125" style="103" bestFit="1" customWidth="1"/>
    <col min="12273" max="12273" width="9.1796875" style="103" bestFit="1" customWidth="1"/>
    <col min="12274" max="12274" width="9.453125" style="103" customWidth="1"/>
    <col min="12275" max="12275" width="14.1796875" style="103" bestFit="1" customWidth="1"/>
    <col min="12276" max="12276" width="8" style="103" customWidth="1"/>
    <col min="12277" max="12513" width="8.81640625" style="103"/>
    <col min="12514" max="12514" width="9.1796875" style="103" customWidth="1"/>
    <col min="12515" max="12515" width="12.453125" style="103" customWidth="1"/>
    <col min="12516" max="12516" width="8.81640625" style="103"/>
    <col min="12517" max="12517" width="7.81640625" style="103" customWidth="1"/>
    <col min="12518" max="12518" width="8.81640625" style="103" customWidth="1"/>
    <col min="12519" max="12519" width="6.453125" style="103" bestFit="1" customWidth="1"/>
    <col min="12520" max="12520" width="9.1796875" style="103" bestFit="1" customWidth="1"/>
    <col min="12521" max="12521" width="8.1796875" style="103" customWidth="1"/>
    <col min="12522" max="12522" width="14.81640625" style="103" bestFit="1" customWidth="1"/>
    <col min="12523" max="12523" width="7.54296875" style="103" customWidth="1"/>
    <col min="12524" max="12524" width="6.1796875" style="103" customWidth="1"/>
    <col min="12525" max="12525" width="8.81640625" style="103"/>
    <col min="12526" max="12526" width="7.1796875" style="103" customWidth="1"/>
    <col min="12527" max="12527" width="9.1796875" style="103" customWidth="1"/>
    <col min="12528" max="12528" width="6.453125" style="103" bestFit="1" customWidth="1"/>
    <col min="12529" max="12529" width="9.1796875" style="103" bestFit="1" customWidth="1"/>
    <col min="12530" max="12530" width="9.453125" style="103" customWidth="1"/>
    <col min="12531" max="12531" width="14.1796875" style="103" bestFit="1" customWidth="1"/>
    <col min="12532" max="12532" width="8" style="103" customWidth="1"/>
    <col min="12533" max="12769" width="8.81640625" style="103"/>
    <col min="12770" max="12770" width="9.1796875" style="103" customWidth="1"/>
    <col min="12771" max="12771" width="12.453125" style="103" customWidth="1"/>
    <col min="12772" max="12772" width="8.81640625" style="103"/>
    <col min="12773" max="12773" width="7.81640625" style="103" customWidth="1"/>
    <col min="12774" max="12774" width="8.81640625" style="103" customWidth="1"/>
    <col min="12775" max="12775" width="6.453125" style="103" bestFit="1" customWidth="1"/>
    <col min="12776" max="12776" width="9.1796875" style="103" bestFit="1" customWidth="1"/>
    <col min="12777" max="12777" width="8.1796875" style="103" customWidth="1"/>
    <col min="12778" max="12778" width="14.81640625" style="103" bestFit="1" customWidth="1"/>
    <col min="12779" max="12779" width="7.54296875" style="103" customWidth="1"/>
    <col min="12780" max="12780" width="6.1796875" style="103" customWidth="1"/>
    <col min="12781" max="12781" width="8.81640625" style="103"/>
    <col min="12782" max="12782" width="7.1796875" style="103" customWidth="1"/>
    <col min="12783" max="12783" width="9.1796875" style="103" customWidth="1"/>
    <col min="12784" max="12784" width="6.453125" style="103" bestFit="1" customWidth="1"/>
    <col min="12785" max="12785" width="9.1796875" style="103" bestFit="1" customWidth="1"/>
    <col min="12786" max="12786" width="9.453125" style="103" customWidth="1"/>
    <col min="12787" max="12787" width="14.1796875" style="103" bestFit="1" customWidth="1"/>
    <col min="12788" max="12788" width="8" style="103" customWidth="1"/>
    <col min="12789" max="13025" width="8.81640625" style="103"/>
    <col min="13026" max="13026" width="9.1796875" style="103" customWidth="1"/>
    <col min="13027" max="13027" width="12.453125" style="103" customWidth="1"/>
    <col min="13028" max="13028" width="8.81640625" style="103"/>
    <col min="13029" max="13029" width="7.81640625" style="103" customWidth="1"/>
    <col min="13030" max="13030" width="8.81640625" style="103" customWidth="1"/>
    <col min="13031" max="13031" width="6.453125" style="103" bestFit="1" customWidth="1"/>
    <col min="13032" max="13032" width="9.1796875" style="103" bestFit="1" customWidth="1"/>
    <col min="13033" max="13033" width="8.1796875" style="103" customWidth="1"/>
    <col min="13034" max="13034" width="14.81640625" style="103" bestFit="1" customWidth="1"/>
    <col min="13035" max="13035" width="7.54296875" style="103" customWidth="1"/>
    <col min="13036" max="13036" width="6.1796875" style="103" customWidth="1"/>
    <col min="13037" max="13037" width="8.81640625" style="103"/>
    <col min="13038" max="13038" width="7.1796875" style="103" customWidth="1"/>
    <col min="13039" max="13039" width="9.1796875" style="103" customWidth="1"/>
    <col min="13040" max="13040" width="6.453125" style="103" bestFit="1" customWidth="1"/>
    <col min="13041" max="13041" width="9.1796875" style="103" bestFit="1" customWidth="1"/>
    <col min="13042" max="13042" width="9.453125" style="103" customWidth="1"/>
    <col min="13043" max="13043" width="14.1796875" style="103" bestFit="1" customWidth="1"/>
    <col min="13044" max="13044" width="8" style="103" customWidth="1"/>
    <col min="13045" max="13281" width="8.81640625" style="103"/>
    <col min="13282" max="13282" width="9.1796875" style="103" customWidth="1"/>
    <col min="13283" max="13283" width="12.453125" style="103" customWidth="1"/>
    <col min="13284" max="13284" width="8.81640625" style="103"/>
    <col min="13285" max="13285" width="7.81640625" style="103" customWidth="1"/>
    <col min="13286" max="13286" width="8.81640625" style="103" customWidth="1"/>
    <col min="13287" max="13287" width="6.453125" style="103" bestFit="1" customWidth="1"/>
    <col min="13288" max="13288" width="9.1796875" style="103" bestFit="1" customWidth="1"/>
    <col min="13289" max="13289" width="8.1796875" style="103" customWidth="1"/>
    <col min="13290" max="13290" width="14.81640625" style="103" bestFit="1" customWidth="1"/>
    <col min="13291" max="13291" width="7.54296875" style="103" customWidth="1"/>
    <col min="13292" max="13292" width="6.1796875" style="103" customWidth="1"/>
    <col min="13293" max="13293" width="8.81640625" style="103"/>
    <col min="13294" max="13294" width="7.1796875" style="103" customWidth="1"/>
    <col min="13295" max="13295" width="9.1796875" style="103" customWidth="1"/>
    <col min="13296" max="13296" width="6.453125" style="103" bestFit="1" customWidth="1"/>
    <col min="13297" max="13297" width="9.1796875" style="103" bestFit="1" customWidth="1"/>
    <col min="13298" max="13298" width="9.453125" style="103" customWidth="1"/>
    <col min="13299" max="13299" width="14.1796875" style="103" bestFit="1" customWidth="1"/>
    <col min="13300" max="13300" width="8" style="103" customWidth="1"/>
    <col min="13301" max="13537" width="8.81640625" style="103"/>
    <col min="13538" max="13538" width="9.1796875" style="103" customWidth="1"/>
    <col min="13539" max="13539" width="12.453125" style="103" customWidth="1"/>
    <col min="13540" max="13540" width="8.81640625" style="103"/>
    <col min="13541" max="13541" width="7.81640625" style="103" customWidth="1"/>
    <col min="13542" max="13542" width="8.81640625" style="103" customWidth="1"/>
    <col min="13543" max="13543" width="6.453125" style="103" bestFit="1" customWidth="1"/>
    <col min="13544" max="13544" width="9.1796875" style="103" bestFit="1" customWidth="1"/>
    <col min="13545" max="13545" width="8.1796875" style="103" customWidth="1"/>
    <col min="13546" max="13546" width="14.81640625" style="103" bestFit="1" customWidth="1"/>
    <col min="13547" max="13547" width="7.54296875" style="103" customWidth="1"/>
    <col min="13548" max="13548" width="6.1796875" style="103" customWidth="1"/>
    <col min="13549" max="13549" width="8.81640625" style="103"/>
    <col min="13550" max="13550" width="7.1796875" style="103" customWidth="1"/>
    <col min="13551" max="13551" width="9.1796875" style="103" customWidth="1"/>
    <col min="13552" max="13552" width="6.453125" style="103" bestFit="1" customWidth="1"/>
    <col min="13553" max="13553" width="9.1796875" style="103" bestFit="1" customWidth="1"/>
    <col min="13554" max="13554" width="9.453125" style="103" customWidth="1"/>
    <col min="13555" max="13555" width="14.1796875" style="103" bestFit="1" customWidth="1"/>
    <col min="13556" max="13556" width="8" style="103" customWidth="1"/>
    <col min="13557" max="13793" width="8.81640625" style="103"/>
    <col min="13794" max="13794" width="9.1796875" style="103" customWidth="1"/>
    <col min="13795" max="13795" width="12.453125" style="103" customWidth="1"/>
    <col min="13796" max="13796" width="8.81640625" style="103"/>
    <col min="13797" max="13797" width="7.81640625" style="103" customWidth="1"/>
    <col min="13798" max="13798" width="8.81640625" style="103" customWidth="1"/>
    <col min="13799" max="13799" width="6.453125" style="103" bestFit="1" customWidth="1"/>
    <col min="13800" max="13800" width="9.1796875" style="103" bestFit="1" customWidth="1"/>
    <col min="13801" max="13801" width="8.1796875" style="103" customWidth="1"/>
    <col min="13802" max="13802" width="14.81640625" style="103" bestFit="1" customWidth="1"/>
    <col min="13803" max="13803" width="7.54296875" style="103" customWidth="1"/>
    <col min="13804" max="13804" width="6.1796875" style="103" customWidth="1"/>
    <col min="13805" max="13805" width="8.81640625" style="103"/>
    <col min="13806" max="13806" width="7.1796875" style="103" customWidth="1"/>
    <col min="13807" max="13807" width="9.1796875" style="103" customWidth="1"/>
    <col min="13808" max="13808" width="6.453125" style="103" bestFit="1" customWidth="1"/>
    <col min="13809" max="13809" width="9.1796875" style="103" bestFit="1" customWidth="1"/>
    <col min="13810" max="13810" width="9.453125" style="103" customWidth="1"/>
    <col min="13811" max="13811" width="14.1796875" style="103" bestFit="1" customWidth="1"/>
    <col min="13812" max="13812" width="8" style="103" customWidth="1"/>
    <col min="13813" max="14049" width="8.81640625" style="103"/>
    <col min="14050" max="14050" width="9.1796875" style="103" customWidth="1"/>
    <col min="14051" max="14051" width="12.453125" style="103" customWidth="1"/>
    <col min="14052" max="14052" width="8.81640625" style="103"/>
    <col min="14053" max="14053" width="7.81640625" style="103" customWidth="1"/>
    <col min="14054" max="14054" width="8.81640625" style="103" customWidth="1"/>
    <col min="14055" max="14055" width="6.453125" style="103" bestFit="1" customWidth="1"/>
    <col min="14056" max="14056" width="9.1796875" style="103" bestFit="1" customWidth="1"/>
    <col min="14057" max="14057" width="8.1796875" style="103" customWidth="1"/>
    <col min="14058" max="14058" width="14.81640625" style="103" bestFit="1" customWidth="1"/>
    <col min="14059" max="14059" width="7.54296875" style="103" customWidth="1"/>
    <col min="14060" max="14060" width="6.1796875" style="103" customWidth="1"/>
    <col min="14061" max="14061" width="8.81640625" style="103"/>
    <col min="14062" max="14062" width="7.1796875" style="103" customWidth="1"/>
    <col min="14063" max="14063" width="9.1796875" style="103" customWidth="1"/>
    <col min="14064" max="14064" width="6.453125" style="103" bestFit="1" customWidth="1"/>
    <col min="14065" max="14065" width="9.1796875" style="103" bestFit="1" customWidth="1"/>
    <col min="14066" max="14066" width="9.453125" style="103" customWidth="1"/>
    <col min="14067" max="14067" width="14.1796875" style="103" bestFit="1" customWidth="1"/>
    <col min="14068" max="14068" width="8" style="103" customWidth="1"/>
    <col min="14069" max="14305" width="8.81640625" style="103"/>
    <col min="14306" max="14306" width="9.1796875" style="103" customWidth="1"/>
    <col min="14307" max="14307" width="12.453125" style="103" customWidth="1"/>
    <col min="14308" max="14308" width="8.81640625" style="103"/>
    <col min="14309" max="14309" width="7.81640625" style="103" customWidth="1"/>
    <col min="14310" max="14310" width="8.81640625" style="103" customWidth="1"/>
    <col min="14311" max="14311" width="6.453125" style="103" bestFit="1" customWidth="1"/>
    <col min="14312" max="14312" width="9.1796875" style="103" bestFit="1" customWidth="1"/>
    <col min="14313" max="14313" width="8.1796875" style="103" customWidth="1"/>
    <col min="14314" max="14314" width="14.81640625" style="103" bestFit="1" customWidth="1"/>
    <col min="14315" max="14315" width="7.54296875" style="103" customWidth="1"/>
    <col min="14316" max="14316" width="6.1796875" style="103" customWidth="1"/>
    <col min="14317" max="14317" width="8.81640625" style="103"/>
    <col min="14318" max="14318" width="7.1796875" style="103" customWidth="1"/>
    <col min="14319" max="14319" width="9.1796875" style="103" customWidth="1"/>
    <col min="14320" max="14320" width="6.453125" style="103" bestFit="1" customWidth="1"/>
    <col min="14321" max="14321" width="9.1796875" style="103" bestFit="1" customWidth="1"/>
    <col min="14322" max="14322" width="9.453125" style="103" customWidth="1"/>
    <col min="14323" max="14323" width="14.1796875" style="103" bestFit="1" customWidth="1"/>
    <col min="14324" max="14324" width="8" style="103" customWidth="1"/>
    <col min="14325" max="14561" width="8.81640625" style="103"/>
    <col min="14562" max="14562" width="9.1796875" style="103" customWidth="1"/>
    <col min="14563" max="14563" width="12.453125" style="103" customWidth="1"/>
    <col min="14564" max="14564" width="8.81640625" style="103"/>
    <col min="14565" max="14565" width="7.81640625" style="103" customWidth="1"/>
    <col min="14566" max="14566" width="8.81640625" style="103" customWidth="1"/>
    <col min="14567" max="14567" width="6.453125" style="103" bestFit="1" customWidth="1"/>
    <col min="14568" max="14568" width="9.1796875" style="103" bestFit="1" customWidth="1"/>
    <col min="14569" max="14569" width="8.1796875" style="103" customWidth="1"/>
    <col min="14570" max="14570" width="14.81640625" style="103" bestFit="1" customWidth="1"/>
    <col min="14571" max="14571" width="7.54296875" style="103" customWidth="1"/>
    <col min="14572" max="14572" width="6.1796875" style="103" customWidth="1"/>
    <col min="14573" max="14573" width="8.81640625" style="103"/>
    <col min="14574" max="14574" width="7.1796875" style="103" customWidth="1"/>
    <col min="14575" max="14575" width="9.1796875" style="103" customWidth="1"/>
    <col min="14576" max="14576" width="6.453125" style="103" bestFit="1" customWidth="1"/>
    <col min="14577" max="14577" width="9.1796875" style="103" bestFit="1" customWidth="1"/>
    <col min="14578" max="14578" width="9.453125" style="103" customWidth="1"/>
    <col min="14579" max="14579" width="14.1796875" style="103" bestFit="1" customWidth="1"/>
    <col min="14580" max="14580" width="8" style="103" customWidth="1"/>
    <col min="14581" max="14817" width="8.81640625" style="103"/>
    <col min="14818" max="14818" width="9.1796875" style="103" customWidth="1"/>
    <col min="14819" max="14819" width="12.453125" style="103" customWidth="1"/>
    <col min="14820" max="14820" width="8.81640625" style="103"/>
    <col min="14821" max="14821" width="7.81640625" style="103" customWidth="1"/>
    <col min="14822" max="14822" width="8.81640625" style="103" customWidth="1"/>
    <col min="14823" max="14823" width="6.453125" style="103" bestFit="1" customWidth="1"/>
    <col min="14824" max="14824" width="9.1796875" style="103" bestFit="1" customWidth="1"/>
    <col min="14825" max="14825" width="8.1796875" style="103" customWidth="1"/>
    <col min="14826" max="14826" width="14.81640625" style="103" bestFit="1" customWidth="1"/>
    <col min="14827" max="14827" width="7.54296875" style="103" customWidth="1"/>
    <col min="14828" max="14828" width="6.1796875" style="103" customWidth="1"/>
    <col min="14829" max="14829" width="8.81640625" style="103"/>
    <col min="14830" max="14830" width="7.1796875" style="103" customWidth="1"/>
    <col min="14831" max="14831" width="9.1796875" style="103" customWidth="1"/>
    <col min="14832" max="14832" width="6.453125" style="103" bestFit="1" customWidth="1"/>
    <col min="14833" max="14833" width="9.1796875" style="103" bestFit="1" customWidth="1"/>
    <col min="14834" max="14834" width="9.453125" style="103" customWidth="1"/>
    <col min="14835" max="14835" width="14.1796875" style="103" bestFit="1" customWidth="1"/>
    <col min="14836" max="14836" width="8" style="103" customWidth="1"/>
    <col min="14837" max="15073" width="8.81640625" style="103"/>
    <col min="15074" max="15074" width="9.1796875" style="103" customWidth="1"/>
    <col min="15075" max="15075" width="12.453125" style="103" customWidth="1"/>
    <col min="15076" max="15076" width="8.81640625" style="103"/>
    <col min="15077" max="15077" width="7.81640625" style="103" customWidth="1"/>
    <col min="15078" max="15078" width="8.81640625" style="103" customWidth="1"/>
    <col min="15079" max="15079" width="6.453125" style="103" bestFit="1" customWidth="1"/>
    <col min="15080" max="15080" width="9.1796875" style="103" bestFit="1" customWidth="1"/>
    <col min="15081" max="15081" width="8.1796875" style="103" customWidth="1"/>
    <col min="15082" max="15082" width="14.81640625" style="103" bestFit="1" customWidth="1"/>
    <col min="15083" max="15083" width="7.54296875" style="103" customWidth="1"/>
    <col min="15084" max="15084" width="6.1796875" style="103" customWidth="1"/>
    <col min="15085" max="15085" width="8.81640625" style="103"/>
    <col min="15086" max="15086" width="7.1796875" style="103" customWidth="1"/>
    <col min="15087" max="15087" width="9.1796875" style="103" customWidth="1"/>
    <col min="15088" max="15088" width="6.453125" style="103" bestFit="1" customWidth="1"/>
    <col min="15089" max="15089" width="9.1796875" style="103" bestFit="1" customWidth="1"/>
    <col min="15090" max="15090" width="9.453125" style="103" customWidth="1"/>
    <col min="15091" max="15091" width="14.1796875" style="103" bestFit="1" customWidth="1"/>
    <col min="15092" max="15092" width="8" style="103" customWidth="1"/>
    <col min="15093" max="15329" width="8.81640625" style="103"/>
    <col min="15330" max="15330" width="9.1796875" style="103" customWidth="1"/>
    <col min="15331" max="15331" width="12.453125" style="103" customWidth="1"/>
    <col min="15332" max="15332" width="8.81640625" style="103"/>
    <col min="15333" max="15333" width="7.81640625" style="103" customWidth="1"/>
    <col min="15334" max="15334" width="8.81640625" style="103" customWidth="1"/>
    <col min="15335" max="15335" width="6.453125" style="103" bestFit="1" customWidth="1"/>
    <col min="15336" max="15336" width="9.1796875" style="103" bestFit="1" customWidth="1"/>
    <col min="15337" max="15337" width="8.1796875" style="103" customWidth="1"/>
    <col min="15338" max="15338" width="14.81640625" style="103" bestFit="1" customWidth="1"/>
    <col min="15339" max="15339" width="7.54296875" style="103" customWidth="1"/>
    <col min="15340" max="15340" width="6.1796875" style="103" customWidth="1"/>
    <col min="15341" max="15341" width="8.81640625" style="103"/>
    <col min="15342" max="15342" width="7.1796875" style="103" customWidth="1"/>
    <col min="15343" max="15343" width="9.1796875" style="103" customWidth="1"/>
    <col min="15344" max="15344" width="6.453125" style="103" bestFit="1" customWidth="1"/>
    <col min="15345" max="15345" width="9.1796875" style="103" bestFit="1" customWidth="1"/>
    <col min="15346" max="15346" width="9.453125" style="103" customWidth="1"/>
    <col min="15347" max="15347" width="14.1796875" style="103" bestFit="1" customWidth="1"/>
    <col min="15348" max="15348" width="8" style="103" customWidth="1"/>
    <col min="15349" max="15585" width="8.81640625" style="103"/>
    <col min="15586" max="15586" width="9.1796875" style="103" customWidth="1"/>
    <col min="15587" max="15587" width="12.453125" style="103" customWidth="1"/>
    <col min="15588" max="15588" width="8.81640625" style="103"/>
    <col min="15589" max="15589" width="7.81640625" style="103" customWidth="1"/>
    <col min="15590" max="15590" width="8.81640625" style="103" customWidth="1"/>
    <col min="15591" max="15591" width="6.453125" style="103" bestFit="1" customWidth="1"/>
    <col min="15592" max="15592" width="9.1796875" style="103" bestFit="1" customWidth="1"/>
    <col min="15593" max="15593" width="8.1796875" style="103" customWidth="1"/>
    <col min="15594" max="15594" width="14.81640625" style="103" bestFit="1" customWidth="1"/>
    <col min="15595" max="15595" width="7.54296875" style="103" customWidth="1"/>
    <col min="15596" max="15596" width="6.1796875" style="103" customWidth="1"/>
    <col min="15597" max="15597" width="8.81640625" style="103"/>
    <col min="15598" max="15598" width="7.1796875" style="103" customWidth="1"/>
    <col min="15599" max="15599" width="9.1796875" style="103" customWidth="1"/>
    <col min="15600" max="15600" width="6.453125" style="103" bestFit="1" customWidth="1"/>
    <col min="15601" max="15601" width="9.1796875" style="103" bestFit="1" customWidth="1"/>
    <col min="15602" max="15602" width="9.453125" style="103" customWidth="1"/>
    <col min="15603" max="15603" width="14.1796875" style="103" bestFit="1" customWidth="1"/>
    <col min="15604" max="15604" width="8" style="103" customWidth="1"/>
    <col min="15605" max="15841" width="8.81640625" style="103"/>
    <col min="15842" max="15842" width="9.1796875" style="103" customWidth="1"/>
    <col min="15843" max="15843" width="12.453125" style="103" customWidth="1"/>
    <col min="15844" max="15844" width="8.81640625" style="103"/>
    <col min="15845" max="15845" width="7.81640625" style="103" customWidth="1"/>
    <col min="15846" max="15846" width="8.81640625" style="103" customWidth="1"/>
    <col min="15847" max="15847" width="6.453125" style="103" bestFit="1" customWidth="1"/>
    <col min="15848" max="15848" width="9.1796875" style="103" bestFit="1" customWidth="1"/>
    <col min="15849" max="15849" width="8.1796875" style="103" customWidth="1"/>
    <col min="15850" max="15850" width="14.81640625" style="103" bestFit="1" customWidth="1"/>
    <col min="15851" max="15851" width="7.54296875" style="103" customWidth="1"/>
    <col min="15852" max="15852" width="6.1796875" style="103" customWidth="1"/>
    <col min="15853" max="15853" width="8.81640625" style="103"/>
    <col min="15854" max="15854" width="7.1796875" style="103" customWidth="1"/>
    <col min="15855" max="15855" width="9.1796875" style="103" customWidth="1"/>
    <col min="15856" max="15856" width="6.453125" style="103" bestFit="1" customWidth="1"/>
    <col min="15857" max="15857" width="9.1796875" style="103" bestFit="1" customWidth="1"/>
    <col min="15858" max="15858" width="9.453125" style="103" customWidth="1"/>
    <col min="15859" max="15859" width="14.1796875" style="103" bestFit="1" customWidth="1"/>
    <col min="15860" max="15860" width="8" style="103" customWidth="1"/>
    <col min="15861" max="16097" width="8.81640625" style="103"/>
    <col min="16098" max="16098" width="9.1796875" style="103" customWidth="1"/>
    <col min="16099" max="16099" width="12.453125" style="103" customWidth="1"/>
    <col min="16100" max="16100" width="8.81640625" style="103"/>
    <col min="16101" max="16101" width="7.81640625" style="103" customWidth="1"/>
    <col min="16102" max="16102" width="8.81640625" style="103" customWidth="1"/>
    <col min="16103" max="16103" width="6.453125" style="103" bestFit="1" customWidth="1"/>
    <col min="16104" max="16104" width="9.1796875" style="103" bestFit="1" customWidth="1"/>
    <col min="16105" max="16105" width="8.1796875" style="103" customWidth="1"/>
    <col min="16106" max="16106" width="14.81640625" style="103" bestFit="1" customWidth="1"/>
    <col min="16107" max="16107" width="7.54296875" style="103" customWidth="1"/>
    <col min="16108" max="16108" width="6.1796875" style="103" customWidth="1"/>
    <col min="16109" max="16109" width="8.81640625" style="103"/>
    <col min="16110" max="16110" width="7.1796875" style="103" customWidth="1"/>
    <col min="16111" max="16111" width="9.1796875" style="103" customWidth="1"/>
    <col min="16112" max="16112" width="6.453125" style="103" bestFit="1" customWidth="1"/>
    <col min="16113" max="16113" width="9.1796875" style="103" bestFit="1" customWidth="1"/>
    <col min="16114" max="16114" width="9.453125" style="103" customWidth="1"/>
    <col min="16115" max="16115" width="14.1796875" style="103" bestFit="1" customWidth="1"/>
    <col min="16116" max="16116" width="8" style="103" customWidth="1"/>
    <col min="16117" max="16353" width="8.81640625" style="103"/>
    <col min="16354" max="16384" width="8.81640625" style="103" customWidth="1"/>
  </cols>
  <sheetData>
    <row r="1" spans="1:34" s="2" customFormat="1" ht="45" customHeight="1" x14ac:dyDescent="0.35">
      <c r="A1" s="104" t="s">
        <v>129</v>
      </c>
    </row>
    <row r="2" spans="1:34" s="3" customFormat="1" ht="20.25" customHeight="1" x14ac:dyDescent="0.35">
      <c r="A2" s="3" t="s">
        <v>15</v>
      </c>
    </row>
    <row r="3" spans="1:34" s="3" customFormat="1" ht="20.25" customHeight="1" x14ac:dyDescent="0.35">
      <c r="A3" s="3" t="s">
        <v>126</v>
      </c>
    </row>
    <row r="4" spans="1:34" s="3" customFormat="1" ht="20.25" customHeight="1" x14ac:dyDescent="0.35">
      <c r="A4" s="3" t="s">
        <v>127</v>
      </c>
    </row>
    <row r="5" spans="1:34" s="3" customFormat="1" ht="20.25" customHeight="1" x14ac:dyDescent="0.35">
      <c r="A5" s="3" t="s">
        <v>128</v>
      </c>
    </row>
    <row r="6" spans="1:34" s="105" customFormat="1" ht="80.25" customHeight="1" x14ac:dyDescent="0.35">
      <c r="A6" s="110" t="s">
        <v>37</v>
      </c>
      <c r="B6" s="110" t="s">
        <v>452</v>
      </c>
      <c r="C6" s="111" t="s">
        <v>453</v>
      </c>
      <c r="D6" s="111" t="s">
        <v>454</v>
      </c>
      <c r="E6" s="111" t="s">
        <v>455</v>
      </c>
      <c r="F6" s="111" t="s">
        <v>456</v>
      </c>
      <c r="G6" s="112" t="s">
        <v>130</v>
      </c>
      <c r="H6" s="111" t="s">
        <v>457</v>
      </c>
      <c r="I6" s="112" t="s">
        <v>131</v>
      </c>
      <c r="J6" s="110" t="s">
        <v>458</v>
      </c>
      <c r="K6" s="111" t="s">
        <v>72</v>
      </c>
      <c r="L6" s="111" t="s">
        <v>73</v>
      </c>
      <c r="M6" s="111" t="s">
        <v>459</v>
      </c>
      <c r="N6" s="111" t="s">
        <v>460</v>
      </c>
      <c r="O6" s="112" t="s">
        <v>462</v>
      </c>
      <c r="P6" s="111" t="s">
        <v>463</v>
      </c>
      <c r="Q6" s="112" t="s">
        <v>464</v>
      </c>
    </row>
    <row r="7" spans="1:34" x14ac:dyDescent="0.35">
      <c r="A7" s="106" t="s">
        <v>132</v>
      </c>
      <c r="B7" s="171">
        <f t="shared" ref="B7:B70" si="0">SUM(C7:I7)</f>
        <v>21.030000000000005</v>
      </c>
      <c r="C7" s="171">
        <v>4.32</v>
      </c>
      <c r="D7" s="171">
        <v>6.16</v>
      </c>
      <c r="E7" s="171">
        <v>8.9</v>
      </c>
      <c r="F7" s="171">
        <v>0.14000000000000001</v>
      </c>
      <c r="G7" s="171">
        <v>1.51</v>
      </c>
      <c r="H7" s="171" t="s">
        <v>461</v>
      </c>
      <c r="I7" s="170" t="s">
        <v>461</v>
      </c>
      <c r="J7" s="171">
        <f t="shared" ref="J7:J70" si="1">SUM(K7:Q7)</f>
        <v>223.03</v>
      </c>
      <c r="K7" s="171">
        <v>50.85</v>
      </c>
      <c r="L7" s="171">
        <v>73.61</v>
      </c>
      <c r="M7" s="171">
        <v>78.59</v>
      </c>
      <c r="N7" s="171">
        <v>1.72</v>
      </c>
      <c r="O7" s="171">
        <v>18.260000000000002</v>
      </c>
      <c r="P7" s="185" t="s">
        <v>461</v>
      </c>
      <c r="Q7" s="185" t="s">
        <v>461</v>
      </c>
      <c r="AB7" s="197"/>
      <c r="AC7" s="197"/>
      <c r="AD7" s="197"/>
      <c r="AE7" s="197"/>
      <c r="AF7" s="197"/>
      <c r="AG7" s="197"/>
      <c r="AH7" s="197"/>
    </row>
    <row r="8" spans="1:34" x14ac:dyDescent="0.35">
      <c r="A8" s="106" t="s">
        <v>133</v>
      </c>
      <c r="B8" s="171">
        <f t="shared" si="0"/>
        <v>20</v>
      </c>
      <c r="C8" s="171">
        <v>4.79</v>
      </c>
      <c r="D8" s="171">
        <v>6.32</v>
      </c>
      <c r="E8" s="171">
        <v>7.16</v>
      </c>
      <c r="F8" s="171">
        <v>0.14000000000000001</v>
      </c>
      <c r="G8" s="171">
        <v>1.59</v>
      </c>
      <c r="H8" s="171" t="s">
        <v>461</v>
      </c>
      <c r="I8" s="170" t="s">
        <v>461</v>
      </c>
      <c r="J8" s="171">
        <f t="shared" si="1"/>
        <v>239.04</v>
      </c>
      <c r="K8" s="171">
        <v>56.03</v>
      </c>
      <c r="L8" s="171">
        <v>81.06</v>
      </c>
      <c r="M8" s="171">
        <v>80.63</v>
      </c>
      <c r="N8" s="171">
        <v>1.72</v>
      </c>
      <c r="O8" s="171">
        <v>19.600000000000001</v>
      </c>
      <c r="P8" s="185" t="s">
        <v>461</v>
      </c>
      <c r="Q8" s="185" t="s">
        <v>461</v>
      </c>
      <c r="AB8" s="197"/>
      <c r="AC8" s="197"/>
      <c r="AD8" s="197"/>
      <c r="AE8" s="197"/>
      <c r="AF8" s="197"/>
      <c r="AG8" s="197"/>
      <c r="AH8" s="197"/>
    </row>
    <row r="9" spans="1:34" x14ac:dyDescent="0.35">
      <c r="A9" s="106" t="s">
        <v>134</v>
      </c>
      <c r="B9" s="171">
        <f t="shared" si="0"/>
        <v>22.540000000000003</v>
      </c>
      <c r="C9" s="171">
        <v>5.62</v>
      </c>
      <c r="D9" s="171">
        <v>6.96</v>
      </c>
      <c r="E9" s="171">
        <v>7.91</v>
      </c>
      <c r="F9" s="171">
        <v>0.14000000000000001</v>
      </c>
      <c r="G9" s="171">
        <v>1.91</v>
      </c>
      <c r="H9" s="171" t="s">
        <v>461</v>
      </c>
      <c r="I9" s="170" t="s">
        <v>461</v>
      </c>
      <c r="J9" s="171">
        <f t="shared" si="1"/>
        <v>230.67000000000004</v>
      </c>
      <c r="K9" s="171">
        <v>55.52</v>
      </c>
      <c r="L9" s="171">
        <v>76.900000000000006</v>
      </c>
      <c r="M9" s="171">
        <v>76.290000000000006</v>
      </c>
      <c r="N9" s="171">
        <v>1.72</v>
      </c>
      <c r="O9" s="171">
        <v>20.239999999999998</v>
      </c>
      <c r="P9" s="185" t="s">
        <v>461</v>
      </c>
      <c r="Q9" s="185" t="s">
        <v>461</v>
      </c>
      <c r="S9" s="173"/>
      <c r="AB9" s="197"/>
      <c r="AC9" s="197"/>
      <c r="AD9" s="197"/>
      <c r="AE9" s="197"/>
      <c r="AF9" s="197"/>
      <c r="AG9" s="197"/>
      <c r="AH9" s="197"/>
    </row>
    <row r="10" spans="1:34" x14ac:dyDescent="0.35">
      <c r="A10" s="106" t="s">
        <v>135</v>
      </c>
      <c r="B10" s="171">
        <f t="shared" si="0"/>
        <v>17.580000000000002</v>
      </c>
      <c r="C10" s="171">
        <v>3.83</v>
      </c>
      <c r="D10" s="171">
        <v>6.08</v>
      </c>
      <c r="E10" s="171">
        <v>5.75</v>
      </c>
      <c r="F10" s="171">
        <v>0.14000000000000001</v>
      </c>
      <c r="G10" s="171">
        <v>1.78</v>
      </c>
      <c r="H10" s="171" t="s">
        <v>461</v>
      </c>
      <c r="I10" s="170" t="s">
        <v>461</v>
      </c>
      <c r="J10" s="171">
        <f t="shared" si="1"/>
        <v>221.69</v>
      </c>
      <c r="K10" s="171">
        <v>47.46</v>
      </c>
      <c r="L10" s="171">
        <v>77.19</v>
      </c>
      <c r="M10" s="171">
        <v>72.739999999999995</v>
      </c>
      <c r="N10" s="171">
        <v>1.72</v>
      </c>
      <c r="O10" s="171">
        <v>22.58</v>
      </c>
      <c r="P10" s="185" t="s">
        <v>461</v>
      </c>
      <c r="Q10" s="185" t="s">
        <v>461</v>
      </c>
      <c r="S10" s="173"/>
      <c r="AB10" s="197"/>
      <c r="AC10" s="197"/>
      <c r="AD10" s="197"/>
      <c r="AE10" s="197"/>
      <c r="AF10" s="197"/>
      <c r="AG10" s="197"/>
      <c r="AH10" s="197"/>
    </row>
    <row r="11" spans="1:34" x14ac:dyDescent="0.35">
      <c r="A11" s="106" t="s">
        <v>136</v>
      </c>
      <c r="B11" s="171">
        <f t="shared" si="0"/>
        <v>16.430000000000003</v>
      </c>
      <c r="C11" s="171">
        <v>3.72</v>
      </c>
      <c r="D11" s="171">
        <v>6.23</v>
      </c>
      <c r="E11" s="171">
        <v>4.79</v>
      </c>
      <c r="F11" s="171">
        <v>0.14000000000000001</v>
      </c>
      <c r="G11" s="171">
        <v>1.55</v>
      </c>
      <c r="H11" s="171" t="s">
        <v>461</v>
      </c>
      <c r="I11" s="170" t="s">
        <v>461</v>
      </c>
      <c r="J11" s="171">
        <f t="shared" si="1"/>
        <v>218.68</v>
      </c>
      <c r="K11" s="171">
        <v>52.22</v>
      </c>
      <c r="L11" s="171">
        <v>75.260000000000005</v>
      </c>
      <c r="M11" s="171">
        <v>70.05</v>
      </c>
      <c r="N11" s="171">
        <v>1.72</v>
      </c>
      <c r="O11" s="171">
        <v>19.43</v>
      </c>
      <c r="P11" s="185" t="s">
        <v>461</v>
      </c>
      <c r="Q11" s="185" t="s">
        <v>461</v>
      </c>
      <c r="S11" s="173"/>
      <c r="AB11" s="197"/>
      <c r="AC11" s="197"/>
      <c r="AD11" s="197"/>
      <c r="AE11" s="197"/>
      <c r="AF11" s="197"/>
      <c r="AG11" s="197"/>
      <c r="AH11" s="197"/>
    </row>
    <row r="12" spans="1:34" x14ac:dyDescent="0.35">
      <c r="A12" s="106" t="s">
        <v>137</v>
      </c>
      <c r="B12" s="171">
        <f t="shared" si="0"/>
        <v>15.620000000000001</v>
      </c>
      <c r="C12" s="171">
        <v>3.72</v>
      </c>
      <c r="D12" s="171">
        <v>5.92</v>
      </c>
      <c r="E12" s="171">
        <v>3.85</v>
      </c>
      <c r="F12" s="171">
        <v>0.14000000000000001</v>
      </c>
      <c r="G12" s="171">
        <v>1.99</v>
      </c>
      <c r="H12" s="171" t="s">
        <v>461</v>
      </c>
      <c r="I12" s="170" t="s">
        <v>461</v>
      </c>
      <c r="J12" s="171">
        <f t="shared" si="1"/>
        <v>207.01999999999998</v>
      </c>
      <c r="K12" s="171">
        <v>48.75</v>
      </c>
      <c r="L12" s="171">
        <v>72.22</v>
      </c>
      <c r="M12" s="171">
        <v>62.69</v>
      </c>
      <c r="N12" s="171">
        <v>1.72</v>
      </c>
      <c r="O12" s="171">
        <v>21.64</v>
      </c>
      <c r="P12" s="185" t="s">
        <v>461</v>
      </c>
      <c r="Q12" s="185" t="s">
        <v>461</v>
      </c>
      <c r="S12" s="173"/>
      <c r="AB12" s="197"/>
      <c r="AC12" s="197"/>
      <c r="AD12" s="197"/>
      <c r="AE12" s="197"/>
      <c r="AF12" s="197"/>
      <c r="AG12" s="197"/>
      <c r="AH12" s="197"/>
    </row>
    <row r="13" spans="1:34" x14ac:dyDescent="0.35">
      <c r="A13" s="106" t="s">
        <v>138</v>
      </c>
      <c r="B13" s="171">
        <f t="shared" si="0"/>
        <v>14.499999999999998</v>
      </c>
      <c r="C13" s="171">
        <v>3.21</v>
      </c>
      <c r="D13" s="171">
        <v>6.1</v>
      </c>
      <c r="E13" s="171">
        <v>3.36</v>
      </c>
      <c r="F13" s="171">
        <v>0.14000000000000001</v>
      </c>
      <c r="G13" s="171">
        <v>1.69</v>
      </c>
      <c r="H13" s="171" t="s">
        <v>461</v>
      </c>
      <c r="I13" s="170" t="s">
        <v>461</v>
      </c>
      <c r="J13" s="171">
        <f t="shared" si="1"/>
        <v>206.04000000000002</v>
      </c>
      <c r="K13" s="171">
        <v>45.52</v>
      </c>
      <c r="L13" s="171">
        <v>76.25</v>
      </c>
      <c r="M13" s="171">
        <v>59.58</v>
      </c>
      <c r="N13" s="171">
        <v>1.72</v>
      </c>
      <c r="O13" s="171">
        <v>22.97</v>
      </c>
      <c r="P13" s="185" t="s">
        <v>461</v>
      </c>
      <c r="Q13" s="185" t="s">
        <v>461</v>
      </c>
      <c r="S13" s="173"/>
      <c r="AB13" s="197"/>
      <c r="AC13" s="197"/>
      <c r="AD13" s="197"/>
      <c r="AE13" s="197"/>
      <c r="AF13" s="197"/>
      <c r="AG13" s="197"/>
      <c r="AH13" s="197"/>
    </row>
    <row r="14" spans="1:34" x14ac:dyDescent="0.35">
      <c r="A14" s="106" t="s">
        <v>139</v>
      </c>
      <c r="B14" s="171">
        <f t="shared" si="0"/>
        <v>14.22</v>
      </c>
      <c r="C14" s="171">
        <v>3.06</v>
      </c>
      <c r="D14" s="171">
        <v>6.3</v>
      </c>
      <c r="E14" s="171">
        <v>3.12</v>
      </c>
      <c r="F14" s="171">
        <v>0.14000000000000001</v>
      </c>
      <c r="G14" s="171">
        <v>1.6</v>
      </c>
      <c r="H14" s="171" t="s">
        <v>461</v>
      </c>
      <c r="I14" s="170" t="s">
        <v>461</v>
      </c>
      <c r="J14" s="171">
        <f t="shared" si="1"/>
        <v>206.04999999999998</v>
      </c>
      <c r="K14" s="171">
        <v>49.48</v>
      </c>
      <c r="L14" s="171">
        <v>75.56</v>
      </c>
      <c r="M14" s="171">
        <v>56.97</v>
      </c>
      <c r="N14" s="171">
        <v>1.72</v>
      </c>
      <c r="O14" s="171">
        <v>22.32</v>
      </c>
      <c r="P14" s="185" t="s">
        <v>461</v>
      </c>
      <c r="Q14" s="185" t="s">
        <v>461</v>
      </c>
      <c r="S14" s="173"/>
      <c r="AB14" s="197"/>
      <c r="AC14" s="197"/>
      <c r="AD14" s="197"/>
      <c r="AE14" s="197"/>
      <c r="AF14" s="197"/>
      <c r="AG14" s="197"/>
      <c r="AH14" s="197"/>
    </row>
    <row r="15" spans="1:34" x14ac:dyDescent="0.35">
      <c r="A15" s="106" t="s">
        <v>140</v>
      </c>
      <c r="B15" s="171">
        <f t="shared" si="0"/>
        <v>15.85</v>
      </c>
      <c r="C15" s="171">
        <v>3.64</v>
      </c>
      <c r="D15" s="171">
        <v>5.81</v>
      </c>
      <c r="E15" s="171">
        <v>4.26</v>
      </c>
      <c r="F15" s="171">
        <v>0.14000000000000001</v>
      </c>
      <c r="G15" s="171">
        <v>2</v>
      </c>
      <c r="H15" s="171" t="s">
        <v>461</v>
      </c>
      <c r="I15" s="170" t="s">
        <v>461</v>
      </c>
      <c r="J15" s="171">
        <f t="shared" si="1"/>
        <v>209.38</v>
      </c>
      <c r="K15" s="171">
        <v>45.02</v>
      </c>
      <c r="L15" s="171">
        <v>70.11</v>
      </c>
      <c r="M15" s="171">
        <v>69.88</v>
      </c>
      <c r="N15" s="171">
        <v>1.72</v>
      </c>
      <c r="O15" s="171">
        <v>22.65</v>
      </c>
      <c r="P15" s="185" t="s">
        <v>461</v>
      </c>
      <c r="Q15" s="185" t="s">
        <v>461</v>
      </c>
      <c r="S15" s="173"/>
      <c r="AB15" s="197"/>
      <c r="AC15" s="197"/>
      <c r="AD15" s="197"/>
      <c r="AE15" s="197"/>
      <c r="AF15" s="197"/>
      <c r="AG15" s="197"/>
      <c r="AH15" s="197"/>
    </row>
    <row r="16" spans="1:34" x14ac:dyDescent="0.35">
      <c r="A16" s="106" t="s">
        <v>141</v>
      </c>
      <c r="B16" s="171">
        <f t="shared" si="0"/>
        <v>17.71</v>
      </c>
      <c r="C16" s="171">
        <v>3.68</v>
      </c>
      <c r="D16" s="171">
        <v>7.06</v>
      </c>
      <c r="E16" s="171">
        <v>5.15</v>
      </c>
      <c r="F16" s="171">
        <v>0.14000000000000001</v>
      </c>
      <c r="G16" s="171">
        <v>1.68</v>
      </c>
      <c r="H16" s="171" t="s">
        <v>461</v>
      </c>
      <c r="I16" s="170" t="s">
        <v>461</v>
      </c>
      <c r="J16" s="171">
        <f t="shared" si="1"/>
        <v>238.4</v>
      </c>
      <c r="K16" s="171">
        <v>50.1</v>
      </c>
      <c r="L16" s="171">
        <v>90.38</v>
      </c>
      <c r="M16" s="171">
        <v>73.680000000000007</v>
      </c>
      <c r="N16" s="171">
        <v>1.72</v>
      </c>
      <c r="O16" s="171">
        <v>22.52</v>
      </c>
      <c r="P16" s="185" t="s">
        <v>461</v>
      </c>
      <c r="Q16" s="185" t="s">
        <v>461</v>
      </c>
      <c r="S16" s="173"/>
      <c r="AB16" s="197"/>
      <c r="AC16" s="197"/>
      <c r="AD16" s="197"/>
      <c r="AE16" s="197"/>
      <c r="AF16" s="197"/>
      <c r="AG16" s="197"/>
      <c r="AH16" s="197"/>
    </row>
    <row r="17" spans="1:34" x14ac:dyDescent="0.35">
      <c r="A17" s="106" t="s">
        <v>142</v>
      </c>
      <c r="B17" s="171">
        <f t="shared" si="0"/>
        <v>19.07</v>
      </c>
      <c r="C17" s="171">
        <v>3.79</v>
      </c>
      <c r="D17" s="171">
        <v>6.21</v>
      </c>
      <c r="E17" s="171">
        <v>7.21</v>
      </c>
      <c r="F17" s="171">
        <v>0.14000000000000001</v>
      </c>
      <c r="G17" s="171">
        <v>1.72</v>
      </c>
      <c r="H17" s="171" t="s">
        <v>461</v>
      </c>
      <c r="I17" s="170" t="s">
        <v>461</v>
      </c>
      <c r="J17" s="171">
        <f t="shared" si="1"/>
        <v>217.31</v>
      </c>
      <c r="K17" s="171">
        <v>44.05</v>
      </c>
      <c r="L17" s="171">
        <v>73.42</v>
      </c>
      <c r="M17" s="171">
        <v>77.180000000000007</v>
      </c>
      <c r="N17" s="171">
        <v>1.72</v>
      </c>
      <c r="O17" s="171">
        <v>20.94</v>
      </c>
      <c r="P17" s="185" t="s">
        <v>461</v>
      </c>
      <c r="Q17" s="185" t="s">
        <v>461</v>
      </c>
      <c r="S17" s="173"/>
      <c r="AB17" s="197"/>
      <c r="AC17" s="197"/>
      <c r="AD17" s="197"/>
      <c r="AE17" s="197"/>
      <c r="AF17" s="197"/>
      <c r="AG17" s="197"/>
      <c r="AH17" s="197"/>
    </row>
    <row r="18" spans="1:34" x14ac:dyDescent="0.35">
      <c r="A18" s="106" t="s">
        <v>143</v>
      </c>
      <c r="B18" s="171">
        <f t="shared" si="0"/>
        <v>25.020000000000003</v>
      </c>
      <c r="C18" s="171">
        <v>6.19</v>
      </c>
      <c r="D18" s="171">
        <v>6.64</v>
      </c>
      <c r="E18" s="171">
        <v>9.81</v>
      </c>
      <c r="F18" s="171">
        <v>0.14000000000000001</v>
      </c>
      <c r="G18" s="171">
        <v>2.2400000000000002</v>
      </c>
      <c r="H18" s="171" t="s">
        <v>461</v>
      </c>
      <c r="I18" s="170" t="s">
        <v>461</v>
      </c>
      <c r="J18" s="171">
        <f t="shared" si="1"/>
        <v>240.29</v>
      </c>
      <c r="K18" s="171">
        <v>55.96</v>
      </c>
      <c r="L18" s="171">
        <v>75.849999999999994</v>
      </c>
      <c r="M18" s="171">
        <v>84.56</v>
      </c>
      <c r="N18" s="171">
        <v>1.72</v>
      </c>
      <c r="O18" s="171">
        <v>22.2</v>
      </c>
      <c r="P18" s="185" t="s">
        <v>461</v>
      </c>
      <c r="Q18" s="185" t="s">
        <v>461</v>
      </c>
      <c r="S18" s="173"/>
      <c r="AB18" s="197"/>
      <c r="AC18" s="197"/>
      <c r="AD18" s="197"/>
      <c r="AE18" s="197"/>
      <c r="AF18" s="197"/>
      <c r="AG18" s="197"/>
      <c r="AH18" s="197"/>
    </row>
    <row r="19" spans="1:34" x14ac:dyDescent="0.35">
      <c r="A19" s="107" t="s">
        <v>144</v>
      </c>
      <c r="B19" s="171">
        <f t="shared" si="0"/>
        <v>21.409999999999997</v>
      </c>
      <c r="C19" s="171">
        <v>4.43</v>
      </c>
      <c r="D19" s="171">
        <v>5.41</v>
      </c>
      <c r="E19" s="171">
        <v>9.61</v>
      </c>
      <c r="F19" s="171">
        <v>0.15</v>
      </c>
      <c r="G19" s="171">
        <v>1.81</v>
      </c>
      <c r="H19" s="171" t="s">
        <v>461</v>
      </c>
      <c r="I19" s="170" t="s">
        <v>461</v>
      </c>
      <c r="J19" s="171">
        <f t="shared" si="1"/>
        <v>225.22</v>
      </c>
      <c r="K19" s="171">
        <v>51.9</v>
      </c>
      <c r="L19" s="171">
        <v>64.45</v>
      </c>
      <c r="M19" s="171">
        <v>85.31</v>
      </c>
      <c r="N19" s="171">
        <v>1.77</v>
      </c>
      <c r="O19" s="171">
        <v>21.79</v>
      </c>
      <c r="P19" s="185" t="s">
        <v>461</v>
      </c>
      <c r="Q19" s="185" t="s">
        <v>461</v>
      </c>
      <c r="S19" s="173"/>
      <c r="AB19" s="197"/>
      <c r="AC19" s="197"/>
      <c r="AD19" s="197"/>
      <c r="AE19" s="197"/>
      <c r="AF19" s="197"/>
      <c r="AG19" s="197"/>
      <c r="AH19" s="197"/>
    </row>
    <row r="20" spans="1:34" x14ac:dyDescent="0.35">
      <c r="A20" s="107" t="s">
        <v>145</v>
      </c>
      <c r="B20" s="171">
        <f t="shared" si="0"/>
        <v>22.7</v>
      </c>
      <c r="C20" s="171">
        <v>4.76</v>
      </c>
      <c r="D20" s="171">
        <v>6.52</v>
      </c>
      <c r="E20" s="171">
        <v>9.57</v>
      </c>
      <c r="F20" s="171">
        <v>0.15</v>
      </c>
      <c r="G20" s="171">
        <v>1.7</v>
      </c>
      <c r="H20" s="171" t="s">
        <v>461</v>
      </c>
      <c r="I20" s="170" t="s">
        <v>461</v>
      </c>
      <c r="J20" s="171">
        <f t="shared" si="1"/>
        <v>244.96</v>
      </c>
      <c r="K20" s="171">
        <v>51.63</v>
      </c>
      <c r="L20" s="171">
        <v>78.37</v>
      </c>
      <c r="M20" s="171">
        <v>92.28</v>
      </c>
      <c r="N20" s="171">
        <v>1.77</v>
      </c>
      <c r="O20" s="171">
        <v>20.91</v>
      </c>
      <c r="P20" s="185" t="s">
        <v>461</v>
      </c>
      <c r="Q20" s="185" t="s">
        <v>461</v>
      </c>
      <c r="S20" s="173"/>
      <c r="AB20" s="197"/>
      <c r="AC20" s="197"/>
      <c r="AD20" s="197"/>
      <c r="AE20" s="197"/>
      <c r="AF20" s="197"/>
      <c r="AG20" s="197"/>
      <c r="AH20" s="197"/>
    </row>
    <row r="21" spans="1:34" x14ac:dyDescent="0.35">
      <c r="A21" s="107" t="s">
        <v>146</v>
      </c>
      <c r="B21" s="171">
        <f t="shared" si="0"/>
        <v>22.96</v>
      </c>
      <c r="C21" s="171">
        <v>5.54</v>
      </c>
      <c r="D21" s="171">
        <v>6.01</v>
      </c>
      <c r="E21" s="171">
        <v>9.19</v>
      </c>
      <c r="F21" s="171">
        <v>0.15</v>
      </c>
      <c r="G21" s="171">
        <v>2.0699999999999998</v>
      </c>
      <c r="H21" s="171" t="s">
        <v>461</v>
      </c>
      <c r="I21" s="170" t="s">
        <v>461</v>
      </c>
      <c r="J21" s="171">
        <f t="shared" si="1"/>
        <v>226.43</v>
      </c>
      <c r="K21" s="171">
        <v>52.81</v>
      </c>
      <c r="L21" s="171">
        <v>65.239999999999995</v>
      </c>
      <c r="M21" s="171">
        <v>84.67</v>
      </c>
      <c r="N21" s="171">
        <v>1.77</v>
      </c>
      <c r="O21" s="171">
        <v>21.94</v>
      </c>
      <c r="P21" s="185" t="s">
        <v>461</v>
      </c>
      <c r="Q21" s="185" t="s">
        <v>461</v>
      </c>
      <c r="S21" s="173"/>
      <c r="AB21" s="197"/>
      <c r="AC21" s="197"/>
      <c r="AD21" s="197"/>
      <c r="AE21" s="197"/>
      <c r="AF21" s="197"/>
      <c r="AG21" s="197"/>
      <c r="AH21" s="197"/>
    </row>
    <row r="22" spans="1:34" x14ac:dyDescent="0.35">
      <c r="A22" s="107" t="s">
        <v>147</v>
      </c>
      <c r="B22" s="171">
        <f t="shared" si="0"/>
        <v>18.73</v>
      </c>
      <c r="C22" s="171">
        <v>3.85</v>
      </c>
      <c r="D22" s="171">
        <v>6.4</v>
      </c>
      <c r="E22" s="171">
        <v>6.6</v>
      </c>
      <c r="F22" s="171">
        <v>0.15</v>
      </c>
      <c r="G22" s="171">
        <v>1.73</v>
      </c>
      <c r="H22" s="171" t="s">
        <v>461</v>
      </c>
      <c r="I22" s="170" t="s">
        <v>461</v>
      </c>
      <c r="J22" s="171">
        <f t="shared" si="1"/>
        <v>233.79999999999998</v>
      </c>
      <c r="K22" s="171">
        <v>47.87</v>
      </c>
      <c r="L22" s="171">
        <v>81.14</v>
      </c>
      <c r="M22" s="171">
        <v>80.95</v>
      </c>
      <c r="N22" s="171">
        <v>1.77</v>
      </c>
      <c r="O22" s="171">
        <v>22.07</v>
      </c>
      <c r="P22" s="185" t="s">
        <v>461</v>
      </c>
      <c r="Q22" s="185" t="s">
        <v>461</v>
      </c>
      <c r="S22" s="173"/>
      <c r="AB22" s="197"/>
      <c r="AC22" s="197"/>
      <c r="AD22" s="197"/>
      <c r="AE22" s="197"/>
      <c r="AF22" s="197"/>
      <c r="AG22" s="197"/>
      <c r="AH22" s="197"/>
    </row>
    <row r="23" spans="1:34" x14ac:dyDescent="0.35">
      <c r="A23" s="107" t="s">
        <v>148</v>
      </c>
      <c r="B23" s="171">
        <f t="shared" si="0"/>
        <v>18.100000000000001</v>
      </c>
      <c r="C23" s="171">
        <v>3.27</v>
      </c>
      <c r="D23" s="171">
        <v>6.63</v>
      </c>
      <c r="E23" s="171">
        <v>6.27</v>
      </c>
      <c r="F23" s="171">
        <v>0.15</v>
      </c>
      <c r="G23" s="171">
        <v>1.78</v>
      </c>
      <c r="H23" s="171" t="s">
        <v>461</v>
      </c>
      <c r="I23" s="170" t="s">
        <v>461</v>
      </c>
      <c r="J23" s="171">
        <f t="shared" si="1"/>
        <v>222.56000000000003</v>
      </c>
      <c r="K23" s="171">
        <v>44.04</v>
      </c>
      <c r="L23" s="171">
        <v>76.84</v>
      </c>
      <c r="M23" s="171">
        <v>77.61</v>
      </c>
      <c r="N23" s="171">
        <v>1.77</v>
      </c>
      <c r="O23" s="171">
        <v>22.3</v>
      </c>
      <c r="P23" s="185" t="s">
        <v>461</v>
      </c>
      <c r="Q23" s="185" t="s">
        <v>461</v>
      </c>
      <c r="S23" s="173"/>
      <c r="AB23" s="197"/>
      <c r="AC23" s="197"/>
      <c r="AD23" s="197"/>
      <c r="AE23" s="197"/>
      <c r="AF23" s="197"/>
      <c r="AG23" s="197"/>
      <c r="AH23" s="197"/>
    </row>
    <row r="24" spans="1:34" x14ac:dyDescent="0.35">
      <c r="A24" s="107" t="s">
        <v>149</v>
      </c>
      <c r="B24" s="171">
        <f t="shared" si="0"/>
        <v>15.749999999999998</v>
      </c>
      <c r="C24" s="171">
        <v>3.42</v>
      </c>
      <c r="D24" s="171">
        <v>6.1</v>
      </c>
      <c r="E24" s="171">
        <v>4.0599999999999996</v>
      </c>
      <c r="F24" s="171">
        <v>0.15</v>
      </c>
      <c r="G24" s="171">
        <v>2.02</v>
      </c>
      <c r="H24" s="171" t="s">
        <v>461</v>
      </c>
      <c r="I24" s="170" t="s">
        <v>461</v>
      </c>
      <c r="J24" s="171">
        <f t="shared" si="1"/>
        <v>211.70000000000002</v>
      </c>
      <c r="K24" s="171">
        <v>45.91</v>
      </c>
      <c r="L24" s="171">
        <v>74.53</v>
      </c>
      <c r="M24" s="171">
        <v>67.53</v>
      </c>
      <c r="N24" s="171">
        <v>1.77</v>
      </c>
      <c r="O24" s="171">
        <v>21.96</v>
      </c>
      <c r="P24" s="185" t="s">
        <v>461</v>
      </c>
      <c r="Q24" s="185" t="s">
        <v>461</v>
      </c>
      <c r="S24" s="173"/>
      <c r="AB24" s="197"/>
      <c r="AC24" s="197"/>
      <c r="AD24" s="197"/>
      <c r="AE24" s="197"/>
      <c r="AF24" s="197"/>
      <c r="AG24" s="197"/>
      <c r="AH24" s="197"/>
    </row>
    <row r="25" spans="1:34" x14ac:dyDescent="0.35">
      <c r="A25" s="107" t="s">
        <v>150</v>
      </c>
      <c r="B25" s="171">
        <f t="shared" si="0"/>
        <v>14.620000000000003</v>
      </c>
      <c r="C25" s="171">
        <v>3.25</v>
      </c>
      <c r="D25" s="171">
        <v>5.78</v>
      </c>
      <c r="E25" s="171">
        <v>4.05</v>
      </c>
      <c r="F25" s="171">
        <v>0.15</v>
      </c>
      <c r="G25" s="171">
        <v>1.39</v>
      </c>
      <c r="H25" s="171" t="s">
        <v>461</v>
      </c>
      <c r="I25" s="170" t="s">
        <v>461</v>
      </c>
      <c r="J25" s="171">
        <f t="shared" si="1"/>
        <v>205.80000000000004</v>
      </c>
      <c r="K25" s="171">
        <v>45.63</v>
      </c>
      <c r="L25" s="171">
        <v>71.180000000000007</v>
      </c>
      <c r="M25" s="171">
        <v>68.23</v>
      </c>
      <c r="N25" s="171">
        <v>1.77</v>
      </c>
      <c r="O25" s="171">
        <v>18.989999999999998</v>
      </c>
      <c r="P25" s="185" t="s">
        <v>461</v>
      </c>
      <c r="Q25" s="185" t="s">
        <v>461</v>
      </c>
      <c r="S25" s="173"/>
      <c r="AB25" s="197"/>
      <c r="AC25" s="197"/>
      <c r="AD25" s="197"/>
      <c r="AE25" s="197"/>
      <c r="AF25" s="197"/>
      <c r="AG25" s="197"/>
      <c r="AH25" s="197"/>
    </row>
    <row r="26" spans="1:34" x14ac:dyDescent="0.35">
      <c r="A26" s="107" t="s">
        <v>151</v>
      </c>
      <c r="B26" s="171">
        <f t="shared" si="0"/>
        <v>14.399999999999999</v>
      </c>
      <c r="C26" s="171">
        <v>2.83</v>
      </c>
      <c r="D26" s="171">
        <v>6.12</v>
      </c>
      <c r="E26" s="171">
        <v>3.88</v>
      </c>
      <c r="F26" s="171">
        <v>0.15</v>
      </c>
      <c r="G26" s="171">
        <v>1.42</v>
      </c>
      <c r="H26" s="171" t="s">
        <v>461</v>
      </c>
      <c r="I26" s="170" t="s">
        <v>461</v>
      </c>
      <c r="J26" s="171">
        <f t="shared" si="1"/>
        <v>209.36999999999998</v>
      </c>
      <c r="K26" s="171">
        <v>45.6</v>
      </c>
      <c r="L26" s="171">
        <v>71.97</v>
      </c>
      <c r="M26" s="171">
        <v>70.27</v>
      </c>
      <c r="N26" s="171">
        <v>1.77</v>
      </c>
      <c r="O26" s="171">
        <v>19.760000000000002</v>
      </c>
      <c r="P26" s="185" t="s">
        <v>461</v>
      </c>
      <c r="Q26" s="185" t="s">
        <v>461</v>
      </c>
      <c r="S26" s="173"/>
      <c r="AB26" s="197"/>
      <c r="AC26" s="197"/>
      <c r="AD26" s="197"/>
      <c r="AE26" s="197"/>
      <c r="AF26" s="197"/>
      <c r="AG26" s="197"/>
      <c r="AH26" s="197"/>
    </row>
    <row r="27" spans="1:34" x14ac:dyDescent="0.35">
      <c r="A27" s="107" t="s">
        <v>152</v>
      </c>
      <c r="B27" s="171">
        <f t="shared" si="0"/>
        <v>16.470000000000002</v>
      </c>
      <c r="C27" s="171">
        <v>3.16</v>
      </c>
      <c r="D27" s="171">
        <v>6.3</v>
      </c>
      <c r="E27" s="171">
        <v>4.76</v>
      </c>
      <c r="F27" s="171">
        <v>0.15</v>
      </c>
      <c r="G27" s="171">
        <v>2.1</v>
      </c>
      <c r="H27" s="171" t="s">
        <v>461</v>
      </c>
      <c r="I27" s="170" t="s">
        <v>461</v>
      </c>
      <c r="J27" s="171">
        <f t="shared" si="1"/>
        <v>215.60000000000002</v>
      </c>
      <c r="K27" s="171">
        <v>37.520000000000003</v>
      </c>
      <c r="L27" s="171">
        <v>75.92</v>
      </c>
      <c r="M27" s="171">
        <v>76.53</v>
      </c>
      <c r="N27" s="171">
        <v>1.77</v>
      </c>
      <c r="O27" s="171">
        <v>23.86</v>
      </c>
      <c r="P27" s="185" t="s">
        <v>461</v>
      </c>
      <c r="Q27" s="185" t="s">
        <v>461</v>
      </c>
      <c r="S27" s="173"/>
      <c r="AB27" s="197"/>
      <c r="AC27" s="197"/>
      <c r="AD27" s="197"/>
      <c r="AE27" s="197"/>
      <c r="AF27" s="197"/>
      <c r="AG27" s="197"/>
      <c r="AH27" s="197"/>
    </row>
    <row r="28" spans="1:34" x14ac:dyDescent="0.35">
      <c r="A28" s="107" t="s">
        <v>153</v>
      </c>
      <c r="B28" s="171">
        <f t="shared" si="0"/>
        <v>18.84</v>
      </c>
      <c r="C28" s="171">
        <v>3.18</v>
      </c>
      <c r="D28" s="171">
        <v>7.38</v>
      </c>
      <c r="E28" s="171">
        <v>6.36</v>
      </c>
      <c r="F28" s="171">
        <v>0.15</v>
      </c>
      <c r="G28" s="171">
        <v>1.77</v>
      </c>
      <c r="H28" s="171" t="s">
        <v>461</v>
      </c>
      <c r="I28" s="170" t="s">
        <v>461</v>
      </c>
      <c r="J28" s="171">
        <f t="shared" si="1"/>
        <v>243.89</v>
      </c>
      <c r="K28" s="171">
        <v>42.12</v>
      </c>
      <c r="L28" s="171">
        <v>92.21</v>
      </c>
      <c r="M28" s="171">
        <v>84.06</v>
      </c>
      <c r="N28" s="171">
        <v>1.77</v>
      </c>
      <c r="O28" s="171">
        <v>23.73</v>
      </c>
      <c r="P28" s="185" t="s">
        <v>461</v>
      </c>
      <c r="Q28" s="185" t="s">
        <v>461</v>
      </c>
      <c r="S28" s="173"/>
      <c r="AB28" s="197"/>
      <c r="AC28" s="197"/>
      <c r="AD28" s="197"/>
      <c r="AE28" s="197"/>
      <c r="AF28" s="197"/>
      <c r="AG28" s="197"/>
      <c r="AH28" s="197"/>
    </row>
    <row r="29" spans="1:34" x14ac:dyDescent="0.35">
      <c r="A29" s="107" t="s">
        <v>154</v>
      </c>
      <c r="B29" s="171">
        <f t="shared" si="0"/>
        <v>21.38</v>
      </c>
      <c r="C29" s="171">
        <v>3.75</v>
      </c>
      <c r="D29" s="171">
        <v>6.94</v>
      </c>
      <c r="E29" s="171">
        <v>8.61</v>
      </c>
      <c r="F29" s="171">
        <v>0.15</v>
      </c>
      <c r="G29" s="171">
        <v>1.93</v>
      </c>
      <c r="H29" s="171" t="s">
        <v>461</v>
      </c>
      <c r="I29" s="170" t="s">
        <v>461</v>
      </c>
      <c r="J29" s="171">
        <f t="shared" si="1"/>
        <v>231.64</v>
      </c>
      <c r="K29" s="171">
        <v>42.13</v>
      </c>
      <c r="L29" s="171">
        <v>79.38</v>
      </c>
      <c r="M29" s="171">
        <v>84.95</v>
      </c>
      <c r="N29" s="171">
        <v>1.77</v>
      </c>
      <c r="O29" s="171">
        <v>23.41</v>
      </c>
      <c r="P29" s="185" t="s">
        <v>461</v>
      </c>
      <c r="Q29" s="185" t="s">
        <v>461</v>
      </c>
      <c r="S29" s="173"/>
      <c r="AB29" s="197"/>
      <c r="AC29" s="197"/>
      <c r="AD29" s="197"/>
      <c r="AE29" s="197"/>
      <c r="AF29" s="197"/>
      <c r="AG29" s="197"/>
      <c r="AH29" s="197"/>
    </row>
    <row r="30" spans="1:34" x14ac:dyDescent="0.35">
      <c r="A30" s="107" t="s">
        <v>155</v>
      </c>
      <c r="B30" s="171">
        <f t="shared" si="0"/>
        <v>23.700000000000003</v>
      </c>
      <c r="C30" s="171">
        <v>4.45</v>
      </c>
      <c r="D30" s="171">
        <v>6.42</v>
      </c>
      <c r="E30" s="171">
        <v>10.220000000000001</v>
      </c>
      <c r="F30" s="171">
        <v>0.15</v>
      </c>
      <c r="G30" s="171">
        <v>2.46</v>
      </c>
      <c r="H30" s="171" t="s">
        <v>461</v>
      </c>
      <c r="I30" s="170" t="s">
        <v>461</v>
      </c>
      <c r="J30" s="171">
        <f t="shared" si="1"/>
        <v>229.39</v>
      </c>
      <c r="K30" s="171">
        <v>38.869999999999997</v>
      </c>
      <c r="L30" s="171">
        <v>74.33</v>
      </c>
      <c r="M30" s="171">
        <v>89.91</v>
      </c>
      <c r="N30" s="171">
        <v>1.77</v>
      </c>
      <c r="O30" s="171">
        <v>24.51</v>
      </c>
      <c r="P30" s="185" t="s">
        <v>461</v>
      </c>
      <c r="Q30" s="185" t="s">
        <v>461</v>
      </c>
      <c r="S30" s="173"/>
      <c r="AB30" s="197"/>
      <c r="AC30" s="197"/>
      <c r="AD30" s="197"/>
      <c r="AE30" s="197"/>
      <c r="AF30" s="197"/>
      <c r="AG30" s="197"/>
      <c r="AH30" s="197"/>
    </row>
    <row r="31" spans="1:34" x14ac:dyDescent="0.35">
      <c r="A31" s="107" t="s">
        <v>156</v>
      </c>
      <c r="B31" s="171">
        <f t="shared" si="0"/>
        <v>23.98</v>
      </c>
      <c r="C31" s="171">
        <v>4.8099999999999996</v>
      </c>
      <c r="D31" s="171">
        <v>6.4</v>
      </c>
      <c r="E31" s="171">
        <v>10.66</v>
      </c>
      <c r="F31" s="171">
        <v>0.16</v>
      </c>
      <c r="G31" s="171">
        <v>1.84</v>
      </c>
      <c r="H31" s="171" t="s">
        <v>461</v>
      </c>
      <c r="I31" s="172">
        <v>0.11</v>
      </c>
      <c r="J31" s="171">
        <f t="shared" si="1"/>
        <v>241.37000000000003</v>
      </c>
      <c r="K31" s="171">
        <v>52.78</v>
      </c>
      <c r="L31" s="171">
        <v>73.47</v>
      </c>
      <c r="M31" s="171">
        <v>89.98</v>
      </c>
      <c r="N31" s="171">
        <v>1.91</v>
      </c>
      <c r="O31" s="171">
        <v>21.9</v>
      </c>
      <c r="P31" s="185" t="s">
        <v>461</v>
      </c>
      <c r="Q31" s="171">
        <v>1.33</v>
      </c>
      <c r="S31" s="173"/>
      <c r="AB31" s="197"/>
      <c r="AC31" s="197"/>
      <c r="AD31" s="197"/>
      <c r="AE31" s="197"/>
      <c r="AF31" s="197"/>
      <c r="AG31" s="197"/>
      <c r="AH31" s="197"/>
    </row>
    <row r="32" spans="1:34" x14ac:dyDescent="0.35">
      <c r="A32" s="107" t="s">
        <v>157</v>
      </c>
      <c r="B32" s="171">
        <f t="shared" si="0"/>
        <v>19.990000000000002</v>
      </c>
      <c r="C32" s="171">
        <v>3.31</v>
      </c>
      <c r="D32" s="171">
        <v>5.76</v>
      </c>
      <c r="E32" s="171">
        <v>8.73</v>
      </c>
      <c r="F32" s="171">
        <v>0.16</v>
      </c>
      <c r="G32" s="171">
        <v>1.92</v>
      </c>
      <c r="H32" s="171" t="s">
        <v>461</v>
      </c>
      <c r="I32" s="172">
        <v>0.11</v>
      </c>
      <c r="J32" s="171">
        <f t="shared" si="1"/>
        <v>236.97</v>
      </c>
      <c r="K32" s="171">
        <v>38.869999999999997</v>
      </c>
      <c r="L32" s="171">
        <v>74.11</v>
      </c>
      <c r="M32" s="171">
        <v>97.08</v>
      </c>
      <c r="N32" s="171">
        <v>1.91</v>
      </c>
      <c r="O32" s="171">
        <v>23.63</v>
      </c>
      <c r="P32" s="185" t="s">
        <v>461</v>
      </c>
      <c r="Q32" s="171">
        <v>1.37</v>
      </c>
      <c r="S32" s="173"/>
      <c r="AB32" s="197"/>
      <c r="AC32" s="197"/>
      <c r="AD32" s="197"/>
      <c r="AE32" s="197"/>
      <c r="AF32" s="197"/>
      <c r="AG32" s="197"/>
      <c r="AH32" s="197"/>
    </row>
    <row r="33" spans="1:34" x14ac:dyDescent="0.35">
      <c r="A33" s="107" t="s">
        <v>158</v>
      </c>
      <c r="B33" s="171">
        <f t="shared" si="0"/>
        <v>20.630000000000003</v>
      </c>
      <c r="C33" s="171">
        <v>3.83</v>
      </c>
      <c r="D33" s="171">
        <v>6.31</v>
      </c>
      <c r="E33" s="171">
        <v>8.0500000000000007</v>
      </c>
      <c r="F33" s="171">
        <v>0.16</v>
      </c>
      <c r="G33" s="171">
        <v>2.14</v>
      </c>
      <c r="H33" s="171" t="s">
        <v>461</v>
      </c>
      <c r="I33" s="172">
        <v>0.14000000000000001</v>
      </c>
      <c r="J33" s="171">
        <f t="shared" si="1"/>
        <v>230.96999999999997</v>
      </c>
      <c r="K33" s="171">
        <v>40.369999999999997</v>
      </c>
      <c r="L33" s="171">
        <v>73.25</v>
      </c>
      <c r="M33" s="171">
        <v>91.1</v>
      </c>
      <c r="N33" s="171">
        <v>1.91</v>
      </c>
      <c r="O33" s="171">
        <v>22.64</v>
      </c>
      <c r="P33" s="185" t="s">
        <v>461</v>
      </c>
      <c r="Q33" s="171">
        <v>1.7</v>
      </c>
      <c r="S33" s="173"/>
      <c r="AB33" s="197"/>
      <c r="AC33" s="197"/>
      <c r="AD33" s="197"/>
      <c r="AE33" s="197"/>
      <c r="AF33" s="197"/>
      <c r="AG33" s="197"/>
      <c r="AH33" s="197"/>
    </row>
    <row r="34" spans="1:34" x14ac:dyDescent="0.35">
      <c r="A34" s="107" t="s">
        <v>159</v>
      </c>
      <c r="B34" s="171">
        <f t="shared" si="0"/>
        <v>18.57</v>
      </c>
      <c r="C34" s="171">
        <v>3.39</v>
      </c>
      <c r="D34" s="171">
        <v>6.15</v>
      </c>
      <c r="E34" s="171">
        <v>6.99</v>
      </c>
      <c r="F34" s="171">
        <v>0.16</v>
      </c>
      <c r="G34" s="171">
        <v>1.77</v>
      </c>
      <c r="H34" s="171" t="s">
        <v>461</v>
      </c>
      <c r="I34" s="172">
        <v>0.11</v>
      </c>
      <c r="J34" s="171">
        <f t="shared" si="1"/>
        <v>235.12000000000003</v>
      </c>
      <c r="K34" s="171">
        <v>41.91</v>
      </c>
      <c r="L34" s="171">
        <v>78.930000000000007</v>
      </c>
      <c r="M34" s="171">
        <v>88.33</v>
      </c>
      <c r="N34" s="171">
        <v>1.91</v>
      </c>
      <c r="O34" s="171">
        <v>22.68</v>
      </c>
      <c r="P34" s="185" t="s">
        <v>461</v>
      </c>
      <c r="Q34" s="171">
        <v>1.36</v>
      </c>
      <c r="S34" s="173"/>
      <c r="AB34" s="197"/>
      <c r="AC34" s="197"/>
      <c r="AD34" s="197"/>
      <c r="AE34" s="197"/>
      <c r="AF34" s="197"/>
      <c r="AG34" s="197"/>
      <c r="AH34" s="197"/>
    </row>
    <row r="35" spans="1:34" x14ac:dyDescent="0.35">
      <c r="A35" s="107" t="s">
        <v>160</v>
      </c>
      <c r="B35" s="171">
        <f t="shared" si="0"/>
        <v>16.200000000000003</v>
      </c>
      <c r="C35" s="171">
        <v>2.16</v>
      </c>
      <c r="D35" s="171">
        <v>6.03</v>
      </c>
      <c r="E35" s="171">
        <v>5.89</v>
      </c>
      <c r="F35" s="171">
        <v>0.16</v>
      </c>
      <c r="G35" s="171">
        <v>1.85</v>
      </c>
      <c r="H35" s="171" t="s">
        <v>461</v>
      </c>
      <c r="I35" s="172">
        <v>0.11</v>
      </c>
      <c r="J35" s="171">
        <f t="shared" si="1"/>
        <v>215.57999999999998</v>
      </c>
      <c r="K35" s="171">
        <v>30.57</v>
      </c>
      <c r="L35" s="171">
        <v>72.58</v>
      </c>
      <c r="M35" s="171">
        <v>86.04</v>
      </c>
      <c r="N35" s="171">
        <v>1.91</v>
      </c>
      <c r="O35" s="171">
        <v>23.16</v>
      </c>
      <c r="P35" s="185" t="s">
        <v>461</v>
      </c>
      <c r="Q35" s="171">
        <v>1.32</v>
      </c>
      <c r="S35" s="173"/>
      <c r="AB35" s="197"/>
      <c r="AC35" s="197"/>
      <c r="AD35" s="197"/>
      <c r="AE35" s="197"/>
      <c r="AF35" s="197"/>
      <c r="AG35" s="197"/>
      <c r="AH35" s="197"/>
    </row>
    <row r="36" spans="1:34" x14ac:dyDescent="0.35">
      <c r="A36" s="107" t="s">
        <v>161</v>
      </c>
      <c r="B36" s="171">
        <f t="shared" si="0"/>
        <v>16.61</v>
      </c>
      <c r="C36" s="171">
        <v>3.14</v>
      </c>
      <c r="D36" s="171">
        <v>6.18</v>
      </c>
      <c r="E36" s="171">
        <v>4.8899999999999997</v>
      </c>
      <c r="F36" s="171">
        <v>0.16</v>
      </c>
      <c r="G36" s="171">
        <v>2.11</v>
      </c>
      <c r="H36" s="171" t="s">
        <v>461</v>
      </c>
      <c r="I36" s="172">
        <v>0.13</v>
      </c>
      <c r="J36" s="171">
        <f t="shared" si="1"/>
        <v>221.42999999999998</v>
      </c>
      <c r="K36" s="171">
        <v>42.43</v>
      </c>
      <c r="L36" s="171">
        <v>75.23</v>
      </c>
      <c r="M36" s="171">
        <v>77.3</v>
      </c>
      <c r="N36" s="171">
        <v>1.91</v>
      </c>
      <c r="O36" s="171">
        <v>23.05</v>
      </c>
      <c r="P36" s="185" t="s">
        <v>461</v>
      </c>
      <c r="Q36" s="171">
        <v>1.51</v>
      </c>
      <c r="S36" s="173"/>
      <c r="AB36" s="197"/>
      <c r="AC36" s="197"/>
      <c r="AD36" s="197"/>
      <c r="AE36" s="197"/>
      <c r="AF36" s="197"/>
      <c r="AG36" s="197"/>
      <c r="AH36" s="197"/>
    </row>
    <row r="37" spans="1:34" x14ac:dyDescent="0.35">
      <c r="A37" s="107" t="s">
        <v>162</v>
      </c>
      <c r="B37" s="171">
        <f t="shared" si="0"/>
        <v>16.309999999999999</v>
      </c>
      <c r="C37" s="171">
        <v>3.15</v>
      </c>
      <c r="D37" s="171">
        <v>6.56</v>
      </c>
      <c r="E37" s="171">
        <v>4.6399999999999997</v>
      </c>
      <c r="F37" s="171">
        <v>0.16</v>
      </c>
      <c r="G37" s="171">
        <v>1.69</v>
      </c>
      <c r="H37" s="171" t="s">
        <v>461</v>
      </c>
      <c r="I37" s="172">
        <v>0.11</v>
      </c>
      <c r="J37" s="171">
        <f t="shared" si="1"/>
        <v>230.95</v>
      </c>
      <c r="K37" s="171">
        <v>45.2</v>
      </c>
      <c r="L37" s="171">
        <v>80.989999999999995</v>
      </c>
      <c r="M37" s="171">
        <v>78.349999999999994</v>
      </c>
      <c r="N37" s="171">
        <v>1.91</v>
      </c>
      <c r="O37" s="171">
        <v>23.21</v>
      </c>
      <c r="P37" s="185" t="s">
        <v>461</v>
      </c>
      <c r="Q37" s="171">
        <v>1.29</v>
      </c>
      <c r="S37" s="173"/>
      <c r="AB37" s="197"/>
      <c r="AC37" s="197"/>
      <c r="AD37" s="197"/>
      <c r="AE37" s="197"/>
      <c r="AF37" s="197"/>
      <c r="AG37" s="197"/>
      <c r="AH37" s="197"/>
    </row>
    <row r="38" spans="1:34" x14ac:dyDescent="0.35">
      <c r="A38" s="107" t="s">
        <v>163</v>
      </c>
      <c r="B38" s="171">
        <f t="shared" si="0"/>
        <v>13.469999999999999</v>
      </c>
      <c r="C38" s="171">
        <v>2.16</v>
      </c>
      <c r="D38" s="171">
        <v>5.13</v>
      </c>
      <c r="E38" s="171">
        <v>4.3099999999999996</v>
      </c>
      <c r="F38" s="171">
        <v>0.16</v>
      </c>
      <c r="G38" s="171">
        <v>1.6</v>
      </c>
      <c r="H38" s="171" t="s">
        <v>461</v>
      </c>
      <c r="I38" s="172">
        <v>0.11</v>
      </c>
      <c r="J38" s="171">
        <f t="shared" si="1"/>
        <v>201.07</v>
      </c>
      <c r="K38" s="171">
        <v>35.909999999999997</v>
      </c>
      <c r="L38" s="171">
        <v>60.86</v>
      </c>
      <c r="M38" s="171">
        <v>79.209999999999994</v>
      </c>
      <c r="N38" s="171">
        <v>1.91</v>
      </c>
      <c r="O38" s="171">
        <v>21.87</v>
      </c>
      <c r="P38" s="185" t="s">
        <v>461</v>
      </c>
      <c r="Q38" s="171">
        <v>1.31</v>
      </c>
      <c r="S38" s="173"/>
      <c r="AB38" s="197"/>
      <c r="AC38" s="197"/>
      <c r="AD38" s="197"/>
      <c r="AE38" s="197"/>
      <c r="AF38" s="197"/>
      <c r="AG38" s="197"/>
      <c r="AH38" s="197"/>
    </row>
    <row r="39" spans="1:34" x14ac:dyDescent="0.35">
      <c r="A39" s="107" t="s">
        <v>164</v>
      </c>
      <c r="B39" s="171">
        <f t="shared" si="0"/>
        <v>16.48</v>
      </c>
      <c r="C39" s="171">
        <v>3.53</v>
      </c>
      <c r="D39" s="171">
        <v>6</v>
      </c>
      <c r="E39" s="171">
        <v>4.88</v>
      </c>
      <c r="F39" s="171">
        <v>0.16</v>
      </c>
      <c r="G39" s="171">
        <v>1.78</v>
      </c>
      <c r="H39" s="171" t="s">
        <v>461</v>
      </c>
      <c r="I39" s="172">
        <v>0.13</v>
      </c>
      <c r="J39" s="171">
        <f t="shared" si="1"/>
        <v>221.10999999999999</v>
      </c>
      <c r="K39" s="171">
        <v>42.97</v>
      </c>
      <c r="L39" s="171">
        <v>73.430000000000007</v>
      </c>
      <c r="M39" s="171">
        <v>80.91</v>
      </c>
      <c r="N39" s="171">
        <v>1.91</v>
      </c>
      <c r="O39" s="171">
        <v>20.38</v>
      </c>
      <c r="P39" s="185" t="s">
        <v>461</v>
      </c>
      <c r="Q39" s="171">
        <v>1.51</v>
      </c>
      <c r="S39" s="173"/>
      <c r="AB39" s="197"/>
      <c r="AC39" s="197"/>
      <c r="AD39" s="197"/>
      <c r="AE39" s="197"/>
      <c r="AF39" s="197"/>
      <c r="AG39" s="197"/>
      <c r="AH39" s="197"/>
    </row>
    <row r="40" spans="1:34" x14ac:dyDescent="0.35">
      <c r="A40" s="107" t="s">
        <v>165</v>
      </c>
      <c r="B40" s="171">
        <f t="shared" si="0"/>
        <v>18.62</v>
      </c>
      <c r="C40" s="171">
        <v>3.77</v>
      </c>
      <c r="D40" s="171">
        <v>5.94</v>
      </c>
      <c r="E40" s="171">
        <v>7.16</v>
      </c>
      <c r="F40" s="171">
        <v>0.16</v>
      </c>
      <c r="G40" s="171">
        <v>1.48</v>
      </c>
      <c r="H40" s="171" t="s">
        <v>461</v>
      </c>
      <c r="I40" s="172">
        <v>0.11</v>
      </c>
      <c r="J40" s="171">
        <f t="shared" si="1"/>
        <v>232.44</v>
      </c>
      <c r="K40" s="171">
        <v>49.02</v>
      </c>
      <c r="L40" s="171">
        <v>72.53</v>
      </c>
      <c r="M40" s="171">
        <v>87.85</v>
      </c>
      <c r="N40" s="171">
        <v>1.91</v>
      </c>
      <c r="O40" s="171">
        <v>19.760000000000002</v>
      </c>
      <c r="P40" s="185" t="s">
        <v>461</v>
      </c>
      <c r="Q40" s="171">
        <v>1.37</v>
      </c>
      <c r="S40" s="173"/>
      <c r="AB40" s="197"/>
      <c r="AC40" s="197"/>
      <c r="AD40" s="197"/>
      <c r="AE40" s="197"/>
      <c r="AF40" s="197"/>
      <c r="AG40" s="197"/>
      <c r="AH40" s="197"/>
    </row>
    <row r="41" spans="1:34" x14ac:dyDescent="0.35">
      <c r="A41" s="107" t="s">
        <v>166</v>
      </c>
      <c r="B41" s="171">
        <f t="shared" si="0"/>
        <v>20.18</v>
      </c>
      <c r="C41" s="171">
        <v>3.51</v>
      </c>
      <c r="D41" s="171">
        <v>6.28</v>
      </c>
      <c r="E41" s="171">
        <v>8.36</v>
      </c>
      <c r="F41" s="171">
        <v>0.16</v>
      </c>
      <c r="G41" s="171">
        <v>1.76</v>
      </c>
      <c r="H41" s="171" t="s">
        <v>461</v>
      </c>
      <c r="I41" s="172">
        <v>0.11</v>
      </c>
      <c r="J41" s="171">
        <f t="shared" si="1"/>
        <v>232.93</v>
      </c>
      <c r="K41" s="171">
        <v>40.369999999999997</v>
      </c>
      <c r="L41" s="171">
        <v>75.86</v>
      </c>
      <c r="M41" s="171">
        <v>92.18</v>
      </c>
      <c r="N41" s="171">
        <v>1.91</v>
      </c>
      <c r="O41" s="171">
        <v>21.25</v>
      </c>
      <c r="P41" s="185" t="s">
        <v>461</v>
      </c>
      <c r="Q41" s="171">
        <v>1.36</v>
      </c>
      <c r="S41" s="173"/>
      <c r="AB41" s="197"/>
      <c r="AC41" s="197"/>
      <c r="AD41" s="197"/>
      <c r="AE41" s="197"/>
      <c r="AF41" s="197"/>
      <c r="AG41" s="197"/>
      <c r="AH41" s="197"/>
    </row>
    <row r="42" spans="1:34" x14ac:dyDescent="0.35">
      <c r="A42" s="107" t="s">
        <v>167</v>
      </c>
      <c r="B42" s="171">
        <f t="shared" si="0"/>
        <v>23.090000000000003</v>
      </c>
      <c r="C42" s="171">
        <v>4.51</v>
      </c>
      <c r="D42" s="171">
        <v>6.86</v>
      </c>
      <c r="E42" s="171">
        <v>9.3699999999999992</v>
      </c>
      <c r="F42" s="171">
        <v>0.16</v>
      </c>
      <c r="G42" s="171">
        <v>2.0499999999999998</v>
      </c>
      <c r="H42" s="171" t="s">
        <v>461</v>
      </c>
      <c r="I42" s="172">
        <v>0.14000000000000001</v>
      </c>
      <c r="J42" s="171">
        <f t="shared" si="1"/>
        <v>242.45</v>
      </c>
      <c r="K42" s="171">
        <v>41.55</v>
      </c>
      <c r="L42" s="171">
        <v>83.59</v>
      </c>
      <c r="M42" s="171">
        <v>93.06</v>
      </c>
      <c r="N42" s="171">
        <v>1.91</v>
      </c>
      <c r="O42" s="171">
        <v>20.68</v>
      </c>
      <c r="P42" s="185" t="s">
        <v>461</v>
      </c>
      <c r="Q42" s="171">
        <v>1.66</v>
      </c>
      <c r="S42" s="173"/>
      <c r="AB42" s="197"/>
      <c r="AC42" s="197"/>
      <c r="AD42" s="197"/>
      <c r="AE42" s="197"/>
      <c r="AF42" s="197"/>
      <c r="AG42" s="197"/>
      <c r="AH42" s="197"/>
    </row>
    <row r="43" spans="1:34" x14ac:dyDescent="0.35">
      <c r="A43" s="107" t="s">
        <v>168</v>
      </c>
      <c r="B43" s="171">
        <f t="shared" si="0"/>
        <v>21.64</v>
      </c>
      <c r="C43" s="171">
        <v>3.59</v>
      </c>
      <c r="D43" s="171">
        <v>5.71</v>
      </c>
      <c r="E43" s="171">
        <v>10.01</v>
      </c>
      <c r="F43" s="171">
        <v>0.17</v>
      </c>
      <c r="G43" s="171">
        <v>1.99</v>
      </c>
      <c r="H43" s="171">
        <v>0.06</v>
      </c>
      <c r="I43" s="172">
        <v>0.11</v>
      </c>
      <c r="J43" s="171">
        <f t="shared" si="1"/>
        <v>224.36</v>
      </c>
      <c r="K43" s="171">
        <v>40.76</v>
      </c>
      <c r="L43" s="171">
        <v>68.37</v>
      </c>
      <c r="M43" s="171">
        <v>88.59</v>
      </c>
      <c r="N43" s="171">
        <v>2.08</v>
      </c>
      <c r="O43" s="171">
        <v>22.78</v>
      </c>
      <c r="P43" s="171">
        <v>0.51</v>
      </c>
      <c r="Q43" s="171">
        <v>1.27</v>
      </c>
      <c r="S43" s="173"/>
      <c r="AB43" s="197"/>
      <c r="AC43" s="197"/>
      <c r="AD43" s="197"/>
      <c r="AE43" s="197"/>
      <c r="AF43" s="197"/>
      <c r="AG43" s="197"/>
      <c r="AH43" s="197"/>
    </row>
    <row r="44" spans="1:34" x14ac:dyDescent="0.35">
      <c r="A44" s="107" t="s">
        <v>169</v>
      </c>
      <c r="B44" s="171">
        <f t="shared" si="0"/>
        <v>20.080000000000002</v>
      </c>
      <c r="C44" s="171">
        <v>3.68</v>
      </c>
      <c r="D44" s="171">
        <v>5.96</v>
      </c>
      <c r="E44" s="171">
        <v>8.26</v>
      </c>
      <c r="F44" s="171">
        <v>0.17</v>
      </c>
      <c r="G44" s="171">
        <v>1.85</v>
      </c>
      <c r="H44" s="171">
        <v>0.05</v>
      </c>
      <c r="I44" s="172">
        <v>0.11</v>
      </c>
      <c r="J44" s="171">
        <f t="shared" si="1"/>
        <v>233.00000000000003</v>
      </c>
      <c r="K44" s="171">
        <v>42.77</v>
      </c>
      <c r="L44" s="171">
        <v>76.05</v>
      </c>
      <c r="M44" s="171">
        <v>87.49</v>
      </c>
      <c r="N44" s="171">
        <v>2.08</v>
      </c>
      <c r="O44" s="171">
        <v>22.75</v>
      </c>
      <c r="P44" s="171">
        <v>0.49</v>
      </c>
      <c r="Q44" s="171">
        <v>1.37</v>
      </c>
      <c r="S44" s="173"/>
      <c r="AB44" s="197"/>
      <c r="AC44" s="197"/>
      <c r="AD44" s="197"/>
      <c r="AE44" s="197"/>
      <c r="AF44" s="197"/>
      <c r="AG44" s="197"/>
      <c r="AH44" s="197"/>
    </row>
    <row r="45" spans="1:34" x14ac:dyDescent="0.35">
      <c r="A45" s="107" t="s">
        <v>170</v>
      </c>
      <c r="B45" s="171">
        <f t="shared" si="0"/>
        <v>21.960000000000004</v>
      </c>
      <c r="C45" s="171">
        <v>3.86</v>
      </c>
      <c r="D45" s="171">
        <v>6.72</v>
      </c>
      <c r="E45" s="171">
        <v>8.7200000000000006</v>
      </c>
      <c r="F45" s="171">
        <v>0.17</v>
      </c>
      <c r="G45" s="171">
        <v>2.2799999999999998</v>
      </c>
      <c r="H45" s="171">
        <v>7.0000000000000007E-2</v>
      </c>
      <c r="I45" s="172">
        <v>0.14000000000000001</v>
      </c>
      <c r="J45" s="171">
        <f t="shared" si="1"/>
        <v>240.63000000000002</v>
      </c>
      <c r="K45" s="171">
        <v>41.04</v>
      </c>
      <c r="L45" s="171">
        <v>76.12</v>
      </c>
      <c r="M45" s="171">
        <v>95.04</v>
      </c>
      <c r="N45" s="171">
        <v>2.08</v>
      </c>
      <c r="O45" s="171">
        <v>24.05</v>
      </c>
      <c r="P45" s="171">
        <v>0.59</v>
      </c>
      <c r="Q45" s="171">
        <v>1.71</v>
      </c>
      <c r="S45" s="173"/>
      <c r="AB45" s="197"/>
      <c r="AC45" s="197"/>
      <c r="AD45" s="197"/>
      <c r="AE45" s="197"/>
      <c r="AF45" s="197"/>
      <c r="AG45" s="197"/>
      <c r="AH45" s="197"/>
    </row>
    <row r="46" spans="1:34" x14ac:dyDescent="0.35">
      <c r="A46" s="107" t="s">
        <v>171</v>
      </c>
      <c r="B46" s="171">
        <f t="shared" si="0"/>
        <v>19.760000000000002</v>
      </c>
      <c r="C46" s="171">
        <v>3.87</v>
      </c>
      <c r="D46" s="171">
        <v>5.88</v>
      </c>
      <c r="E46" s="171">
        <v>7.93</v>
      </c>
      <c r="F46" s="171">
        <v>0.17</v>
      </c>
      <c r="G46" s="171">
        <v>1.76</v>
      </c>
      <c r="H46" s="171">
        <v>0.04</v>
      </c>
      <c r="I46" s="172">
        <v>0.11</v>
      </c>
      <c r="J46" s="171">
        <f t="shared" si="1"/>
        <v>234.91000000000003</v>
      </c>
      <c r="K46" s="171">
        <v>45.91</v>
      </c>
      <c r="L46" s="171">
        <v>73.88</v>
      </c>
      <c r="M46" s="171">
        <v>88.51</v>
      </c>
      <c r="N46" s="171">
        <v>2.08</v>
      </c>
      <c r="O46" s="171">
        <v>22.73</v>
      </c>
      <c r="P46" s="171">
        <v>0.5</v>
      </c>
      <c r="Q46" s="171">
        <v>1.3</v>
      </c>
      <c r="S46" s="173"/>
      <c r="AB46" s="197"/>
      <c r="AC46" s="197"/>
      <c r="AD46" s="197"/>
      <c r="AE46" s="197"/>
      <c r="AF46" s="197"/>
      <c r="AG46" s="197"/>
      <c r="AH46" s="197"/>
    </row>
    <row r="47" spans="1:34" x14ac:dyDescent="0.35">
      <c r="A47" s="107" t="s">
        <v>172</v>
      </c>
      <c r="B47" s="171">
        <f t="shared" si="0"/>
        <v>16.95</v>
      </c>
      <c r="C47" s="171">
        <v>2.97</v>
      </c>
      <c r="D47" s="171">
        <v>6.37</v>
      </c>
      <c r="E47" s="171">
        <v>5.59</v>
      </c>
      <c r="F47" s="171">
        <v>0.17</v>
      </c>
      <c r="G47" s="171">
        <v>1.71</v>
      </c>
      <c r="H47" s="171">
        <v>0.03</v>
      </c>
      <c r="I47" s="172">
        <v>0.11</v>
      </c>
      <c r="J47" s="171">
        <f t="shared" si="1"/>
        <v>231.54000000000002</v>
      </c>
      <c r="K47" s="171">
        <v>40.94</v>
      </c>
      <c r="L47" s="171">
        <v>77.25</v>
      </c>
      <c r="M47" s="171">
        <v>87.42</v>
      </c>
      <c r="N47" s="171">
        <v>2.08</v>
      </c>
      <c r="O47" s="171">
        <v>21.97</v>
      </c>
      <c r="P47" s="171">
        <v>0.54</v>
      </c>
      <c r="Q47" s="171">
        <v>1.34</v>
      </c>
      <c r="S47" s="173"/>
      <c r="AB47" s="197"/>
      <c r="AC47" s="197"/>
      <c r="AD47" s="197"/>
      <c r="AE47" s="197"/>
      <c r="AF47" s="197"/>
      <c r="AG47" s="197"/>
      <c r="AH47" s="197"/>
    </row>
    <row r="48" spans="1:34" x14ac:dyDescent="0.35">
      <c r="A48" s="107" t="s">
        <v>173</v>
      </c>
      <c r="B48" s="171">
        <f t="shared" si="0"/>
        <v>17.86</v>
      </c>
      <c r="C48" s="171">
        <v>3.21</v>
      </c>
      <c r="D48" s="171">
        <v>6.87</v>
      </c>
      <c r="E48" s="171">
        <v>5.37</v>
      </c>
      <c r="F48" s="171">
        <v>0.17</v>
      </c>
      <c r="G48" s="171">
        <v>2.1</v>
      </c>
      <c r="H48" s="171">
        <v>0.02</v>
      </c>
      <c r="I48" s="172">
        <v>0.12</v>
      </c>
      <c r="J48" s="171">
        <f t="shared" si="1"/>
        <v>261.59000000000003</v>
      </c>
      <c r="K48" s="171">
        <v>44.65</v>
      </c>
      <c r="L48" s="171">
        <v>90.06</v>
      </c>
      <c r="M48" s="171">
        <v>98.88</v>
      </c>
      <c r="N48" s="171">
        <v>2.08</v>
      </c>
      <c r="O48" s="171">
        <v>24</v>
      </c>
      <c r="P48" s="171">
        <v>0.45</v>
      </c>
      <c r="Q48" s="171">
        <v>1.47</v>
      </c>
      <c r="S48" s="173"/>
      <c r="AB48" s="197"/>
      <c r="AC48" s="197"/>
      <c r="AD48" s="197"/>
      <c r="AE48" s="197"/>
      <c r="AF48" s="197"/>
      <c r="AG48" s="197"/>
      <c r="AH48" s="197"/>
    </row>
    <row r="49" spans="1:34" x14ac:dyDescent="0.35">
      <c r="A49" s="107" t="s">
        <v>174</v>
      </c>
      <c r="B49" s="171">
        <f t="shared" si="0"/>
        <v>15.9</v>
      </c>
      <c r="C49" s="171">
        <v>3.26</v>
      </c>
      <c r="D49" s="171">
        <v>6.15</v>
      </c>
      <c r="E49" s="171">
        <v>4.78</v>
      </c>
      <c r="F49" s="171">
        <v>0.17</v>
      </c>
      <c r="G49" s="171">
        <v>1.5</v>
      </c>
      <c r="H49" s="171">
        <v>0.02</v>
      </c>
      <c r="I49" s="172">
        <v>0.02</v>
      </c>
      <c r="J49" s="171">
        <f t="shared" si="1"/>
        <v>233.44</v>
      </c>
      <c r="K49" s="171">
        <v>49.74</v>
      </c>
      <c r="L49" s="171">
        <v>71.52</v>
      </c>
      <c r="M49" s="171">
        <v>88.38</v>
      </c>
      <c r="N49" s="171">
        <v>2.08</v>
      </c>
      <c r="O49" s="171">
        <v>20.97</v>
      </c>
      <c r="P49" s="171">
        <v>0.46</v>
      </c>
      <c r="Q49" s="171">
        <v>0.28999999999999998</v>
      </c>
      <c r="S49" s="173"/>
      <c r="AB49" s="197"/>
      <c r="AC49" s="197"/>
      <c r="AD49" s="197"/>
      <c r="AE49" s="197"/>
      <c r="AF49" s="197"/>
      <c r="AG49" s="197"/>
      <c r="AH49" s="197"/>
    </row>
    <row r="50" spans="1:34" x14ac:dyDescent="0.35">
      <c r="A50" s="107" t="s">
        <v>175</v>
      </c>
      <c r="B50" s="171">
        <f t="shared" si="0"/>
        <v>15.929999999999998</v>
      </c>
      <c r="C50" s="171">
        <v>2.58</v>
      </c>
      <c r="D50" s="171">
        <v>6.84</v>
      </c>
      <c r="E50" s="171">
        <v>4.62</v>
      </c>
      <c r="F50" s="171">
        <v>0.17</v>
      </c>
      <c r="G50" s="171">
        <v>1.69</v>
      </c>
      <c r="H50" s="171">
        <v>0.03</v>
      </c>
      <c r="I50" s="172">
        <v>0</v>
      </c>
      <c r="J50" s="171">
        <f t="shared" si="1"/>
        <v>232.42</v>
      </c>
      <c r="K50" s="171">
        <v>40.92</v>
      </c>
      <c r="L50" s="171">
        <v>78.36</v>
      </c>
      <c r="M50" s="171">
        <v>88.49</v>
      </c>
      <c r="N50" s="171">
        <v>2.08</v>
      </c>
      <c r="O50" s="171">
        <v>21.91</v>
      </c>
      <c r="P50" s="171">
        <v>0.69</v>
      </c>
      <c r="Q50" s="171">
        <v>-0.03</v>
      </c>
      <c r="S50" s="173"/>
      <c r="AB50" s="197"/>
      <c r="AC50" s="197"/>
      <c r="AD50" s="197"/>
      <c r="AE50" s="197"/>
      <c r="AF50" s="197"/>
      <c r="AG50" s="197"/>
      <c r="AH50" s="197"/>
    </row>
    <row r="51" spans="1:34" x14ac:dyDescent="0.35">
      <c r="A51" s="107" t="s">
        <v>176</v>
      </c>
      <c r="B51" s="171">
        <f t="shared" si="0"/>
        <v>16.88</v>
      </c>
      <c r="C51" s="171">
        <v>3.52</v>
      </c>
      <c r="D51" s="171">
        <v>5.86</v>
      </c>
      <c r="E51" s="171">
        <v>5.0199999999999996</v>
      </c>
      <c r="F51" s="171">
        <v>0.17</v>
      </c>
      <c r="G51" s="171">
        <v>2.2200000000000002</v>
      </c>
      <c r="H51" s="171">
        <v>0.04</v>
      </c>
      <c r="I51" s="172">
        <v>0.05</v>
      </c>
      <c r="J51" s="171">
        <f t="shared" si="1"/>
        <v>236.86</v>
      </c>
      <c r="K51" s="171">
        <v>41.51</v>
      </c>
      <c r="L51" s="171">
        <v>71.959999999999994</v>
      </c>
      <c r="M51" s="171">
        <v>93.24</v>
      </c>
      <c r="N51" s="171">
        <v>2.08</v>
      </c>
      <c r="O51" s="171">
        <v>26.88</v>
      </c>
      <c r="P51" s="171">
        <v>0.57999999999999996</v>
      </c>
      <c r="Q51" s="171">
        <v>0.61</v>
      </c>
      <c r="S51" s="173"/>
      <c r="AB51" s="197"/>
      <c r="AC51" s="197"/>
      <c r="AD51" s="197"/>
      <c r="AE51" s="197"/>
      <c r="AF51" s="197"/>
      <c r="AG51" s="197"/>
      <c r="AH51" s="197"/>
    </row>
    <row r="52" spans="1:34" x14ac:dyDescent="0.35">
      <c r="A52" s="107" t="s">
        <v>177</v>
      </c>
      <c r="B52" s="171">
        <f t="shared" si="0"/>
        <v>18.290000000000003</v>
      </c>
      <c r="C52" s="171">
        <v>2.62</v>
      </c>
      <c r="D52" s="171">
        <v>6.2</v>
      </c>
      <c r="E52" s="171">
        <v>7.36</v>
      </c>
      <c r="F52" s="171">
        <v>0.17</v>
      </c>
      <c r="G52" s="171">
        <v>1.82</v>
      </c>
      <c r="H52" s="171">
        <v>0.03</v>
      </c>
      <c r="I52" s="172">
        <v>0.09</v>
      </c>
      <c r="J52" s="171">
        <f t="shared" si="1"/>
        <v>225.07000000000005</v>
      </c>
      <c r="K52" s="171">
        <v>32.700000000000003</v>
      </c>
      <c r="L52" s="171">
        <v>76.33</v>
      </c>
      <c r="M52" s="171">
        <v>89.51</v>
      </c>
      <c r="N52" s="171">
        <v>2.08</v>
      </c>
      <c r="O52" s="171">
        <v>23</v>
      </c>
      <c r="P52" s="171">
        <v>0.34</v>
      </c>
      <c r="Q52" s="171">
        <v>1.1100000000000001</v>
      </c>
      <c r="S52" s="173"/>
      <c r="AB52" s="197"/>
      <c r="AC52" s="197"/>
      <c r="AD52" s="197"/>
      <c r="AE52" s="197"/>
      <c r="AF52" s="197"/>
      <c r="AG52" s="197"/>
      <c r="AH52" s="197"/>
    </row>
    <row r="53" spans="1:34" x14ac:dyDescent="0.35">
      <c r="A53" s="107" t="s">
        <v>178</v>
      </c>
      <c r="B53" s="171">
        <f t="shared" si="0"/>
        <v>22.020000000000003</v>
      </c>
      <c r="C53" s="171">
        <v>3.68</v>
      </c>
      <c r="D53" s="171">
        <v>6.46</v>
      </c>
      <c r="E53" s="171">
        <v>9.48</v>
      </c>
      <c r="F53" s="171">
        <v>0.17</v>
      </c>
      <c r="G53" s="171">
        <v>2.0699999999999998</v>
      </c>
      <c r="H53" s="171">
        <v>0.06</v>
      </c>
      <c r="I53" s="172">
        <v>0.1</v>
      </c>
      <c r="J53" s="171">
        <f t="shared" si="1"/>
        <v>239.09000000000003</v>
      </c>
      <c r="K53" s="171">
        <v>40.75</v>
      </c>
      <c r="L53" s="171">
        <v>76.239999999999995</v>
      </c>
      <c r="M53" s="171">
        <v>93.76</v>
      </c>
      <c r="N53" s="171">
        <v>2.08</v>
      </c>
      <c r="O53" s="171">
        <v>24.55</v>
      </c>
      <c r="P53" s="171">
        <v>0.53</v>
      </c>
      <c r="Q53" s="171">
        <v>1.18</v>
      </c>
      <c r="S53" s="173"/>
      <c r="AB53" s="197"/>
      <c r="AC53" s="197"/>
      <c r="AD53" s="197"/>
      <c r="AE53" s="197"/>
      <c r="AF53" s="197"/>
      <c r="AG53" s="197"/>
      <c r="AH53" s="197"/>
    </row>
    <row r="54" spans="1:34" x14ac:dyDescent="0.35">
      <c r="A54" s="107" t="s">
        <v>179</v>
      </c>
      <c r="B54" s="171">
        <f t="shared" si="0"/>
        <v>23.4</v>
      </c>
      <c r="C54" s="171">
        <v>4.12</v>
      </c>
      <c r="D54" s="171">
        <v>6.33</v>
      </c>
      <c r="E54" s="171">
        <v>10.17</v>
      </c>
      <c r="F54" s="171">
        <v>0.17</v>
      </c>
      <c r="G54" s="171">
        <v>2.4500000000000002</v>
      </c>
      <c r="H54" s="171">
        <v>0.06</v>
      </c>
      <c r="I54" s="172">
        <v>0.1</v>
      </c>
      <c r="J54" s="171">
        <f t="shared" si="1"/>
        <v>246.86</v>
      </c>
      <c r="K54" s="171">
        <v>37.83</v>
      </c>
      <c r="L54" s="171">
        <v>79.260000000000005</v>
      </c>
      <c r="M54" s="171">
        <v>100.31</v>
      </c>
      <c r="N54" s="171">
        <v>2.08</v>
      </c>
      <c r="O54" s="171">
        <v>25.64</v>
      </c>
      <c r="P54" s="171">
        <v>0.5</v>
      </c>
      <c r="Q54" s="171">
        <v>1.24</v>
      </c>
      <c r="S54" s="173"/>
      <c r="AB54" s="197"/>
      <c r="AC54" s="197"/>
      <c r="AD54" s="197"/>
      <c r="AE54" s="197"/>
      <c r="AF54" s="197"/>
      <c r="AG54" s="197"/>
      <c r="AH54" s="197"/>
    </row>
    <row r="55" spans="1:34" x14ac:dyDescent="0.35">
      <c r="A55" s="107" t="s">
        <v>180</v>
      </c>
      <c r="B55" s="171">
        <f t="shared" si="0"/>
        <v>22.749999999999996</v>
      </c>
      <c r="C55" s="171">
        <v>3.23</v>
      </c>
      <c r="D55" s="171">
        <v>6.5</v>
      </c>
      <c r="E55" s="171">
        <v>10.63</v>
      </c>
      <c r="F55" s="171">
        <v>0.19</v>
      </c>
      <c r="G55" s="171">
        <v>2.06</v>
      </c>
      <c r="H55" s="171">
        <v>0.06</v>
      </c>
      <c r="I55" s="172">
        <v>0.08</v>
      </c>
      <c r="J55" s="171">
        <f t="shared" si="1"/>
        <v>236.85999999999999</v>
      </c>
      <c r="K55" s="171">
        <v>36.340000000000003</v>
      </c>
      <c r="L55" s="171">
        <v>77.77</v>
      </c>
      <c r="M55" s="171">
        <v>95.44</v>
      </c>
      <c r="N55" s="171">
        <v>2.23</v>
      </c>
      <c r="O55" s="171">
        <v>23.61</v>
      </c>
      <c r="P55" s="171">
        <v>0.54</v>
      </c>
      <c r="Q55" s="171">
        <v>0.93</v>
      </c>
      <c r="S55" s="173"/>
      <c r="AB55" s="197"/>
      <c r="AC55" s="197"/>
      <c r="AD55" s="197"/>
      <c r="AE55" s="197"/>
      <c r="AF55" s="197"/>
      <c r="AG55" s="197"/>
      <c r="AH55" s="197"/>
    </row>
    <row r="56" spans="1:34" x14ac:dyDescent="0.35">
      <c r="A56" s="107" t="s">
        <v>181</v>
      </c>
      <c r="B56" s="171">
        <f t="shared" si="0"/>
        <v>21.110000000000003</v>
      </c>
      <c r="C56" s="171">
        <v>2.8</v>
      </c>
      <c r="D56" s="171">
        <v>6.2</v>
      </c>
      <c r="E56" s="171">
        <v>9.84</v>
      </c>
      <c r="F56" s="171">
        <v>0.19</v>
      </c>
      <c r="G56" s="171">
        <v>1.93</v>
      </c>
      <c r="H56" s="171">
        <v>0.05</v>
      </c>
      <c r="I56" s="172">
        <v>0.1</v>
      </c>
      <c r="J56" s="171">
        <f t="shared" si="1"/>
        <v>231.73999999999998</v>
      </c>
      <c r="K56" s="171">
        <v>31.94</v>
      </c>
      <c r="L56" s="171">
        <v>76.41</v>
      </c>
      <c r="M56" s="171">
        <v>95.86</v>
      </c>
      <c r="N56" s="171">
        <v>2.23</v>
      </c>
      <c r="O56" s="171">
        <v>23.59</v>
      </c>
      <c r="P56" s="171">
        <v>0.5</v>
      </c>
      <c r="Q56" s="171">
        <v>1.21</v>
      </c>
      <c r="S56" s="173"/>
      <c r="AB56" s="197"/>
      <c r="AC56" s="197"/>
      <c r="AD56" s="197"/>
      <c r="AE56" s="197"/>
      <c r="AF56" s="197"/>
      <c r="AG56" s="197"/>
      <c r="AH56" s="197"/>
    </row>
    <row r="57" spans="1:34" x14ac:dyDescent="0.35">
      <c r="A57" s="107" t="s">
        <v>182</v>
      </c>
      <c r="B57" s="171">
        <f t="shared" si="0"/>
        <v>23.25</v>
      </c>
      <c r="C57" s="171">
        <v>3.65</v>
      </c>
      <c r="D57" s="171">
        <v>7.63</v>
      </c>
      <c r="E57" s="171">
        <v>9.4</v>
      </c>
      <c r="F57" s="171">
        <v>0.19</v>
      </c>
      <c r="G57" s="171">
        <v>2.19</v>
      </c>
      <c r="H57" s="171">
        <v>0.06</v>
      </c>
      <c r="I57" s="172">
        <v>0.13</v>
      </c>
      <c r="J57" s="171">
        <f t="shared" si="1"/>
        <v>250.42999999999998</v>
      </c>
      <c r="K57" s="171">
        <v>38.729999999999997</v>
      </c>
      <c r="L57" s="171">
        <v>83.63</v>
      </c>
      <c r="M57" s="171">
        <v>100.72</v>
      </c>
      <c r="N57" s="171">
        <v>2.23</v>
      </c>
      <c r="O57" s="171">
        <v>22.97</v>
      </c>
      <c r="P57" s="171">
        <v>0.55000000000000004</v>
      </c>
      <c r="Q57" s="171">
        <v>1.6</v>
      </c>
      <c r="S57" s="173"/>
      <c r="AB57" s="197"/>
      <c r="AC57" s="197"/>
      <c r="AD57" s="197"/>
      <c r="AE57" s="197"/>
      <c r="AF57" s="197"/>
      <c r="AG57" s="197"/>
      <c r="AH57" s="197"/>
    </row>
    <row r="58" spans="1:34" x14ac:dyDescent="0.35">
      <c r="A58" s="107" t="s">
        <v>183</v>
      </c>
      <c r="B58" s="171">
        <f t="shared" si="0"/>
        <v>18.570000000000004</v>
      </c>
      <c r="C58" s="171">
        <v>2.96</v>
      </c>
      <c r="D58" s="171">
        <v>5.92</v>
      </c>
      <c r="E58" s="171">
        <v>7.62</v>
      </c>
      <c r="F58" s="171">
        <v>0.19</v>
      </c>
      <c r="G58" s="171">
        <v>1.73</v>
      </c>
      <c r="H58" s="171">
        <v>0.05</v>
      </c>
      <c r="I58" s="172">
        <v>0.1</v>
      </c>
      <c r="J58" s="171">
        <f t="shared" si="1"/>
        <v>235.53000000000003</v>
      </c>
      <c r="K58" s="171">
        <v>36.909999999999997</v>
      </c>
      <c r="L58" s="171">
        <v>79.45</v>
      </c>
      <c r="M58" s="171">
        <v>92.93</v>
      </c>
      <c r="N58" s="171">
        <v>2.23</v>
      </c>
      <c r="O58" s="171">
        <v>22.12</v>
      </c>
      <c r="P58" s="171">
        <v>0.65</v>
      </c>
      <c r="Q58" s="171">
        <v>1.24</v>
      </c>
      <c r="S58" s="173"/>
      <c r="AB58" s="197"/>
      <c r="AC58" s="197"/>
      <c r="AD58" s="197"/>
      <c r="AE58" s="197"/>
      <c r="AF58" s="197"/>
      <c r="AG58" s="197"/>
      <c r="AH58" s="197"/>
    </row>
    <row r="59" spans="1:34" x14ac:dyDescent="0.35">
      <c r="A59" s="107" t="s">
        <v>184</v>
      </c>
      <c r="B59" s="171">
        <f t="shared" si="0"/>
        <v>17.169999999999998</v>
      </c>
      <c r="C59" s="171">
        <v>2.66</v>
      </c>
      <c r="D59" s="171">
        <v>6.38</v>
      </c>
      <c r="E59" s="171">
        <v>5.97</v>
      </c>
      <c r="F59" s="171">
        <v>0.19</v>
      </c>
      <c r="G59" s="171">
        <v>1.83</v>
      </c>
      <c r="H59" s="171">
        <v>0.03</v>
      </c>
      <c r="I59" s="172">
        <v>0.11</v>
      </c>
      <c r="J59" s="171">
        <f t="shared" si="1"/>
        <v>234.73999999999995</v>
      </c>
      <c r="K59" s="171">
        <v>37.07</v>
      </c>
      <c r="L59" s="171">
        <v>77.06</v>
      </c>
      <c r="M59" s="171">
        <v>92.96</v>
      </c>
      <c r="N59" s="171">
        <v>2.23</v>
      </c>
      <c r="O59" s="171">
        <v>23.61</v>
      </c>
      <c r="P59" s="171">
        <v>0.54</v>
      </c>
      <c r="Q59" s="171">
        <v>1.27</v>
      </c>
      <c r="S59" s="173"/>
      <c r="AB59" s="197"/>
      <c r="AC59" s="197"/>
      <c r="AD59" s="197"/>
      <c r="AE59" s="197"/>
      <c r="AF59" s="197"/>
      <c r="AG59" s="197"/>
      <c r="AH59" s="197"/>
    </row>
    <row r="60" spans="1:34" x14ac:dyDescent="0.35">
      <c r="A60" s="107" t="s">
        <v>185</v>
      </c>
      <c r="B60" s="171">
        <f t="shared" si="0"/>
        <v>16.759999999999998</v>
      </c>
      <c r="C60" s="171">
        <v>2.4300000000000002</v>
      </c>
      <c r="D60" s="171">
        <v>6.42</v>
      </c>
      <c r="E60" s="171">
        <v>5.34</v>
      </c>
      <c r="F60" s="171">
        <v>0.19</v>
      </c>
      <c r="G60" s="171">
        <v>2.2400000000000002</v>
      </c>
      <c r="H60" s="171">
        <v>0.03</v>
      </c>
      <c r="I60" s="172">
        <v>0.11</v>
      </c>
      <c r="J60" s="171">
        <f t="shared" si="1"/>
        <v>241.76999999999998</v>
      </c>
      <c r="K60" s="171">
        <v>34.36</v>
      </c>
      <c r="L60" s="171">
        <v>81.14</v>
      </c>
      <c r="M60" s="171">
        <v>96.63</v>
      </c>
      <c r="N60" s="171">
        <v>2.23</v>
      </c>
      <c r="O60" s="171">
        <v>25.49</v>
      </c>
      <c r="P60" s="171">
        <v>0.6</v>
      </c>
      <c r="Q60" s="171">
        <v>1.32</v>
      </c>
      <c r="S60" s="173"/>
      <c r="AB60" s="197"/>
      <c r="AC60" s="197"/>
      <c r="AD60" s="197"/>
      <c r="AE60" s="197"/>
      <c r="AF60" s="197"/>
      <c r="AG60" s="197"/>
      <c r="AH60" s="197"/>
    </row>
    <row r="61" spans="1:34" x14ac:dyDescent="0.35">
      <c r="A61" s="107" t="s">
        <v>186</v>
      </c>
      <c r="B61" s="171">
        <f t="shared" si="0"/>
        <v>16.09</v>
      </c>
      <c r="C61" s="171">
        <v>2.27</v>
      </c>
      <c r="D61" s="171">
        <v>6.92</v>
      </c>
      <c r="E61" s="171">
        <v>4.99</v>
      </c>
      <c r="F61" s="171">
        <v>0.19</v>
      </c>
      <c r="G61" s="171">
        <v>1.6</v>
      </c>
      <c r="H61" s="171">
        <v>0.03</v>
      </c>
      <c r="I61" s="172">
        <v>0.09</v>
      </c>
      <c r="J61" s="171">
        <f t="shared" si="1"/>
        <v>241.00000000000003</v>
      </c>
      <c r="K61" s="171">
        <v>36.409999999999997</v>
      </c>
      <c r="L61" s="171">
        <v>82.76</v>
      </c>
      <c r="M61" s="171">
        <v>95.88</v>
      </c>
      <c r="N61" s="171">
        <v>2.23</v>
      </c>
      <c r="O61" s="171">
        <v>22.06</v>
      </c>
      <c r="P61" s="171">
        <v>0.61</v>
      </c>
      <c r="Q61" s="171">
        <v>1.05</v>
      </c>
      <c r="S61" s="173"/>
      <c r="AB61" s="197"/>
      <c r="AC61" s="197"/>
      <c r="AD61" s="197"/>
      <c r="AE61" s="197"/>
      <c r="AF61" s="197"/>
      <c r="AG61" s="197"/>
      <c r="AH61" s="197"/>
    </row>
    <row r="62" spans="1:34" x14ac:dyDescent="0.35">
      <c r="A62" s="107" t="s">
        <v>187</v>
      </c>
      <c r="B62" s="171">
        <f t="shared" si="0"/>
        <v>15.209999999999999</v>
      </c>
      <c r="C62" s="171">
        <v>2.29</v>
      </c>
      <c r="D62" s="171">
        <v>5.94</v>
      </c>
      <c r="E62" s="171">
        <v>4.9800000000000004</v>
      </c>
      <c r="F62" s="171">
        <v>0.19</v>
      </c>
      <c r="G62" s="171">
        <v>1.69</v>
      </c>
      <c r="H62" s="171">
        <v>0.02</v>
      </c>
      <c r="I62" s="172">
        <v>0.1</v>
      </c>
      <c r="J62" s="171">
        <f t="shared" si="1"/>
        <v>227.92999999999995</v>
      </c>
      <c r="K62" s="171">
        <v>37.25</v>
      </c>
      <c r="L62" s="171">
        <v>71.400000000000006</v>
      </c>
      <c r="M62" s="171">
        <v>93.67</v>
      </c>
      <c r="N62" s="171">
        <v>2.23</v>
      </c>
      <c r="O62" s="171">
        <v>21.7</v>
      </c>
      <c r="P62" s="171">
        <v>0.45</v>
      </c>
      <c r="Q62" s="171">
        <v>1.23</v>
      </c>
      <c r="S62" s="173"/>
      <c r="AB62" s="197"/>
      <c r="AC62" s="197"/>
      <c r="AD62" s="197"/>
      <c r="AE62" s="197"/>
      <c r="AF62" s="197"/>
      <c r="AG62" s="197"/>
      <c r="AH62" s="197"/>
    </row>
    <row r="63" spans="1:34" x14ac:dyDescent="0.35">
      <c r="A63" s="107" t="s">
        <v>188</v>
      </c>
      <c r="B63" s="171">
        <f t="shared" si="0"/>
        <v>16.260000000000002</v>
      </c>
      <c r="C63" s="171">
        <v>3.21</v>
      </c>
      <c r="D63" s="171">
        <v>5.73</v>
      </c>
      <c r="E63" s="171">
        <v>5.23</v>
      </c>
      <c r="F63" s="171">
        <v>0.19</v>
      </c>
      <c r="G63" s="171">
        <v>1.78</v>
      </c>
      <c r="H63" s="171">
        <v>0.03</v>
      </c>
      <c r="I63" s="172">
        <v>0.09</v>
      </c>
      <c r="J63" s="171">
        <f t="shared" si="1"/>
        <v>234.04</v>
      </c>
      <c r="K63" s="171">
        <v>39.68</v>
      </c>
      <c r="L63" s="171">
        <v>70.98</v>
      </c>
      <c r="M63" s="171">
        <v>98.13</v>
      </c>
      <c r="N63" s="171">
        <v>2.23</v>
      </c>
      <c r="O63" s="171">
        <v>21.42</v>
      </c>
      <c r="P63" s="171">
        <v>0.48</v>
      </c>
      <c r="Q63" s="171">
        <v>1.1200000000000001</v>
      </c>
      <c r="S63" s="173"/>
      <c r="AB63" s="197"/>
      <c r="AC63" s="197"/>
      <c r="AD63" s="197"/>
      <c r="AE63" s="197"/>
      <c r="AF63" s="197"/>
      <c r="AG63" s="197"/>
      <c r="AH63" s="197"/>
    </row>
    <row r="64" spans="1:34" x14ac:dyDescent="0.35">
      <c r="A64" s="107" t="s">
        <v>189</v>
      </c>
      <c r="B64" s="171">
        <f t="shared" si="0"/>
        <v>19.3</v>
      </c>
      <c r="C64" s="171">
        <v>2.93</v>
      </c>
      <c r="D64" s="171">
        <v>6.46</v>
      </c>
      <c r="E64" s="171">
        <v>7.83</v>
      </c>
      <c r="F64" s="171">
        <v>0.19</v>
      </c>
      <c r="G64" s="171">
        <v>1.75</v>
      </c>
      <c r="H64" s="171">
        <v>0.04</v>
      </c>
      <c r="I64" s="172">
        <v>0.1</v>
      </c>
      <c r="J64" s="171">
        <f t="shared" si="1"/>
        <v>240.26999999999995</v>
      </c>
      <c r="K64" s="171">
        <v>36.630000000000003</v>
      </c>
      <c r="L64" s="171">
        <v>80.069999999999993</v>
      </c>
      <c r="M64" s="171">
        <v>97.6</v>
      </c>
      <c r="N64" s="171">
        <v>2.23</v>
      </c>
      <c r="O64" s="171">
        <v>22.08</v>
      </c>
      <c r="P64" s="171">
        <v>0.43</v>
      </c>
      <c r="Q64" s="171">
        <v>1.23</v>
      </c>
      <c r="S64" s="173"/>
      <c r="AB64" s="197"/>
      <c r="AC64" s="197"/>
      <c r="AD64" s="197"/>
      <c r="AE64" s="197"/>
      <c r="AF64" s="197"/>
      <c r="AG64" s="197"/>
      <c r="AH64" s="197"/>
    </row>
    <row r="65" spans="1:34" x14ac:dyDescent="0.35">
      <c r="A65" s="107" t="s">
        <v>190</v>
      </c>
      <c r="B65" s="171">
        <f t="shared" si="0"/>
        <v>20.890000000000004</v>
      </c>
      <c r="C65" s="171">
        <v>3.17</v>
      </c>
      <c r="D65" s="171">
        <v>6.16</v>
      </c>
      <c r="E65" s="171">
        <v>9.48</v>
      </c>
      <c r="F65" s="171">
        <v>0.19</v>
      </c>
      <c r="G65" s="171">
        <v>1.75</v>
      </c>
      <c r="H65" s="171">
        <v>0.05</v>
      </c>
      <c r="I65" s="172">
        <v>0.09</v>
      </c>
      <c r="J65" s="171">
        <f t="shared" si="1"/>
        <v>236.48000000000002</v>
      </c>
      <c r="K65" s="171">
        <v>36.409999999999997</v>
      </c>
      <c r="L65" s="171">
        <v>75.290000000000006</v>
      </c>
      <c r="M65" s="171">
        <v>100.18</v>
      </c>
      <c r="N65" s="171">
        <v>2.23</v>
      </c>
      <c r="O65" s="171">
        <v>20.8</v>
      </c>
      <c r="P65" s="171">
        <v>0.46</v>
      </c>
      <c r="Q65" s="171">
        <v>1.1100000000000001</v>
      </c>
      <c r="S65" s="173"/>
      <c r="AB65" s="197"/>
      <c r="AC65" s="197"/>
      <c r="AD65" s="197"/>
      <c r="AE65" s="197"/>
      <c r="AF65" s="197"/>
      <c r="AG65" s="197"/>
      <c r="AH65" s="197"/>
    </row>
    <row r="66" spans="1:34" x14ac:dyDescent="0.35">
      <c r="A66" s="107" t="s">
        <v>191</v>
      </c>
      <c r="B66" s="171">
        <f t="shared" si="0"/>
        <v>24</v>
      </c>
      <c r="C66" s="171">
        <v>4.3899999999999997</v>
      </c>
      <c r="D66" s="171">
        <v>6.17</v>
      </c>
      <c r="E66" s="171">
        <v>11.2</v>
      </c>
      <c r="F66" s="171">
        <v>0.19</v>
      </c>
      <c r="G66" s="171">
        <v>1.86</v>
      </c>
      <c r="H66" s="171">
        <v>7.0000000000000007E-2</v>
      </c>
      <c r="I66" s="172">
        <v>0.12</v>
      </c>
      <c r="J66" s="171">
        <f t="shared" si="1"/>
        <v>245.46</v>
      </c>
      <c r="K66" s="171">
        <v>40.42</v>
      </c>
      <c r="L66" s="171">
        <v>75.11</v>
      </c>
      <c r="M66" s="171">
        <v>106.27</v>
      </c>
      <c r="N66" s="171">
        <v>2.23</v>
      </c>
      <c r="O66" s="171">
        <v>19.46</v>
      </c>
      <c r="P66" s="171">
        <v>0.57999999999999996</v>
      </c>
      <c r="Q66" s="171">
        <v>1.39</v>
      </c>
      <c r="S66" s="173"/>
      <c r="AB66" s="197"/>
      <c r="AC66" s="197"/>
      <c r="AD66" s="197"/>
      <c r="AE66" s="197"/>
      <c r="AF66" s="197"/>
      <c r="AG66" s="197"/>
      <c r="AH66" s="197"/>
    </row>
    <row r="67" spans="1:34" x14ac:dyDescent="0.35">
      <c r="A67" s="107" t="s">
        <v>192</v>
      </c>
      <c r="B67" s="171">
        <f t="shared" si="0"/>
        <v>23.509999999999998</v>
      </c>
      <c r="C67" s="171">
        <v>3.55</v>
      </c>
      <c r="D67" s="171">
        <v>6.67</v>
      </c>
      <c r="E67" s="171">
        <v>11.19</v>
      </c>
      <c r="F67" s="171">
        <v>0.19</v>
      </c>
      <c r="G67" s="171">
        <v>1.77</v>
      </c>
      <c r="H67" s="171">
        <v>7.0000000000000007E-2</v>
      </c>
      <c r="I67" s="172">
        <v>7.0000000000000007E-2</v>
      </c>
      <c r="J67" s="171">
        <f t="shared" si="1"/>
        <v>241.09000000000003</v>
      </c>
      <c r="K67" s="171">
        <v>38.69</v>
      </c>
      <c r="L67" s="171">
        <v>79.650000000000006</v>
      </c>
      <c r="M67" s="171">
        <v>98.72</v>
      </c>
      <c r="N67" s="171">
        <v>2.31</v>
      </c>
      <c r="O67" s="171">
        <v>20.3</v>
      </c>
      <c r="P67" s="171">
        <v>0.61</v>
      </c>
      <c r="Q67" s="171">
        <v>0.81</v>
      </c>
      <c r="S67" s="173"/>
      <c r="AB67" s="197"/>
      <c r="AC67" s="197"/>
      <c r="AD67" s="197"/>
      <c r="AE67" s="197"/>
      <c r="AF67" s="197"/>
      <c r="AG67" s="197"/>
      <c r="AH67" s="197"/>
    </row>
    <row r="68" spans="1:34" x14ac:dyDescent="0.35">
      <c r="A68" s="107" t="s">
        <v>193</v>
      </c>
      <c r="B68" s="171">
        <f t="shared" si="0"/>
        <v>22.110000000000003</v>
      </c>
      <c r="C68" s="171">
        <v>3.35</v>
      </c>
      <c r="D68" s="171">
        <v>6.71</v>
      </c>
      <c r="E68" s="171">
        <v>10.07</v>
      </c>
      <c r="F68" s="171">
        <v>0.19</v>
      </c>
      <c r="G68" s="171">
        <v>1.63</v>
      </c>
      <c r="H68" s="171">
        <v>7.0000000000000007E-2</v>
      </c>
      <c r="I68" s="172">
        <v>0.09</v>
      </c>
      <c r="J68" s="171">
        <f t="shared" si="1"/>
        <v>247.73999999999998</v>
      </c>
      <c r="K68" s="171">
        <v>38.01</v>
      </c>
      <c r="L68" s="171">
        <v>84</v>
      </c>
      <c r="M68" s="171">
        <v>102</v>
      </c>
      <c r="N68" s="171">
        <v>2.31</v>
      </c>
      <c r="O68" s="171">
        <v>19.7</v>
      </c>
      <c r="P68" s="171">
        <v>0.64</v>
      </c>
      <c r="Q68" s="171">
        <v>1.08</v>
      </c>
      <c r="S68" s="173"/>
      <c r="AB68" s="197"/>
      <c r="AC68" s="197"/>
      <c r="AD68" s="197"/>
      <c r="AE68" s="197"/>
      <c r="AF68" s="197"/>
      <c r="AG68" s="197"/>
      <c r="AH68" s="197"/>
    </row>
    <row r="69" spans="1:34" x14ac:dyDescent="0.35">
      <c r="A69" s="107" t="s">
        <v>194</v>
      </c>
      <c r="B69" s="171">
        <f t="shared" si="0"/>
        <v>22.279999999999998</v>
      </c>
      <c r="C69" s="171">
        <v>3.39</v>
      </c>
      <c r="D69" s="171">
        <v>6.81</v>
      </c>
      <c r="E69" s="171">
        <v>9.81</v>
      </c>
      <c r="F69" s="171">
        <v>0.19</v>
      </c>
      <c r="G69" s="171">
        <v>1.9</v>
      </c>
      <c r="H69" s="171">
        <v>0.06</v>
      </c>
      <c r="I69" s="172">
        <v>0.12</v>
      </c>
      <c r="J69" s="171">
        <f t="shared" si="1"/>
        <v>241.02999999999997</v>
      </c>
      <c r="K69" s="171">
        <v>35.26</v>
      </c>
      <c r="L69" s="171">
        <v>75.45</v>
      </c>
      <c r="M69" s="171">
        <v>105.98</v>
      </c>
      <c r="N69" s="171">
        <v>2.31</v>
      </c>
      <c r="O69" s="171">
        <v>19.98</v>
      </c>
      <c r="P69" s="171">
        <v>0.6</v>
      </c>
      <c r="Q69" s="171">
        <v>1.45</v>
      </c>
      <c r="S69" s="173"/>
      <c r="AB69" s="197"/>
      <c r="AC69" s="197"/>
      <c r="AD69" s="197"/>
      <c r="AE69" s="197"/>
      <c r="AF69" s="197"/>
      <c r="AG69" s="197"/>
      <c r="AH69" s="197"/>
    </row>
    <row r="70" spans="1:34" x14ac:dyDescent="0.35">
      <c r="A70" s="107" t="s">
        <v>195</v>
      </c>
      <c r="B70" s="171">
        <f t="shared" si="0"/>
        <v>19.62</v>
      </c>
      <c r="C70" s="171">
        <v>3.18</v>
      </c>
      <c r="D70" s="171">
        <v>5.93</v>
      </c>
      <c r="E70" s="171">
        <v>8.61</v>
      </c>
      <c r="F70" s="171">
        <v>0.19</v>
      </c>
      <c r="G70" s="171">
        <v>1.58</v>
      </c>
      <c r="H70" s="171">
        <v>0.04</v>
      </c>
      <c r="I70" s="172">
        <v>0.09</v>
      </c>
      <c r="J70" s="171">
        <f t="shared" si="1"/>
        <v>234.65</v>
      </c>
      <c r="K70" s="171">
        <v>39.03</v>
      </c>
      <c r="L70" s="171">
        <v>73.989999999999995</v>
      </c>
      <c r="M70" s="171">
        <v>97.76</v>
      </c>
      <c r="N70" s="171">
        <v>2.31</v>
      </c>
      <c r="O70" s="171">
        <v>20.010000000000002</v>
      </c>
      <c r="P70" s="171">
        <v>0.49</v>
      </c>
      <c r="Q70" s="171">
        <v>1.06</v>
      </c>
      <c r="S70" s="173"/>
      <c r="AB70" s="197"/>
      <c r="AC70" s="197"/>
      <c r="AD70" s="197"/>
      <c r="AE70" s="197"/>
      <c r="AF70" s="197"/>
      <c r="AG70" s="197"/>
      <c r="AH70" s="197"/>
    </row>
    <row r="71" spans="1:34" x14ac:dyDescent="0.35">
      <c r="A71" s="107" t="s">
        <v>196</v>
      </c>
      <c r="B71" s="171">
        <f t="shared" ref="B71:B134" si="2">SUM(C71:I71)</f>
        <v>17.679999999999996</v>
      </c>
      <c r="C71" s="171">
        <v>2.94</v>
      </c>
      <c r="D71" s="171">
        <v>6.24</v>
      </c>
      <c r="E71" s="171">
        <v>6.52</v>
      </c>
      <c r="F71" s="171">
        <v>0.19</v>
      </c>
      <c r="G71" s="171">
        <v>1.66</v>
      </c>
      <c r="H71" s="171">
        <v>0.02</v>
      </c>
      <c r="I71" s="172">
        <v>0.11</v>
      </c>
      <c r="J71" s="171">
        <f t="shared" ref="J71:J134" si="3">SUM(K71:Q71)</f>
        <v>235.89000000000004</v>
      </c>
      <c r="K71" s="171">
        <v>40.340000000000003</v>
      </c>
      <c r="L71" s="171">
        <v>74.11</v>
      </c>
      <c r="M71" s="171">
        <v>95.84</v>
      </c>
      <c r="N71" s="171">
        <v>2.31</v>
      </c>
      <c r="O71" s="171">
        <v>21.52</v>
      </c>
      <c r="P71" s="171">
        <v>0.44</v>
      </c>
      <c r="Q71" s="171">
        <v>1.33</v>
      </c>
      <c r="S71" s="173"/>
      <c r="AB71" s="197"/>
      <c r="AC71" s="197"/>
      <c r="AD71" s="197"/>
      <c r="AE71" s="197"/>
      <c r="AF71" s="197"/>
      <c r="AG71" s="197"/>
      <c r="AH71" s="197"/>
    </row>
    <row r="72" spans="1:34" x14ac:dyDescent="0.35">
      <c r="A72" s="107" t="s">
        <v>197</v>
      </c>
      <c r="B72" s="171">
        <f t="shared" si="2"/>
        <v>16.04</v>
      </c>
      <c r="C72" s="171">
        <v>2.78</v>
      </c>
      <c r="D72" s="171">
        <v>5.76</v>
      </c>
      <c r="E72" s="171">
        <v>5.53</v>
      </c>
      <c r="F72" s="171">
        <v>0.19</v>
      </c>
      <c r="G72" s="171">
        <v>1.63</v>
      </c>
      <c r="H72" s="171">
        <v>0.02</v>
      </c>
      <c r="I72" s="172">
        <v>0.13</v>
      </c>
      <c r="J72" s="171">
        <f t="shared" si="3"/>
        <v>242.48</v>
      </c>
      <c r="K72" s="171">
        <v>39.51</v>
      </c>
      <c r="L72" s="171">
        <v>76.84</v>
      </c>
      <c r="M72" s="171">
        <v>103.34</v>
      </c>
      <c r="N72" s="171">
        <v>2.31</v>
      </c>
      <c r="O72" s="171">
        <v>18.53</v>
      </c>
      <c r="P72" s="171">
        <v>0.44</v>
      </c>
      <c r="Q72" s="171">
        <v>1.51</v>
      </c>
      <c r="S72" s="173"/>
      <c r="AB72" s="197"/>
      <c r="AC72" s="197"/>
      <c r="AD72" s="197"/>
      <c r="AE72" s="197"/>
      <c r="AF72" s="197"/>
      <c r="AG72" s="197"/>
      <c r="AH72" s="197"/>
    </row>
    <row r="73" spans="1:34" x14ac:dyDescent="0.35">
      <c r="A73" s="107" t="s">
        <v>198</v>
      </c>
      <c r="B73" s="171">
        <f t="shared" si="2"/>
        <v>15.689999999999996</v>
      </c>
      <c r="C73" s="171">
        <v>2.4900000000000002</v>
      </c>
      <c r="D73" s="171">
        <v>6.14</v>
      </c>
      <c r="E73" s="171">
        <v>5.31</v>
      </c>
      <c r="F73" s="171">
        <v>0.19</v>
      </c>
      <c r="G73" s="171">
        <v>1.44</v>
      </c>
      <c r="H73" s="171">
        <v>0.02</v>
      </c>
      <c r="I73" s="172">
        <v>0.1</v>
      </c>
      <c r="J73" s="171">
        <f t="shared" si="3"/>
        <v>228.76</v>
      </c>
      <c r="K73" s="171">
        <v>38.42</v>
      </c>
      <c r="L73" s="171">
        <v>71.22</v>
      </c>
      <c r="M73" s="171">
        <v>95.66</v>
      </c>
      <c r="N73" s="171">
        <v>2.31</v>
      </c>
      <c r="O73" s="171">
        <v>19.600000000000001</v>
      </c>
      <c r="P73" s="171">
        <v>0.41</v>
      </c>
      <c r="Q73" s="171">
        <v>1.1399999999999999</v>
      </c>
      <c r="S73" s="173"/>
      <c r="AB73" s="197"/>
      <c r="AC73" s="197"/>
      <c r="AD73" s="197"/>
      <c r="AE73" s="197"/>
      <c r="AF73" s="197"/>
      <c r="AG73" s="197"/>
      <c r="AH73" s="197"/>
    </row>
    <row r="74" spans="1:34" x14ac:dyDescent="0.35">
      <c r="A74" s="107" t="s">
        <v>199</v>
      </c>
      <c r="B74" s="171">
        <f t="shared" si="2"/>
        <v>16.37</v>
      </c>
      <c r="C74" s="171">
        <v>2.77</v>
      </c>
      <c r="D74" s="171">
        <v>6.8</v>
      </c>
      <c r="E74" s="171">
        <v>4.9400000000000004</v>
      </c>
      <c r="F74" s="171">
        <v>0.19</v>
      </c>
      <c r="G74" s="171">
        <v>1.54</v>
      </c>
      <c r="H74" s="171">
        <v>0.02</v>
      </c>
      <c r="I74" s="172">
        <v>0.11</v>
      </c>
      <c r="J74" s="171">
        <f t="shared" si="3"/>
        <v>245.62</v>
      </c>
      <c r="K74" s="171">
        <v>45.92</v>
      </c>
      <c r="L74" s="171">
        <v>80.59</v>
      </c>
      <c r="M74" s="171">
        <v>95.39</v>
      </c>
      <c r="N74" s="171">
        <v>2.31</v>
      </c>
      <c r="O74" s="171">
        <v>19.68</v>
      </c>
      <c r="P74" s="171">
        <v>0.47</v>
      </c>
      <c r="Q74" s="171">
        <v>1.26</v>
      </c>
      <c r="S74" s="173"/>
      <c r="AB74" s="197"/>
      <c r="AC74" s="197"/>
      <c r="AD74" s="197"/>
      <c r="AE74" s="197"/>
      <c r="AF74" s="197"/>
      <c r="AG74" s="197"/>
      <c r="AH74" s="197"/>
    </row>
    <row r="75" spans="1:34" x14ac:dyDescent="0.35">
      <c r="A75" s="107" t="s">
        <v>200</v>
      </c>
      <c r="B75" s="171">
        <f t="shared" si="2"/>
        <v>16.86</v>
      </c>
      <c r="C75" s="171">
        <v>2.98</v>
      </c>
      <c r="D75" s="171">
        <v>6.46</v>
      </c>
      <c r="E75" s="171">
        <v>5.52</v>
      </c>
      <c r="F75" s="171">
        <v>0.19</v>
      </c>
      <c r="G75" s="171">
        <v>1.56</v>
      </c>
      <c r="H75" s="171">
        <v>0.03</v>
      </c>
      <c r="I75" s="172">
        <v>0.12</v>
      </c>
      <c r="J75" s="171">
        <f t="shared" si="3"/>
        <v>240.12</v>
      </c>
      <c r="K75" s="171">
        <v>36.89</v>
      </c>
      <c r="L75" s="171">
        <v>79.39</v>
      </c>
      <c r="M75" s="171">
        <v>100.82</v>
      </c>
      <c r="N75" s="171">
        <v>2.31</v>
      </c>
      <c r="O75" s="171">
        <v>18.739999999999998</v>
      </c>
      <c r="P75" s="171">
        <v>0.53</v>
      </c>
      <c r="Q75" s="171">
        <v>1.44</v>
      </c>
      <c r="S75" s="173"/>
      <c r="AB75" s="197"/>
      <c r="AC75" s="197"/>
      <c r="AD75" s="197"/>
      <c r="AE75" s="197"/>
      <c r="AF75" s="197"/>
      <c r="AG75" s="197"/>
      <c r="AH75" s="197"/>
    </row>
    <row r="76" spans="1:34" x14ac:dyDescent="0.35">
      <c r="A76" s="107" t="s">
        <v>201</v>
      </c>
      <c r="B76" s="171">
        <f t="shared" si="2"/>
        <v>19.099999999999998</v>
      </c>
      <c r="C76" s="171">
        <v>3.43</v>
      </c>
      <c r="D76" s="171">
        <v>5.85</v>
      </c>
      <c r="E76" s="171">
        <v>8.02</v>
      </c>
      <c r="F76" s="171">
        <v>0.19</v>
      </c>
      <c r="G76" s="171">
        <v>1.47</v>
      </c>
      <c r="H76" s="171">
        <v>0.05</v>
      </c>
      <c r="I76" s="172">
        <v>0.09</v>
      </c>
      <c r="J76" s="171">
        <f t="shared" si="3"/>
        <v>237.42999999999998</v>
      </c>
      <c r="K76" s="171">
        <v>41.31</v>
      </c>
      <c r="L76" s="171">
        <v>75.73</v>
      </c>
      <c r="M76" s="171">
        <v>97.78</v>
      </c>
      <c r="N76" s="171">
        <v>2.31</v>
      </c>
      <c r="O76" s="171">
        <v>18.690000000000001</v>
      </c>
      <c r="P76" s="171">
        <v>0.56999999999999995</v>
      </c>
      <c r="Q76" s="171">
        <v>1.04</v>
      </c>
      <c r="S76" s="173"/>
      <c r="AB76" s="197"/>
      <c r="AC76" s="197"/>
      <c r="AD76" s="197"/>
      <c r="AE76" s="197"/>
      <c r="AF76" s="197"/>
      <c r="AG76" s="197"/>
      <c r="AH76" s="197"/>
    </row>
    <row r="77" spans="1:34" x14ac:dyDescent="0.35">
      <c r="A77" s="107" t="s">
        <v>202</v>
      </c>
      <c r="B77" s="171">
        <f t="shared" si="2"/>
        <v>22.32</v>
      </c>
      <c r="C77" s="171">
        <v>3.71</v>
      </c>
      <c r="D77" s="171">
        <v>6.92</v>
      </c>
      <c r="E77" s="171">
        <v>9.74</v>
      </c>
      <c r="F77" s="171">
        <v>0.19</v>
      </c>
      <c r="G77" s="171">
        <v>1.62</v>
      </c>
      <c r="H77" s="171">
        <v>0.05</v>
      </c>
      <c r="I77" s="172">
        <v>0.09</v>
      </c>
      <c r="J77" s="171">
        <f t="shared" si="3"/>
        <v>243.09000000000003</v>
      </c>
      <c r="K77" s="171">
        <v>40.19</v>
      </c>
      <c r="L77" s="171">
        <v>79.989999999999995</v>
      </c>
      <c r="M77" s="171">
        <v>99.37</v>
      </c>
      <c r="N77" s="171">
        <v>2.31</v>
      </c>
      <c r="O77" s="171">
        <v>19.63</v>
      </c>
      <c r="P77" s="171">
        <v>0.49</v>
      </c>
      <c r="Q77" s="171">
        <v>1.1100000000000001</v>
      </c>
      <c r="S77" s="173"/>
      <c r="AB77" s="197"/>
      <c r="AC77" s="197"/>
      <c r="AD77" s="197"/>
      <c r="AE77" s="197"/>
      <c r="AF77" s="197"/>
      <c r="AG77" s="197"/>
      <c r="AH77" s="197"/>
    </row>
    <row r="78" spans="1:34" x14ac:dyDescent="0.35">
      <c r="A78" s="107" t="s">
        <v>203</v>
      </c>
      <c r="B78" s="171">
        <f t="shared" si="2"/>
        <v>23.18</v>
      </c>
      <c r="C78" s="171">
        <v>3.97</v>
      </c>
      <c r="D78" s="171">
        <v>6.42</v>
      </c>
      <c r="E78" s="171">
        <v>10.59</v>
      </c>
      <c r="F78" s="171">
        <v>0.19</v>
      </c>
      <c r="G78" s="171">
        <v>1.83</v>
      </c>
      <c r="H78" s="171">
        <v>0.06</v>
      </c>
      <c r="I78" s="172">
        <v>0.12</v>
      </c>
      <c r="J78" s="171">
        <f t="shared" si="3"/>
        <v>244.04999999999998</v>
      </c>
      <c r="K78" s="171">
        <v>36.1</v>
      </c>
      <c r="L78" s="171">
        <v>79.680000000000007</v>
      </c>
      <c r="M78" s="171">
        <v>104.8</v>
      </c>
      <c r="N78" s="171">
        <v>2.31</v>
      </c>
      <c r="O78" s="171">
        <v>19.23</v>
      </c>
      <c r="P78" s="171">
        <v>0.53</v>
      </c>
      <c r="Q78" s="171">
        <v>1.4</v>
      </c>
      <c r="S78" s="173"/>
      <c r="AB78" s="197"/>
      <c r="AC78" s="197"/>
      <c r="AD78" s="197"/>
      <c r="AE78" s="197"/>
      <c r="AF78" s="197"/>
      <c r="AG78" s="197"/>
      <c r="AH78" s="197"/>
    </row>
    <row r="79" spans="1:34" x14ac:dyDescent="0.35">
      <c r="A79" s="107" t="s">
        <v>204</v>
      </c>
      <c r="B79" s="171">
        <f t="shared" si="2"/>
        <v>24.53</v>
      </c>
      <c r="C79" s="171">
        <v>3.8</v>
      </c>
      <c r="D79" s="171">
        <v>6.78</v>
      </c>
      <c r="E79" s="171">
        <v>11.83</v>
      </c>
      <c r="F79" s="171">
        <v>0.21</v>
      </c>
      <c r="G79" s="171">
        <v>1.78</v>
      </c>
      <c r="H79" s="171">
        <v>0.04</v>
      </c>
      <c r="I79" s="172">
        <v>0.09</v>
      </c>
      <c r="J79" s="171">
        <f t="shared" si="3"/>
        <v>241.14000000000001</v>
      </c>
      <c r="K79" s="171">
        <v>39.31</v>
      </c>
      <c r="L79" s="171">
        <v>78.099999999999994</v>
      </c>
      <c r="M79" s="171">
        <v>99.4</v>
      </c>
      <c r="N79" s="171">
        <v>2.5299999999999998</v>
      </c>
      <c r="O79" s="171">
        <v>20.39</v>
      </c>
      <c r="P79" s="171">
        <v>0.37</v>
      </c>
      <c r="Q79" s="171">
        <v>1.04</v>
      </c>
      <c r="S79" s="173"/>
      <c r="AB79" s="197"/>
      <c r="AC79" s="197"/>
      <c r="AD79" s="197"/>
      <c r="AE79" s="197"/>
      <c r="AF79" s="197"/>
      <c r="AG79" s="197"/>
      <c r="AH79" s="197"/>
    </row>
    <row r="80" spans="1:34" x14ac:dyDescent="0.35">
      <c r="A80" s="107" t="s">
        <v>205</v>
      </c>
      <c r="B80" s="171">
        <f t="shared" si="2"/>
        <v>22.299999999999997</v>
      </c>
      <c r="C80" s="171">
        <v>4.21</v>
      </c>
      <c r="D80" s="171">
        <v>6.01</v>
      </c>
      <c r="E80" s="171">
        <v>10.08</v>
      </c>
      <c r="F80" s="171">
        <v>0.21</v>
      </c>
      <c r="G80" s="171">
        <v>1.67</v>
      </c>
      <c r="H80" s="171">
        <v>0.04</v>
      </c>
      <c r="I80" s="172">
        <v>0.08</v>
      </c>
      <c r="J80" s="171">
        <f t="shared" si="3"/>
        <v>240.98999999999998</v>
      </c>
      <c r="K80" s="171">
        <v>45.74</v>
      </c>
      <c r="L80" s="171">
        <v>74.239999999999995</v>
      </c>
      <c r="M80" s="171">
        <v>97.29</v>
      </c>
      <c r="N80" s="171">
        <v>2.5299999999999998</v>
      </c>
      <c r="O80" s="171">
        <v>19.850000000000001</v>
      </c>
      <c r="P80" s="171">
        <v>0.34</v>
      </c>
      <c r="Q80" s="171">
        <v>1</v>
      </c>
      <c r="S80" s="173"/>
      <c r="AB80" s="197"/>
      <c r="AC80" s="197"/>
      <c r="AD80" s="197"/>
      <c r="AE80" s="197"/>
      <c r="AF80" s="197"/>
      <c r="AG80" s="197"/>
      <c r="AH80" s="197"/>
    </row>
    <row r="81" spans="1:34" x14ac:dyDescent="0.35">
      <c r="A81" s="107" t="s">
        <v>206</v>
      </c>
      <c r="B81" s="171">
        <f t="shared" si="2"/>
        <v>23.62</v>
      </c>
      <c r="C81" s="171">
        <v>4.28</v>
      </c>
      <c r="D81" s="171">
        <v>6.64</v>
      </c>
      <c r="E81" s="171">
        <v>10.54</v>
      </c>
      <c r="F81" s="171">
        <v>0.21</v>
      </c>
      <c r="G81" s="171">
        <v>1.81</v>
      </c>
      <c r="H81" s="171">
        <v>0.03</v>
      </c>
      <c r="I81" s="172">
        <v>0.11</v>
      </c>
      <c r="J81" s="171">
        <f t="shared" si="3"/>
        <v>242.59000000000003</v>
      </c>
      <c r="K81" s="171">
        <v>41.91</v>
      </c>
      <c r="L81" s="171">
        <v>73.900000000000006</v>
      </c>
      <c r="M81" s="171">
        <v>103.67</v>
      </c>
      <c r="N81" s="171">
        <v>2.5299999999999998</v>
      </c>
      <c r="O81" s="171">
        <v>18.96</v>
      </c>
      <c r="P81" s="171">
        <v>0.32</v>
      </c>
      <c r="Q81" s="171">
        <v>1.3</v>
      </c>
      <c r="S81" s="173"/>
      <c r="AB81" s="197"/>
      <c r="AC81" s="197"/>
      <c r="AD81" s="197"/>
      <c r="AE81" s="197"/>
      <c r="AF81" s="197"/>
      <c r="AG81" s="197"/>
      <c r="AH81" s="197"/>
    </row>
    <row r="82" spans="1:34" x14ac:dyDescent="0.35">
      <c r="A82" s="107" t="s">
        <v>207</v>
      </c>
      <c r="B82" s="171">
        <f t="shared" si="2"/>
        <v>19.310000000000002</v>
      </c>
      <c r="C82" s="171">
        <v>3.01</v>
      </c>
      <c r="D82" s="171">
        <v>5.67</v>
      </c>
      <c r="E82" s="171">
        <v>8.67</v>
      </c>
      <c r="F82" s="171">
        <v>0.21</v>
      </c>
      <c r="G82" s="171">
        <v>1.65</v>
      </c>
      <c r="H82" s="171">
        <v>0.03</v>
      </c>
      <c r="I82" s="172">
        <v>7.0000000000000007E-2</v>
      </c>
      <c r="J82" s="171">
        <f t="shared" si="3"/>
        <v>230.52000000000004</v>
      </c>
      <c r="K82" s="171">
        <v>37.57</v>
      </c>
      <c r="L82" s="171">
        <v>70.2</v>
      </c>
      <c r="M82" s="171">
        <v>98.43</v>
      </c>
      <c r="N82" s="171">
        <v>2.5299999999999998</v>
      </c>
      <c r="O82" s="171">
        <v>20.59</v>
      </c>
      <c r="P82" s="171">
        <v>0.4</v>
      </c>
      <c r="Q82" s="171">
        <v>0.8</v>
      </c>
      <c r="S82" s="173"/>
      <c r="AB82" s="197"/>
      <c r="AC82" s="197"/>
      <c r="AD82" s="197"/>
      <c r="AE82" s="197"/>
      <c r="AF82" s="197"/>
      <c r="AG82" s="197"/>
      <c r="AH82" s="197"/>
    </row>
    <row r="83" spans="1:34" x14ac:dyDescent="0.35">
      <c r="A83" s="107" t="s">
        <v>208</v>
      </c>
      <c r="B83" s="171">
        <f t="shared" si="2"/>
        <v>17.420000000000002</v>
      </c>
      <c r="C83" s="171">
        <v>2.9</v>
      </c>
      <c r="D83" s="171">
        <v>6.3</v>
      </c>
      <c r="E83" s="171">
        <v>6.46</v>
      </c>
      <c r="F83" s="171">
        <v>0.21</v>
      </c>
      <c r="G83" s="171">
        <v>1.46</v>
      </c>
      <c r="H83" s="171">
        <v>0.02</v>
      </c>
      <c r="I83" s="172">
        <v>7.0000000000000007E-2</v>
      </c>
      <c r="J83" s="171">
        <f t="shared" si="3"/>
        <v>235</v>
      </c>
      <c r="K83" s="171">
        <v>40.020000000000003</v>
      </c>
      <c r="L83" s="171">
        <v>75.39</v>
      </c>
      <c r="M83" s="171">
        <v>96.71</v>
      </c>
      <c r="N83" s="171">
        <v>2.5299999999999998</v>
      </c>
      <c r="O83" s="171">
        <v>19.11</v>
      </c>
      <c r="P83" s="171">
        <v>0.38</v>
      </c>
      <c r="Q83" s="171">
        <v>0.86</v>
      </c>
      <c r="S83" s="173"/>
      <c r="AB83" s="197"/>
      <c r="AC83" s="197"/>
      <c r="AD83" s="197"/>
      <c r="AE83" s="197"/>
      <c r="AF83" s="197"/>
      <c r="AG83" s="197"/>
      <c r="AH83" s="197"/>
    </row>
    <row r="84" spans="1:34" x14ac:dyDescent="0.35">
      <c r="A84" s="107" t="s">
        <v>209</v>
      </c>
      <c r="B84" s="171">
        <f t="shared" si="2"/>
        <v>16.34</v>
      </c>
      <c r="C84" s="171">
        <v>3.46</v>
      </c>
      <c r="D84" s="171">
        <v>5.61</v>
      </c>
      <c r="E84" s="171">
        <v>5.4</v>
      </c>
      <c r="F84" s="171">
        <v>0.21</v>
      </c>
      <c r="G84" s="171">
        <v>1.55</v>
      </c>
      <c r="H84" s="171">
        <v>0.02</v>
      </c>
      <c r="I84" s="172">
        <v>0.09</v>
      </c>
      <c r="J84" s="171">
        <f t="shared" si="3"/>
        <v>238.70000000000002</v>
      </c>
      <c r="K84" s="171">
        <v>49.72</v>
      </c>
      <c r="L84" s="171">
        <v>71.67</v>
      </c>
      <c r="M84" s="171">
        <v>95.72</v>
      </c>
      <c r="N84" s="171">
        <v>2.5299999999999998</v>
      </c>
      <c r="O84" s="171">
        <v>17.600000000000001</v>
      </c>
      <c r="P84" s="171">
        <v>0.4</v>
      </c>
      <c r="Q84" s="171">
        <v>1.06</v>
      </c>
      <c r="S84" s="173"/>
      <c r="AB84" s="197"/>
      <c r="AC84" s="197"/>
      <c r="AD84" s="197"/>
      <c r="AE84" s="197"/>
      <c r="AF84" s="197"/>
      <c r="AG84" s="197"/>
      <c r="AH84" s="197"/>
    </row>
    <row r="85" spans="1:34" x14ac:dyDescent="0.35">
      <c r="A85" s="107" t="s">
        <v>210</v>
      </c>
      <c r="B85" s="171">
        <f t="shared" si="2"/>
        <v>15.950000000000001</v>
      </c>
      <c r="C85" s="171">
        <v>2.6</v>
      </c>
      <c r="D85" s="171">
        <v>6.46</v>
      </c>
      <c r="E85" s="171">
        <v>5</v>
      </c>
      <c r="F85" s="171">
        <v>0.21</v>
      </c>
      <c r="G85" s="171">
        <v>1.59</v>
      </c>
      <c r="H85" s="171">
        <v>0.02</v>
      </c>
      <c r="I85" s="172">
        <v>7.0000000000000007E-2</v>
      </c>
      <c r="J85" s="171">
        <f t="shared" si="3"/>
        <v>238.99</v>
      </c>
      <c r="K85" s="171">
        <v>41.54</v>
      </c>
      <c r="L85" s="171">
        <v>77.86</v>
      </c>
      <c r="M85" s="171">
        <v>94.73</v>
      </c>
      <c r="N85" s="171">
        <v>2.5299999999999998</v>
      </c>
      <c r="O85" s="171">
        <v>21.02</v>
      </c>
      <c r="P85" s="171">
        <v>0.44</v>
      </c>
      <c r="Q85" s="171">
        <v>0.87</v>
      </c>
      <c r="S85" s="173"/>
      <c r="AB85" s="197"/>
      <c r="AC85" s="197"/>
      <c r="AD85" s="197"/>
      <c r="AE85" s="197"/>
      <c r="AF85" s="197"/>
      <c r="AG85" s="197"/>
      <c r="AH85" s="197"/>
    </row>
    <row r="86" spans="1:34" x14ac:dyDescent="0.35">
      <c r="A86" s="107" t="s">
        <v>211</v>
      </c>
      <c r="B86" s="171">
        <f t="shared" si="2"/>
        <v>15.99</v>
      </c>
      <c r="C86" s="171">
        <v>2.4</v>
      </c>
      <c r="D86" s="171">
        <v>6.69</v>
      </c>
      <c r="E86" s="171">
        <v>4.83</v>
      </c>
      <c r="F86" s="171">
        <v>0.21</v>
      </c>
      <c r="G86" s="171">
        <v>1.74</v>
      </c>
      <c r="H86" s="171">
        <v>0.03</v>
      </c>
      <c r="I86" s="172">
        <v>0.09</v>
      </c>
      <c r="J86" s="171">
        <f t="shared" si="3"/>
        <v>239.72</v>
      </c>
      <c r="K86" s="171">
        <v>40.01</v>
      </c>
      <c r="L86" s="171">
        <v>78.38</v>
      </c>
      <c r="M86" s="171">
        <v>95.3</v>
      </c>
      <c r="N86" s="171">
        <v>2.5299999999999998</v>
      </c>
      <c r="O86" s="171">
        <v>21.95</v>
      </c>
      <c r="P86" s="171">
        <v>0.49</v>
      </c>
      <c r="Q86" s="171">
        <v>1.06</v>
      </c>
      <c r="S86" s="173"/>
      <c r="AB86" s="197"/>
      <c r="AC86" s="197"/>
      <c r="AD86" s="197"/>
      <c r="AE86" s="197"/>
      <c r="AF86" s="197"/>
      <c r="AG86" s="197"/>
      <c r="AH86" s="197"/>
    </row>
    <row r="87" spans="1:34" x14ac:dyDescent="0.35">
      <c r="A87" s="107" t="s">
        <v>212</v>
      </c>
      <c r="B87" s="171">
        <f t="shared" si="2"/>
        <v>18.400000000000002</v>
      </c>
      <c r="C87" s="171">
        <v>3.51</v>
      </c>
      <c r="D87" s="171">
        <v>6.82</v>
      </c>
      <c r="E87" s="171">
        <v>5.92</v>
      </c>
      <c r="F87" s="171">
        <v>0.21</v>
      </c>
      <c r="G87" s="171">
        <v>1.84</v>
      </c>
      <c r="H87" s="171">
        <v>0.03</v>
      </c>
      <c r="I87" s="172">
        <v>7.0000000000000007E-2</v>
      </c>
      <c r="J87" s="171">
        <f t="shared" si="3"/>
        <v>250.98000000000002</v>
      </c>
      <c r="K87" s="171">
        <v>43.77</v>
      </c>
      <c r="L87" s="171">
        <v>80.16</v>
      </c>
      <c r="M87" s="171">
        <v>101.26</v>
      </c>
      <c r="N87" s="171">
        <v>2.5299999999999998</v>
      </c>
      <c r="O87" s="171">
        <v>22.02</v>
      </c>
      <c r="P87" s="171">
        <v>0.44</v>
      </c>
      <c r="Q87" s="171">
        <v>0.8</v>
      </c>
      <c r="S87" s="173"/>
      <c r="AB87" s="197"/>
      <c r="AC87" s="197"/>
      <c r="AD87" s="197"/>
      <c r="AE87" s="197"/>
      <c r="AF87" s="197"/>
      <c r="AG87" s="197"/>
      <c r="AH87" s="197"/>
    </row>
    <row r="88" spans="1:34" x14ac:dyDescent="0.35">
      <c r="A88" s="107" t="s">
        <v>213</v>
      </c>
      <c r="B88" s="171">
        <f t="shared" si="2"/>
        <v>17.929999999999996</v>
      </c>
      <c r="C88" s="171">
        <v>3.03</v>
      </c>
      <c r="D88" s="171">
        <v>5.99</v>
      </c>
      <c r="E88" s="171">
        <v>6.73</v>
      </c>
      <c r="F88" s="171">
        <v>0.21</v>
      </c>
      <c r="G88" s="171">
        <v>1.83</v>
      </c>
      <c r="H88" s="171">
        <v>0.06</v>
      </c>
      <c r="I88" s="172">
        <v>0.08</v>
      </c>
      <c r="J88" s="171">
        <f t="shared" si="3"/>
        <v>241.79999999999998</v>
      </c>
      <c r="K88" s="171">
        <v>38.97</v>
      </c>
      <c r="L88" s="171">
        <v>78.790000000000006</v>
      </c>
      <c r="M88" s="171">
        <v>96.21</v>
      </c>
      <c r="N88" s="171">
        <v>2.5299999999999998</v>
      </c>
      <c r="O88" s="171">
        <v>23.66</v>
      </c>
      <c r="P88" s="171">
        <v>0.66</v>
      </c>
      <c r="Q88" s="171">
        <v>0.98</v>
      </c>
      <c r="S88" s="173"/>
      <c r="AB88" s="197"/>
      <c r="AC88" s="197"/>
      <c r="AD88" s="197"/>
      <c r="AE88" s="197"/>
      <c r="AF88" s="197"/>
      <c r="AG88" s="197"/>
      <c r="AH88" s="197"/>
    </row>
    <row r="89" spans="1:34" x14ac:dyDescent="0.35">
      <c r="A89" s="107" t="s">
        <v>214</v>
      </c>
      <c r="B89" s="171">
        <f t="shared" si="2"/>
        <v>20.8</v>
      </c>
      <c r="C89" s="171">
        <v>3.21</v>
      </c>
      <c r="D89" s="171">
        <v>6.33</v>
      </c>
      <c r="E89" s="171">
        <v>9.1300000000000008</v>
      </c>
      <c r="F89" s="171">
        <v>0.21</v>
      </c>
      <c r="G89" s="171">
        <v>1.82</v>
      </c>
      <c r="H89" s="171">
        <v>0.06</v>
      </c>
      <c r="I89" s="172">
        <v>0.04</v>
      </c>
      <c r="J89" s="171">
        <f t="shared" si="3"/>
        <v>235.52000000000004</v>
      </c>
      <c r="K89" s="171">
        <v>35.700000000000003</v>
      </c>
      <c r="L89" s="171">
        <v>77.2</v>
      </c>
      <c r="M89" s="171">
        <v>96.51</v>
      </c>
      <c r="N89" s="171">
        <v>2.5299999999999998</v>
      </c>
      <c r="O89" s="171">
        <v>22.58</v>
      </c>
      <c r="P89" s="171">
        <v>0.51</v>
      </c>
      <c r="Q89" s="171">
        <v>0.49</v>
      </c>
      <c r="S89" s="173"/>
      <c r="AB89" s="197"/>
      <c r="AC89" s="197"/>
      <c r="AD89" s="197"/>
      <c r="AE89" s="197"/>
      <c r="AF89" s="197"/>
      <c r="AG89" s="197"/>
      <c r="AH89" s="197"/>
    </row>
    <row r="90" spans="1:34" x14ac:dyDescent="0.35">
      <c r="A90" s="107" t="s">
        <v>215</v>
      </c>
      <c r="B90" s="171">
        <f t="shared" si="2"/>
        <v>24.259999999999998</v>
      </c>
      <c r="C90" s="171">
        <v>4.3600000000000003</v>
      </c>
      <c r="D90" s="171">
        <v>6.57</v>
      </c>
      <c r="E90" s="171">
        <v>10.97</v>
      </c>
      <c r="F90" s="171">
        <v>0.21</v>
      </c>
      <c r="G90" s="171">
        <v>2.06</v>
      </c>
      <c r="H90" s="171">
        <v>0.05</v>
      </c>
      <c r="I90" s="172">
        <v>0.04</v>
      </c>
      <c r="J90" s="171">
        <f t="shared" si="3"/>
        <v>242.85</v>
      </c>
      <c r="K90" s="171">
        <v>38.85</v>
      </c>
      <c r="L90" s="171">
        <v>77.59</v>
      </c>
      <c r="M90" s="171">
        <v>101.13</v>
      </c>
      <c r="N90" s="171">
        <v>2.5299999999999998</v>
      </c>
      <c r="O90" s="171">
        <v>21.83</v>
      </c>
      <c r="P90" s="171">
        <v>0.44</v>
      </c>
      <c r="Q90" s="171">
        <v>0.48</v>
      </c>
      <c r="S90" s="173"/>
      <c r="AB90" s="197"/>
      <c r="AC90" s="197"/>
      <c r="AD90" s="197"/>
      <c r="AE90" s="197"/>
      <c r="AF90" s="197"/>
      <c r="AG90" s="197"/>
      <c r="AH90" s="197"/>
    </row>
    <row r="91" spans="1:34" x14ac:dyDescent="0.35">
      <c r="A91" s="107" t="s">
        <v>216</v>
      </c>
      <c r="B91" s="171">
        <f t="shared" si="2"/>
        <v>23.25</v>
      </c>
      <c r="C91" s="171">
        <v>3.97</v>
      </c>
      <c r="D91" s="171">
        <v>6.35</v>
      </c>
      <c r="E91" s="171">
        <v>10.84</v>
      </c>
      <c r="F91" s="171">
        <v>0.23</v>
      </c>
      <c r="G91" s="171">
        <v>1.76</v>
      </c>
      <c r="H91" s="171">
        <v>0.06</v>
      </c>
      <c r="I91" s="172">
        <v>0.04</v>
      </c>
      <c r="J91" s="171">
        <f t="shared" si="3"/>
        <v>233.70999999999998</v>
      </c>
      <c r="K91" s="171">
        <v>40.54</v>
      </c>
      <c r="L91" s="171">
        <v>76.180000000000007</v>
      </c>
      <c r="M91" s="171">
        <v>93.3</v>
      </c>
      <c r="N91" s="171">
        <v>2.75</v>
      </c>
      <c r="O91" s="171">
        <v>20.03</v>
      </c>
      <c r="P91" s="171">
        <v>0.47</v>
      </c>
      <c r="Q91" s="171">
        <v>0.44</v>
      </c>
      <c r="S91" s="173"/>
      <c r="AB91" s="197"/>
      <c r="AC91" s="197"/>
      <c r="AD91" s="197"/>
      <c r="AE91" s="197"/>
      <c r="AF91" s="197"/>
      <c r="AG91" s="197"/>
      <c r="AH91" s="197"/>
    </row>
    <row r="92" spans="1:34" x14ac:dyDescent="0.35">
      <c r="A92" s="107" t="s">
        <v>217</v>
      </c>
      <c r="B92" s="171">
        <f t="shared" si="2"/>
        <v>20.85</v>
      </c>
      <c r="C92" s="171">
        <v>3.26</v>
      </c>
      <c r="D92" s="171">
        <v>6.03</v>
      </c>
      <c r="E92" s="171">
        <v>9.42</v>
      </c>
      <c r="F92" s="171">
        <v>0.23</v>
      </c>
      <c r="G92" s="171">
        <v>1.79</v>
      </c>
      <c r="H92" s="171">
        <v>7.0000000000000007E-2</v>
      </c>
      <c r="I92" s="172">
        <v>0.05</v>
      </c>
      <c r="J92" s="171">
        <f t="shared" si="3"/>
        <v>230.94</v>
      </c>
      <c r="K92" s="171">
        <v>40.53</v>
      </c>
      <c r="L92" s="171">
        <v>72.349999999999994</v>
      </c>
      <c r="M92" s="171">
        <v>93.53</v>
      </c>
      <c r="N92" s="171">
        <v>2.75</v>
      </c>
      <c r="O92" s="171">
        <v>20.56</v>
      </c>
      <c r="P92" s="171">
        <v>0.64</v>
      </c>
      <c r="Q92" s="171">
        <v>0.57999999999999996</v>
      </c>
      <c r="S92" s="173"/>
      <c r="AB92" s="197"/>
      <c r="AC92" s="197"/>
      <c r="AD92" s="197"/>
      <c r="AE92" s="197"/>
      <c r="AF92" s="197"/>
      <c r="AG92" s="197"/>
      <c r="AH92" s="197"/>
    </row>
    <row r="93" spans="1:34" x14ac:dyDescent="0.35">
      <c r="A93" s="107" t="s">
        <v>218</v>
      </c>
      <c r="B93" s="171">
        <f t="shared" si="2"/>
        <v>22.490000000000002</v>
      </c>
      <c r="C93" s="171">
        <v>3.8</v>
      </c>
      <c r="D93" s="171">
        <v>6.71</v>
      </c>
      <c r="E93" s="171">
        <v>9.5500000000000007</v>
      </c>
      <c r="F93" s="171">
        <v>0.23</v>
      </c>
      <c r="G93" s="171">
        <v>2.0699999999999998</v>
      </c>
      <c r="H93" s="171">
        <v>0.06</v>
      </c>
      <c r="I93" s="172">
        <v>7.0000000000000007E-2</v>
      </c>
      <c r="J93" s="171">
        <f t="shared" si="3"/>
        <v>245.64999999999998</v>
      </c>
      <c r="K93" s="171">
        <v>40.15</v>
      </c>
      <c r="L93" s="171">
        <v>80.52</v>
      </c>
      <c r="M93" s="171">
        <v>99.36</v>
      </c>
      <c r="N93" s="171">
        <v>2.75</v>
      </c>
      <c r="O93" s="171">
        <v>21.37</v>
      </c>
      <c r="P93" s="171">
        <v>0.64</v>
      </c>
      <c r="Q93" s="171">
        <v>0.86</v>
      </c>
      <c r="S93" s="173"/>
      <c r="AB93" s="197"/>
      <c r="AC93" s="197"/>
      <c r="AD93" s="197"/>
      <c r="AE93" s="197"/>
      <c r="AF93" s="197"/>
      <c r="AG93" s="197"/>
      <c r="AH93" s="197"/>
    </row>
    <row r="94" spans="1:34" x14ac:dyDescent="0.35">
      <c r="A94" s="107" t="s">
        <v>219</v>
      </c>
      <c r="B94" s="171">
        <f t="shared" si="2"/>
        <v>18.63</v>
      </c>
      <c r="C94" s="171">
        <v>2.27</v>
      </c>
      <c r="D94" s="171">
        <v>6.43</v>
      </c>
      <c r="E94" s="171">
        <v>7.89</v>
      </c>
      <c r="F94" s="171">
        <v>0.23</v>
      </c>
      <c r="G94" s="171">
        <v>1.71</v>
      </c>
      <c r="H94" s="171">
        <v>0.04</v>
      </c>
      <c r="I94" s="172">
        <v>0.06</v>
      </c>
      <c r="J94" s="171">
        <f t="shared" si="3"/>
        <v>226.07</v>
      </c>
      <c r="K94" s="171">
        <v>31.85</v>
      </c>
      <c r="L94" s="171">
        <v>77.150000000000006</v>
      </c>
      <c r="M94" s="171">
        <v>91.93</v>
      </c>
      <c r="N94" s="171">
        <v>2.75</v>
      </c>
      <c r="O94" s="171">
        <v>21.18</v>
      </c>
      <c r="P94" s="171">
        <v>0.54</v>
      </c>
      <c r="Q94" s="171">
        <v>0.67</v>
      </c>
      <c r="S94" s="173"/>
      <c r="AB94" s="197"/>
      <c r="AC94" s="197"/>
      <c r="AD94" s="197"/>
      <c r="AE94" s="197"/>
      <c r="AF94" s="197"/>
      <c r="AG94" s="197"/>
      <c r="AH94" s="197"/>
    </row>
    <row r="95" spans="1:34" x14ac:dyDescent="0.35">
      <c r="A95" s="107" t="s">
        <v>220</v>
      </c>
      <c r="B95" s="171">
        <f t="shared" si="2"/>
        <v>17.100000000000001</v>
      </c>
      <c r="C95" s="171">
        <v>2.5499999999999998</v>
      </c>
      <c r="D95" s="171">
        <v>5.69</v>
      </c>
      <c r="E95" s="171">
        <v>7.07</v>
      </c>
      <c r="F95" s="171">
        <v>0.23</v>
      </c>
      <c r="G95" s="171">
        <v>1.42</v>
      </c>
      <c r="H95" s="171">
        <v>0.04</v>
      </c>
      <c r="I95" s="172">
        <v>0.1</v>
      </c>
      <c r="J95" s="171">
        <f t="shared" si="3"/>
        <v>231.20999999999995</v>
      </c>
      <c r="K95" s="171">
        <v>39.380000000000003</v>
      </c>
      <c r="L95" s="171">
        <v>68.22</v>
      </c>
      <c r="M95" s="171">
        <v>100.24</v>
      </c>
      <c r="N95" s="171">
        <v>2.75</v>
      </c>
      <c r="O95" s="171">
        <v>18.829999999999998</v>
      </c>
      <c r="P95" s="171">
        <v>0.62</v>
      </c>
      <c r="Q95" s="171">
        <v>1.17</v>
      </c>
      <c r="S95" s="173"/>
      <c r="AB95" s="197"/>
      <c r="AC95" s="197"/>
      <c r="AD95" s="197"/>
      <c r="AE95" s="197"/>
      <c r="AF95" s="197"/>
      <c r="AG95" s="197"/>
      <c r="AH95" s="197"/>
    </row>
    <row r="96" spans="1:34" x14ac:dyDescent="0.35">
      <c r="A96" s="107" t="s">
        <v>221</v>
      </c>
      <c r="B96" s="171">
        <f t="shared" si="2"/>
        <v>16.279999999999998</v>
      </c>
      <c r="C96" s="171">
        <v>2.59</v>
      </c>
      <c r="D96" s="171">
        <v>5.98</v>
      </c>
      <c r="E96" s="171">
        <v>5.56</v>
      </c>
      <c r="F96" s="171">
        <v>0.23</v>
      </c>
      <c r="G96" s="171">
        <v>1.8</v>
      </c>
      <c r="H96" s="171">
        <v>0.04</v>
      </c>
      <c r="I96" s="172">
        <v>0.08</v>
      </c>
      <c r="J96" s="171">
        <f t="shared" si="3"/>
        <v>233.81000000000003</v>
      </c>
      <c r="K96" s="171">
        <v>40.65</v>
      </c>
      <c r="L96" s="171">
        <v>71.73</v>
      </c>
      <c r="M96" s="171">
        <v>96.55</v>
      </c>
      <c r="N96" s="171">
        <v>2.75</v>
      </c>
      <c r="O96" s="171">
        <v>20.36</v>
      </c>
      <c r="P96" s="171">
        <v>0.75</v>
      </c>
      <c r="Q96" s="171">
        <v>1.02</v>
      </c>
      <c r="S96" s="173"/>
      <c r="AB96" s="197"/>
      <c r="AC96" s="197"/>
      <c r="AD96" s="197"/>
      <c r="AE96" s="197"/>
      <c r="AF96" s="197"/>
      <c r="AG96" s="197"/>
      <c r="AH96" s="197"/>
    </row>
    <row r="97" spans="1:34" x14ac:dyDescent="0.35">
      <c r="A97" s="107" t="s">
        <v>222</v>
      </c>
      <c r="B97" s="171">
        <f t="shared" si="2"/>
        <v>16.670000000000002</v>
      </c>
      <c r="C97" s="171">
        <v>2.67</v>
      </c>
      <c r="D97" s="171">
        <v>6.79</v>
      </c>
      <c r="E97" s="171">
        <v>5.45</v>
      </c>
      <c r="F97" s="171">
        <v>0.23</v>
      </c>
      <c r="G97" s="171">
        <v>1.49</v>
      </c>
      <c r="H97" s="171">
        <v>0.03</v>
      </c>
      <c r="I97" s="172">
        <v>0.01</v>
      </c>
      <c r="J97" s="171">
        <f t="shared" si="3"/>
        <v>248.94</v>
      </c>
      <c r="K97" s="171">
        <v>44.72</v>
      </c>
      <c r="L97" s="171">
        <v>81.540000000000006</v>
      </c>
      <c r="M97" s="171">
        <v>101</v>
      </c>
      <c r="N97" s="171">
        <v>2.75</v>
      </c>
      <c r="O97" s="171">
        <v>18.3</v>
      </c>
      <c r="P97" s="171">
        <v>0.56000000000000005</v>
      </c>
      <c r="Q97" s="171">
        <v>7.0000000000000007E-2</v>
      </c>
      <c r="S97" s="173"/>
      <c r="AB97" s="197"/>
      <c r="AC97" s="197"/>
      <c r="AD97" s="197"/>
      <c r="AE97" s="197"/>
      <c r="AF97" s="197"/>
      <c r="AG97" s="197"/>
      <c r="AH97" s="197"/>
    </row>
    <row r="98" spans="1:34" x14ac:dyDescent="0.35">
      <c r="A98" s="107" t="s">
        <v>223</v>
      </c>
      <c r="B98" s="171">
        <f t="shared" si="2"/>
        <v>15.219999999999999</v>
      </c>
      <c r="C98" s="171">
        <v>2.17</v>
      </c>
      <c r="D98" s="171">
        <v>6.05</v>
      </c>
      <c r="E98" s="171">
        <v>5.17</v>
      </c>
      <c r="F98" s="171">
        <v>0.23</v>
      </c>
      <c r="G98" s="171">
        <v>1.55</v>
      </c>
      <c r="H98" s="171">
        <v>0.03</v>
      </c>
      <c r="I98" s="172">
        <v>0.02</v>
      </c>
      <c r="J98" s="171">
        <f t="shared" si="3"/>
        <v>233.88999999999996</v>
      </c>
      <c r="K98" s="171">
        <v>36.94</v>
      </c>
      <c r="L98" s="171">
        <v>72.650000000000006</v>
      </c>
      <c r="M98" s="171">
        <v>101.36</v>
      </c>
      <c r="N98" s="171">
        <v>2.75</v>
      </c>
      <c r="O98" s="171">
        <v>19.510000000000002</v>
      </c>
      <c r="P98" s="171">
        <v>0.45</v>
      </c>
      <c r="Q98" s="171">
        <v>0.23</v>
      </c>
      <c r="S98" s="173"/>
      <c r="AB98" s="197"/>
      <c r="AC98" s="197"/>
      <c r="AD98" s="197"/>
      <c r="AE98" s="197"/>
      <c r="AF98" s="197"/>
      <c r="AG98" s="197"/>
      <c r="AH98" s="197"/>
    </row>
    <row r="99" spans="1:34" x14ac:dyDescent="0.35">
      <c r="A99" s="107" t="s">
        <v>224</v>
      </c>
      <c r="B99" s="171">
        <f t="shared" si="2"/>
        <v>16.910000000000004</v>
      </c>
      <c r="C99" s="171">
        <v>2.89</v>
      </c>
      <c r="D99" s="171">
        <v>6.26</v>
      </c>
      <c r="E99" s="171">
        <v>5.79</v>
      </c>
      <c r="F99" s="171">
        <v>0.23</v>
      </c>
      <c r="G99" s="171">
        <v>1.68</v>
      </c>
      <c r="H99" s="171">
        <v>0.03</v>
      </c>
      <c r="I99" s="172">
        <v>0.03</v>
      </c>
      <c r="J99" s="171">
        <f t="shared" si="3"/>
        <v>239.04</v>
      </c>
      <c r="K99" s="171">
        <v>41.33</v>
      </c>
      <c r="L99" s="171">
        <v>75.17</v>
      </c>
      <c r="M99" s="171">
        <v>98.38</v>
      </c>
      <c r="N99" s="171">
        <v>2.75</v>
      </c>
      <c r="O99" s="171">
        <v>20.64</v>
      </c>
      <c r="P99" s="171">
        <v>0.41</v>
      </c>
      <c r="Q99" s="171">
        <v>0.36</v>
      </c>
      <c r="S99" s="173"/>
      <c r="AB99" s="197"/>
      <c r="AC99" s="197"/>
      <c r="AD99" s="197"/>
      <c r="AE99" s="197"/>
      <c r="AF99" s="197"/>
      <c r="AG99" s="197"/>
      <c r="AH99" s="197"/>
    </row>
    <row r="100" spans="1:34" x14ac:dyDescent="0.35">
      <c r="A100" s="107" t="s">
        <v>225</v>
      </c>
      <c r="B100" s="171">
        <f t="shared" si="2"/>
        <v>18.720000000000002</v>
      </c>
      <c r="C100" s="171">
        <v>3.36</v>
      </c>
      <c r="D100" s="171">
        <v>5.58</v>
      </c>
      <c r="E100" s="171">
        <v>8.15</v>
      </c>
      <c r="F100" s="171">
        <v>0.23</v>
      </c>
      <c r="G100" s="171">
        <v>1.32</v>
      </c>
      <c r="H100" s="171">
        <v>0.03</v>
      </c>
      <c r="I100" s="172">
        <v>0.05</v>
      </c>
      <c r="J100" s="171">
        <f t="shared" si="3"/>
        <v>227.36</v>
      </c>
      <c r="K100" s="171">
        <v>40.53</v>
      </c>
      <c r="L100" s="171">
        <v>66.95</v>
      </c>
      <c r="M100" s="171">
        <v>97.63</v>
      </c>
      <c r="N100" s="171">
        <v>2.75</v>
      </c>
      <c r="O100" s="171">
        <v>18.559999999999999</v>
      </c>
      <c r="P100" s="171">
        <v>0.32</v>
      </c>
      <c r="Q100" s="171">
        <v>0.62</v>
      </c>
      <c r="S100" s="173"/>
      <c r="AB100" s="197"/>
      <c r="AC100" s="197"/>
      <c r="AD100" s="197"/>
      <c r="AE100" s="197"/>
      <c r="AF100" s="197"/>
      <c r="AG100" s="197"/>
      <c r="AH100" s="197"/>
    </row>
    <row r="101" spans="1:34" x14ac:dyDescent="0.35">
      <c r="A101" s="107" t="s">
        <v>226</v>
      </c>
      <c r="B101" s="171">
        <f t="shared" si="2"/>
        <v>20.300000000000004</v>
      </c>
      <c r="C101" s="171">
        <v>3.72</v>
      </c>
      <c r="D101" s="171">
        <v>5.87</v>
      </c>
      <c r="E101" s="171">
        <v>8.89</v>
      </c>
      <c r="F101" s="171">
        <v>0.23</v>
      </c>
      <c r="G101" s="171">
        <v>1.44</v>
      </c>
      <c r="H101" s="171">
        <v>0.05</v>
      </c>
      <c r="I101" s="172">
        <v>0.1</v>
      </c>
      <c r="J101" s="171">
        <f t="shared" si="3"/>
        <v>230.28</v>
      </c>
      <c r="K101" s="171">
        <v>39.479999999999997</v>
      </c>
      <c r="L101" s="171">
        <v>70.44</v>
      </c>
      <c r="M101" s="171">
        <v>96.73</v>
      </c>
      <c r="N101" s="171">
        <v>2.75</v>
      </c>
      <c r="O101" s="171">
        <v>19.170000000000002</v>
      </c>
      <c r="P101" s="171">
        <v>0.47</v>
      </c>
      <c r="Q101" s="171">
        <v>1.24</v>
      </c>
      <c r="S101" s="173"/>
      <c r="AB101" s="197"/>
      <c r="AC101" s="197"/>
      <c r="AD101" s="197"/>
      <c r="AE101" s="197"/>
      <c r="AF101" s="197"/>
      <c r="AG101" s="197"/>
      <c r="AH101" s="197"/>
    </row>
    <row r="102" spans="1:34" x14ac:dyDescent="0.35">
      <c r="A102" s="107" t="s">
        <v>227</v>
      </c>
      <c r="B102" s="171">
        <f t="shared" si="2"/>
        <v>23.19</v>
      </c>
      <c r="C102" s="171">
        <v>4.47</v>
      </c>
      <c r="D102" s="171">
        <v>5.74</v>
      </c>
      <c r="E102" s="171">
        <v>10.52</v>
      </c>
      <c r="F102" s="171">
        <v>0.23</v>
      </c>
      <c r="G102" s="171">
        <v>2.0699999999999998</v>
      </c>
      <c r="H102" s="171">
        <v>0.04</v>
      </c>
      <c r="I102" s="172">
        <v>0.12</v>
      </c>
      <c r="J102" s="171">
        <f t="shared" si="3"/>
        <v>236.31000000000003</v>
      </c>
      <c r="K102" s="171">
        <v>40.64</v>
      </c>
      <c r="L102" s="171">
        <v>68.87</v>
      </c>
      <c r="M102" s="171">
        <v>99.59</v>
      </c>
      <c r="N102" s="171">
        <v>2.75</v>
      </c>
      <c r="O102" s="171">
        <v>22.7</v>
      </c>
      <c r="P102" s="171">
        <v>0.36</v>
      </c>
      <c r="Q102" s="171">
        <v>1.4</v>
      </c>
      <c r="S102" s="173"/>
      <c r="AB102" s="197"/>
      <c r="AC102" s="197"/>
      <c r="AD102" s="197"/>
      <c r="AE102" s="197"/>
      <c r="AF102" s="197"/>
      <c r="AG102" s="197"/>
      <c r="AH102" s="197"/>
    </row>
    <row r="103" spans="1:34" x14ac:dyDescent="0.35">
      <c r="A103" s="107" t="s">
        <v>228</v>
      </c>
      <c r="B103" s="171">
        <f t="shared" si="2"/>
        <v>23.17</v>
      </c>
      <c r="C103" s="171">
        <v>3.6</v>
      </c>
      <c r="D103" s="171">
        <v>5.91</v>
      </c>
      <c r="E103" s="171">
        <v>11.52</v>
      </c>
      <c r="F103" s="171">
        <v>0.26</v>
      </c>
      <c r="G103" s="171">
        <v>1.79</v>
      </c>
      <c r="H103" s="171">
        <v>0.04</v>
      </c>
      <c r="I103" s="172">
        <v>0.05</v>
      </c>
      <c r="J103" s="171">
        <f t="shared" si="3"/>
        <v>227.14000000000001</v>
      </c>
      <c r="K103" s="171">
        <v>36.130000000000003</v>
      </c>
      <c r="L103" s="171">
        <v>70.89</v>
      </c>
      <c r="M103" s="171">
        <v>95.79</v>
      </c>
      <c r="N103" s="171">
        <v>3.11</v>
      </c>
      <c r="O103" s="171">
        <v>20.239999999999998</v>
      </c>
      <c r="P103" s="171">
        <v>0.35</v>
      </c>
      <c r="Q103" s="171">
        <v>0.63</v>
      </c>
      <c r="S103" s="173"/>
      <c r="AB103" s="197"/>
      <c r="AC103" s="197"/>
      <c r="AD103" s="197"/>
      <c r="AE103" s="197"/>
      <c r="AF103" s="197"/>
      <c r="AG103" s="197"/>
      <c r="AH103" s="197"/>
    </row>
    <row r="104" spans="1:34" x14ac:dyDescent="0.35">
      <c r="A104" s="107" t="s">
        <v>229</v>
      </c>
      <c r="B104" s="171">
        <f t="shared" si="2"/>
        <v>22.210000000000004</v>
      </c>
      <c r="C104" s="171">
        <v>3.86</v>
      </c>
      <c r="D104" s="171">
        <v>5.97</v>
      </c>
      <c r="E104" s="171">
        <v>10.3</v>
      </c>
      <c r="F104" s="171">
        <v>0.26</v>
      </c>
      <c r="G104" s="171">
        <v>1.77</v>
      </c>
      <c r="H104" s="171">
        <v>0.04</v>
      </c>
      <c r="I104" s="172">
        <v>0.01</v>
      </c>
      <c r="J104" s="171">
        <f t="shared" si="3"/>
        <v>227.39000000000001</v>
      </c>
      <c r="K104" s="171">
        <v>39.299999999999997</v>
      </c>
      <c r="L104" s="171">
        <v>71.66</v>
      </c>
      <c r="M104" s="171">
        <v>92.41</v>
      </c>
      <c r="N104" s="171">
        <v>3.11</v>
      </c>
      <c r="O104" s="171">
        <v>20.41</v>
      </c>
      <c r="P104" s="171">
        <v>0.36</v>
      </c>
      <c r="Q104" s="171">
        <v>0.14000000000000001</v>
      </c>
      <c r="S104" s="173"/>
      <c r="AB104" s="197"/>
      <c r="AC104" s="197"/>
      <c r="AD104" s="197"/>
      <c r="AE104" s="197"/>
      <c r="AF104" s="197"/>
      <c r="AG104" s="197"/>
      <c r="AH104" s="197"/>
    </row>
    <row r="105" spans="1:34" x14ac:dyDescent="0.35">
      <c r="A105" s="107" t="s">
        <v>230</v>
      </c>
      <c r="B105" s="171">
        <f t="shared" si="2"/>
        <v>21.590000000000003</v>
      </c>
      <c r="C105" s="171">
        <v>4.04</v>
      </c>
      <c r="D105" s="171">
        <v>5.92</v>
      </c>
      <c r="E105" s="171">
        <v>9.35</v>
      </c>
      <c r="F105" s="171">
        <v>0.26</v>
      </c>
      <c r="G105" s="171">
        <v>1.98</v>
      </c>
      <c r="H105" s="171">
        <v>0.04</v>
      </c>
      <c r="I105" s="172">
        <v>0</v>
      </c>
      <c r="J105" s="171">
        <f t="shared" si="3"/>
        <v>236.26000000000002</v>
      </c>
      <c r="K105" s="171">
        <v>43.01</v>
      </c>
      <c r="L105" s="171">
        <v>71.02</v>
      </c>
      <c r="M105" s="171">
        <v>98.12</v>
      </c>
      <c r="N105" s="171">
        <v>3.11</v>
      </c>
      <c r="O105" s="171">
        <v>20.55</v>
      </c>
      <c r="P105" s="171">
        <v>0.39</v>
      </c>
      <c r="Q105" s="171">
        <v>0.06</v>
      </c>
      <c r="S105" s="173"/>
      <c r="AB105" s="197"/>
      <c r="AC105" s="197"/>
      <c r="AD105" s="197"/>
      <c r="AE105" s="197"/>
      <c r="AF105" s="197"/>
      <c r="AG105" s="197"/>
      <c r="AH105" s="197"/>
    </row>
    <row r="106" spans="1:34" x14ac:dyDescent="0.35">
      <c r="A106" s="107" t="s">
        <v>231</v>
      </c>
      <c r="B106" s="171">
        <f t="shared" si="2"/>
        <v>19.010000000000002</v>
      </c>
      <c r="C106" s="171">
        <v>3.25</v>
      </c>
      <c r="D106" s="171">
        <v>6.46</v>
      </c>
      <c r="E106" s="171">
        <v>7.4</v>
      </c>
      <c r="F106" s="171">
        <v>0.26</v>
      </c>
      <c r="G106" s="171">
        <v>1.61</v>
      </c>
      <c r="H106" s="171">
        <v>0.02</v>
      </c>
      <c r="I106" s="172">
        <v>0.01</v>
      </c>
      <c r="J106" s="171">
        <f t="shared" si="3"/>
        <v>236.57000000000002</v>
      </c>
      <c r="K106" s="171">
        <v>45.53</v>
      </c>
      <c r="L106" s="171">
        <v>77.52</v>
      </c>
      <c r="M106" s="171">
        <v>90.13</v>
      </c>
      <c r="N106" s="171">
        <v>3.11</v>
      </c>
      <c r="O106" s="171">
        <v>19.89</v>
      </c>
      <c r="P106" s="171">
        <v>0.27</v>
      </c>
      <c r="Q106" s="171">
        <v>0.12</v>
      </c>
      <c r="S106" s="173"/>
      <c r="AB106" s="197"/>
      <c r="AC106" s="197"/>
      <c r="AD106" s="197"/>
      <c r="AE106" s="197"/>
      <c r="AF106" s="197"/>
      <c r="AG106" s="197"/>
      <c r="AH106" s="197"/>
    </row>
    <row r="107" spans="1:34" x14ac:dyDescent="0.35">
      <c r="A107" s="107" t="s">
        <v>232</v>
      </c>
      <c r="B107" s="171">
        <f t="shared" si="2"/>
        <v>17.72</v>
      </c>
      <c r="C107" s="171">
        <v>2.83</v>
      </c>
      <c r="D107" s="171">
        <v>6.33</v>
      </c>
      <c r="E107" s="171">
        <v>6.65</v>
      </c>
      <c r="F107" s="171">
        <v>0.26</v>
      </c>
      <c r="G107" s="171">
        <v>1.58</v>
      </c>
      <c r="H107" s="171">
        <v>0.04</v>
      </c>
      <c r="I107" s="172">
        <v>0.03</v>
      </c>
      <c r="J107" s="171">
        <f t="shared" si="3"/>
        <v>238.42000000000004</v>
      </c>
      <c r="K107" s="171">
        <v>42.77</v>
      </c>
      <c r="L107" s="171">
        <v>75.97</v>
      </c>
      <c r="M107" s="171">
        <v>95.05</v>
      </c>
      <c r="N107" s="171">
        <v>3.11</v>
      </c>
      <c r="O107" s="171">
        <v>20.66</v>
      </c>
      <c r="P107" s="171">
        <v>0.55000000000000004</v>
      </c>
      <c r="Q107" s="171">
        <v>0.31</v>
      </c>
      <c r="S107" s="173"/>
      <c r="AB107" s="197"/>
      <c r="AC107" s="197"/>
      <c r="AD107" s="197"/>
      <c r="AE107" s="197"/>
      <c r="AF107" s="197"/>
      <c r="AG107" s="197"/>
      <c r="AH107" s="197"/>
    </row>
    <row r="108" spans="1:34" x14ac:dyDescent="0.35">
      <c r="A108" s="107" t="s">
        <v>233</v>
      </c>
      <c r="B108" s="171">
        <f t="shared" si="2"/>
        <v>16.159999999999997</v>
      </c>
      <c r="C108" s="171">
        <v>3.2</v>
      </c>
      <c r="D108" s="171">
        <v>5.66</v>
      </c>
      <c r="E108" s="171">
        <v>5.15</v>
      </c>
      <c r="F108" s="171">
        <v>0.26</v>
      </c>
      <c r="G108" s="171">
        <v>1.88</v>
      </c>
      <c r="H108" s="171">
        <v>0.02</v>
      </c>
      <c r="I108" s="172">
        <v>-0.01</v>
      </c>
      <c r="J108" s="171">
        <f t="shared" si="3"/>
        <v>234.60999999999999</v>
      </c>
      <c r="K108" s="171">
        <v>49.56</v>
      </c>
      <c r="L108" s="171">
        <v>67.97</v>
      </c>
      <c r="M108" s="171">
        <v>92.28</v>
      </c>
      <c r="N108" s="171">
        <v>3.11</v>
      </c>
      <c r="O108" s="171">
        <v>21.38</v>
      </c>
      <c r="P108" s="171">
        <v>0.42</v>
      </c>
      <c r="Q108" s="171">
        <v>-0.11</v>
      </c>
      <c r="S108" s="173"/>
      <c r="AB108" s="197"/>
      <c r="AC108" s="197"/>
      <c r="AD108" s="197"/>
      <c r="AE108" s="197"/>
      <c r="AF108" s="197"/>
      <c r="AG108" s="197"/>
      <c r="AH108" s="197"/>
    </row>
    <row r="109" spans="1:34" x14ac:dyDescent="0.35">
      <c r="A109" s="107" t="s">
        <v>234</v>
      </c>
      <c r="B109" s="171">
        <f t="shared" si="2"/>
        <v>14.77</v>
      </c>
      <c r="C109" s="171">
        <v>2.68</v>
      </c>
      <c r="D109" s="171">
        <v>5.38</v>
      </c>
      <c r="E109" s="171">
        <v>5.09</v>
      </c>
      <c r="F109" s="171">
        <v>0.26</v>
      </c>
      <c r="G109" s="171">
        <v>1.34</v>
      </c>
      <c r="H109" s="171">
        <v>0.02</v>
      </c>
      <c r="I109" s="172">
        <v>0</v>
      </c>
      <c r="J109" s="171">
        <f t="shared" si="3"/>
        <v>224.41000000000003</v>
      </c>
      <c r="K109" s="171">
        <v>43.86</v>
      </c>
      <c r="L109" s="171">
        <v>64.5</v>
      </c>
      <c r="M109" s="171">
        <v>96.2</v>
      </c>
      <c r="N109" s="171">
        <v>3.12</v>
      </c>
      <c r="O109" s="171">
        <v>16.3</v>
      </c>
      <c r="P109" s="171">
        <v>0.38</v>
      </c>
      <c r="Q109" s="171">
        <v>0.05</v>
      </c>
      <c r="S109" s="173"/>
      <c r="AB109" s="197"/>
      <c r="AC109" s="197"/>
      <c r="AD109" s="197"/>
      <c r="AE109" s="197"/>
      <c r="AF109" s="197"/>
      <c r="AG109" s="197"/>
      <c r="AH109" s="197"/>
    </row>
    <row r="110" spans="1:34" x14ac:dyDescent="0.35">
      <c r="A110" s="107" t="s">
        <v>235</v>
      </c>
      <c r="B110" s="171">
        <f t="shared" si="2"/>
        <v>15.83</v>
      </c>
      <c r="C110" s="171">
        <v>2.4300000000000002</v>
      </c>
      <c r="D110" s="171">
        <v>6.79</v>
      </c>
      <c r="E110" s="171">
        <v>4.9000000000000004</v>
      </c>
      <c r="F110" s="171">
        <v>0.26</v>
      </c>
      <c r="G110" s="171">
        <v>1.41</v>
      </c>
      <c r="H110" s="171">
        <v>0.02</v>
      </c>
      <c r="I110" s="172">
        <v>0.02</v>
      </c>
      <c r="J110" s="171">
        <f t="shared" si="3"/>
        <v>239.82000000000002</v>
      </c>
      <c r="K110" s="171">
        <v>40.869999999999997</v>
      </c>
      <c r="L110" s="171">
        <v>81.44</v>
      </c>
      <c r="M110" s="171">
        <v>96.18</v>
      </c>
      <c r="N110" s="171">
        <v>3.12</v>
      </c>
      <c r="O110" s="171">
        <v>17.559999999999999</v>
      </c>
      <c r="P110" s="171">
        <v>0.36</v>
      </c>
      <c r="Q110" s="171">
        <v>0.28999999999999998</v>
      </c>
      <c r="S110" s="173"/>
      <c r="AB110" s="197"/>
      <c r="AC110" s="197"/>
      <c r="AD110" s="197"/>
      <c r="AE110" s="197"/>
      <c r="AF110" s="197"/>
      <c r="AG110" s="197"/>
      <c r="AH110" s="197"/>
    </row>
    <row r="111" spans="1:34" x14ac:dyDescent="0.35">
      <c r="A111" s="107" t="s">
        <v>236</v>
      </c>
      <c r="B111" s="171">
        <f t="shared" si="2"/>
        <v>17.169999999999998</v>
      </c>
      <c r="C111" s="171">
        <v>3.07</v>
      </c>
      <c r="D111" s="171">
        <v>6.12</v>
      </c>
      <c r="E111" s="171">
        <v>5.78</v>
      </c>
      <c r="F111" s="171">
        <v>0.26</v>
      </c>
      <c r="G111" s="171">
        <v>1.97</v>
      </c>
      <c r="H111" s="171">
        <v>0.02</v>
      </c>
      <c r="I111" s="172">
        <v>-0.05</v>
      </c>
      <c r="J111" s="171">
        <f t="shared" si="3"/>
        <v>240.46</v>
      </c>
      <c r="K111" s="171">
        <v>43.07</v>
      </c>
      <c r="L111" s="171">
        <v>73.39</v>
      </c>
      <c r="M111" s="171">
        <v>97.1</v>
      </c>
      <c r="N111" s="171">
        <v>3.12</v>
      </c>
      <c r="O111" s="171">
        <v>24.06</v>
      </c>
      <c r="P111" s="171">
        <v>0.28999999999999998</v>
      </c>
      <c r="Q111" s="171">
        <v>-0.56999999999999995</v>
      </c>
      <c r="S111" s="173"/>
      <c r="AB111" s="197"/>
      <c r="AC111" s="197"/>
      <c r="AD111" s="197"/>
      <c r="AE111" s="197"/>
      <c r="AF111" s="197"/>
      <c r="AG111" s="197"/>
      <c r="AH111" s="197"/>
    </row>
    <row r="112" spans="1:34" x14ac:dyDescent="0.35">
      <c r="A112" s="107" t="s">
        <v>237</v>
      </c>
      <c r="B112" s="171">
        <f t="shared" si="2"/>
        <v>19.37</v>
      </c>
      <c r="C112" s="171">
        <v>3.51</v>
      </c>
      <c r="D112" s="171">
        <v>5.72</v>
      </c>
      <c r="E112" s="171">
        <v>8.4499999999999993</v>
      </c>
      <c r="F112" s="171">
        <v>0.26</v>
      </c>
      <c r="G112" s="171">
        <v>1.4</v>
      </c>
      <c r="H112" s="171">
        <v>0.03</v>
      </c>
      <c r="I112" s="172">
        <v>0</v>
      </c>
      <c r="J112" s="171">
        <f t="shared" si="3"/>
        <v>229.51000000000002</v>
      </c>
      <c r="K112" s="171">
        <v>39.74</v>
      </c>
      <c r="L112" s="171">
        <v>68.650000000000006</v>
      </c>
      <c r="M112" s="171">
        <v>97.89</v>
      </c>
      <c r="N112" s="171">
        <v>3.13</v>
      </c>
      <c r="O112" s="171">
        <v>19.760000000000002</v>
      </c>
      <c r="P112" s="171">
        <v>0.35</v>
      </c>
      <c r="Q112" s="171">
        <v>-0.01</v>
      </c>
      <c r="S112" s="173"/>
      <c r="AB112" s="197"/>
      <c r="AC112" s="197"/>
      <c r="AD112" s="197"/>
      <c r="AE112" s="197"/>
      <c r="AF112" s="197"/>
      <c r="AG112" s="197"/>
      <c r="AH112" s="197"/>
    </row>
    <row r="113" spans="1:34" x14ac:dyDescent="0.35">
      <c r="A113" s="107" t="s">
        <v>238</v>
      </c>
      <c r="B113" s="171">
        <f t="shared" si="2"/>
        <v>20.57</v>
      </c>
      <c r="C113" s="171">
        <v>3.3</v>
      </c>
      <c r="D113" s="171">
        <v>6.31</v>
      </c>
      <c r="E113" s="171">
        <v>9.18</v>
      </c>
      <c r="F113" s="171">
        <v>0.26</v>
      </c>
      <c r="G113" s="171">
        <v>1.45</v>
      </c>
      <c r="H113" s="171">
        <v>0.04</v>
      </c>
      <c r="I113" s="172">
        <v>0.03</v>
      </c>
      <c r="J113" s="171">
        <f t="shared" si="3"/>
        <v>231.2</v>
      </c>
      <c r="K113" s="171">
        <v>34.1</v>
      </c>
      <c r="L113" s="171">
        <v>75.7</v>
      </c>
      <c r="M113" s="171">
        <v>98.34</v>
      </c>
      <c r="N113" s="171">
        <v>3.13</v>
      </c>
      <c r="O113" s="171">
        <v>19.170000000000002</v>
      </c>
      <c r="P113" s="171">
        <v>0.41</v>
      </c>
      <c r="Q113" s="171">
        <v>0.35</v>
      </c>
      <c r="S113" s="173"/>
      <c r="AB113" s="197"/>
      <c r="AC113" s="197"/>
      <c r="AD113" s="197"/>
      <c r="AE113" s="197"/>
      <c r="AF113" s="197"/>
      <c r="AG113" s="197"/>
      <c r="AH113" s="197"/>
    </row>
    <row r="114" spans="1:34" x14ac:dyDescent="0.35">
      <c r="A114" s="107" t="s">
        <v>239</v>
      </c>
      <c r="B114" s="171">
        <f t="shared" si="2"/>
        <v>24.290000000000003</v>
      </c>
      <c r="C114" s="171">
        <v>4.72</v>
      </c>
      <c r="D114" s="171">
        <v>6.46</v>
      </c>
      <c r="E114" s="171">
        <v>10.85</v>
      </c>
      <c r="F114" s="171">
        <v>0.26</v>
      </c>
      <c r="G114" s="171">
        <v>1.87</v>
      </c>
      <c r="H114" s="171">
        <v>0.05</v>
      </c>
      <c r="I114" s="172">
        <v>0.08</v>
      </c>
      <c r="J114" s="171">
        <f t="shared" si="3"/>
        <v>244.93</v>
      </c>
      <c r="K114" s="171">
        <v>42.16</v>
      </c>
      <c r="L114" s="171">
        <v>77.5</v>
      </c>
      <c r="M114" s="171">
        <v>100.12</v>
      </c>
      <c r="N114" s="171">
        <v>3.13</v>
      </c>
      <c r="O114" s="171">
        <v>20.52</v>
      </c>
      <c r="P114" s="171">
        <v>0.52</v>
      </c>
      <c r="Q114" s="171">
        <v>0.98</v>
      </c>
      <c r="S114" s="173"/>
      <c r="AB114" s="197"/>
      <c r="AC114" s="197"/>
      <c r="AD114" s="197"/>
      <c r="AE114" s="197"/>
      <c r="AF114" s="197"/>
      <c r="AG114" s="197"/>
      <c r="AH114" s="197"/>
    </row>
    <row r="115" spans="1:34" x14ac:dyDescent="0.35">
      <c r="A115" s="107" t="s">
        <v>240</v>
      </c>
      <c r="B115" s="171">
        <f t="shared" si="2"/>
        <v>23.979999999999997</v>
      </c>
      <c r="C115" s="171">
        <v>3.82</v>
      </c>
      <c r="D115" s="171">
        <v>6.94</v>
      </c>
      <c r="E115" s="171">
        <v>11.18</v>
      </c>
      <c r="F115" s="171">
        <v>0.28000000000000003</v>
      </c>
      <c r="G115" s="171">
        <v>1.63</v>
      </c>
      <c r="H115" s="171">
        <v>7.0000000000000007E-2</v>
      </c>
      <c r="I115" s="172">
        <v>0.06</v>
      </c>
      <c r="J115" s="171">
        <f t="shared" si="3"/>
        <v>240.3</v>
      </c>
      <c r="K115" s="171">
        <v>38.92</v>
      </c>
      <c r="L115" s="171">
        <v>83.28</v>
      </c>
      <c r="M115" s="171">
        <v>95.27</v>
      </c>
      <c r="N115" s="171">
        <v>3.3</v>
      </c>
      <c r="O115" s="171">
        <v>18.239999999999998</v>
      </c>
      <c r="P115" s="171">
        <v>0.56000000000000005</v>
      </c>
      <c r="Q115" s="171">
        <v>0.73</v>
      </c>
      <c r="S115" s="173"/>
      <c r="AB115" s="197"/>
      <c r="AC115" s="197"/>
      <c r="AD115" s="197"/>
      <c r="AE115" s="197"/>
      <c r="AF115" s="197"/>
      <c r="AG115" s="197"/>
      <c r="AH115" s="197"/>
    </row>
    <row r="116" spans="1:34" x14ac:dyDescent="0.35">
      <c r="A116" s="107" t="s">
        <v>241</v>
      </c>
      <c r="B116" s="171">
        <f t="shared" si="2"/>
        <v>20.860000000000003</v>
      </c>
      <c r="C116" s="171">
        <v>3.59</v>
      </c>
      <c r="D116" s="171">
        <v>4.8899999999999997</v>
      </c>
      <c r="E116" s="171">
        <v>10.37</v>
      </c>
      <c r="F116" s="171">
        <v>0.28000000000000003</v>
      </c>
      <c r="G116" s="171">
        <v>1.62</v>
      </c>
      <c r="H116" s="171">
        <v>0.06</v>
      </c>
      <c r="I116" s="172">
        <v>0.05</v>
      </c>
      <c r="J116" s="171">
        <f t="shared" si="3"/>
        <v>220.35000000000002</v>
      </c>
      <c r="K116" s="171">
        <v>40.64</v>
      </c>
      <c r="L116" s="171">
        <v>58.63</v>
      </c>
      <c r="M116" s="171">
        <v>97.89</v>
      </c>
      <c r="N116" s="171">
        <v>3.3</v>
      </c>
      <c r="O116" s="171">
        <v>18.760000000000002</v>
      </c>
      <c r="P116" s="171">
        <v>0.56000000000000005</v>
      </c>
      <c r="Q116" s="171">
        <v>0.56999999999999995</v>
      </c>
      <c r="S116" s="173"/>
      <c r="AB116" s="197"/>
      <c r="AC116" s="197"/>
      <c r="AD116" s="197"/>
      <c r="AE116" s="197"/>
      <c r="AF116" s="197"/>
      <c r="AG116" s="197"/>
      <c r="AH116" s="197"/>
    </row>
    <row r="117" spans="1:34" x14ac:dyDescent="0.35">
      <c r="A117" s="107" t="s">
        <v>242</v>
      </c>
      <c r="B117" s="171">
        <f t="shared" si="2"/>
        <v>22.96</v>
      </c>
      <c r="C117" s="171">
        <v>4.3099999999999996</v>
      </c>
      <c r="D117" s="171">
        <v>5.86</v>
      </c>
      <c r="E117" s="171">
        <v>10.37</v>
      </c>
      <c r="F117" s="171">
        <v>0.28000000000000003</v>
      </c>
      <c r="G117" s="171">
        <v>2.09</v>
      </c>
      <c r="H117" s="171">
        <v>0.05</v>
      </c>
      <c r="I117" s="172">
        <v>0</v>
      </c>
      <c r="J117" s="171">
        <f t="shared" si="3"/>
        <v>238.77000000000004</v>
      </c>
      <c r="K117" s="171">
        <v>41.13</v>
      </c>
      <c r="L117" s="171">
        <v>70.3</v>
      </c>
      <c r="M117" s="171">
        <v>101.42</v>
      </c>
      <c r="N117" s="171">
        <v>3.3</v>
      </c>
      <c r="O117" s="171">
        <v>22.09</v>
      </c>
      <c r="P117" s="171">
        <v>0.5</v>
      </c>
      <c r="Q117" s="171">
        <v>0.03</v>
      </c>
      <c r="S117" s="173"/>
      <c r="AB117" s="197"/>
      <c r="AC117" s="197"/>
      <c r="AD117" s="197"/>
      <c r="AE117" s="197"/>
      <c r="AF117" s="197"/>
      <c r="AG117" s="197"/>
      <c r="AH117" s="197"/>
    </row>
    <row r="118" spans="1:34" x14ac:dyDescent="0.35">
      <c r="A118" s="107" t="s">
        <v>243</v>
      </c>
      <c r="B118" s="171">
        <f t="shared" si="2"/>
        <v>18.990000000000002</v>
      </c>
      <c r="C118" s="171">
        <v>2.94</v>
      </c>
      <c r="D118" s="171">
        <v>6.1</v>
      </c>
      <c r="E118" s="171">
        <v>8.14</v>
      </c>
      <c r="F118" s="171">
        <v>0.28000000000000003</v>
      </c>
      <c r="G118" s="171">
        <v>1.44</v>
      </c>
      <c r="H118" s="171">
        <v>0.04</v>
      </c>
      <c r="I118" s="172">
        <v>0.05</v>
      </c>
      <c r="J118" s="171">
        <f t="shared" si="3"/>
        <v>233.37</v>
      </c>
      <c r="K118" s="171">
        <v>40.82</v>
      </c>
      <c r="L118" s="171">
        <v>73.239999999999995</v>
      </c>
      <c r="M118" s="171">
        <v>96.97</v>
      </c>
      <c r="N118" s="171">
        <v>3.37</v>
      </c>
      <c r="O118" s="171">
        <v>17.91</v>
      </c>
      <c r="P118" s="171">
        <v>0.52</v>
      </c>
      <c r="Q118" s="171">
        <v>0.54</v>
      </c>
      <c r="S118" s="173"/>
      <c r="AB118" s="197"/>
      <c r="AC118" s="197"/>
      <c r="AD118" s="197"/>
      <c r="AE118" s="197"/>
      <c r="AF118" s="197"/>
      <c r="AG118" s="197"/>
      <c r="AH118" s="197"/>
    </row>
    <row r="119" spans="1:34" x14ac:dyDescent="0.35">
      <c r="A119" s="107" t="s">
        <v>244</v>
      </c>
      <c r="B119" s="171">
        <f t="shared" si="2"/>
        <v>17.779999999999998</v>
      </c>
      <c r="C119" s="171">
        <v>2.61</v>
      </c>
      <c r="D119" s="171">
        <v>6.83</v>
      </c>
      <c r="E119" s="171">
        <v>6.68</v>
      </c>
      <c r="F119" s="171">
        <v>0.28000000000000003</v>
      </c>
      <c r="G119" s="171">
        <v>1.31</v>
      </c>
      <c r="H119" s="171">
        <v>0.03</v>
      </c>
      <c r="I119" s="172">
        <v>0.04</v>
      </c>
      <c r="J119" s="171">
        <f t="shared" si="3"/>
        <v>238.44999999999996</v>
      </c>
      <c r="K119" s="171">
        <v>39.57</v>
      </c>
      <c r="L119" s="171">
        <v>81.96</v>
      </c>
      <c r="M119" s="171">
        <v>95.86</v>
      </c>
      <c r="N119" s="171">
        <v>3.37</v>
      </c>
      <c r="O119" s="171">
        <v>16.82</v>
      </c>
      <c r="P119" s="171">
        <v>0.45</v>
      </c>
      <c r="Q119" s="171">
        <v>0.42</v>
      </c>
      <c r="S119" s="173"/>
      <c r="AB119" s="197"/>
      <c r="AC119" s="197"/>
      <c r="AD119" s="197"/>
      <c r="AE119" s="197"/>
      <c r="AF119" s="197"/>
      <c r="AG119" s="197"/>
      <c r="AH119" s="197"/>
    </row>
    <row r="120" spans="1:34" x14ac:dyDescent="0.35">
      <c r="A120" s="107" t="s">
        <v>245</v>
      </c>
      <c r="B120" s="171">
        <f t="shared" si="2"/>
        <v>15.48</v>
      </c>
      <c r="C120" s="171">
        <v>2.54</v>
      </c>
      <c r="D120" s="171">
        <v>5.61</v>
      </c>
      <c r="E120" s="171">
        <v>5.49</v>
      </c>
      <c r="F120" s="171">
        <v>0.28000000000000003</v>
      </c>
      <c r="G120" s="171">
        <v>1.47</v>
      </c>
      <c r="H120" s="171">
        <v>0.03</v>
      </c>
      <c r="I120" s="172">
        <v>0.06</v>
      </c>
      <c r="J120" s="171">
        <f t="shared" si="3"/>
        <v>227.25</v>
      </c>
      <c r="K120" s="171">
        <v>39.71</v>
      </c>
      <c r="L120" s="171">
        <v>67.27</v>
      </c>
      <c r="M120" s="171">
        <v>98.66</v>
      </c>
      <c r="N120" s="171">
        <v>3.37</v>
      </c>
      <c r="O120" s="171">
        <v>17</v>
      </c>
      <c r="P120" s="171">
        <v>0.46</v>
      </c>
      <c r="Q120" s="171">
        <v>0.78</v>
      </c>
      <c r="S120" s="173"/>
      <c r="AB120" s="197"/>
      <c r="AC120" s="197"/>
      <c r="AD120" s="197"/>
      <c r="AE120" s="197"/>
      <c r="AF120" s="197"/>
      <c r="AG120" s="197"/>
      <c r="AH120" s="197"/>
    </row>
    <row r="121" spans="1:34" x14ac:dyDescent="0.35">
      <c r="A121" s="107" t="s">
        <v>246</v>
      </c>
      <c r="B121" s="171">
        <f t="shared" si="2"/>
        <v>17.09</v>
      </c>
      <c r="C121" s="171">
        <v>2.4300000000000002</v>
      </c>
      <c r="D121" s="171">
        <v>7.21</v>
      </c>
      <c r="E121" s="171">
        <v>5.61</v>
      </c>
      <c r="F121" s="171">
        <v>0.28999999999999998</v>
      </c>
      <c r="G121" s="171">
        <v>1.46</v>
      </c>
      <c r="H121" s="171">
        <v>0.03</v>
      </c>
      <c r="I121" s="172">
        <v>0.06</v>
      </c>
      <c r="J121" s="171">
        <f t="shared" si="3"/>
        <v>250.31</v>
      </c>
      <c r="K121" s="171">
        <v>39.729999999999997</v>
      </c>
      <c r="L121" s="171">
        <v>86.54</v>
      </c>
      <c r="M121" s="171">
        <v>101.71</v>
      </c>
      <c r="N121" s="171">
        <v>3.54</v>
      </c>
      <c r="O121" s="171">
        <v>17.45</v>
      </c>
      <c r="P121" s="171">
        <v>0.56000000000000005</v>
      </c>
      <c r="Q121" s="171">
        <v>0.78</v>
      </c>
      <c r="S121" s="173"/>
      <c r="AB121" s="197"/>
      <c r="AC121" s="197"/>
      <c r="AD121" s="197"/>
      <c r="AE121" s="197"/>
      <c r="AF121" s="197"/>
      <c r="AG121" s="197"/>
      <c r="AH121" s="197"/>
    </row>
    <row r="122" spans="1:34" x14ac:dyDescent="0.35">
      <c r="A122" s="107" t="s">
        <v>247</v>
      </c>
      <c r="B122" s="171">
        <f t="shared" si="2"/>
        <v>15.26</v>
      </c>
      <c r="C122" s="171">
        <v>2.56</v>
      </c>
      <c r="D122" s="171">
        <v>5.76</v>
      </c>
      <c r="E122" s="171">
        <v>5.17</v>
      </c>
      <c r="F122" s="171">
        <v>0.28999999999999998</v>
      </c>
      <c r="G122" s="171">
        <v>1.38</v>
      </c>
      <c r="H122" s="171">
        <v>0.04</v>
      </c>
      <c r="I122" s="172">
        <v>0.06</v>
      </c>
      <c r="J122" s="171">
        <f t="shared" si="3"/>
        <v>232.07000000000002</v>
      </c>
      <c r="K122" s="171">
        <v>43.2</v>
      </c>
      <c r="L122" s="171">
        <v>69.12</v>
      </c>
      <c r="M122" s="171">
        <v>97.59</v>
      </c>
      <c r="N122" s="171">
        <v>3.54</v>
      </c>
      <c r="O122" s="171">
        <v>17.2</v>
      </c>
      <c r="P122" s="171">
        <v>0.68</v>
      </c>
      <c r="Q122" s="171">
        <v>0.74</v>
      </c>
      <c r="S122" s="173"/>
      <c r="AB122" s="197"/>
      <c r="AC122" s="197"/>
      <c r="AD122" s="197"/>
      <c r="AE122" s="197"/>
      <c r="AF122" s="197"/>
      <c r="AG122" s="197"/>
      <c r="AH122" s="197"/>
    </row>
    <row r="123" spans="1:34" x14ac:dyDescent="0.35">
      <c r="A123" s="107" t="s">
        <v>248</v>
      </c>
      <c r="B123" s="171">
        <f t="shared" si="2"/>
        <v>16.52</v>
      </c>
      <c r="C123" s="171">
        <v>3.14</v>
      </c>
      <c r="D123" s="171">
        <v>6.09</v>
      </c>
      <c r="E123" s="171">
        <v>5.5</v>
      </c>
      <c r="F123" s="171">
        <v>0.28999999999999998</v>
      </c>
      <c r="G123" s="171">
        <v>1.4</v>
      </c>
      <c r="H123" s="171">
        <v>0.05</v>
      </c>
      <c r="I123" s="172">
        <v>0.05</v>
      </c>
      <c r="J123" s="171">
        <f t="shared" si="3"/>
        <v>237.87999999999997</v>
      </c>
      <c r="K123" s="171">
        <v>45.47</v>
      </c>
      <c r="L123" s="171">
        <v>73.05</v>
      </c>
      <c r="M123" s="171">
        <v>97.18</v>
      </c>
      <c r="N123" s="171">
        <v>3.54</v>
      </c>
      <c r="O123" s="171">
        <v>17.28</v>
      </c>
      <c r="P123" s="171">
        <v>0.76</v>
      </c>
      <c r="Q123" s="171">
        <v>0.6</v>
      </c>
      <c r="S123" s="173"/>
      <c r="AB123" s="197"/>
      <c r="AC123" s="197"/>
      <c r="AD123" s="197"/>
      <c r="AE123" s="197"/>
      <c r="AF123" s="197"/>
      <c r="AG123" s="197"/>
      <c r="AH123" s="197"/>
    </row>
    <row r="124" spans="1:34" x14ac:dyDescent="0.35">
      <c r="A124" s="107" t="s">
        <v>249</v>
      </c>
      <c r="B124" s="171">
        <f t="shared" si="2"/>
        <v>20.079999999999998</v>
      </c>
      <c r="C124" s="171">
        <v>3.09</v>
      </c>
      <c r="D124" s="171">
        <v>7.06</v>
      </c>
      <c r="E124" s="171">
        <v>8.09</v>
      </c>
      <c r="F124" s="171">
        <v>0.31</v>
      </c>
      <c r="G124" s="171">
        <v>1.36</v>
      </c>
      <c r="H124" s="171">
        <v>7.0000000000000007E-2</v>
      </c>
      <c r="I124" s="172">
        <v>0.1</v>
      </c>
      <c r="J124" s="171">
        <f t="shared" si="3"/>
        <v>247.14</v>
      </c>
      <c r="K124" s="171">
        <v>38.340000000000003</v>
      </c>
      <c r="L124" s="171">
        <v>84.7</v>
      </c>
      <c r="M124" s="171">
        <v>99.35</v>
      </c>
      <c r="N124" s="171">
        <v>3.72</v>
      </c>
      <c r="O124" s="171">
        <v>19.16</v>
      </c>
      <c r="P124" s="171">
        <v>0.72</v>
      </c>
      <c r="Q124" s="171">
        <v>1.1499999999999999</v>
      </c>
      <c r="S124" s="173"/>
      <c r="AB124" s="197"/>
      <c r="AC124" s="197"/>
      <c r="AD124" s="197"/>
      <c r="AE124" s="197"/>
      <c r="AF124" s="197"/>
      <c r="AG124" s="197"/>
      <c r="AH124" s="197"/>
    </row>
    <row r="125" spans="1:34" x14ac:dyDescent="0.35">
      <c r="A125" s="107" t="s">
        <v>250</v>
      </c>
      <c r="B125" s="171">
        <f t="shared" si="2"/>
        <v>20.879999999999995</v>
      </c>
      <c r="C125" s="171">
        <v>3.72</v>
      </c>
      <c r="D125" s="171">
        <v>5.89</v>
      </c>
      <c r="E125" s="171">
        <v>9.4499999999999993</v>
      </c>
      <c r="F125" s="171">
        <v>0.31</v>
      </c>
      <c r="G125" s="171">
        <v>1.39</v>
      </c>
      <c r="H125" s="171">
        <v>0.06</v>
      </c>
      <c r="I125" s="172">
        <v>0.06</v>
      </c>
      <c r="J125" s="171">
        <f t="shared" si="3"/>
        <v>232.41</v>
      </c>
      <c r="K125" s="171">
        <v>39.17</v>
      </c>
      <c r="L125" s="171">
        <v>70.69</v>
      </c>
      <c r="M125" s="171">
        <v>99.38</v>
      </c>
      <c r="N125" s="171">
        <v>3.72</v>
      </c>
      <c r="O125" s="171">
        <v>18.2</v>
      </c>
      <c r="P125" s="171">
        <v>0.57999999999999996</v>
      </c>
      <c r="Q125" s="171">
        <v>0.67</v>
      </c>
      <c r="S125" s="173"/>
      <c r="AB125" s="197"/>
      <c r="AC125" s="197"/>
      <c r="AD125" s="197"/>
      <c r="AE125" s="197"/>
      <c r="AF125" s="197"/>
      <c r="AG125" s="197"/>
      <c r="AH125" s="197"/>
    </row>
    <row r="126" spans="1:34" x14ac:dyDescent="0.35">
      <c r="A126" s="107" t="s">
        <v>251</v>
      </c>
      <c r="B126" s="171">
        <f t="shared" si="2"/>
        <v>23.769999999999996</v>
      </c>
      <c r="C126" s="171">
        <v>4.32</v>
      </c>
      <c r="D126" s="171">
        <v>6.82</v>
      </c>
      <c r="E126" s="171">
        <v>10.58</v>
      </c>
      <c r="F126" s="171">
        <v>0.31</v>
      </c>
      <c r="G126" s="171">
        <v>1.61</v>
      </c>
      <c r="H126" s="171">
        <v>7.0000000000000007E-2</v>
      </c>
      <c r="I126" s="172">
        <v>0.06</v>
      </c>
      <c r="J126" s="171">
        <f t="shared" si="3"/>
        <v>242.92000000000002</v>
      </c>
      <c r="K126" s="171">
        <v>40.06</v>
      </c>
      <c r="L126" s="171">
        <v>81.88</v>
      </c>
      <c r="M126" s="171">
        <v>98.04</v>
      </c>
      <c r="N126" s="171">
        <v>3.72</v>
      </c>
      <c r="O126" s="171">
        <v>17.87</v>
      </c>
      <c r="P126" s="171">
        <v>0.63</v>
      </c>
      <c r="Q126" s="171">
        <v>0.72</v>
      </c>
      <c r="S126" s="173"/>
      <c r="AB126" s="197"/>
      <c r="AC126" s="197"/>
      <c r="AD126" s="197"/>
      <c r="AE126" s="197"/>
      <c r="AF126" s="197"/>
      <c r="AG126" s="197"/>
      <c r="AH126" s="197"/>
    </row>
    <row r="127" spans="1:34" x14ac:dyDescent="0.35">
      <c r="A127" s="107" t="s">
        <v>252</v>
      </c>
      <c r="B127" s="171">
        <f t="shared" si="2"/>
        <v>24.28</v>
      </c>
      <c r="C127" s="171">
        <v>3.87</v>
      </c>
      <c r="D127" s="171">
        <v>7.19</v>
      </c>
      <c r="E127" s="171">
        <v>10.86</v>
      </c>
      <c r="F127" s="171">
        <v>0.36</v>
      </c>
      <c r="G127" s="171">
        <v>1.87</v>
      </c>
      <c r="H127" s="171">
        <v>0.08</v>
      </c>
      <c r="I127" s="172">
        <v>0.05</v>
      </c>
      <c r="J127" s="171">
        <f t="shared" si="3"/>
        <v>250.82000000000002</v>
      </c>
      <c r="K127" s="171">
        <v>42.23</v>
      </c>
      <c r="L127" s="171">
        <v>86.29</v>
      </c>
      <c r="M127" s="171">
        <v>96.06</v>
      </c>
      <c r="N127" s="171">
        <v>4.3</v>
      </c>
      <c r="O127" s="171">
        <v>20.63</v>
      </c>
      <c r="P127" s="171">
        <v>0.69</v>
      </c>
      <c r="Q127" s="171">
        <v>0.62</v>
      </c>
      <c r="S127" s="173"/>
      <c r="AB127" s="197"/>
      <c r="AC127" s="197"/>
      <c r="AD127" s="197"/>
      <c r="AE127" s="197"/>
      <c r="AF127" s="197"/>
      <c r="AG127" s="197"/>
      <c r="AH127" s="197"/>
    </row>
    <row r="128" spans="1:34" x14ac:dyDescent="0.35">
      <c r="A128" s="107" t="s">
        <v>253</v>
      </c>
      <c r="B128" s="171">
        <f t="shared" si="2"/>
        <v>22.5</v>
      </c>
      <c r="C128" s="171">
        <v>4</v>
      </c>
      <c r="D128" s="171">
        <v>6.33</v>
      </c>
      <c r="E128" s="171">
        <v>10.17</v>
      </c>
      <c r="F128" s="171">
        <v>0.36</v>
      </c>
      <c r="G128" s="171">
        <v>1.55</v>
      </c>
      <c r="H128" s="171">
        <v>7.0000000000000007E-2</v>
      </c>
      <c r="I128" s="172">
        <v>0.02</v>
      </c>
      <c r="J128" s="171">
        <f t="shared" si="3"/>
        <v>236.46000000000004</v>
      </c>
      <c r="K128" s="171">
        <v>45.08</v>
      </c>
      <c r="L128" s="171">
        <v>75.97</v>
      </c>
      <c r="M128" s="171">
        <v>92.12</v>
      </c>
      <c r="N128" s="171">
        <v>4.3</v>
      </c>
      <c r="O128" s="171">
        <v>18.09</v>
      </c>
      <c r="P128" s="171">
        <v>0.63</v>
      </c>
      <c r="Q128" s="171">
        <v>0.27</v>
      </c>
      <c r="S128" s="173"/>
      <c r="AB128" s="197"/>
      <c r="AC128" s="197"/>
      <c r="AD128" s="197"/>
      <c r="AE128" s="197"/>
      <c r="AF128" s="197"/>
      <c r="AG128" s="197"/>
      <c r="AH128" s="197"/>
    </row>
    <row r="129" spans="1:34" x14ac:dyDescent="0.35">
      <c r="A129" s="107" t="s">
        <v>254</v>
      </c>
      <c r="B129" s="171">
        <f t="shared" si="2"/>
        <v>22.419999999999998</v>
      </c>
      <c r="C129" s="171">
        <v>4.18</v>
      </c>
      <c r="D129" s="171">
        <v>6.35</v>
      </c>
      <c r="E129" s="171">
        <v>9.7899999999999991</v>
      </c>
      <c r="F129" s="171">
        <v>0.36</v>
      </c>
      <c r="G129" s="171">
        <v>1.63</v>
      </c>
      <c r="H129" s="171">
        <v>0.06</v>
      </c>
      <c r="I129" s="172">
        <v>0.05</v>
      </c>
      <c r="J129" s="171">
        <f t="shared" si="3"/>
        <v>239.00000000000003</v>
      </c>
      <c r="K129" s="171">
        <v>42.2</v>
      </c>
      <c r="L129" s="171">
        <v>76.209999999999994</v>
      </c>
      <c r="M129" s="171">
        <v>97.58</v>
      </c>
      <c r="N129" s="171">
        <v>4.3</v>
      </c>
      <c r="O129" s="171">
        <v>17.54</v>
      </c>
      <c r="P129" s="171">
        <v>0.62</v>
      </c>
      <c r="Q129" s="171">
        <v>0.55000000000000004</v>
      </c>
      <c r="S129" s="173"/>
      <c r="AB129" s="197"/>
      <c r="AC129" s="197"/>
      <c r="AD129" s="197"/>
      <c r="AE129" s="197"/>
      <c r="AF129" s="197"/>
      <c r="AG129" s="197"/>
      <c r="AH129" s="197"/>
    </row>
    <row r="130" spans="1:34" x14ac:dyDescent="0.35">
      <c r="A130" s="107" t="s">
        <v>255</v>
      </c>
      <c r="B130" s="171">
        <f t="shared" si="2"/>
        <v>20.000000000000004</v>
      </c>
      <c r="C130" s="171">
        <v>3.09</v>
      </c>
      <c r="D130" s="171">
        <v>6.69</v>
      </c>
      <c r="E130" s="171">
        <v>8.39</v>
      </c>
      <c r="F130" s="171">
        <v>0.32</v>
      </c>
      <c r="G130" s="171">
        <v>1.41</v>
      </c>
      <c r="H130" s="171">
        <v>0.05</v>
      </c>
      <c r="I130" s="172">
        <v>0.05</v>
      </c>
      <c r="J130" s="171">
        <f t="shared" si="3"/>
        <v>238.96999999999997</v>
      </c>
      <c r="K130" s="171">
        <v>40.549999999999997</v>
      </c>
      <c r="L130" s="171">
        <v>80.23</v>
      </c>
      <c r="M130" s="171">
        <v>95.74</v>
      </c>
      <c r="N130" s="171">
        <v>3.86</v>
      </c>
      <c r="O130" s="171">
        <v>17.32</v>
      </c>
      <c r="P130" s="171">
        <v>0.67</v>
      </c>
      <c r="Q130" s="171">
        <v>0.6</v>
      </c>
      <c r="S130" s="173"/>
      <c r="AB130" s="197"/>
      <c r="AC130" s="197"/>
      <c r="AD130" s="197"/>
      <c r="AE130" s="197"/>
      <c r="AF130" s="197"/>
      <c r="AG130" s="197"/>
      <c r="AH130" s="197"/>
    </row>
    <row r="131" spans="1:34" x14ac:dyDescent="0.35">
      <c r="A131" s="107" t="s">
        <v>256</v>
      </c>
      <c r="B131" s="171">
        <f t="shared" si="2"/>
        <v>17.88</v>
      </c>
      <c r="C131" s="171">
        <v>2.61</v>
      </c>
      <c r="D131" s="171">
        <v>6.28</v>
      </c>
      <c r="E131" s="171">
        <v>7.05</v>
      </c>
      <c r="F131" s="171">
        <v>0.32</v>
      </c>
      <c r="G131" s="171">
        <v>1.5</v>
      </c>
      <c r="H131" s="171">
        <v>0.04</v>
      </c>
      <c r="I131" s="172">
        <v>0.08</v>
      </c>
      <c r="J131" s="171">
        <f t="shared" si="3"/>
        <v>236.14000000000001</v>
      </c>
      <c r="K131" s="171">
        <v>39.69</v>
      </c>
      <c r="L131" s="171">
        <v>75.33</v>
      </c>
      <c r="M131" s="171">
        <v>96.85</v>
      </c>
      <c r="N131" s="171">
        <v>3.86</v>
      </c>
      <c r="O131" s="171">
        <v>18.75</v>
      </c>
      <c r="P131" s="171">
        <v>0.69</v>
      </c>
      <c r="Q131" s="171">
        <v>0.97</v>
      </c>
      <c r="S131" s="173"/>
      <c r="AB131" s="197"/>
      <c r="AC131" s="197"/>
      <c r="AD131" s="197"/>
      <c r="AE131" s="197"/>
      <c r="AF131" s="197"/>
      <c r="AG131" s="197"/>
      <c r="AH131" s="197"/>
    </row>
    <row r="132" spans="1:34" x14ac:dyDescent="0.35">
      <c r="A132" s="107" t="s">
        <v>257</v>
      </c>
      <c r="B132" s="171">
        <f t="shared" si="2"/>
        <v>16.57</v>
      </c>
      <c r="C132" s="171">
        <v>2.66</v>
      </c>
      <c r="D132" s="171">
        <v>6.54</v>
      </c>
      <c r="E132" s="171">
        <v>5.41</v>
      </c>
      <c r="F132" s="171">
        <v>0.32</v>
      </c>
      <c r="G132" s="171">
        <v>1.55</v>
      </c>
      <c r="H132" s="171">
        <v>0.04</v>
      </c>
      <c r="I132" s="172">
        <v>0.05</v>
      </c>
      <c r="J132" s="171">
        <f t="shared" si="3"/>
        <v>240.78</v>
      </c>
      <c r="K132" s="171">
        <v>42.1</v>
      </c>
      <c r="L132" s="171">
        <v>78.47</v>
      </c>
      <c r="M132" s="171">
        <v>96.82</v>
      </c>
      <c r="N132" s="171">
        <v>3.86</v>
      </c>
      <c r="O132" s="171">
        <v>18.18</v>
      </c>
      <c r="P132" s="171">
        <v>0.73</v>
      </c>
      <c r="Q132" s="171">
        <v>0.62</v>
      </c>
      <c r="S132" s="173"/>
      <c r="AB132" s="197"/>
      <c r="AC132" s="197"/>
      <c r="AD132" s="197"/>
      <c r="AE132" s="197"/>
      <c r="AF132" s="197"/>
      <c r="AG132" s="197"/>
      <c r="AH132" s="197"/>
    </row>
    <row r="133" spans="1:34" x14ac:dyDescent="0.35">
      <c r="A133" s="107" t="s">
        <v>258</v>
      </c>
      <c r="B133" s="171">
        <f t="shared" si="2"/>
        <v>15.850000000000001</v>
      </c>
      <c r="C133" s="171">
        <v>2.3199999999999998</v>
      </c>
      <c r="D133" s="171">
        <v>6.26</v>
      </c>
      <c r="E133" s="171">
        <v>5.29</v>
      </c>
      <c r="F133" s="171">
        <v>0.32</v>
      </c>
      <c r="G133" s="171">
        <v>1.57</v>
      </c>
      <c r="H133" s="171">
        <v>0.04</v>
      </c>
      <c r="I133" s="172">
        <v>0.05</v>
      </c>
      <c r="J133" s="171">
        <f t="shared" si="3"/>
        <v>232.76999999999998</v>
      </c>
      <c r="K133" s="171">
        <v>37.71</v>
      </c>
      <c r="L133" s="171">
        <v>75.09</v>
      </c>
      <c r="M133" s="171">
        <v>96.46</v>
      </c>
      <c r="N133" s="171">
        <v>3.82</v>
      </c>
      <c r="O133" s="171">
        <v>18.46</v>
      </c>
      <c r="P133" s="171">
        <v>0.64</v>
      </c>
      <c r="Q133" s="171">
        <v>0.59</v>
      </c>
      <c r="S133" s="173"/>
      <c r="AB133" s="197"/>
      <c r="AC133" s="197"/>
      <c r="AD133" s="197"/>
      <c r="AE133" s="197"/>
      <c r="AF133" s="197"/>
      <c r="AG133" s="197"/>
      <c r="AH133" s="197"/>
    </row>
    <row r="134" spans="1:34" x14ac:dyDescent="0.35">
      <c r="A134" s="107" t="s">
        <v>259</v>
      </c>
      <c r="B134" s="171">
        <f t="shared" si="2"/>
        <v>15.79</v>
      </c>
      <c r="C134" s="171">
        <v>2.3199999999999998</v>
      </c>
      <c r="D134" s="171">
        <v>6.33</v>
      </c>
      <c r="E134" s="171">
        <v>5</v>
      </c>
      <c r="F134" s="171">
        <v>0.32</v>
      </c>
      <c r="G134" s="171">
        <v>1.69</v>
      </c>
      <c r="H134" s="171">
        <v>0.04</v>
      </c>
      <c r="I134" s="172">
        <v>0.09</v>
      </c>
      <c r="J134" s="171">
        <f t="shared" si="3"/>
        <v>236.71000000000004</v>
      </c>
      <c r="K134" s="171">
        <v>38.92</v>
      </c>
      <c r="L134" s="171">
        <v>76</v>
      </c>
      <c r="M134" s="171">
        <v>95.43</v>
      </c>
      <c r="N134" s="171">
        <v>3.82</v>
      </c>
      <c r="O134" s="171">
        <v>20.9</v>
      </c>
      <c r="P134" s="171">
        <v>0.62</v>
      </c>
      <c r="Q134" s="171">
        <v>1.02</v>
      </c>
      <c r="S134" s="173"/>
      <c r="AB134" s="197"/>
      <c r="AC134" s="197"/>
      <c r="AD134" s="197"/>
      <c r="AE134" s="197"/>
      <c r="AF134" s="197"/>
      <c r="AG134" s="197"/>
      <c r="AH134" s="197"/>
    </row>
    <row r="135" spans="1:34" x14ac:dyDescent="0.35">
      <c r="A135" s="107" t="s">
        <v>260</v>
      </c>
      <c r="B135" s="171">
        <f t="shared" ref="B135:B198" si="4">SUM(C135:I135)</f>
        <v>16.780000000000005</v>
      </c>
      <c r="C135" s="171">
        <v>2.65</v>
      </c>
      <c r="D135" s="171">
        <v>6.69</v>
      </c>
      <c r="E135" s="171">
        <v>5.71</v>
      </c>
      <c r="F135" s="171">
        <v>0.32</v>
      </c>
      <c r="G135" s="171">
        <v>1.33</v>
      </c>
      <c r="H135" s="171">
        <v>0.05</v>
      </c>
      <c r="I135" s="172">
        <v>0.03</v>
      </c>
      <c r="J135" s="171">
        <f t="shared" ref="J135:J198" si="5">SUM(K135:Q135)</f>
        <v>239.25999999999996</v>
      </c>
      <c r="K135" s="171">
        <v>39.729999999999997</v>
      </c>
      <c r="L135" s="171">
        <v>80.22</v>
      </c>
      <c r="M135" s="171">
        <v>97.94</v>
      </c>
      <c r="N135" s="171">
        <v>3.82</v>
      </c>
      <c r="O135" s="171">
        <v>16.48</v>
      </c>
      <c r="P135" s="171">
        <v>0.68</v>
      </c>
      <c r="Q135" s="171">
        <v>0.39</v>
      </c>
      <c r="S135" s="173"/>
      <c r="AB135" s="197"/>
      <c r="AC135" s="197"/>
      <c r="AD135" s="197"/>
      <c r="AE135" s="197"/>
      <c r="AF135" s="197"/>
      <c r="AG135" s="197"/>
      <c r="AH135" s="197"/>
    </row>
    <row r="136" spans="1:34" x14ac:dyDescent="0.35">
      <c r="A136" s="107" t="s">
        <v>261</v>
      </c>
      <c r="B136" s="171">
        <f t="shared" si="4"/>
        <v>18.29</v>
      </c>
      <c r="C136" s="171">
        <v>3.06</v>
      </c>
      <c r="D136" s="171">
        <v>6.37</v>
      </c>
      <c r="E136" s="171">
        <v>7.07</v>
      </c>
      <c r="F136" s="171">
        <v>0.39</v>
      </c>
      <c r="G136" s="171">
        <v>1.25</v>
      </c>
      <c r="H136" s="171">
        <v>7.0000000000000007E-2</v>
      </c>
      <c r="I136" s="172">
        <v>0.08</v>
      </c>
      <c r="J136" s="171">
        <f t="shared" si="5"/>
        <v>241.08</v>
      </c>
      <c r="K136" s="171">
        <v>43.21</v>
      </c>
      <c r="L136" s="171">
        <v>76.42</v>
      </c>
      <c r="M136" s="171">
        <v>97.63</v>
      </c>
      <c r="N136" s="171">
        <v>4.6900000000000004</v>
      </c>
      <c r="O136" s="171">
        <v>17.46</v>
      </c>
      <c r="P136" s="171">
        <v>0.74</v>
      </c>
      <c r="Q136" s="171">
        <v>0.93</v>
      </c>
      <c r="S136" s="173"/>
      <c r="AB136" s="197"/>
      <c r="AC136" s="197"/>
      <c r="AD136" s="197"/>
      <c r="AE136" s="197"/>
      <c r="AF136" s="197"/>
      <c r="AG136" s="197"/>
      <c r="AH136" s="197"/>
    </row>
    <row r="137" spans="1:34" x14ac:dyDescent="0.35">
      <c r="A137" s="107" t="s">
        <v>262</v>
      </c>
      <c r="B137" s="171">
        <f t="shared" si="4"/>
        <v>22.24</v>
      </c>
      <c r="C137" s="171">
        <v>4.16</v>
      </c>
      <c r="D137" s="171">
        <v>6.72</v>
      </c>
      <c r="E137" s="171">
        <v>9.3699999999999992</v>
      </c>
      <c r="F137" s="171">
        <v>0.39</v>
      </c>
      <c r="G137" s="171">
        <v>1.43</v>
      </c>
      <c r="H137" s="171">
        <v>0.08</v>
      </c>
      <c r="I137" s="172">
        <v>0.09</v>
      </c>
      <c r="J137" s="171">
        <f t="shared" si="5"/>
        <v>241.60999999999999</v>
      </c>
      <c r="K137" s="171">
        <v>45.3</v>
      </c>
      <c r="L137" s="171">
        <v>80.66</v>
      </c>
      <c r="M137" s="171">
        <v>90.44</v>
      </c>
      <c r="N137" s="171">
        <v>4.6900000000000004</v>
      </c>
      <c r="O137" s="171">
        <v>18.73</v>
      </c>
      <c r="P137" s="171">
        <v>0.74</v>
      </c>
      <c r="Q137" s="171">
        <v>1.05</v>
      </c>
      <c r="S137" s="173"/>
      <c r="AB137" s="197"/>
      <c r="AC137" s="197"/>
      <c r="AD137" s="197"/>
      <c r="AE137" s="197"/>
      <c r="AF137" s="197"/>
      <c r="AG137" s="197"/>
      <c r="AH137" s="197"/>
    </row>
    <row r="138" spans="1:34" x14ac:dyDescent="0.35">
      <c r="A138" s="107" t="s">
        <v>263</v>
      </c>
      <c r="B138" s="171">
        <f t="shared" si="4"/>
        <v>23.72</v>
      </c>
      <c r="C138" s="171">
        <v>4.93</v>
      </c>
      <c r="D138" s="171">
        <v>6.48</v>
      </c>
      <c r="E138" s="171">
        <v>10.19</v>
      </c>
      <c r="F138" s="171">
        <v>0.39</v>
      </c>
      <c r="G138" s="171">
        <v>1.59</v>
      </c>
      <c r="H138" s="171">
        <v>0.06</v>
      </c>
      <c r="I138" s="172">
        <v>0.08</v>
      </c>
      <c r="J138" s="171">
        <f t="shared" si="5"/>
        <v>234.52</v>
      </c>
      <c r="K138" s="171">
        <v>43.29</v>
      </c>
      <c r="L138" s="171">
        <v>77.709999999999994</v>
      </c>
      <c r="M138" s="171">
        <v>89.31</v>
      </c>
      <c r="N138" s="171">
        <v>4.6900000000000004</v>
      </c>
      <c r="O138" s="171">
        <v>17.93</v>
      </c>
      <c r="P138" s="171">
        <v>0.62</v>
      </c>
      <c r="Q138" s="171">
        <v>0.97</v>
      </c>
      <c r="S138" s="173"/>
      <c r="AB138" s="197"/>
      <c r="AC138" s="197"/>
      <c r="AD138" s="197"/>
      <c r="AE138" s="197"/>
      <c r="AF138" s="197"/>
      <c r="AG138" s="197"/>
      <c r="AH138" s="197"/>
    </row>
    <row r="139" spans="1:34" x14ac:dyDescent="0.35">
      <c r="A139" s="107" t="s">
        <v>264</v>
      </c>
      <c r="B139" s="171">
        <f t="shared" si="4"/>
        <v>23.81</v>
      </c>
      <c r="C139" s="171">
        <v>4.76</v>
      </c>
      <c r="D139" s="171">
        <v>6.13</v>
      </c>
      <c r="E139" s="171">
        <v>10.65</v>
      </c>
      <c r="F139" s="171">
        <v>0.38</v>
      </c>
      <c r="G139" s="171">
        <v>1.76</v>
      </c>
      <c r="H139" s="171">
        <v>7.0000000000000007E-2</v>
      </c>
      <c r="I139" s="172">
        <v>0.06</v>
      </c>
      <c r="J139" s="171">
        <f t="shared" si="5"/>
        <v>232.95000000000002</v>
      </c>
      <c r="K139" s="171">
        <v>46.32</v>
      </c>
      <c r="L139" s="171">
        <v>73.55</v>
      </c>
      <c r="M139" s="171">
        <v>88.06</v>
      </c>
      <c r="N139" s="171">
        <v>4.5199999999999996</v>
      </c>
      <c r="O139" s="171">
        <v>19.25</v>
      </c>
      <c r="P139" s="171">
        <v>0.57999999999999996</v>
      </c>
      <c r="Q139" s="171">
        <v>0.67</v>
      </c>
      <c r="S139" s="173"/>
      <c r="AB139" s="197"/>
      <c r="AC139" s="197"/>
      <c r="AD139" s="197"/>
      <c r="AE139" s="197"/>
      <c r="AF139" s="197"/>
      <c r="AG139" s="197"/>
      <c r="AH139" s="197"/>
    </row>
    <row r="140" spans="1:34" x14ac:dyDescent="0.35">
      <c r="A140" s="107" t="s">
        <v>265</v>
      </c>
      <c r="B140" s="171">
        <f t="shared" si="4"/>
        <v>22.629999999999995</v>
      </c>
      <c r="C140" s="171">
        <v>4.3</v>
      </c>
      <c r="D140" s="171">
        <v>6.47</v>
      </c>
      <c r="E140" s="171">
        <v>9.85</v>
      </c>
      <c r="F140" s="171">
        <v>0.38</v>
      </c>
      <c r="G140" s="171">
        <v>1.55</v>
      </c>
      <c r="H140" s="171">
        <v>0.06</v>
      </c>
      <c r="I140" s="172">
        <v>0.02</v>
      </c>
      <c r="J140" s="171">
        <f t="shared" si="5"/>
        <v>233.83</v>
      </c>
      <c r="K140" s="171">
        <v>44.77</v>
      </c>
      <c r="L140" s="171">
        <v>77.680000000000007</v>
      </c>
      <c r="M140" s="171">
        <v>87.94</v>
      </c>
      <c r="N140" s="171">
        <v>4.5199999999999996</v>
      </c>
      <c r="O140" s="171">
        <v>18.100000000000001</v>
      </c>
      <c r="P140" s="171">
        <v>0.59</v>
      </c>
      <c r="Q140" s="171">
        <v>0.23</v>
      </c>
      <c r="S140" s="173"/>
      <c r="AB140" s="197"/>
      <c r="AC140" s="197"/>
      <c r="AD140" s="197"/>
      <c r="AE140" s="197"/>
      <c r="AF140" s="197"/>
      <c r="AG140" s="197"/>
      <c r="AH140" s="197"/>
    </row>
    <row r="141" spans="1:34" x14ac:dyDescent="0.35">
      <c r="A141" s="107" t="s">
        <v>266</v>
      </c>
      <c r="B141" s="171">
        <f t="shared" si="4"/>
        <v>24.499999999999996</v>
      </c>
      <c r="C141" s="171">
        <v>4.8099999999999996</v>
      </c>
      <c r="D141" s="171">
        <v>7.22</v>
      </c>
      <c r="E141" s="171">
        <v>10.199999999999999</v>
      </c>
      <c r="F141" s="171">
        <v>0.38</v>
      </c>
      <c r="G141" s="171">
        <v>1.78</v>
      </c>
      <c r="H141" s="171">
        <v>0.06</v>
      </c>
      <c r="I141" s="172">
        <v>0.05</v>
      </c>
      <c r="J141" s="171">
        <f t="shared" si="5"/>
        <v>246.9</v>
      </c>
      <c r="K141" s="171">
        <v>47.18</v>
      </c>
      <c r="L141" s="171">
        <v>86.58</v>
      </c>
      <c r="M141" s="171">
        <v>87.94</v>
      </c>
      <c r="N141" s="171">
        <v>4.5199999999999996</v>
      </c>
      <c r="O141" s="171">
        <v>19.52</v>
      </c>
      <c r="P141" s="171">
        <v>0.62</v>
      </c>
      <c r="Q141" s="171">
        <v>0.54</v>
      </c>
      <c r="S141" s="173"/>
      <c r="AB141" s="197"/>
      <c r="AC141" s="197"/>
      <c r="AD141" s="197"/>
      <c r="AE141" s="197"/>
      <c r="AF141" s="197"/>
      <c r="AG141" s="197"/>
      <c r="AH141" s="197"/>
    </row>
    <row r="142" spans="1:34" x14ac:dyDescent="0.35">
      <c r="A142" s="107" t="s">
        <v>267</v>
      </c>
      <c r="B142" s="171">
        <f t="shared" si="4"/>
        <v>19</v>
      </c>
      <c r="C142" s="171">
        <v>3.11</v>
      </c>
      <c r="D142" s="171">
        <v>6.05</v>
      </c>
      <c r="E142" s="171">
        <v>7.77</v>
      </c>
      <c r="F142" s="171">
        <v>0.34</v>
      </c>
      <c r="G142" s="171">
        <v>1.57</v>
      </c>
      <c r="H142" s="171">
        <v>0.06</v>
      </c>
      <c r="I142" s="172">
        <v>0.1</v>
      </c>
      <c r="J142" s="171">
        <f t="shared" si="5"/>
        <v>227.85999999999996</v>
      </c>
      <c r="K142" s="171">
        <v>42.14</v>
      </c>
      <c r="L142" s="171">
        <v>72.58</v>
      </c>
      <c r="M142" s="171">
        <v>87.74</v>
      </c>
      <c r="N142" s="171">
        <v>4.13</v>
      </c>
      <c r="O142" s="171">
        <v>19.260000000000002</v>
      </c>
      <c r="P142" s="171">
        <v>0.78</v>
      </c>
      <c r="Q142" s="171">
        <v>1.23</v>
      </c>
      <c r="S142" s="173"/>
      <c r="AB142" s="197"/>
      <c r="AC142" s="197"/>
      <c r="AD142" s="197"/>
      <c r="AE142" s="197"/>
      <c r="AF142" s="197"/>
      <c r="AG142" s="197"/>
      <c r="AH142" s="197"/>
    </row>
    <row r="143" spans="1:34" x14ac:dyDescent="0.35">
      <c r="A143" s="107" t="s">
        <v>268</v>
      </c>
      <c r="B143" s="171">
        <f t="shared" si="4"/>
        <v>18.130000000000003</v>
      </c>
      <c r="C143" s="171">
        <v>3.15</v>
      </c>
      <c r="D143" s="171">
        <v>6.8</v>
      </c>
      <c r="E143" s="171">
        <v>6.15</v>
      </c>
      <c r="F143" s="171">
        <v>0.34</v>
      </c>
      <c r="G143" s="171">
        <v>1.54</v>
      </c>
      <c r="H143" s="171">
        <v>0.05</v>
      </c>
      <c r="I143" s="172">
        <v>0.1</v>
      </c>
      <c r="J143" s="171">
        <f t="shared" si="5"/>
        <v>242.60000000000002</v>
      </c>
      <c r="K143" s="171">
        <v>46.99</v>
      </c>
      <c r="L143" s="171">
        <v>81.61</v>
      </c>
      <c r="M143" s="171">
        <v>88.87</v>
      </c>
      <c r="N143" s="171">
        <v>4.13</v>
      </c>
      <c r="O143" s="171">
        <v>19.02</v>
      </c>
      <c r="P143" s="171">
        <v>0.8</v>
      </c>
      <c r="Q143" s="171">
        <v>1.18</v>
      </c>
      <c r="S143" s="173"/>
      <c r="AB143" s="197"/>
      <c r="AC143" s="197"/>
      <c r="AD143" s="197"/>
      <c r="AE143" s="197"/>
      <c r="AF143" s="197"/>
      <c r="AG143" s="197"/>
      <c r="AH143" s="197"/>
    </row>
    <row r="144" spans="1:34" x14ac:dyDescent="0.35">
      <c r="A144" s="107" t="s">
        <v>269</v>
      </c>
      <c r="B144" s="171">
        <f t="shared" si="4"/>
        <v>15.629999999999999</v>
      </c>
      <c r="C144" s="171">
        <v>2.85</v>
      </c>
      <c r="D144" s="171">
        <v>6.02</v>
      </c>
      <c r="E144" s="171">
        <v>4.9400000000000004</v>
      </c>
      <c r="F144" s="171">
        <v>0.34</v>
      </c>
      <c r="G144" s="171">
        <v>1.39</v>
      </c>
      <c r="H144" s="171">
        <v>0.04</v>
      </c>
      <c r="I144" s="172">
        <v>0.05</v>
      </c>
      <c r="J144" s="171">
        <f t="shared" si="5"/>
        <v>227.99999999999997</v>
      </c>
      <c r="K144" s="171">
        <v>44.32</v>
      </c>
      <c r="L144" s="171">
        <v>72.22</v>
      </c>
      <c r="M144" s="171">
        <v>89.44</v>
      </c>
      <c r="N144" s="171">
        <v>4.13</v>
      </c>
      <c r="O144" s="171">
        <v>16.57</v>
      </c>
      <c r="P144" s="171">
        <v>0.78</v>
      </c>
      <c r="Q144" s="171">
        <v>0.54</v>
      </c>
      <c r="S144" s="173"/>
      <c r="AB144" s="197"/>
      <c r="AC144" s="197"/>
      <c r="AD144" s="197"/>
      <c r="AE144" s="197"/>
      <c r="AF144" s="197"/>
      <c r="AG144" s="197"/>
      <c r="AH144" s="197"/>
    </row>
    <row r="145" spans="1:34" x14ac:dyDescent="0.35">
      <c r="A145" s="107" t="s">
        <v>270</v>
      </c>
      <c r="B145" s="171">
        <f t="shared" si="4"/>
        <v>15.999999999999998</v>
      </c>
      <c r="C145" s="171">
        <v>3.02</v>
      </c>
      <c r="D145" s="171">
        <v>6.57</v>
      </c>
      <c r="E145" s="171">
        <v>4.53</v>
      </c>
      <c r="F145" s="171">
        <v>0.35</v>
      </c>
      <c r="G145" s="171">
        <v>1.45</v>
      </c>
      <c r="H145" s="171">
        <v>0.04</v>
      </c>
      <c r="I145" s="172">
        <v>0.04</v>
      </c>
      <c r="J145" s="171">
        <f t="shared" si="5"/>
        <v>232.51999999999998</v>
      </c>
      <c r="K145" s="171">
        <v>47.51</v>
      </c>
      <c r="L145" s="171">
        <v>78.88</v>
      </c>
      <c r="M145" s="171">
        <v>83.74</v>
      </c>
      <c r="N145" s="171">
        <v>4.17</v>
      </c>
      <c r="O145" s="171">
        <v>16.940000000000001</v>
      </c>
      <c r="P145" s="171">
        <v>0.76</v>
      </c>
      <c r="Q145" s="171">
        <v>0.52</v>
      </c>
      <c r="S145" s="173"/>
      <c r="AB145" s="197"/>
      <c r="AC145" s="197"/>
      <c r="AD145" s="197"/>
      <c r="AE145" s="197"/>
      <c r="AF145" s="197"/>
      <c r="AG145" s="197"/>
      <c r="AH145" s="197"/>
    </row>
    <row r="146" spans="1:34" x14ac:dyDescent="0.35">
      <c r="A146" s="107" t="s">
        <v>271</v>
      </c>
      <c r="B146" s="171">
        <f t="shared" si="4"/>
        <v>15.94</v>
      </c>
      <c r="C146" s="171">
        <v>2.72</v>
      </c>
      <c r="D146" s="171">
        <v>6.45</v>
      </c>
      <c r="E146" s="171">
        <v>4.78</v>
      </c>
      <c r="F146" s="171">
        <v>0.35</v>
      </c>
      <c r="G146" s="171">
        <v>1.54</v>
      </c>
      <c r="H146" s="171">
        <v>0.04</v>
      </c>
      <c r="I146" s="172">
        <v>0.06</v>
      </c>
      <c r="J146" s="171">
        <f t="shared" si="5"/>
        <v>239.80999999999997</v>
      </c>
      <c r="K146" s="171">
        <v>44.98</v>
      </c>
      <c r="L146" s="171">
        <v>77.430000000000007</v>
      </c>
      <c r="M146" s="171">
        <v>92.8</v>
      </c>
      <c r="N146" s="171">
        <v>4.17</v>
      </c>
      <c r="O146" s="171">
        <v>18.97</v>
      </c>
      <c r="P146" s="171">
        <v>0.71</v>
      </c>
      <c r="Q146" s="171">
        <v>0.75</v>
      </c>
      <c r="S146" s="173"/>
      <c r="AB146" s="197"/>
      <c r="AC146" s="197"/>
      <c r="AD146" s="197"/>
      <c r="AE146" s="197"/>
      <c r="AF146" s="197"/>
      <c r="AG146" s="197"/>
      <c r="AH146" s="197"/>
    </row>
    <row r="147" spans="1:34" x14ac:dyDescent="0.35">
      <c r="A147" s="107" t="s">
        <v>272</v>
      </c>
      <c r="B147" s="171">
        <f t="shared" si="4"/>
        <v>15.86</v>
      </c>
      <c r="C147" s="171">
        <v>2.86</v>
      </c>
      <c r="D147" s="171">
        <v>6.11</v>
      </c>
      <c r="E147" s="171">
        <v>5.17</v>
      </c>
      <c r="F147" s="171">
        <v>0.35</v>
      </c>
      <c r="G147" s="171">
        <v>1.28</v>
      </c>
      <c r="H147" s="171">
        <v>0.06</v>
      </c>
      <c r="I147" s="172">
        <v>0.03</v>
      </c>
      <c r="J147" s="171">
        <f t="shared" si="5"/>
        <v>231.08999999999995</v>
      </c>
      <c r="K147" s="171">
        <v>44.44</v>
      </c>
      <c r="L147" s="171">
        <v>73.37</v>
      </c>
      <c r="M147" s="171">
        <v>91.71</v>
      </c>
      <c r="N147" s="171">
        <v>4.17</v>
      </c>
      <c r="O147" s="171">
        <v>16.2</v>
      </c>
      <c r="P147" s="171">
        <v>0.79</v>
      </c>
      <c r="Q147" s="171">
        <v>0.41</v>
      </c>
      <c r="S147" s="173"/>
      <c r="AB147" s="197"/>
      <c r="AC147" s="197"/>
      <c r="AD147" s="197"/>
      <c r="AE147" s="197"/>
      <c r="AF147" s="197"/>
      <c r="AG147" s="197"/>
      <c r="AH147" s="197"/>
    </row>
    <row r="148" spans="1:34" x14ac:dyDescent="0.35">
      <c r="A148" s="107" t="s">
        <v>273</v>
      </c>
      <c r="B148" s="171">
        <f t="shared" si="4"/>
        <v>17.649999999999999</v>
      </c>
      <c r="C148" s="171">
        <v>3.11</v>
      </c>
      <c r="D148" s="171">
        <v>6.11</v>
      </c>
      <c r="E148" s="171">
        <v>6.88</v>
      </c>
      <c r="F148" s="171">
        <v>0.41</v>
      </c>
      <c r="G148" s="171">
        <v>1</v>
      </c>
      <c r="H148" s="171">
        <v>0.08</v>
      </c>
      <c r="I148" s="172">
        <v>0.06</v>
      </c>
      <c r="J148" s="171">
        <f t="shared" si="5"/>
        <v>230.60000000000002</v>
      </c>
      <c r="K148" s="171">
        <v>42.86</v>
      </c>
      <c r="L148" s="171">
        <v>73.38</v>
      </c>
      <c r="M148" s="171">
        <v>94</v>
      </c>
      <c r="N148" s="171">
        <v>4.87</v>
      </c>
      <c r="O148" s="171">
        <v>13.9</v>
      </c>
      <c r="P148" s="171">
        <v>0.83</v>
      </c>
      <c r="Q148" s="171">
        <v>0.76</v>
      </c>
      <c r="S148" s="173"/>
      <c r="AB148" s="197"/>
      <c r="AC148" s="197"/>
      <c r="AD148" s="197"/>
      <c r="AE148" s="197"/>
      <c r="AF148" s="197"/>
      <c r="AG148" s="197"/>
      <c r="AH148" s="197"/>
    </row>
    <row r="149" spans="1:34" x14ac:dyDescent="0.35">
      <c r="A149" s="107" t="s">
        <v>274</v>
      </c>
      <c r="B149" s="171">
        <f t="shared" si="4"/>
        <v>21.419999999999998</v>
      </c>
      <c r="C149" s="171">
        <v>4.2300000000000004</v>
      </c>
      <c r="D149" s="171">
        <v>6.91</v>
      </c>
      <c r="E149" s="171">
        <v>8.65</v>
      </c>
      <c r="F149" s="171">
        <v>0.41</v>
      </c>
      <c r="G149" s="171">
        <v>1.07</v>
      </c>
      <c r="H149" s="171">
        <v>0.09</v>
      </c>
      <c r="I149" s="172">
        <v>0.06</v>
      </c>
      <c r="J149" s="171">
        <f t="shared" si="5"/>
        <v>237.95999999999998</v>
      </c>
      <c r="K149" s="171">
        <v>43.28</v>
      </c>
      <c r="L149" s="171">
        <v>82.94</v>
      </c>
      <c r="M149" s="171">
        <v>91.32</v>
      </c>
      <c r="N149" s="171">
        <v>4.87</v>
      </c>
      <c r="O149" s="171">
        <v>13.95</v>
      </c>
      <c r="P149" s="171">
        <v>0.87</v>
      </c>
      <c r="Q149" s="171">
        <v>0.73</v>
      </c>
      <c r="S149" s="173"/>
      <c r="AB149" s="197"/>
      <c r="AC149" s="197"/>
      <c r="AD149" s="197"/>
      <c r="AE149" s="197"/>
      <c r="AF149" s="197"/>
      <c r="AG149" s="197"/>
      <c r="AH149" s="197"/>
    </row>
    <row r="150" spans="1:34" x14ac:dyDescent="0.35">
      <c r="A150" s="107" t="s">
        <v>275</v>
      </c>
      <c r="B150" s="171">
        <f t="shared" si="4"/>
        <v>22.5</v>
      </c>
      <c r="C150" s="171">
        <v>4.43</v>
      </c>
      <c r="D150" s="171">
        <v>6.51</v>
      </c>
      <c r="E150" s="171">
        <v>9.82</v>
      </c>
      <c r="F150" s="171">
        <v>0.41</v>
      </c>
      <c r="G150" s="171">
        <v>1.21</v>
      </c>
      <c r="H150" s="171">
        <v>0.1</v>
      </c>
      <c r="I150" s="172">
        <v>0.02</v>
      </c>
      <c r="J150" s="171">
        <f t="shared" si="5"/>
        <v>231.71</v>
      </c>
      <c r="K150" s="171">
        <v>41.96</v>
      </c>
      <c r="L150" s="171">
        <v>78.150000000000006</v>
      </c>
      <c r="M150" s="171">
        <v>91.65</v>
      </c>
      <c r="N150" s="171">
        <v>4.87</v>
      </c>
      <c r="O150" s="171">
        <v>13.91</v>
      </c>
      <c r="P150" s="171">
        <v>0.98</v>
      </c>
      <c r="Q150" s="171">
        <v>0.19</v>
      </c>
      <c r="S150" s="173"/>
      <c r="AB150" s="197"/>
      <c r="AC150" s="197"/>
      <c r="AD150" s="197"/>
      <c r="AE150" s="197"/>
      <c r="AF150" s="197"/>
      <c r="AG150" s="197"/>
      <c r="AH150" s="197"/>
    </row>
    <row r="151" spans="1:34" x14ac:dyDescent="0.35">
      <c r="A151" s="107" t="s">
        <v>276</v>
      </c>
      <c r="B151" s="171">
        <f t="shared" si="4"/>
        <v>22.99</v>
      </c>
      <c r="C151" s="171">
        <v>4.5199999999999996</v>
      </c>
      <c r="D151" s="171">
        <v>6.63</v>
      </c>
      <c r="E151" s="171">
        <v>10.07</v>
      </c>
      <c r="F151" s="171">
        <v>0.4</v>
      </c>
      <c r="G151" s="171">
        <v>1.23</v>
      </c>
      <c r="H151" s="171">
        <v>0.11</v>
      </c>
      <c r="I151" s="172">
        <v>0.03</v>
      </c>
      <c r="J151" s="171">
        <f t="shared" si="5"/>
        <v>239.03</v>
      </c>
      <c r="K151" s="171">
        <v>48.22</v>
      </c>
      <c r="L151" s="171">
        <v>79.61</v>
      </c>
      <c r="M151" s="171">
        <v>91.77</v>
      </c>
      <c r="N151" s="171">
        <v>4.8</v>
      </c>
      <c r="O151" s="171">
        <v>13.41</v>
      </c>
      <c r="P151" s="171">
        <v>0.91</v>
      </c>
      <c r="Q151" s="171">
        <v>0.31</v>
      </c>
      <c r="S151" s="173"/>
      <c r="AB151" s="197"/>
      <c r="AC151" s="197"/>
      <c r="AD151" s="197"/>
      <c r="AE151" s="197"/>
      <c r="AF151" s="197"/>
      <c r="AG151" s="197"/>
      <c r="AH151" s="197"/>
    </row>
    <row r="152" spans="1:34" x14ac:dyDescent="0.35">
      <c r="A152" s="107" t="s">
        <v>277</v>
      </c>
      <c r="B152" s="171">
        <f t="shared" si="4"/>
        <v>20.38</v>
      </c>
      <c r="C152" s="171">
        <v>3.52</v>
      </c>
      <c r="D152" s="171">
        <v>5.67</v>
      </c>
      <c r="E152" s="171">
        <v>9.58</v>
      </c>
      <c r="F152" s="171">
        <v>0.4</v>
      </c>
      <c r="G152" s="171">
        <v>1.1000000000000001</v>
      </c>
      <c r="H152" s="171">
        <v>0.09</v>
      </c>
      <c r="I152" s="172">
        <v>0.02</v>
      </c>
      <c r="J152" s="171">
        <f t="shared" si="5"/>
        <v>220.3</v>
      </c>
      <c r="K152" s="171">
        <v>40.06</v>
      </c>
      <c r="L152" s="171">
        <v>68</v>
      </c>
      <c r="M152" s="171">
        <v>93.5</v>
      </c>
      <c r="N152" s="171">
        <v>4.8</v>
      </c>
      <c r="O152" s="171">
        <v>12.79</v>
      </c>
      <c r="P152" s="171">
        <v>0.9</v>
      </c>
      <c r="Q152" s="171">
        <v>0.25</v>
      </c>
      <c r="S152" s="173"/>
      <c r="AB152" s="197"/>
      <c r="AC152" s="197"/>
      <c r="AD152" s="197"/>
      <c r="AE152" s="197"/>
      <c r="AF152" s="197"/>
      <c r="AG152" s="197"/>
      <c r="AH152" s="197"/>
    </row>
    <row r="153" spans="1:34" x14ac:dyDescent="0.35">
      <c r="A153" s="107" t="s">
        <v>278</v>
      </c>
      <c r="B153" s="171">
        <f t="shared" si="4"/>
        <v>21.669999999999998</v>
      </c>
      <c r="C153" s="171">
        <v>3.67</v>
      </c>
      <c r="D153" s="171">
        <v>6.64</v>
      </c>
      <c r="E153" s="171">
        <v>9.68</v>
      </c>
      <c r="F153" s="171">
        <v>0.4</v>
      </c>
      <c r="G153" s="171">
        <v>1.1299999999999999</v>
      </c>
      <c r="H153" s="171">
        <v>0.1</v>
      </c>
      <c r="I153" s="172">
        <v>0.05</v>
      </c>
      <c r="J153" s="171">
        <f t="shared" si="5"/>
        <v>236.25000000000006</v>
      </c>
      <c r="K153" s="171">
        <v>41.24</v>
      </c>
      <c r="L153" s="171">
        <v>79.72</v>
      </c>
      <c r="M153" s="171">
        <v>96.51</v>
      </c>
      <c r="N153" s="171">
        <v>4.8</v>
      </c>
      <c r="O153" s="171">
        <v>12.37</v>
      </c>
      <c r="P153" s="171">
        <v>1.02</v>
      </c>
      <c r="Q153" s="171">
        <v>0.59</v>
      </c>
      <c r="S153" s="173"/>
      <c r="AB153" s="197"/>
      <c r="AC153" s="197"/>
      <c r="AD153" s="197"/>
      <c r="AE153" s="197"/>
      <c r="AF153" s="197"/>
      <c r="AG153" s="197"/>
      <c r="AH153" s="197"/>
    </row>
    <row r="154" spans="1:34" x14ac:dyDescent="0.35">
      <c r="A154" s="107" t="s">
        <v>279</v>
      </c>
      <c r="B154" s="171">
        <f t="shared" si="4"/>
        <v>17.34</v>
      </c>
      <c r="C154" s="171">
        <v>2.61</v>
      </c>
      <c r="D154" s="171">
        <v>6.16</v>
      </c>
      <c r="E154" s="171">
        <v>7.1</v>
      </c>
      <c r="F154" s="171">
        <v>0.36</v>
      </c>
      <c r="G154" s="171">
        <v>1.07</v>
      </c>
      <c r="H154" s="171">
        <v>0.05</v>
      </c>
      <c r="I154" s="172">
        <v>-0.01</v>
      </c>
      <c r="J154" s="171">
        <f t="shared" si="5"/>
        <v>230.33</v>
      </c>
      <c r="K154" s="171">
        <v>44.04</v>
      </c>
      <c r="L154" s="171">
        <v>73.98</v>
      </c>
      <c r="M154" s="171">
        <v>94.54</v>
      </c>
      <c r="N154" s="171">
        <v>4.33</v>
      </c>
      <c r="O154" s="171">
        <v>12.78</v>
      </c>
      <c r="P154" s="171">
        <v>0.75</v>
      </c>
      <c r="Q154" s="171">
        <v>-0.09</v>
      </c>
      <c r="S154" s="173"/>
      <c r="AB154" s="197"/>
      <c r="AC154" s="197"/>
      <c r="AD154" s="197"/>
      <c r="AE154" s="197"/>
      <c r="AF154" s="197"/>
      <c r="AG154" s="197"/>
      <c r="AH154" s="197"/>
    </row>
    <row r="155" spans="1:34" x14ac:dyDescent="0.35">
      <c r="A155" s="107" t="s">
        <v>280</v>
      </c>
      <c r="B155" s="171">
        <f t="shared" si="4"/>
        <v>17.95</v>
      </c>
      <c r="C155" s="171">
        <v>3.01</v>
      </c>
      <c r="D155" s="171">
        <v>6.87</v>
      </c>
      <c r="E155" s="171">
        <v>6.55</v>
      </c>
      <c r="F155" s="171">
        <v>0.36</v>
      </c>
      <c r="G155" s="171">
        <v>1.0900000000000001</v>
      </c>
      <c r="H155" s="171">
        <v>0.05</v>
      </c>
      <c r="I155" s="172">
        <v>0.02</v>
      </c>
      <c r="J155" s="171">
        <f t="shared" si="5"/>
        <v>238.60999999999999</v>
      </c>
      <c r="K155" s="171">
        <v>44.8</v>
      </c>
      <c r="L155" s="171">
        <v>82.4</v>
      </c>
      <c r="M155" s="171">
        <v>92.88</v>
      </c>
      <c r="N155" s="171">
        <v>4.33</v>
      </c>
      <c r="O155" s="171">
        <v>13.07</v>
      </c>
      <c r="P155" s="171">
        <v>0.84</v>
      </c>
      <c r="Q155" s="171">
        <v>0.28999999999999998</v>
      </c>
      <c r="S155" s="173"/>
      <c r="AB155" s="197"/>
      <c r="AC155" s="197"/>
      <c r="AD155" s="197"/>
      <c r="AE155" s="197"/>
      <c r="AF155" s="197"/>
      <c r="AG155" s="197"/>
      <c r="AH155" s="197"/>
    </row>
    <row r="156" spans="1:34" x14ac:dyDescent="0.35">
      <c r="A156" s="107" t="s">
        <v>281</v>
      </c>
      <c r="B156" s="171">
        <f t="shared" si="4"/>
        <v>15.819999999999999</v>
      </c>
      <c r="C156" s="171">
        <v>2.59</v>
      </c>
      <c r="D156" s="171">
        <v>6.13</v>
      </c>
      <c r="E156" s="171">
        <v>5.42</v>
      </c>
      <c r="F156" s="171">
        <v>0.36</v>
      </c>
      <c r="G156" s="171">
        <v>1.21</v>
      </c>
      <c r="H156" s="171">
        <v>0.05</v>
      </c>
      <c r="I156" s="172">
        <v>0.06</v>
      </c>
      <c r="J156" s="171">
        <f t="shared" si="5"/>
        <v>228.70000000000002</v>
      </c>
      <c r="K156" s="171">
        <v>40.159999999999997</v>
      </c>
      <c r="L156" s="171">
        <v>73.510000000000005</v>
      </c>
      <c r="M156" s="171">
        <v>94.68</v>
      </c>
      <c r="N156" s="171">
        <v>4.33</v>
      </c>
      <c r="O156" s="171">
        <v>14.38</v>
      </c>
      <c r="P156" s="171">
        <v>0.92</v>
      </c>
      <c r="Q156" s="171">
        <v>0.72</v>
      </c>
      <c r="S156" s="173"/>
      <c r="AB156" s="197"/>
      <c r="AC156" s="197"/>
      <c r="AD156" s="197"/>
      <c r="AE156" s="197"/>
      <c r="AF156" s="197"/>
      <c r="AG156" s="197"/>
      <c r="AH156" s="197"/>
    </row>
    <row r="157" spans="1:34" x14ac:dyDescent="0.35">
      <c r="A157" s="107" t="s">
        <v>282</v>
      </c>
      <c r="B157" s="171">
        <f t="shared" si="4"/>
        <v>16.119999999999997</v>
      </c>
      <c r="C157" s="171">
        <v>2.84</v>
      </c>
      <c r="D157" s="171">
        <v>6.43</v>
      </c>
      <c r="E157" s="171">
        <v>5</v>
      </c>
      <c r="F157" s="171">
        <v>0.36</v>
      </c>
      <c r="G157" s="171">
        <v>1.36</v>
      </c>
      <c r="H157" s="171">
        <v>0.06</v>
      </c>
      <c r="I157" s="172">
        <v>7.0000000000000007E-2</v>
      </c>
      <c r="J157" s="171">
        <f t="shared" si="5"/>
        <v>235.97</v>
      </c>
      <c r="K157" s="171">
        <v>43.9</v>
      </c>
      <c r="L157" s="171">
        <v>77.180000000000007</v>
      </c>
      <c r="M157" s="171">
        <v>92.74</v>
      </c>
      <c r="N157" s="171">
        <v>4.37</v>
      </c>
      <c r="O157" s="171">
        <v>15.91</v>
      </c>
      <c r="P157" s="171">
        <v>1.06</v>
      </c>
      <c r="Q157" s="171">
        <v>0.81</v>
      </c>
      <c r="S157" s="173"/>
      <c r="AB157" s="197"/>
      <c r="AC157" s="197"/>
      <c r="AD157" s="197"/>
      <c r="AE157" s="197"/>
      <c r="AF157" s="197"/>
      <c r="AG157" s="197"/>
      <c r="AH157" s="197"/>
    </row>
    <row r="158" spans="1:34" x14ac:dyDescent="0.35">
      <c r="A158" s="107" t="s">
        <v>283</v>
      </c>
      <c r="B158" s="171">
        <f t="shared" si="4"/>
        <v>16.159999999999997</v>
      </c>
      <c r="C158" s="171">
        <v>2.79</v>
      </c>
      <c r="D158" s="171">
        <v>6.75</v>
      </c>
      <c r="E158" s="171">
        <v>4.8899999999999997</v>
      </c>
      <c r="F158" s="171">
        <v>0.36</v>
      </c>
      <c r="G158" s="171">
        <v>1.22</v>
      </c>
      <c r="H158" s="171">
        <v>0.06</v>
      </c>
      <c r="I158" s="172">
        <v>0.09</v>
      </c>
      <c r="J158" s="171">
        <f t="shared" si="5"/>
        <v>239.73000000000002</v>
      </c>
      <c r="K158" s="171">
        <v>45.27</v>
      </c>
      <c r="L158" s="171">
        <v>80.95</v>
      </c>
      <c r="M158" s="171">
        <v>92.18</v>
      </c>
      <c r="N158" s="171">
        <v>4.37</v>
      </c>
      <c r="O158" s="171">
        <v>14.87</v>
      </c>
      <c r="P158" s="171">
        <v>0.99</v>
      </c>
      <c r="Q158" s="171">
        <v>1.1000000000000001</v>
      </c>
      <c r="S158" s="173"/>
      <c r="AB158" s="197"/>
      <c r="AC158" s="197"/>
      <c r="AD158" s="197"/>
      <c r="AE158" s="197"/>
      <c r="AF158" s="197"/>
      <c r="AG158" s="197"/>
      <c r="AH158" s="197"/>
    </row>
    <row r="159" spans="1:34" x14ac:dyDescent="0.35">
      <c r="A159" s="107" t="s">
        <v>284</v>
      </c>
      <c r="B159" s="171">
        <f t="shared" si="4"/>
        <v>16.47</v>
      </c>
      <c r="C159" s="171">
        <v>2.93</v>
      </c>
      <c r="D159" s="171">
        <v>6.35</v>
      </c>
      <c r="E159" s="171">
        <v>5.43</v>
      </c>
      <c r="F159" s="171">
        <v>0.36</v>
      </c>
      <c r="G159" s="171">
        <v>1.27</v>
      </c>
      <c r="H159" s="171">
        <v>0.06</v>
      </c>
      <c r="I159" s="172">
        <v>7.0000000000000007E-2</v>
      </c>
      <c r="J159" s="171">
        <f t="shared" si="5"/>
        <v>229.20999999999998</v>
      </c>
      <c r="K159" s="171">
        <v>40.85</v>
      </c>
      <c r="L159" s="171">
        <v>76.23</v>
      </c>
      <c r="M159" s="171">
        <v>89.8</v>
      </c>
      <c r="N159" s="171">
        <v>4.37</v>
      </c>
      <c r="O159" s="171">
        <v>16.23</v>
      </c>
      <c r="P159" s="171">
        <v>0.88</v>
      </c>
      <c r="Q159" s="171">
        <v>0.85</v>
      </c>
      <c r="S159" s="173"/>
      <c r="AB159" s="197"/>
      <c r="AC159" s="197"/>
      <c r="AD159" s="197"/>
      <c r="AE159" s="197"/>
      <c r="AF159" s="197"/>
      <c r="AG159" s="197"/>
      <c r="AH159" s="197"/>
    </row>
    <row r="160" spans="1:34" x14ac:dyDescent="0.35">
      <c r="A160" s="107" t="s">
        <v>285</v>
      </c>
      <c r="B160" s="171">
        <f t="shared" si="4"/>
        <v>18.82</v>
      </c>
      <c r="C160" s="171">
        <v>3.64</v>
      </c>
      <c r="D160" s="171">
        <v>6.28</v>
      </c>
      <c r="E160" s="171">
        <v>7.27</v>
      </c>
      <c r="F160" s="171">
        <v>0.43</v>
      </c>
      <c r="G160" s="171">
        <v>1.1000000000000001</v>
      </c>
      <c r="H160" s="171">
        <v>7.0000000000000007E-2</v>
      </c>
      <c r="I160" s="172">
        <v>0.03</v>
      </c>
      <c r="J160" s="171">
        <f t="shared" si="5"/>
        <v>231.60999999999999</v>
      </c>
      <c r="K160" s="171">
        <v>43.02</v>
      </c>
      <c r="L160" s="171">
        <v>75.319999999999993</v>
      </c>
      <c r="M160" s="171">
        <v>91.93</v>
      </c>
      <c r="N160" s="171">
        <v>5.12</v>
      </c>
      <c r="O160" s="171">
        <v>15.11</v>
      </c>
      <c r="P160" s="171">
        <v>0.76</v>
      </c>
      <c r="Q160" s="171">
        <v>0.35</v>
      </c>
      <c r="S160" s="173"/>
      <c r="AB160" s="197"/>
      <c r="AC160" s="197"/>
      <c r="AD160" s="197"/>
      <c r="AE160" s="197"/>
      <c r="AF160" s="197"/>
      <c r="AG160" s="197"/>
      <c r="AH160" s="197"/>
    </row>
    <row r="161" spans="1:34" x14ac:dyDescent="0.35">
      <c r="A161" s="107" t="s">
        <v>286</v>
      </c>
      <c r="B161" s="171">
        <f t="shared" si="4"/>
        <v>20.75</v>
      </c>
      <c r="C161" s="171">
        <v>4.17</v>
      </c>
      <c r="D161" s="171">
        <v>6.04</v>
      </c>
      <c r="E161" s="171">
        <v>8.89</v>
      </c>
      <c r="F161" s="171">
        <v>0.43</v>
      </c>
      <c r="G161" s="171">
        <v>1.1100000000000001</v>
      </c>
      <c r="H161" s="171">
        <v>0.08</v>
      </c>
      <c r="I161" s="172">
        <v>0.03</v>
      </c>
      <c r="J161" s="171">
        <f t="shared" si="5"/>
        <v>226.67000000000002</v>
      </c>
      <c r="K161" s="171">
        <v>42.7</v>
      </c>
      <c r="L161" s="171">
        <v>72.44</v>
      </c>
      <c r="M161" s="171">
        <v>90.79</v>
      </c>
      <c r="N161" s="171">
        <v>5.12</v>
      </c>
      <c r="O161" s="171">
        <v>14.47</v>
      </c>
      <c r="P161" s="171">
        <v>0.79</v>
      </c>
      <c r="Q161" s="171">
        <v>0.36</v>
      </c>
      <c r="S161" s="173"/>
      <c r="AB161" s="197"/>
      <c r="AC161" s="197"/>
      <c r="AD161" s="197"/>
      <c r="AE161" s="197"/>
      <c r="AF161" s="197"/>
      <c r="AG161" s="197"/>
      <c r="AH161" s="197"/>
    </row>
    <row r="162" spans="1:34" x14ac:dyDescent="0.35">
      <c r="A162" s="107" t="s">
        <v>287</v>
      </c>
      <c r="B162" s="171">
        <f t="shared" si="4"/>
        <v>22.99</v>
      </c>
      <c r="C162" s="171">
        <v>4.66</v>
      </c>
      <c r="D162" s="171">
        <v>6.36</v>
      </c>
      <c r="E162" s="171">
        <v>10.32</v>
      </c>
      <c r="F162" s="171">
        <v>0.43</v>
      </c>
      <c r="G162" s="171">
        <v>1.1399999999999999</v>
      </c>
      <c r="H162" s="171">
        <v>0.09</v>
      </c>
      <c r="I162" s="172">
        <v>-0.01</v>
      </c>
      <c r="J162" s="171">
        <f t="shared" si="5"/>
        <v>229.09000000000003</v>
      </c>
      <c r="K162" s="171">
        <v>42.71</v>
      </c>
      <c r="L162" s="171">
        <v>76.37</v>
      </c>
      <c r="M162" s="171">
        <v>91.08</v>
      </c>
      <c r="N162" s="171">
        <v>5.12</v>
      </c>
      <c r="O162" s="171">
        <v>13.06</v>
      </c>
      <c r="P162" s="171">
        <v>0.9</v>
      </c>
      <c r="Q162" s="171">
        <v>-0.15</v>
      </c>
      <c r="S162" s="173"/>
      <c r="AB162" s="197"/>
      <c r="AC162" s="197"/>
      <c r="AD162" s="197"/>
      <c r="AE162" s="197"/>
      <c r="AF162" s="197"/>
      <c r="AG162" s="197"/>
      <c r="AH162" s="197"/>
    </row>
    <row r="163" spans="1:34" x14ac:dyDescent="0.35">
      <c r="A163" s="107" t="s">
        <v>288</v>
      </c>
      <c r="B163" s="171">
        <f t="shared" si="4"/>
        <v>22.599999999999994</v>
      </c>
      <c r="C163" s="171">
        <v>3.81</v>
      </c>
      <c r="D163" s="171">
        <v>6.3</v>
      </c>
      <c r="E163" s="171">
        <v>10.64</v>
      </c>
      <c r="F163" s="171">
        <v>0.49</v>
      </c>
      <c r="G163" s="171">
        <v>1.1499999999999999</v>
      </c>
      <c r="H163" s="171">
        <v>0.13</v>
      </c>
      <c r="I163" s="172">
        <v>0.08</v>
      </c>
      <c r="J163" s="171">
        <f t="shared" si="5"/>
        <v>230.80999999999997</v>
      </c>
      <c r="K163" s="171">
        <v>38.979999999999997</v>
      </c>
      <c r="L163" s="171">
        <v>75.59</v>
      </c>
      <c r="M163" s="171">
        <v>95.78</v>
      </c>
      <c r="N163" s="171">
        <v>5.91</v>
      </c>
      <c r="O163" s="171">
        <v>12.42</v>
      </c>
      <c r="P163" s="171">
        <v>1.17</v>
      </c>
      <c r="Q163" s="171">
        <v>0.96</v>
      </c>
      <c r="S163" s="173"/>
      <c r="AB163" s="197"/>
      <c r="AC163" s="197"/>
      <c r="AD163" s="197"/>
      <c r="AE163" s="197"/>
      <c r="AF163" s="197"/>
      <c r="AG163" s="197"/>
      <c r="AH163" s="197"/>
    </row>
    <row r="164" spans="1:34" x14ac:dyDescent="0.35">
      <c r="A164" s="107" t="s">
        <v>289</v>
      </c>
      <c r="B164" s="171">
        <f t="shared" si="4"/>
        <v>21.369999999999997</v>
      </c>
      <c r="C164" s="171">
        <v>3.42</v>
      </c>
      <c r="D164" s="171">
        <v>6.12</v>
      </c>
      <c r="E164" s="171">
        <v>10.039999999999999</v>
      </c>
      <c r="F164" s="171">
        <v>0.49</v>
      </c>
      <c r="G164" s="171">
        <v>1.1200000000000001</v>
      </c>
      <c r="H164" s="171">
        <v>0.11</v>
      </c>
      <c r="I164" s="172">
        <v>7.0000000000000007E-2</v>
      </c>
      <c r="J164" s="171">
        <f t="shared" si="5"/>
        <v>227.16</v>
      </c>
      <c r="K164" s="171">
        <v>37.14</v>
      </c>
      <c r="L164" s="171">
        <v>73.47</v>
      </c>
      <c r="M164" s="171">
        <v>95.59</v>
      </c>
      <c r="N164" s="171">
        <v>5.91</v>
      </c>
      <c r="O164" s="171">
        <v>13.04</v>
      </c>
      <c r="P164" s="171">
        <v>1.18</v>
      </c>
      <c r="Q164" s="171">
        <v>0.83</v>
      </c>
      <c r="S164" s="173"/>
      <c r="AB164" s="197"/>
      <c r="AC164" s="197"/>
      <c r="AD164" s="197"/>
      <c r="AE164" s="197"/>
      <c r="AF164" s="197"/>
      <c r="AG164" s="197"/>
      <c r="AH164" s="197"/>
    </row>
    <row r="165" spans="1:34" x14ac:dyDescent="0.35">
      <c r="A165" s="107" t="s">
        <v>290</v>
      </c>
      <c r="B165" s="171">
        <f t="shared" si="4"/>
        <v>21.89</v>
      </c>
      <c r="C165" s="171">
        <v>3.62</v>
      </c>
      <c r="D165" s="171">
        <v>6.4</v>
      </c>
      <c r="E165" s="171">
        <v>10.19</v>
      </c>
      <c r="F165" s="171">
        <v>0.49</v>
      </c>
      <c r="G165" s="171">
        <v>1.01</v>
      </c>
      <c r="H165" s="171">
        <v>0.12</v>
      </c>
      <c r="I165" s="172">
        <v>0.06</v>
      </c>
      <c r="J165" s="171">
        <f t="shared" si="5"/>
        <v>231.29</v>
      </c>
      <c r="K165" s="171">
        <v>38.85</v>
      </c>
      <c r="L165" s="171">
        <v>76.760000000000005</v>
      </c>
      <c r="M165" s="171">
        <v>96.77</v>
      </c>
      <c r="N165" s="171">
        <v>5.91</v>
      </c>
      <c r="O165" s="171">
        <v>11.09</v>
      </c>
      <c r="P165" s="171">
        <v>1.21</v>
      </c>
      <c r="Q165" s="171">
        <v>0.7</v>
      </c>
      <c r="S165" s="173"/>
      <c r="AB165" s="197"/>
      <c r="AC165" s="197"/>
      <c r="AD165" s="197"/>
      <c r="AE165" s="197"/>
      <c r="AF165" s="197"/>
      <c r="AG165" s="197"/>
      <c r="AH165" s="197"/>
    </row>
    <row r="166" spans="1:34" x14ac:dyDescent="0.35">
      <c r="A166" s="107" t="s">
        <v>291</v>
      </c>
      <c r="B166" s="171">
        <f t="shared" si="4"/>
        <v>20.169999999999998</v>
      </c>
      <c r="C166" s="171">
        <v>3.6</v>
      </c>
      <c r="D166" s="171">
        <v>6.82</v>
      </c>
      <c r="E166" s="171">
        <v>8.31</v>
      </c>
      <c r="F166" s="171">
        <v>0.48</v>
      </c>
      <c r="G166" s="171">
        <v>0.8</v>
      </c>
      <c r="H166" s="171">
        <v>0.08</v>
      </c>
      <c r="I166" s="172">
        <v>0.08</v>
      </c>
      <c r="J166" s="171">
        <f t="shared" si="5"/>
        <v>238.27</v>
      </c>
      <c r="K166" s="171">
        <v>46.81</v>
      </c>
      <c r="L166" s="171">
        <v>81.88</v>
      </c>
      <c r="M166" s="171">
        <v>92.29</v>
      </c>
      <c r="N166" s="171">
        <v>5.78</v>
      </c>
      <c r="O166" s="171">
        <v>9.48</v>
      </c>
      <c r="P166" s="171">
        <v>1.1100000000000001</v>
      </c>
      <c r="Q166" s="171">
        <v>0.92</v>
      </c>
      <c r="S166" s="173"/>
      <c r="AB166" s="197"/>
      <c r="AC166" s="197"/>
      <c r="AD166" s="197"/>
      <c r="AE166" s="197"/>
      <c r="AF166" s="197"/>
      <c r="AG166" s="197"/>
      <c r="AH166" s="197"/>
    </row>
    <row r="167" spans="1:34" x14ac:dyDescent="0.35">
      <c r="A167" s="107" t="s">
        <v>292</v>
      </c>
      <c r="B167" s="171">
        <f t="shared" si="4"/>
        <v>16.27</v>
      </c>
      <c r="C167" s="171">
        <v>2.57</v>
      </c>
      <c r="D167" s="171">
        <v>5.89</v>
      </c>
      <c r="E167" s="171">
        <v>6.17</v>
      </c>
      <c r="F167" s="171">
        <v>0.48</v>
      </c>
      <c r="G167" s="171">
        <v>0.99</v>
      </c>
      <c r="H167" s="171">
        <v>0.05</v>
      </c>
      <c r="I167" s="172">
        <v>0.12</v>
      </c>
      <c r="J167" s="171">
        <f t="shared" si="5"/>
        <v>222.06</v>
      </c>
      <c r="K167" s="171">
        <v>38.93</v>
      </c>
      <c r="L167" s="171">
        <v>70.72</v>
      </c>
      <c r="M167" s="171">
        <v>92.38</v>
      </c>
      <c r="N167" s="171">
        <v>5.78</v>
      </c>
      <c r="O167" s="171">
        <v>11.97</v>
      </c>
      <c r="P167" s="171">
        <v>0.84</v>
      </c>
      <c r="Q167" s="171">
        <v>1.44</v>
      </c>
      <c r="S167" s="173"/>
      <c r="AB167" s="197"/>
      <c r="AC167" s="197"/>
      <c r="AD167" s="197"/>
      <c r="AE167" s="197"/>
      <c r="AF167" s="197"/>
      <c r="AG167" s="197"/>
      <c r="AH167" s="197"/>
    </row>
    <row r="168" spans="1:34" x14ac:dyDescent="0.35">
      <c r="A168" s="107" t="s">
        <v>293</v>
      </c>
      <c r="B168" s="171">
        <f t="shared" si="4"/>
        <v>15.5</v>
      </c>
      <c r="C168" s="171">
        <v>2.62</v>
      </c>
      <c r="D168" s="171">
        <v>5.89</v>
      </c>
      <c r="E168" s="171">
        <v>5.37</v>
      </c>
      <c r="F168" s="171">
        <v>0.48</v>
      </c>
      <c r="G168" s="171">
        <v>0.98</v>
      </c>
      <c r="H168" s="171">
        <v>0.05</v>
      </c>
      <c r="I168" s="172">
        <v>0.11</v>
      </c>
      <c r="J168" s="171">
        <f t="shared" si="5"/>
        <v>222.72000000000003</v>
      </c>
      <c r="K168" s="171">
        <v>39.92</v>
      </c>
      <c r="L168" s="171">
        <v>70.66</v>
      </c>
      <c r="M168" s="171">
        <v>92.35</v>
      </c>
      <c r="N168" s="171">
        <v>5.78</v>
      </c>
      <c r="O168" s="171">
        <v>11.71</v>
      </c>
      <c r="P168" s="171">
        <v>0.99</v>
      </c>
      <c r="Q168" s="171">
        <v>1.31</v>
      </c>
      <c r="S168" s="173"/>
      <c r="AB168" s="197"/>
      <c r="AC168" s="197"/>
      <c r="AD168" s="197"/>
      <c r="AE168" s="197"/>
      <c r="AF168" s="197"/>
      <c r="AG168" s="197"/>
      <c r="AH168" s="197"/>
    </row>
    <row r="169" spans="1:34" x14ac:dyDescent="0.35">
      <c r="A169" s="107" t="s">
        <v>294</v>
      </c>
      <c r="B169" s="171">
        <f t="shared" si="4"/>
        <v>15.280000000000001</v>
      </c>
      <c r="C169" s="171">
        <v>2.61</v>
      </c>
      <c r="D169" s="171">
        <v>5.88</v>
      </c>
      <c r="E169" s="171">
        <v>5.22</v>
      </c>
      <c r="F169" s="171">
        <v>0.5</v>
      </c>
      <c r="G169" s="171">
        <v>0.9</v>
      </c>
      <c r="H169" s="171">
        <v>0.05</v>
      </c>
      <c r="I169" s="172">
        <v>0.12</v>
      </c>
      <c r="J169" s="171">
        <f t="shared" si="5"/>
        <v>223.29999999999995</v>
      </c>
      <c r="K169" s="171">
        <v>39.9</v>
      </c>
      <c r="L169" s="171">
        <v>70.52</v>
      </c>
      <c r="M169" s="171">
        <v>93.84</v>
      </c>
      <c r="N169" s="171">
        <v>6.04</v>
      </c>
      <c r="O169" s="171">
        <v>10.63</v>
      </c>
      <c r="P169" s="171">
        <v>0.98</v>
      </c>
      <c r="Q169" s="171">
        <v>1.39</v>
      </c>
      <c r="S169" s="173"/>
      <c r="AB169" s="197"/>
      <c r="AC169" s="197"/>
      <c r="AD169" s="197"/>
      <c r="AE169" s="197"/>
      <c r="AF169" s="197"/>
      <c r="AG169" s="197"/>
      <c r="AH169" s="197"/>
    </row>
    <row r="170" spans="1:34" x14ac:dyDescent="0.35">
      <c r="A170" s="107" t="s">
        <v>295</v>
      </c>
      <c r="B170" s="171">
        <f t="shared" si="4"/>
        <v>15.25</v>
      </c>
      <c r="C170" s="171">
        <v>2.11</v>
      </c>
      <c r="D170" s="171">
        <v>6.26</v>
      </c>
      <c r="E170" s="171">
        <v>5.24</v>
      </c>
      <c r="F170" s="171">
        <v>0.5</v>
      </c>
      <c r="G170" s="171">
        <v>0.97</v>
      </c>
      <c r="H170" s="171">
        <v>0.06</v>
      </c>
      <c r="I170" s="172">
        <v>0.11</v>
      </c>
      <c r="J170" s="171">
        <f t="shared" si="5"/>
        <v>224.96000000000004</v>
      </c>
      <c r="K170" s="171">
        <v>34.51</v>
      </c>
      <c r="L170" s="171">
        <v>75.14</v>
      </c>
      <c r="M170" s="171">
        <v>95.18</v>
      </c>
      <c r="N170" s="171">
        <v>6.04</v>
      </c>
      <c r="O170" s="171">
        <v>11.86</v>
      </c>
      <c r="P170" s="171">
        <v>0.93</v>
      </c>
      <c r="Q170" s="171">
        <v>1.3</v>
      </c>
      <c r="S170" s="173"/>
      <c r="AB170" s="197"/>
      <c r="AC170" s="197"/>
      <c r="AD170" s="197"/>
      <c r="AE170" s="197"/>
      <c r="AF170" s="197"/>
      <c r="AG170" s="197"/>
      <c r="AH170" s="197"/>
    </row>
    <row r="171" spans="1:34" x14ac:dyDescent="0.35">
      <c r="A171" s="107" t="s">
        <v>296</v>
      </c>
      <c r="B171" s="171">
        <f t="shared" si="4"/>
        <v>16.580000000000002</v>
      </c>
      <c r="C171" s="171">
        <v>2.82</v>
      </c>
      <c r="D171" s="171">
        <v>6.61</v>
      </c>
      <c r="E171" s="171">
        <v>5.62</v>
      </c>
      <c r="F171" s="171">
        <v>0.5</v>
      </c>
      <c r="G171" s="171">
        <v>0.87</v>
      </c>
      <c r="H171" s="171">
        <v>0.06</v>
      </c>
      <c r="I171" s="172">
        <v>0.1</v>
      </c>
      <c r="J171" s="171">
        <f t="shared" si="5"/>
        <v>229.86999999999998</v>
      </c>
      <c r="K171" s="171">
        <v>40.68</v>
      </c>
      <c r="L171" s="171">
        <v>79.33</v>
      </c>
      <c r="M171" s="171">
        <v>90.59</v>
      </c>
      <c r="N171" s="171">
        <v>6.04</v>
      </c>
      <c r="O171" s="171">
        <v>11.27</v>
      </c>
      <c r="P171" s="171">
        <v>0.82</v>
      </c>
      <c r="Q171" s="171">
        <v>1.1399999999999999</v>
      </c>
      <c r="S171" s="173"/>
      <c r="AB171" s="197"/>
      <c r="AC171" s="197"/>
      <c r="AD171" s="197"/>
      <c r="AE171" s="197"/>
      <c r="AF171" s="197"/>
      <c r="AG171" s="197"/>
      <c r="AH171" s="197"/>
    </row>
    <row r="172" spans="1:34" x14ac:dyDescent="0.35">
      <c r="A172" s="107" t="s">
        <v>297</v>
      </c>
      <c r="B172" s="171">
        <f t="shared" si="4"/>
        <v>18.770000000000003</v>
      </c>
      <c r="C172" s="171">
        <v>3.3</v>
      </c>
      <c r="D172" s="171">
        <v>6.25</v>
      </c>
      <c r="E172" s="171">
        <v>7.54</v>
      </c>
      <c r="F172" s="171">
        <v>0.55000000000000004</v>
      </c>
      <c r="G172" s="171">
        <v>0.96</v>
      </c>
      <c r="H172" s="171">
        <v>0.12</v>
      </c>
      <c r="I172" s="172">
        <v>0.05</v>
      </c>
      <c r="J172" s="171">
        <f t="shared" si="5"/>
        <v>226.27</v>
      </c>
      <c r="K172" s="171">
        <v>38.33</v>
      </c>
      <c r="L172" s="171">
        <v>75</v>
      </c>
      <c r="M172" s="171">
        <v>91.29</v>
      </c>
      <c r="N172" s="171">
        <v>6.65</v>
      </c>
      <c r="O172" s="171">
        <v>13.18</v>
      </c>
      <c r="P172" s="171">
        <v>1.22</v>
      </c>
      <c r="Q172" s="171">
        <v>0.6</v>
      </c>
      <c r="S172" s="173"/>
      <c r="AB172" s="197"/>
      <c r="AC172" s="197"/>
      <c r="AD172" s="197"/>
      <c r="AE172" s="197"/>
      <c r="AF172" s="197"/>
      <c r="AG172" s="197"/>
      <c r="AH172" s="197"/>
    </row>
    <row r="173" spans="1:34" x14ac:dyDescent="0.35">
      <c r="A173" s="107" t="s">
        <v>298</v>
      </c>
      <c r="B173" s="171">
        <f t="shared" si="4"/>
        <v>19.700000000000003</v>
      </c>
      <c r="C173" s="171">
        <v>3.61</v>
      </c>
      <c r="D173" s="171">
        <v>5.72</v>
      </c>
      <c r="E173" s="171">
        <v>8.6999999999999993</v>
      </c>
      <c r="F173" s="171">
        <v>0.55000000000000004</v>
      </c>
      <c r="G173" s="171">
        <v>0.96</v>
      </c>
      <c r="H173" s="171">
        <v>0.11</v>
      </c>
      <c r="I173" s="172">
        <v>0.05</v>
      </c>
      <c r="J173" s="171">
        <f t="shared" si="5"/>
        <v>213.56000000000003</v>
      </c>
      <c r="K173" s="171">
        <v>36.93</v>
      </c>
      <c r="L173" s="171">
        <v>68.62</v>
      </c>
      <c r="M173" s="171">
        <v>87.19</v>
      </c>
      <c r="N173" s="171">
        <v>6.65</v>
      </c>
      <c r="O173" s="171">
        <v>12.52</v>
      </c>
      <c r="P173" s="171">
        <v>1.08</v>
      </c>
      <c r="Q173" s="171">
        <v>0.56999999999999995</v>
      </c>
      <c r="S173" s="173"/>
      <c r="AB173" s="197"/>
      <c r="AC173" s="197"/>
      <c r="AD173" s="197"/>
      <c r="AE173" s="197"/>
      <c r="AF173" s="197"/>
      <c r="AG173" s="197"/>
      <c r="AH173" s="197"/>
    </row>
    <row r="174" spans="1:34" x14ac:dyDescent="0.35">
      <c r="A174" s="107" t="s">
        <v>299</v>
      </c>
      <c r="B174" s="171">
        <f t="shared" si="4"/>
        <v>22.25</v>
      </c>
      <c r="C174" s="171">
        <v>4.07</v>
      </c>
      <c r="D174" s="171">
        <v>6.24</v>
      </c>
      <c r="E174" s="171">
        <v>10.06</v>
      </c>
      <c r="F174" s="171">
        <v>0.55000000000000004</v>
      </c>
      <c r="G174" s="171">
        <v>1.2</v>
      </c>
      <c r="H174" s="171">
        <v>0.11</v>
      </c>
      <c r="I174" s="172">
        <v>0.02</v>
      </c>
      <c r="J174" s="171">
        <f t="shared" si="5"/>
        <v>218.31</v>
      </c>
      <c r="K174" s="171">
        <v>36.159999999999997</v>
      </c>
      <c r="L174" s="171">
        <v>74.819999999999993</v>
      </c>
      <c r="M174" s="171">
        <v>85.68</v>
      </c>
      <c r="N174" s="171">
        <v>6.65</v>
      </c>
      <c r="O174" s="171">
        <v>13.75</v>
      </c>
      <c r="P174" s="171">
        <v>1.05</v>
      </c>
      <c r="Q174" s="171">
        <v>0.2</v>
      </c>
      <c r="S174" s="173"/>
      <c r="AB174" s="197"/>
      <c r="AC174" s="197"/>
      <c r="AD174" s="197"/>
      <c r="AE174" s="197"/>
      <c r="AF174" s="197"/>
      <c r="AG174" s="197"/>
      <c r="AH174" s="197"/>
    </row>
    <row r="175" spans="1:34" x14ac:dyDescent="0.35">
      <c r="A175" s="107" t="s">
        <v>300</v>
      </c>
      <c r="B175" s="171">
        <f t="shared" si="4"/>
        <v>22.830000000000002</v>
      </c>
      <c r="C175" s="171">
        <v>4.4000000000000004</v>
      </c>
      <c r="D175" s="171">
        <v>6.08</v>
      </c>
      <c r="E175" s="171">
        <v>10.61</v>
      </c>
      <c r="F175" s="171">
        <v>0.62</v>
      </c>
      <c r="G175" s="171">
        <v>0.98</v>
      </c>
      <c r="H175" s="171">
        <v>0.13</v>
      </c>
      <c r="I175" s="172">
        <v>0.01</v>
      </c>
      <c r="J175" s="171">
        <f t="shared" si="5"/>
        <v>215.29000000000002</v>
      </c>
      <c r="K175" s="171">
        <v>37.659999999999997</v>
      </c>
      <c r="L175" s="171">
        <v>73.02</v>
      </c>
      <c r="M175" s="171">
        <v>85.36</v>
      </c>
      <c r="N175" s="171">
        <v>7.41</v>
      </c>
      <c r="O175" s="171">
        <v>10.43</v>
      </c>
      <c r="P175" s="171">
        <v>1.33</v>
      </c>
      <c r="Q175" s="171">
        <v>0.08</v>
      </c>
      <c r="S175" s="173"/>
      <c r="AB175" s="197"/>
      <c r="AC175" s="197"/>
      <c r="AD175" s="197"/>
      <c r="AE175" s="197"/>
      <c r="AF175" s="197"/>
      <c r="AG175" s="197"/>
      <c r="AH175" s="197"/>
    </row>
    <row r="176" spans="1:34" x14ac:dyDescent="0.35">
      <c r="A176" s="107" t="s">
        <v>301</v>
      </c>
      <c r="B176" s="171">
        <f t="shared" si="4"/>
        <v>20.669999999999998</v>
      </c>
      <c r="C176" s="171">
        <v>3.66</v>
      </c>
      <c r="D176" s="171">
        <v>5.97</v>
      </c>
      <c r="E176" s="171">
        <v>9.0299999999999994</v>
      </c>
      <c r="F176" s="171">
        <v>0.62</v>
      </c>
      <c r="G176" s="171">
        <v>1.27</v>
      </c>
      <c r="H176" s="171">
        <v>0.1</v>
      </c>
      <c r="I176" s="172">
        <v>0.02</v>
      </c>
      <c r="J176" s="171">
        <f t="shared" si="5"/>
        <v>210.19</v>
      </c>
      <c r="K176" s="171">
        <v>34.229999999999997</v>
      </c>
      <c r="L176" s="171">
        <v>71.66</v>
      </c>
      <c r="M176" s="171">
        <v>80.55</v>
      </c>
      <c r="N176" s="171">
        <v>7.41</v>
      </c>
      <c r="O176" s="171">
        <v>14.89</v>
      </c>
      <c r="P176" s="171">
        <v>1.25</v>
      </c>
      <c r="Q176" s="171">
        <v>0.2</v>
      </c>
      <c r="S176" s="173"/>
      <c r="AB176" s="197"/>
      <c r="AC176" s="197"/>
      <c r="AD176" s="197"/>
      <c r="AE176" s="197"/>
      <c r="AF176" s="197"/>
      <c r="AG176" s="197"/>
      <c r="AH176" s="197"/>
    </row>
    <row r="177" spans="1:34" x14ac:dyDescent="0.35">
      <c r="A177" s="107" t="s">
        <v>302</v>
      </c>
      <c r="B177" s="171">
        <f t="shared" si="4"/>
        <v>19.73</v>
      </c>
      <c r="C177" s="171">
        <v>3.07</v>
      </c>
      <c r="D177" s="171">
        <v>5.98</v>
      </c>
      <c r="E177" s="171">
        <v>8.41</v>
      </c>
      <c r="F177" s="171">
        <v>0.62</v>
      </c>
      <c r="G177" s="171">
        <v>1.49</v>
      </c>
      <c r="H177" s="171">
        <v>0.13</v>
      </c>
      <c r="I177" s="172">
        <v>0.03</v>
      </c>
      <c r="J177" s="171">
        <f t="shared" si="5"/>
        <v>211.89</v>
      </c>
      <c r="K177" s="171">
        <v>31.86</v>
      </c>
      <c r="L177" s="171">
        <v>71.790000000000006</v>
      </c>
      <c r="M177" s="171">
        <v>83.61</v>
      </c>
      <c r="N177" s="171">
        <v>7.41</v>
      </c>
      <c r="O177" s="171">
        <v>15.5</v>
      </c>
      <c r="P177" s="171">
        <v>1.42</v>
      </c>
      <c r="Q177" s="171">
        <v>0.3</v>
      </c>
      <c r="S177" s="173"/>
      <c r="AB177" s="197"/>
      <c r="AC177" s="197"/>
      <c r="AD177" s="197"/>
      <c r="AE177" s="197"/>
      <c r="AF177" s="197"/>
      <c r="AG177" s="197"/>
      <c r="AH177" s="197"/>
    </row>
    <row r="178" spans="1:34" x14ac:dyDescent="0.35">
      <c r="A178" s="107" t="s">
        <v>303</v>
      </c>
      <c r="B178" s="171">
        <f t="shared" si="4"/>
        <v>17.05</v>
      </c>
      <c r="C178" s="171">
        <v>2.2200000000000002</v>
      </c>
      <c r="D178" s="171">
        <v>6.36</v>
      </c>
      <c r="E178" s="171">
        <v>6.39</v>
      </c>
      <c r="F178" s="171">
        <v>0.5</v>
      </c>
      <c r="G178" s="171">
        <v>1.42</v>
      </c>
      <c r="H178" s="171">
        <v>0.09</v>
      </c>
      <c r="I178" s="172">
        <v>7.0000000000000007E-2</v>
      </c>
      <c r="J178" s="171">
        <f t="shared" si="5"/>
        <v>212.89</v>
      </c>
      <c r="K178" s="171">
        <v>30.83</v>
      </c>
      <c r="L178" s="171">
        <v>76.27</v>
      </c>
      <c r="M178" s="171">
        <v>81.64</v>
      </c>
      <c r="N178" s="171">
        <v>6.04</v>
      </c>
      <c r="O178" s="171">
        <v>16.07</v>
      </c>
      <c r="P178" s="171">
        <v>1.1599999999999999</v>
      </c>
      <c r="Q178" s="171">
        <v>0.88</v>
      </c>
      <c r="S178" s="173"/>
      <c r="AB178" s="197"/>
      <c r="AC178" s="197"/>
      <c r="AD178" s="197"/>
      <c r="AE178" s="197"/>
      <c r="AF178" s="197"/>
      <c r="AG178" s="197"/>
      <c r="AH178" s="197"/>
    </row>
    <row r="179" spans="1:34" x14ac:dyDescent="0.35">
      <c r="A179" s="107" t="s">
        <v>304</v>
      </c>
      <c r="B179" s="171">
        <f t="shared" si="4"/>
        <v>15.67</v>
      </c>
      <c r="C179" s="171">
        <v>2.09</v>
      </c>
      <c r="D179" s="171">
        <v>5.9</v>
      </c>
      <c r="E179" s="171">
        <v>5.79</v>
      </c>
      <c r="F179" s="171">
        <v>0.5</v>
      </c>
      <c r="G179" s="171">
        <v>1.19</v>
      </c>
      <c r="H179" s="171">
        <v>0.1</v>
      </c>
      <c r="I179" s="172">
        <v>0.1</v>
      </c>
      <c r="J179" s="171">
        <f t="shared" si="5"/>
        <v>208.60999999999999</v>
      </c>
      <c r="K179" s="171">
        <v>30.77</v>
      </c>
      <c r="L179" s="171">
        <v>70.790000000000006</v>
      </c>
      <c r="M179" s="171">
        <v>84.09</v>
      </c>
      <c r="N179" s="171">
        <v>6.04</v>
      </c>
      <c r="O179" s="171">
        <v>14.42</v>
      </c>
      <c r="P179" s="171">
        <v>1.24</v>
      </c>
      <c r="Q179" s="171">
        <v>1.26</v>
      </c>
      <c r="S179" s="173"/>
      <c r="AB179" s="197"/>
      <c r="AC179" s="197"/>
      <c r="AD179" s="197"/>
      <c r="AE179" s="197"/>
      <c r="AF179" s="197"/>
      <c r="AG179" s="197"/>
      <c r="AH179" s="197"/>
    </row>
    <row r="180" spans="1:34" x14ac:dyDescent="0.35">
      <c r="A180" s="107" t="s">
        <v>305</v>
      </c>
      <c r="B180" s="171">
        <f t="shared" si="4"/>
        <v>14.600000000000001</v>
      </c>
      <c r="C180" s="171">
        <v>2.0699999999999998</v>
      </c>
      <c r="D180" s="171">
        <v>5.69</v>
      </c>
      <c r="E180" s="171">
        <v>4.84</v>
      </c>
      <c r="F180" s="171">
        <v>0.5</v>
      </c>
      <c r="G180" s="171">
        <v>1.38</v>
      </c>
      <c r="H180" s="171">
        <v>0.06</v>
      </c>
      <c r="I180" s="172">
        <v>0.06</v>
      </c>
      <c r="J180" s="171">
        <f t="shared" si="5"/>
        <v>206.51999999999998</v>
      </c>
      <c r="K180" s="171">
        <v>30.92</v>
      </c>
      <c r="L180" s="171">
        <v>68.239999999999995</v>
      </c>
      <c r="M180" s="171">
        <v>82.83</v>
      </c>
      <c r="N180" s="171">
        <v>6.04</v>
      </c>
      <c r="O180" s="171">
        <v>16.62</v>
      </c>
      <c r="P180" s="171">
        <v>1.1399999999999999</v>
      </c>
      <c r="Q180" s="171">
        <v>0.73</v>
      </c>
      <c r="S180" s="173"/>
      <c r="AB180" s="197"/>
      <c r="AC180" s="197"/>
      <c r="AD180" s="197"/>
      <c r="AE180" s="197"/>
      <c r="AF180" s="197"/>
      <c r="AG180" s="197"/>
      <c r="AH180" s="197"/>
    </row>
    <row r="181" spans="1:34" x14ac:dyDescent="0.35">
      <c r="A181" s="107" t="s">
        <v>306</v>
      </c>
      <c r="B181" s="171">
        <f t="shared" si="4"/>
        <v>14.550000000000002</v>
      </c>
      <c r="C181" s="171">
        <v>1.88</v>
      </c>
      <c r="D181" s="171">
        <v>5.9</v>
      </c>
      <c r="E181" s="171">
        <v>4.7699999999999996</v>
      </c>
      <c r="F181" s="171">
        <v>0.48</v>
      </c>
      <c r="G181" s="171">
        <v>1.39</v>
      </c>
      <c r="H181" s="171">
        <v>7.0000000000000007E-2</v>
      </c>
      <c r="I181" s="172">
        <v>0.06</v>
      </c>
      <c r="J181" s="171">
        <f t="shared" si="5"/>
        <v>210.32</v>
      </c>
      <c r="K181" s="171">
        <v>28.64</v>
      </c>
      <c r="L181" s="171">
        <v>70.819999999999993</v>
      </c>
      <c r="M181" s="171">
        <v>86.12</v>
      </c>
      <c r="N181" s="171">
        <v>5.74</v>
      </c>
      <c r="O181" s="171">
        <v>17.059999999999999</v>
      </c>
      <c r="P181" s="171">
        <v>1.25</v>
      </c>
      <c r="Q181" s="171">
        <v>0.69</v>
      </c>
      <c r="S181" s="173"/>
      <c r="AB181" s="197"/>
      <c r="AC181" s="197"/>
      <c r="AD181" s="197"/>
      <c r="AE181" s="197"/>
      <c r="AF181" s="197"/>
      <c r="AG181" s="197"/>
      <c r="AH181" s="197"/>
    </row>
    <row r="182" spans="1:34" x14ac:dyDescent="0.35">
      <c r="A182" s="107" t="s">
        <v>307</v>
      </c>
      <c r="B182" s="171">
        <f t="shared" si="4"/>
        <v>14.479999999999999</v>
      </c>
      <c r="C182" s="171">
        <v>1.68</v>
      </c>
      <c r="D182" s="171">
        <v>6.05</v>
      </c>
      <c r="E182" s="171">
        <v>4.8</v>
      </c>
      <c r="F182" s="171">
        <v>0.48</v>
      </c>
      <c r="G182" s="171">
        <v>1.34</v>
      </c>
      <c r="H182" s="171">
        <v>0.1</v>
      </c>
      <c r="I182" s="172">
        <v>0.03</v>
      </c>
      <c r="J182" s="171">
        <f t="shared" si="5"/>
        <v>210.76</v>
      </c>
      <c r="K182" s="171">
        <v>27.18</v>
      </c>
      <c r="L182" s="171">
        <v>72.650000000000006</v>
      </c>
      <c r="M182" s="171">
        <v>86.99</v>
      </c>
      <c r="N182" s="171">
        <v>5.74</v>
      </c>
      <c r="O182" s="171">
        <v>16.25</v>
      </c>
      <c r="P182" s="171">
        <v>1.57</v>
      </c>
      <c r="Q182" s="171">
        <v>0.38</v>
      </c>
      <c r="S182" s="173"/>
      <c r="AB182" s="197"/>
      <c r="AC182" s="197"/>
      <c r="AD182" s="197"/>
      <c r="AE182" s="197"/>
      <c r="AF182" s="197"/>
      <c r="AG182" s="197"/>
      <c r="AH182" s="197"/>
    </row>
    <row r="183" spans="1:34" x14ac:dyDescent="0.35">
      <c r="A183" s="107" t="s">
        <v>308</v>
      </c>
      <c r="B183" s="171">
        <f t="shared" si="4"/>
        <v>14.62</v>
      </c>
      <c r="C183" s="171">
        <v>1.93</v>
      </c>
      <c r="D183" s="171">
        <v>5.52</v>
      </c>
      <c r="E183" s="171">
        <v>5.42</v>
      </c>
      <c r="F183" s="171">
        <v>0.48</v>
      </c>
      <c r="G183" s="171">
        <v>1.18</v>
      </c>
      <c r="H183" s="171">
        <v>0.11</v>
      </c>
      <c r="I183" s="172">
        <v>-0.02</v>
      </c>
      <c r="J183" s="171">
        <f t="shared" si="5"/>
        <v>205.83</v>
      </c>
      <c r="K183" s="171">
        <v>27.88</v>
      </c>
      <c r="L183" s="171">
        <v>66.2</v>
      </c>
      <c r="M183" s="171">
        <v>89.02</v>
      </c>
      <c r="N183" s="171">
        <v>5.74</v>
      </c>
      <c r="O183" s="171">
        <v>15.98</v>
      </c>
      <c r="P183" s="171">
        <v>1.24</v>
      </c>
      <c r="Q183" s="171">
        <v>-0.23</v>
      </c>
      <c r="S183" s="173"/>
      <c r="AB183" s="197"/>
      <c r="AC183" s="197"/>
      <c r="AD183" s="197"/>
      <c r="AE183" s="197"/>
      <c r="AF183" s="197"/>
      <c r="AG183" s="197"/>
      <c r="AH183" s="197"/>
    </row>
    <row r="184" spans="1:34" x14ac:dyDescent="0.35">
      <c r="A184" s="107" t="s">
        <v>309</v>
      </c>
      <c r="B184" s="171">
        <f t="shared" si="4"/>
        <v>17.110000000000003</v>
      </c>
      <c r="C184" s="171">
        <v>2.67</v>
      </c>
      <c r="D184" s="171">
        <v>5.84</v>
      </c>
      <c r="E184" s="171">
        <v>6.81</v>
      </c>
      <c r="F184" s="171">
        <v>0.64</v>
      </c>
      <c r="G184" s="171">
        <v>1.1000000000000001</v>
      </c>
      <c r="H184" s="171">
        <v>0.11</v>
      </c>
      <c r="I184" s="172">
        <v>-0.06</v>
      </c>
      <c r="J184" s="171">
        <f t="shared" si="5"/>
        <v>214.14000000000001</v>
      </c>
      <c r="K184" s="171">
        <v>31.18</v>
      </c>
      <c r="L184" s="171">
        <v>70.03</v>
      </c>
      <c r="M184" s="171">
        <v>89.86</v>
      </c>
      <c r="N184" s="171">
        <v>7.63</v>
      </c>
      <c r="O184" s="171">
        <v>15.08</v>
      </c>
      <c r="P184" s="171">
        <v>1.06</v>
      </c>
      <c r="Q184" s="171">
        <v>-0.7</v>
      </c>
      <c r="S184" s="173"/>
      <c r="AB184" s="197"/>
      <c r="AC184" s="197"/>
      <c r="AD184" s="197"/>
      <c r="AE184" s="197"/>
      <c r="AF184" s="197"/>
      <c r="AG184" s="197"/>
      <c r="AH184" s="197"/>
    </row>
    <row r="185" spans="1:34" x14ac:dyDescent="0.35">
      <c r="A185" s="107" t="s">
        <v>310</v>
      </c>
      <c r="B185" s="171">
        <f t="shared" si="4"/>
        <v>18.669999999999998</v>
      </c>
      <c r="C185" s="171">
        <v>2.4700000000000002</v>
      </c>
      <c r="D185" s="171">
        <v>5.77</v>
      </c>
      <c r="E185" s="171">
        <v>8.4499999999999993</v>
      </c>
      <c r="F185" s="171">
        <v>0.64</v>
      </c>
      <c r="G185" s="171">
        <v>1.23</v>
      </c>
      <c r="H185" s="171">
        <v>0.14000000000000001</v>
      </c>
      <c r="I185" s="172">
        <v>-0.03</v>
      </c>
      <c r="J185" s="171">
        <f t="shared" si="5"/>
        <v>211.94000000000003</v>
      </c>
      <c r="K185" s="171">
        <v>27.64</v>
      </c>
      <c r="L185" s="171">
        <v>69.260000000000005</v>
      </c>
      <c r="M185" s="171">
        <v>90.27</v>
      </c>
      <c r="N185" s="171">
        <v>7.63</v>
      </c>
      <c r="O185" s="171">
        <v>16.13</v>
      </c>
      <c r="P185" s="171">
        <v>1.33</v>
      </c>
      <c r="Q185" s="171">
        <v>-0.32</v>
      </c>
      <c r="S185" s="173"/>
      <c r="AB185" s="197"/>
      <c r="AC185" s="197"/>
      <c r="AD185" s="197"/>
      <c r="AE185" s="197"/>
      <c r="AF185" s="197"/>
      <c r="AG185" s="197"/>
      <c r="AH185" s="197"/>
    </row>
    <row r="186" spans="1:34" x14ac:dyDescent="0.35">
      <c r="A186" s="107" t="s">
        <v>311</v>
      </c>
      <c r="B186" s="171">
        <f t="shared" si="4"/>
        <v>21.88</v>
      </c>
      <c r="C186" s="171">
        <v>3.06</v>
      </c>
      <c r="D186" s="171">
        <v>5.95</v>
      </c>
      <c r="E186" s="171">
        <v>10.88</v>
      </c>
      <c r="F186" s="171">
        <v>0.64</v>
      </c>
      <c r="G186" s="171">
        <v>1.27</v>
      </c>
      <c r="H186" s="171">
        <v>0.11</v>
      </c>
      <c r="I186" s="172">
        <v>-0.03</v>
      </c>
      <c r="J186" s="171">
        <f t="shared" si="5"/>
        <v>212.39000000000001</v>
      </c>
      <c r="K186" s="171">
        <v>26.95</v>
      </c>
      <c r="L186" s="171">
        <v>71.37</v>
      </c>
      <c r="M186" s="171">
        <v>91.45</v>
      </c>
      <c r="N186" s="171">
        <v>7.63</v>
      </c>
      <c r="O186" s="171">
        <v>14.3</v>
      </c>
      <c r="P186" s="171">
        <v>1.01</v>
      </c>
      <c r="Q186" s="171">
        <v>-0.32</v>
      </c>
      <c r="S186" s="173"/>
      <c r="AB186" s="197"/>
      <c r="AC186" s="197"/>
      <c r="AD186" s="197"/>
      <c r="AE186" s="197"/>
      <c r="AF186" s="197"/>
      <c r="AG186" s="197"/>
      <c r="AH186" s="197"/>
    </row>
    <row r="187" spans="1:34" x14ac:dyDescent="0.35">
      <c r="A187" s="107" t="s">
        <v>312</v>
      </c>
      <c r="B187" s="171">
        <f t="shared" si="4"/>
        <v>23.450000000000006</v>
      </c>
      <c r="C187" s="171">
        <v>3.71</v>
      </c>
      <c r="D187" s="171">
        <v>5.8</v>
      </c>
      <c r="E187" s="171">
        <v>11.8</v>
      </c>
      <c r="F187" s="171">
        <v>0.68</v>
      </c>
      <c r="G187" s="171">
        <v>1.42</v>
      </c>
      <c r="H187" s="171">
        <v>0.1</v>
      </c>
      <c r="I187" s="172">
        <v>-0.06</v>
      </c>
      <c r="J187" s="171">
        <f t="shared" si="5"/>
        <v>210.24999999999997</v>
      </c>
      <c r="K187" s="171">
        <v>27.11</v>
      </c>
      <c r="L187" s="171">
        <v>69.66</v>
      </c>
      <c r="M187" s="171">
        <v>89.81</v>
      </c>
      <c r="N187" s="171">
        <v>8.2200000000000006</v>
      </c>
      <c r="O187" s="171">
        <v>15.17</v>
      </c>
      <c r="P187" s="171">
        <v>1.03</v>
      </c>
      <c r="Q187" s="171">
        <v>-0.75</v>
      </c>
      <c r="S187" s="173"/>
      <c r="AB187" s="197"/>
      <c r="AC187" s="197"/>
      <c r="AD187" s="197"/>
      <c r="AE187" s="197"/>
      <c r="AF187" s="197"/>
      <c r="AG187" s="197"/>
      <c r="AH187" s="197"/>
    </row>
    <row r="188" spans="1:34" x14ac:dyDescent="0.35">
      <c r="A188" s="107" t="s">
        <v>313</v>
      </c>
      <c r="B188" s="171">
        <f t="shared" si="4"/>
        <v>21.29</v>
      </c>
      <c r="C188" s="171">
        <v>3.24</v>
      </c>
      <c r="D188" s="171">
        <v>5.82</v>
      </c>
      <c r="E188" s="171">
        <v>10.3</v>
      </c>
      <c r="F188" s="171">
        <v>0.68</v>
      </c>
      <c r="G188" s="171">
        <v>1.23</v>
      </c>
      <c r="H188" s="171">
        <v>7.0000000000000007E-2</v>
      </c>
      <c r="I188" s="172">
        <v>-0.05</v>
      </c>
      <c r="J188" s="171">
        <f t="shared" si="5"/>
        <v>208.01000000000002</v>
      </c>
      <c r="K188" s="171">
        <v>27.2</v>
      </c>
      <c r="L188" s="171">
        <v>69.819999999999993</v>
      </c>
      <c r="M188" s="171">
        <v>87.92</v>
      </c>
      <c r="N188" s="171">
        <v>8.2200000000000006</v>
      </c>
      <c r="O188" s="171">
        <v>14.52</v>
      </c>
      <c r="P188" s="171">
        <v>0.9</v>
      </c>
      <c r="Q188" s="171">
        <v>-0.56999999999999995</v>
      </c>
      <c r="S188" s="173"/>
      <c r="AB188" s="197"/>
      <c r="AC188" s="197"/>
      <c r="AD188" s="197"/>
      <c r="AE188" s="197"/>
      <c r="AF188" s="197"/>
      <c r="AG188" s="197"/>
      <c r="AH188" s="197"/>
    </row>
    <row r="189" spans="1:34" x14ac:dyDescent="0.35">
      <c r="A189" s="107" t="s">
        <v>314</v>
      </c>
      <c r="B189" s="171">
        <f t="shared" si="4"/>
        <v>20.270000000000003</v>
      </c>
      <c r="C189" s="171">
        <v>2.61</v>
      </c>
      <c r="D189" s="171">
        <v>5.71</v>
      </c>
      <c r="E189" s="171">
        <v>9.7899999999999991</v>
      </c>
      <c r="F189" s="171">
        <v>0.68</v>
      </c>
      <c r="G189" s="171">
        <v>1.42</v>
      </c>
      <c r="H189" s="171">
        <v>0.1</v>
      </c>
      <c r="I189" s="172">
        <v>-0.04</v>
      </c>
      <c r="J189" s="171">
        <f t="shared" si="5"/>
        <v>212.20000000000002</v>
      </c>
      <c r="K189" s="171">
        <v>25.13</v>
      </c>
      <c r="L189" s="171">
        <v>68.55</v>
      </c>
      <c r="M189" s="171">
        <v>94.57</v>
      </c>
      <c r="N189" s="171">
        <v>8.2200000000000006</v>
      </c>
      <c r="O189" s="171">
        <v>15</v>
      </c>
      <c r="P189" s="171">
        <v>1.1499999999999999</v>
      </c>
      <c r="Q189" s="171">
        <v>-0.42</v>
      </c>
      <c r="S189" s="173"/>
      <c r="AB189" s="197"/>
      <c r="AC189" s="197"/>
      <c r="AD189" s="197"/>
      <c r="AE189" s="197"/>
      <c r="AF189" s="197"/>
      <c r="AG189" s="197"/>
      <c r="AH189" s="197"/>
    </row>
    <row r="190" spans="1:34" x14ac:dyDescent="0.35">
      <c r="A190" s="107" t="s">
        <v>315</v>
      </c>
      <c r="B190" s="171">
        <f t="shared" si="4"/>
        <v>17.399999999999999</v>
      </c>
      <c r="C190" s="171">
        <v>2.2000000000000002</v>
      </c>
      <c r="D190" s="171">
        <v>6.04</v>
      </c>
      <c r="E190" s="171">
        <v>7.36</v>
      </c>
      <c r="F190" s="171">
        <v>0.56999999999999995</v>
      </c>
      <c r="G190" s="171">
        <v>1.1499999999999999</v>
      </c>
      <c r="H190" s="171">
        <v>0.08</v>
      </c>
      <c r="I190" s="172">
        <v>0</v>
      </c>
      <c r="J190" s="171">
        <f t="shared" si="5"/>
        <v>212.25000000000006</v>
      </c>
      <c r="K190" s="171">
        <v>28.9</v>
      </c>
      <c r="L190" s="171">
        <v>72.53</v>
      </c>
      <c r="M190" s="171">
        <v>89.75</v>
      </c>
      <c r="N190" s="171">
        <v>6.83</v>
      </c>
      <c r="O190" s="171">
        <v>13.08</v>
      </c>
      <c r="P190" s="171">
        <v>1.1100000000000001</v>
      </c>
      <c r="Q190" s="171">
        <v>0.05</v>
      </c>
      <c r="S190" s="173"/>
      <c r="AB190" s="197"/>
      <c r="AC190" s="197"/>
      <c r="AD190" s="197"/>
      <c r="AE190" s="197"/>
      <c r="AF190" s="197"/>
      <c r="AG190" s="197"/>
      <c r="AH190" s="197"/>
    </row>
    <row r="191" spans="1:34" x14ac:dyDescent="0.35">
      <c r="A191" s="107" t="s">
        <v>316</v>
      </c>
      <c r="B191" s="171">
        <f t="shared" si="4"/>
        <v>16.399999999999999</v>
      </c>
      <c r="C191" s="171">
        <v>2.11</v>
      </c>
      <c r="D191" s="171">
        <v>5.94</v>
      </c>
      <c r="E191" s="171">
        <v>6.69</v>
      </c>
      <c r="F191" s="171">
        <v>0.56999999999999995</v>
      </c>
      <c r="G191" s="171">
        <v>0.99</v>
      </c>
      <c r="H191" s="171">
        <v>0.06</v>
      </c>
      <c r="I191" s="172">
        <v>0.04</v>
      </c>
      <c r="J191" s="171">
        <f t="shared" si="5"/>
        <v>207.48</v>
      </c>
      <c r="K191" s="171">
        <v>29.02</v>
      </c>
      <c r="L191" s="171">
        <v>71.27</v>
      </c>
      <c r="M191" s="171">
        <v>87.06</v>
      </c>
      <c r="N191" s="171">
        <v>6.83</v>
      </c>
      <c r="O191" s="171">
        <v>12.1</v>
      </c>
      <c r="P191" s="171">
        <v>0.76</v>
      </c>
      <c r="Q191" s="171">
        <v>0.44</v>
      </c>
      <c r="S191" s="173"/>
      <c r="AB191" s="197"/>
      <c r="AC191" s="197"/>
      <c r="AD191" s="197"/>
      <c r="AE191" s="197"/>
      <c r="AF191" s="197"/>
      <c r="AG191" s="197"/>
      <c r="AH191" s="197"/>
    </row>
    <row r="192" spans="1:34" x14ac:dyDescent="0.35">
      <c r="A192" s="107" t="s">
        <v>317</v>
      </c>
      <c r="B192" s="171">
        <f t="shared" si="4"/>
        <v>14.360000000000001</v>
      </c>
      <c r="C192" s="171">
        <v>2.04</v>
      </c>
      <c r="D192" s="171">
        <v>5.63</v>
      </c>
      <c r="E192" s="171">
        <v>5.0199999999999996</v>
      </c>
      <c r="F192" s="171">
        <v>0.56999999999999995</v>
      </c>
      <c r="G192" s="171">
        <v>0.97</v>
      </c>
      <c r="H192" s="171">
        <v>0.05</v>
      </c>
      <c r="I192" s="172">
        <v>0.08</v>
      </c>
      <c r="J192" s="171">
        <f t="shared" si="5"/>
        <v>207.24</v>
      </c>
      <c r="K192" s="171">
        <v>30.14</v>
      </c>
      <c r="L192" s="171">
        <v>67.53</v>
      </c>
      <c r="M192" s="171">
        <v>89.07</v>
      </c>
      <c r="N192" s="171">
        <v>6.83</v>
      </c>
      <c r="O192" s="171">
        <v>11.76</v>
      </c>
      <c r="P192" s="171">
        <v>0.93</v>
      </c>
      <c r="Q192" s="171">
        <v>0.98</v>
      </c>
      <c r="S192" s="173"/>
      <c r="AB192" s="197"/>
      <c r="AC192" s="197"/>
      <c r="AD192" s="197"/>
      <c r="AE192" s="197"/>
      <c r="AF192" s="197"/>
      <c r="AG192" s="197"/>
      <c r="AH192" s="197"/>
    </row>
    <row r="193" spans="1:34" x14ac:dyDescent="0.35">
      <c r="A193" s="107" t="s">
        <v>318</v>
      </c>
      <c r="B193" s="171">
        <f t="shared" si="4"/>
        <v>14.39</v>
      </c>
      <c r="C193" s="171">
        <v>2.2200000000000002</v>
      </c>
      <c r="D193" s="171">
        <v>5.76</v>
      </c>
      <c r="E193" s="171">
        <v>4.68</v>
      </c>
      <c r="F193" s="171">
        <v>0.56000000000000005</v>
      </c>
      <c r="G193" s="171">
        <v>0.98</v>
      </c>
      <c r="H193" s="171">
        <v>0.1</v>
      </c>
      <c r="I193" s="172">
        <v>0.09</v>
      </c>
      <c r="J193" s="171">
        <f t="shared" si="5"/>
        <v>210.64000000000001</v>
      </c>
      <c r="K193" s="171">
        <v>33.42</v>
      </c>
      <c r="L193" s="171">
        <v>69.150000000000006</v>
      </c>
      <c r="M193" s="171">
        <v>86.39</v>
      </c>
      <c r="N193" s="171">
        <v>6.69</v>
      </c>
      <c r="O193" s="171">
        <v>12.14</v>
      </c>
      <c r="P193" s="171">
        <v>1.81</v>
      </c>
      <c r="Q193" s="171">
        <v>1.04</v>
      </c>
      <c r="S193" s="173"/>
      <c r="AB193" s="197"/>
      <c r="AC193" s="197"/>
      <c r="AD193" s="197"/>
      <c r="AE193" s="197"/>
      <c r="AF193" s="197"/>
      <c r="AG193" s="197"/>
      <c r="AH193" s="197"/>
    </row>
    <row r="194" spans="1:34" x14ac:dyDescent="0.35">
      <c r="A194" s="107" t="s">
        <v>319</v>
      </c>
      <c r="B194" s="171">
        <f t="shared" si="4"/>
        <v>14.49</v>
      </c>
      <c r="C194" s="171">
        <v>1.89</v>
      </c>
      <c r="D194" s="171">
        <v>5.95</v>
      </c>
      <c r="E194" s="171">
        <v>4.8899999999999997</v>
      </c>
      <c r="F194" s="171">
        <v>0.56000000000000005</v>
      </c>
      <c r="G194" s="171">
        <v>1</v>
      </c>
      <c r="H194" s="171">
        <v>0.09</v>
      </c>
      <c r="I194" s="172">
        <v>0.11</v>
      </c>
      <c r="J194" s="171">
        <f t="shared" si="5"/>
        <v>210.07000000000002</v>
      </c>
      <c r="K194" s="171">
        <v>29.98</v>
      </c>
      <c r="L194" s="171">
        <v>71.41</v>
      </c>
      <c r="M194" s="171">
        <v>87.09</v>
      </c>
      <c r="N194" s="171">
        <v>6.69</v>
      </c>
      <c r="O194" s="171">
        <v>12.14</v>
      </c>
      <c r="P194" s="171">
        <v>1.46</v>
      </c>
      <c r="Q194" s="171">
        <v>1.3</v>
      </c>
      <c r="S194" s="173"/>
      <c r="AB194" s="197"/>
      <c r="AC194" s="197"/>
      <c r="AD194" s="197"/>
      <c r="AE194" s="197"/>
      <c r="AF194" s="197"/>
      <c r="AG194" s="197"/>
      <c r="AH194" s="197"/>
    </row>
    <row r="195" spans="1:34" x14ac:dyDescent="0.35">
      <c r="A195" s="107" t="s">
        <v>320</v>
      </c>
      <c r="B195" s="171">
        <f t="shared" si="4"/>
        <v>15.219999999999999</v>
      </c>
      <c r="C195" s="171">
        <v>2.31</v>
      </c>
      <c r="D195" s="171">
        <v>5.97</v>
      </c>
      <c r="E195" s="171">
        <v>5.29</v>
      </c>
      <c r="F195" s="171">
        <v>0.56000000000000005</v>
      </c>
      <c r="G195" s="171">
        <v>0.93</v>
      </c>
      <c r="H195" s="171">
        <v>0.12</v>
      </c>
      <c r="I195" s="172">
        <v>0.04</v>
      </c>
      <c r="J195" s="171">
        <f t="shared" si="5"/>
        <v>211.97</v>
      </c>
      <c r="K195" s="171">
        <v>32.409999999999997</v>
      </c>
      <c r="L195" s="171">
        <v>71.650000000000006</v>
      </c>
      <c r="M195" s="171">
        <v>86.65</v>
      </c>
      <c r="N195" s="171">
        <v>6.69</v>
      </c>
      <c r="O195" s="171">
        <v>12.71</v>
      </c>
      <c r="P195" s="171">
        <v>1.35</v>
      </c>
      <c r="Q195" s="171">
        <v>0.51</v>
      </c>
      <c r="S195" s="173"/>
      <c r="AB195" s="197"/>
      <c r="AC195" s="197"/>
      <c r="AD195" s="197"/>
      <c r="AE195" s="197"/>
      <c r="AF195" s="197"/>
      <c r="AG195" s="197"/>
      <c r="AH195" s="197"/>
    </row>
    <row r="196" spans="1:34" x14ac:dyDescent="0.35">
      <c r="A196" s="107" t="s">
        <v>321</v>
      </c>
      <c r="B196" s="171">
        <f t="shared" si="4"/>
        <v>17.599999999999998</v>
      </c>
      <c r="C196" s="171">
        <v>2.85</v>
      </c>
      <c r="D196" s="171">
        <v>5.75</v>
      </c>
      <c r="E196" s="171">
        <v>6.86</v>
      </c>
      <c r="F196" s="171">
        <v>0.71</v>
      </c>
      <c r="G196" s="171">
        <v>1.31</v>
      </c>
      <c r="H196" s="171">
        <v>0.15</v>
      </c>
      <c r="I196" s="172">
        <v>-0.03</v>
      </c>
      <c r="J196" s="171">
        <f t="shared" si="5"/>
        <v>212.70999999999998</v>
      </c>
      <c r="K196" s="171">
        <v>31.44</v>
      </c>
      <c r="L196" s="171">
        <v>68.989999999999995</v>
      </c>
      <c r="M196" s="171">
        <v>84.75</v>
      </c>
      <c r="N196" s="171">
        <v>8.48</v>
      </c>
      <c r="O196" s="171">
        <v>17.91</v>
      </c>
      <c r="P196" s="171">
        <v>1.51</v>
      </c>
      <c r="Q196" s="171">
        <v>-0.37</v>
      </c>
      <c r="S196" s="173"/>
      <c r="AB196" s="197"/>
      <c r="AC196" s="197"/>
      <c r="AD196" s="197"/>
      <c r="AE196" s="197"/>
      <c r="AF196" s="197"/>
      <c r="AG196" s="197"/>
      <c r="AH196" s="197"/>
    </row>
    <row r="197" spans="1:34" x14ac:dyDescent="0.35">
      <c r="A197" s="107" t="s">
        <v>322</v>
      </c>
      <c r="B197" s="171">
        <f t="shared" si="4"/>
        <v>20.569999999999997</v>
      </c>
      <c r="C197" s="171">
        <v>3.32</v>
      </c>
      <c r="D197" s="171">
        <v>6.14</v>
      </c>
      <c r="E197" s="171">
        <v>9.1199999999999992</v>
      </c>
      <c r="F197" s="171">
        <v>0.71</v>
      </c>
      <c r="G197" s="171">
        <v>1.1100000000000001</v>
      </c>
      <c r="H197" s="171">
        <v>0.15</v>
      </c>
      <c r="I197" s="172">
        <v>0.02</v>
      </c>
      <c r="J197" s="171">
        <f t="shared" si="5"/>
        <v>217.97999999999996</v>
      </c>
      <c r="K197" s="171">
        <v>32.68</v>
      </c>
      <c r="L197" s="171">
        <v>73.7</v>
      </c>
      <c r="M197" s="171">
        <v>86.81</v>
      </c>
      <c r="N197" s="171">
        <v>8.48</v>
      </c>
      <c r="O197" s="171">
        <v>14.66</v>
      </c>
      <c r="P197" s="171">
        <v>1.45</v>
      </c>
      <c r="Q197" s="171">
        <v>0.2</v>
      </c>
      <c r="S197" s="173"/>
      <c r="AB197" s="197"/>
      <c r="AC197" s="197"/>
      <c r="AD197" s="197"/>
      <c r="AE197" s="197"/>
      <c r="AF197" s="197"/>
      <c r="AG197" s="197"/>
      <c r="AH197" s="197"/>
    </row>
    <row r="198" spans="1:34" x14ac:dyDescent="0.35">
      <c r="A198" s="107" t="s">
        <v>323</v>
      </c>
      <c r="B198" s="171">
        <f t="shared" si="4"/>
        <v>24.560000000000006</v>
      </c>
      <c r="C198" s="171">
        <v>4.12</v>
      </c>
      <c r="D198" s="171">
        <v>6.43</v>
      </c>
      <c r="E198" s="171">
        <v>11.76</v>
      </c>
      <c r="F198" s="171">
        <v>0.71</v>
      </c>
      <c r="G198" s="171">
        <v>1.41</v>
      </c>
      <c r="H198" s="171">
        <v>0.1</v>
      </c>
      <c r="I198" s="172">
        <v>0.03</v>
      </c>
      <c r="J198" s="171">
        <f t="shared" si="5"/>
        <v>220.75</v>
      </c>
      <c r="K198" s="171">
        <v>30.2</v>
      </c>
      <c r="L198" s="171">
        <v>77.2</v>
      </c>
      <c r="M198" s="171">
        <v>87.7</v>
      </c>
      <c r="N198" s="171">
        <v>8.48</v>
      </c>
      <c r="O198" s="171">
        <v>15.92</v>
      </c>
      <c r="P198" s="171">
        <v>0.9</v>
      </c>
      <c r="Q198" s="171">
        <v>0.35</v>
      </c>
      <c r="S198" s="173"/>
      <c r="AB198" s="197"/>
      <c r="AC198" s="197"/>
      <c r="AD198" s="197"/>
      <c r="AE198" s="197"/>
      <c r="AF198" s="197"/>
      <c r="AG198" s="197"/>
      <c r="AH198" s="197"/>
    </row>
    <row r="199" spans="1:34" x14ac:dyDescent="0.35">
      <c r="A199" s="107" t="s">
        <v>324</v>
      </c>
      <c r="B199" s="171">
        <f t="shared" ref="B199:B262" si="6">SUM(C199:I199)</f>
        <v>21.99</v>
      </c>
      <c r="C199" s="171">
        <v>3.52</v>
      </c>
      <c r="D199" s="171">
        <v>5.67</v>
      </c>
      <c r="E199" s="171">
        <v>10.42</v>
      </c>
      <c r="F199" s="171">
        <v>0.71</v>
      </c>
      <c r="G199" s="171">
        <v>1.49</v>
      </c>
      <c r="H199" s="171">
        <v>0.14000000000000001</v>
      </c>
      <c r="I199" s="172">
        <v>0.04</v>
      </c>
      <c r="J199" s="171">
        <f t="shared" ref="J199:J262" si="7">SUM(K199:Q199)</f>
        <v>212.08999999999997</v>
      </c>
      <c r="K199" s="171">
        <v>31.27</v>
      </c>
      <c r="L199" s="171">
        <v>68.03</v>
      </c>
      <c r="M199" s="171">
        <v>86.41</v>
      </c>
      <c r="N199" s="171">
        <v>8.57</v>
      </c>
      <c r="O199" s="171">
        <v>15.92</v>
      </c>
      <c r="P199" s="171">
        <v>1.4</v>
      </c>
      <c r="Q199" s="171">
        <v>0.49</v>
      </c>
      <c r="S199" s="173"/>
      <c r="AB199" s="197"/>
      <c r="AC199" s="197"/>
      <c r="AD199" s="197"/>
      <c r="AE199" s="197"/>
      <c r="AF199" s="197"/>
      <c r="AG199" s="197"/>
      <c r="AH199" s="197"/>
    </row>
    <row r="200" spans="1:34" x14ac:dyDescent="0.35">
      <c r="A200" s="107" t="s">
        <v>325</v>
      </c>
      <c r="B200" s="171">
        <f t="shared" si="6"/>
        <v>19.189999999999998</v>
      </c>
      <c r="C200" s="171">
        <v>3.12</v>
      </c>
      <c r="D200" s="171">
        <v>5.54</v>
      </c>
      <c r="E200" s="171">
        <v>8.2899999999999991</v>
      </c>
      <c r="F200" s="171">
        <v>0.71</v>
      </c>
      <c r="G200" s="171">
        <v>1.36</v>
      </c>
      <c r="H200" s="171">
        <v>0.15</v>
      </c>
      <c r="I200" s="172">
        <v>0.02</v>
      </c>
      <c r="J200" s="171">
        <f t="shared" si="7"/>
        <v>206.44000000000003</v>
      </c>
      <c r="K200" s="171">
        <v>33.31</v>
      </c>
      <c r="L200" s="171">
        <v>66.42</v>
      </c>
      <c r="M200" s="171">
        <v>79.69</v>
      </c>
      <c r="N200" s="171">
        <v>8.57</v>
      </c>
      <c r="O200" s="171">
        <v>16.3</v>
      </c>
      <c r="P200" s="171">
        <v>1.91</v>
      </c>
      <c r="Q200" s="171">
        <v>0.24</v>
      </c>
      <c r="S200" s="173"/>
      <c r="AB200" s="197"/>
      <c r="AC200" s="197"/>
      <c r="AD200" s="197"/>
      <c r="AE200" s="197"/>
      <c r="AF200" s="197"/>
      <c r="AG200" s="197"/>
      <c r="AH200" s="197"/>
    </row>
    <row r="201" spans="1:34" x14ac:dyDescent="0.35">
      <c r="A201" s="107" t="s">
        <v>326</v>
      </c>
      <c r="B201" s="171">
        <f t="shared" si="6"/>
        <v>19.700000000000003</v>
      </c>
      <c r="C201" s="171">
        <v>3.39</v>
      </c>
      <c r="D201" s="171">
        <v>5.59</v>
      </c>
      <c r="E201" s="171">
        <v>8.32</v>
      </c>
      <c r="F201" s="171">
        <v>0.71</v>
      </c>
      <c r="G201" s="171">
        <v>1.55</v>
      </c>
      <c r="H201" s="171">
        <v>0.11</v>
      </c>
      <c r="I201" s="172">
        <v>0.03</v>
      </c>
      <c r="J201" s="171">
        <f t="shared" si="7"/>
        <v>210.27</v>
      </c>
      <c r="K201" s="171">
        <v>34.26</v>
      </c>
      <c r="L201" s="171">
        <v>67.09</v>
      </c>
      <c r="M201" s="171">
        <v>81.75</v>
      </c>
      <c r="N201" s="171">
        <v>8.57</v>
      </c>
      <c r="O201" s="171">
        <v>16.899999999999999</v>
      </c>
      <c r="P201" s="171">
        <v>1.33</v>
      </c>
      <c r="Q201" s="171">
        <v>0.37</v>
      </c>
      <c r="S201" s="173"/>
      <c r="AB201" s="197"/>
      <c r="AC201" s="197"/>
      <c r="AD201" s="197"/>
      <c r="AE201" s="197"/>
      <c r="AF201" s="197"/>
      <c r="AG201" s="197"/>
      <c r="AH201" s="197"/>
    </row>
    <row r="202" spans="1:34" x14ac:dyDescent="0.35">
      <c r="A202" s="107" t="s">
        <v>327</v>
      </c>
      <c r="B202" s="171">
        <f t="shared" si="6"/>
        <v>15.750000000000002</v>
      </c>
      <c r="C202" s="171">
        <v>1.97</v>
      </c>
      <c r="D202" s="171">
        <v>5.76</v>
      </c>
      <c r="E202" s="171">
        <v>5.77</v>
      </c>
      <c r="F202" s="171">
        <v>0.57999999999999996</v>
      </c>
      <c r="G202" s="171">
        <v>1.48</v>
      </c>
      <c r="H202" s="171">
        <v>0.13</v>
      </c>
      <c r="I202" s="172">
        <v>0.06</v>
      </c>
      <c r="J202" s="171">
        <f t="shared" si="7"/>
        <v>205.39999999999998</v>
      </c>
      <c r="K202" s="171">
        <v>28.39</v>
      </c>
      <c r="L202" s="171">
        <v>69.12</v>
      </c>
      <c r="M202" s="171">
        <v>81.58</v>
      </c>
      <c r="N202" s="171">
        <v>6.92</v>
      </c>
      <c r="O202" s="171">
        <v>16.989999999999998</v>
      </c>
      <c r="P202" s="171">
        <v>1.73</v>
      </c>
      <c r="Q202" s="171">
        <v>0.67</v>
      </c>
      <c r="S202" s="173"/>
      <c r="AB202" s="197"/>
      <c r="AC202" s="197"/>
      <c r="AD202" s="197"/>
      <c r="AE202" s="197"/>
      <c r="AF202" s="197"/>
      <c r="AG202" s="197"/>
      <c r="AH202" s="197"/>
    </row>
    <row r="203" spans="1:34" x14ac:dyDescent="0.35">
      <c r="A203" s="107" t="s">
        <v>328</v>
      </c>
      <c r="B203" s="171">
        <f t="shared" si="6"/>
        <v>15.129999999999997</v>
      </c>
      <c r="C203" s="171">
        <v>2.0099999999999998</v>
      </c>
      <c r="D203" s="171">
        <v>5.51</v>
      </c>
      <c r="E203" s="171">
        <v>5.38</v>
      </c>
      <c r="F203" s="171">
        <v>0.57999999999999996</v>
      </c>
      <c r="G203" s="171">
        <v>1.46</v>
      </c>
      <c r="H203" s="171">
        <v>0.18</v>
      </c>
      <c r="I203" s="172">
        <v>0.01</v>
      </c>
      <c r="J203" s="171">
        <f t="shared" si="7"/>
        <v>202.88</v>
      </c>
      <c r="K203" s="171">
        <v>29.63</v>
      </c>
      <c r="L203" s="171">
        <v>66.180000000000007</v>
      </c>
      <c r="M203" s="171">
        <v>79.98</v>
      </c>
      <c r="N203" s="171">
        <v>6.92</v>
      </c>
      <c r="O203" s="171">
        <v>17.75</v>
      </c>
      <c r="P203" s="171">
        <v>2.2799999999999998</v>
      </c>
      <c r="Q203" s="171">
        <v>0.14000000000000001</v>
      </c>
      <c r="S203" s="173"/>
      <c r="AB203" s="197"/>
      <c r="AC203" s="197"/>
      <c r="AD203" s="197"/>
      <c r="AE203" s="197"/>
      <c r="AF203" s="197"/>
      <c r="AG203" s="197"/>
      <c r="AH203" s="197"/>
    </row>
    <row r="204" spans="1:34" x14ac:dyDescent="0.35">
      <c r="A204" s="107" t="s">
        <v>329</v>
      </c>
      <c r="B204" s="171">
        <f t="shared" si="6"/>
        <v>14.750000000000002</v>
      </c>
      <c r="C204" s="171">
        <v>2.13</v>
      </c>
      <c r="D204" s="171">
        <v>5.86</v>
      </c>
      <c r="E204" s="171">
        <v>4.6100000000000003</v>
      </c>
      <c r="F204" s="171">
        <v>0.57999999999999996</v>
      </c>
      <c r="G204" s="171">
        <v>1.4</v>
      </c>
      <c r="H204" s="171">
        <v>0.11</v>
      </c>
      <c r="I204" s="172">
        <v>0.06</v>
      </c>
      <c r="J204" s="171">
        <f t="shared" si="7"/>
        <v>207.88</v>
      </c>
      <c r="K204" s="171">
        <v>33.22</v>
      </c>
      <c r="L204" s="171">
        <v>70.34</v>
      </c>
      <c r="M204" s="171">
        <v>77.599999999999994</v>
      </c>
      <c r="N204" s="171">
        <v>6.92</v>
      </c>
      <c r="O204" s="171">
        <v>17.07</v>
      </c>
      <c r="P204" s="171">
        <v>1.96</v>
      </c>
      <c r="Q204" s="171">
        <v>0.77</v>
      </c>
      <c r="S204" s="173"/>
      <c r="AB204" s="197"/>
      <c r="AC204" s="197"/>
      <c r="AD204" s="197"/>
      <c r="AE204" s="197"/>
      <c r="AF204" s="197"/>
      <c r="AG204" s="197"/>
      <c r="AH204" s="197"/>
    </row>
    <row r="205" spans="1:34" x14ac:dyDescent="0.35">
      <c r="A205" s="107" t="s">
        <v>330</v>
      </c>
      <c r="B205" s="171">
        <f t="shared" si="6"/>
        <v>14.179999999999998</v>
      </c>
      <c r="C205" s="171">
        <v>1.9</v>
      </c>
      <c r="D205" s="171">
        <v>5.64</v>
      </c>
      <c r="E205" s="171">
        <v>4.57</v>
      </c>
      <c r="F205" s="171">
        <v>0.6</v>
      </c>
      <c r="G205" s="171">
        <v>1.28</v>
      </c>
      <c r="H205" s="171">
        <v>0.1</v>
      </c>
      <c r="I205" s="172">
        <v>0.09</v>
      </c>
      <c r="J205" s="171">
        <f t="shared" si="7"/>
        <v>205.05999999999997</v>
      </c>
      <c r="K205" s="171">
        <v>29.94</v>
      </c>
      <c r="L205" s="171">
        <v>67.709999999999994</v>
      </c>
      <c r="M205" s="171">
        <v>81.7</v>
      </c>
      <c r="N205" s="171">
        <v>7.14</v>
      </c>
      <c r="O205" s="171">
        <v>15.78</v>
      </c>
      <c r="P205" s="171">
        <v>1.76</v>
      </c>
      <c r="Q205" s="171">
        <v>1.03</v>
      </c>
      <c r="S205" s="173"/>
      <c r="AB205" s="197"/>
      <c r="AC205" s="197"/>
      <c r="AD205" s="197"/>
      <c r="AE205" s="197"/>
      <c r="AF205" s="197"/>
      <c r="AG205" s="197"/>
      <c r="AH205" s="197"/>
    </row>
    <row r="206" spans="1:34" x14ac:dyDescent="0.35">
      <c r="A206" s="107" t="s">
        <v>331</v>
      </c>
      <c r="B206" s="171">
        <f t="shared" si="6"/>
        <v>14.11</v>
      </c>
      <c r="C206" s="171">
        <v>2.0499999999999998</v>
      </c>
      <c r="D206" s="171">
        <v>5.54</v>
      </c>
      <c r="E206" s="171">
        <v>4.5</v>
      </c>
      <c r="F206" s="171">
        <v>0.6</v>
      </c>
      <c r="G206" s="171">
        <v>1.23</v>
      </c>
      <c r="H206" s="171">
        <v>0.11</v>
      </c>
      <c r="I206" s="172">
        <v>0.08</v>
      </c>
      <c r="J206" s="171">
        <f t="shared" si="7"/>
        <v>204.49999999999997</v>
      </c>
      <c r="K206" s="171">
        <v>33.24</v>
      </c>
      <c r="L206" s="171">
        <v>66.47</v>
      </c>
      <c r="M206" s="171">
        <v>80.069999999999993</v>
      </c>
      <c r="N206" s="171">
        <v>7.14</v>
      </c>
      <c r="O206" s="171">
        <v>14.84</v>
      </c>
      <c r="P206" s="171">
        <v>1.79</v>
      </c>
      <c r="Q206" s="171">
        <v>0.95</v>
      </c>
      <c r="S206" s="173"/>
      <c r="AB206" s="197"/>
      <c r="AC206" s="197"/>
      <c r="AD206" s="197"/>
      <c r="AE206" s="197"/>
      <c r="AF206" s="197"/>
      <c r="AG206" s="197"/>
      <c r="AH206" s="197"/>
    </row>
    <row r="207" spans="1:34" x14ac:dyDescent="0.35">
      <c r="A207" s="107" t="s">
        <v>332</v>
      </c>
      <c r="B207" s="171">
        <f t="shared" si="6"/>
        <v>14.69</v>
      </c>
      <c r="C207" s="171">
        <v>2.14</v>
      </c>
      <c r="D207" s="171">
        <v>5.86</v>
      </c>
      <c r="E207" s="171">
        <v>4.82</v>
      </c>
      <c r="F207" s="171">
        <v>0.6</v>
      </c>
      <c r="G207" s="171">
        <v>1.06</v>
      </c>
      <c r="H207" s="171">
        <v>0.17</v>
      </c>
      <c r="I207" s="172">
        <v>0.04</v>
      </c>
      <c r="J207" s="171">
        <f t="shared" si="7"/>
        <v>208.71999999999994</v>
      </c>
      <c r="K207" s="171">
        <v>31.41</v>
      </c>
      <c r="L207" s="171">
        <v>70.349999999999994</v>
      </c>
      <c r="M207" s="171">
        <v>82.97</v>
      </c>
      <c r="N207" s="171">
        <v>7.14</v>
      </c>
      <c r="O207" s="171">
        <v>14.36</v>
      </c>
      <c r="P207" s="171">
        <v>2.04</v>
      </c>
      <c r="Q207" s="171">
        <v>0.45</v>
      </c>
      <c r="S207" s="173"/>
      <c r="AB207" s="197"/>
      <c r="AC207" s="197"/>
      <c r="AD207" s="197"/>
      <c r="AE207" s="197"/>
      <c r="AF207" s="197"/>
      <c r="AG207" s="197"/>
      <c r="AH207" s="197"/>
    </row>
    <row r="208" spans="1:34" x14ac:dyDescent="0.35">
      <c r="A208" s="107" t="s">
        <v>333</v>
      </c>
      <c r="B208" s="171">
        <f t="shared" si="6"/>
        <v>16.689999999999998</v>
      </c>
      <c r="C208" s="171">
        <v>2.65</v>
      </c>
      <c r="D208" s="171">
        <v>6.21</v>
      </c>
      <c r="E208" s="171">
        <v>5.86</v>
      </c>
      <c r="F208" s="171">
        <v>0.72</v>
      </c>
      <c r="G208" s="171">
        <v>1.01</v>
      </c>
      <c r="H208" s="171">
        <v>0.22</v>
      </c>
      <c r="I208" s="172">
        <v>0.02</v>
      </c>
      <c r="J208" s="171">
        <f t="shared" si="7"/>
        <v>211.9</v>
      </c>
      <c r="K208" s="171">
        <v>31.83</v>
      </c>
      <c r="L208" s="171">
        <v>74.510000000000005</v>
      </c>
      <c r="M208" s="171">
        <v>80.81</v>
      </c>
      <c r="N208" s="171">
        <v>8.6199999999999992</v>
      </c>
      <c r="O208" s="171">
        <v>13.7</v>
      </c>
      <c r="P208" s="171">
        <v>2.21</v>
      </c>
      <c r="Q208" s="171">
        <v>0.22</v>
      </c>
      <c r="S208" s="173"/>
      <c r="AB208" s="197"/>
      <c r="AC208" s="197"/>
      <c r="AD208" s="197"/>
      <c r="AE208" s="197"/>
      <c r="AF208" s="197"/>
      <c r="AG208" s="197"/>
      <c r="AH208" s="197"/>
    </row>
    <row r="209" spans="1:34" x14ac:dyDescent="0.35">
      <c r="A209" s="107" t="s">
        <v>334</v>
      </c>
      <c r="B209" s="171">
        <f t="shared" si="6"/>
        <v>18.089999999999996</v>
      </c>
      <c r="C209" s="171">
        <v>3.56</v>
      </c>
      <c r="D209" s="171">
        <v>5.81</v>
      </c>
      <c r="E209" s="171">
        <v>6.75</v>
      </c>
      <c r="F209" s="171">
        <v>0.72</v>
      </c>
      <c r="G209" s="171">
        <v>1.05</v>
      </c>
      <c r="H209" s="171">
        <v>0.21</v>
      </c>
      <c r="I209" s="172">
        <v>-0.01</v>
      </c>
      <c r="J209" s="171">
        <f t="shared" si="7"/>
        <v>210.27000000000004</v>
      </c>
      <c r="K209" s="171">
        <v>41.76</v>
      </c>
      <c r="L209" s="171">
        <v>69.7</v>
      </c>
      <c r="M209" s="171">
        <v>74.319999999999993</v>
      </c>
      <c r="N209" s="171">
        <v>8.6199999999999992</v>
      </c>
      <c r="O209" s="171">
        <v>13.9</v>
      </c>
      <c r="P209" s="171">
        <v>2.11</v>
      </c>
      <c r="Q209" s="171">
        <v>-0.14000000000000001</v>
      </c>
      <c r="S209" s="173"/>
      <c r="AB209" s="197"/>
      <c r="AC209" s="197"/>
      <c r="AD209" s="197"/>
      <c r="AE209" s="197"/>
      <c r="AF209" s="197"/>
      <c r="AG209" s="197"/>
      <c r="AH209" s="197"/>
    </row>
    <row r="210" spans="1:34" x14ac:dyDescent="0.35">
      <c r="A210" s="107" t="s">
        <v>335</v>
      </c>
      <c r="B210" s="171">
        <f t="shared" si="6"/>
        <v>19.98</v>
      </c>
      <c r="C210" s="171">
        <v>3.82</v>
      </c>
      <c r="D210" s="171">
        <v>5.47</v>
      </c>
      <c r="E210" s="171">
        <v>8.36</v>
      </c>
      <c r="F210" s="171">
        <v>0.72</v>
      </c>
      <c r="G210" s="171">
        <v>1.25</v>
      </c>
      <c r="H210" s="171">
        <v>0.26</v>
      </c>
      <c r="I210" s="172">
        <v>0.1</v>
      </c>
      <c r="J210" s="171">
        <f t="shared" si="7"/>
        <v>203.54999999999998</v>
      </c>
      <c r="K210" s="171">
        <v>38.380000000000003</v>
      </c>
      <c r="L210" s="171">
        <v>65.69</v>
      </c>
      <c r="M210" s="171">
        <v>73.22</v>
      </c>
      <c r="N210" s="171">
        <v>8.6199999999999992</v>
      </c>
      <c r="O210" s="171">
        <v>14</v>
      </c>
      <c r="P210" s="171">
        <v>2.41</v>
      </c>
      <c r="Q210" s="171">
        <v>1.23</v>
      </c>
      <c r="S210" s="173"/>
      <c r="AB210" s="197"/>
      <c r="AC210" s="197"/>
      <c r="AD210" s="197"/>
      <c r="AE210" s="197"/>
      <c r="AF210" s="197"/>
      <c r="AG210" s="197"/>
      <c r="AH210" s="197"/>
    </row>
    <row r="211" spans="1:34" x14ac:dyDescent="0.35">
      <c r="A211" s="107" t="s">
        <v>336</v>
      </c>
      <c r="B211" s="171">
        <f t="shared" si="6"/>
        <v>20.439999999999998</v>
      </c>
      <c r="C211" s="171">
        <v>3.63</v>
      </c>
      <c r="D211" s="171">
        <v>5.72</v>
      </c>
      <c r="E211" s="171">
        <v>8.66</v>
      </c>
      <c r="F211" s="171">
        <v>0.76</v>
      </c>
      <c r="G211" s="171">
        <v>1.31</v>
      </c>
      <c r="H211" s="171">
        <v>0.24</v>
      </c>
      <c r="I211" s="172">
        <v>0.12</v>
      </c>
      <c r="J211" s="171">
        <f t="shared" si="7"/>
        <v>206.82</v>
      </c>
      <c r="K211" s="171">
        <v>36.630000000000003</v>
      </c>
      <c r="L211" s="171">
        <v>68.62</v>
      </c>
      <c r="M211" s="171">
        <v>74.650000000000006</v>
      </c>
      <c r="N211" s="171">
        <v>9.15</v>
      </c>
      <c r="O211" s="171">
        <v>13.93</v>
      </c>
      <c r="P211" s="171">
        <v>2.39</v>
      </c>
      <c r="Q211" s="171">
        <v>1.45</v>
      </c>
      <c r="S211" s="173"/>
      <c r="AB211" s="197"/>
      <c r="AC211" s="197"/>
      <c r="AD211" s="197"/>
      <c r="AE211" s="197"/>
      <c r="AF211" s="197"/>
      <c r="AG211" s="197"/>
      <c r="AH211" s="197"/>
    </row>
    <row r="212" spans="1:34" x14ac:dyDescent="0.35">
      <c r="A212" s="107" t="s">
        <v>337</v>
      </c>
      <c r="B212" s="171">
        <f t="shared" si="6"/>
        <v>20.490000000000002</v>
      </c>
      <c r="C212" s="171">
        <v>4.16</v>
      </c>
      <c r="D212" s="171">
        <v>5.52</v>
      </c>
      <c r="E212" s="171">
        <v>8.5500000000000007</v>
      </c>
      <c r="F212" s="171">
        <v>0.76</v>
      </c>
      <c r="G212" s="171">
        <v>1.34</v>
      </c>
      <c r="H212" s="171">
        <v>0.2</v>
      </c>
      <c r="I212" s="172">
        <v>-0.04</v>
      </c>
      <c r="J212" s="171">
        <f t="shared" si="7"/>
        <v>207.93</v>
      </c>
      <c r="K212" s="171">
        <v>39.81</v>
      </c>
      <c r="L212" s="171">
        <v>66.260000000000005</v>
      </c>
      <c r="M212" s="171">
        <v>74.790000000000006</v>
      </c>
      <c r="N212" s="171">
        <v>9.15</v>
      </c>
      <c r="O212" s="171">
        <v>16.11</v>
      </c>
      <c r="P212" s="171">
        <v>2.35</v>
      </c>
      <c r="Q212" s="171">
        <v>-0.54</v>
      </c>
      <c r="S212" s="173"/>
      <c r="AB212" s="197"/>
      <c r="AC212" s="197"/>
      <c r="AD212" s="197"/>
      <c r="AE212" s="197"/>
      <c r="AF212" s="197"/>
      <c r="AG212" s="197"/>
      <c r="AH212" s="197"/>
    </row>
    <row r="213" spans="1:34" x14ac:dyDescent="0.35">
      <c r="A213" s="107" t="s">
        <v>338</v>
      </c>
      <c r="B213" s="171">
        <f t="shared" si="6"/>
        <v>18.330000000000005</v>
      </c>
      <c r="C213" s="171">
        <v>3.9</v>
      </c>
      <c r="D213" s="171">
        <v>5.65</v>
      </c>
      <c r="E213" s="171">
        <v>6.69</v>
      </c>
      <c r="F213" s="171">
        <v>0.76</v>
      </c>
      <c r="G213" s="171">
        <v>1.07</v>
      </c>
      <c r="H213" s="171">
        <v>0.17</v>
      </c>
      <c r="I213" s="172">
        <v>0.09</v>
      </c>
      <c r="J213" s="171">
        <f t="shared" si="7"/>
        <v>205.78</v>
      </c>
      <c r="K213" s="171">
        <v>42.98</v>
      </c>
      <c r="L213" s="171">
        <v>67.8</v>
      </c>
      <c r="M213" s="171">
        <v>70.83</v>
      </c>
      <c r="N213" s="171">
        <v>9.15</v>
      </c>
      <c r="O213" s="171">
        <v>11.97</v>
      </c>
      <c r="P213" s="171">
        <v>1.91</v>
      </c>
      <c r="Q213" s="171">
        <v>1.1399999999999999</v>
      </c>
      <c r="S213" s="173"/>
      <c r="AB213" s="197"/>
      <c r="AC213" s="197"/>
      <c r="AD213" s="197"/>
      <c r="AE213" s="197"/>
      <c r="AF213" s="197"/>
      <c r="AG213" s="197"/>
      <c r="AH213" s="197"/>
    </row>
    <row r="214" spans="1:34" x14ac:dyDescent="0.35">
      <c r="A214" s="107" t="s">
        <v>339</v>
      </c>
      <c r="B214" s="171">
        <f t="shared" si="6"/>
        <v>17.45</v>
      </c>
      <c r="C214" s="171">
        <v>3.38</v>
      </c>
      <c r="D214" s="171">
        <v>5.49</v>
      </c>
      <c r="E214" s="171">
        <v>6.42</v>
      </c>
      <c r="F214" s="171">
        <v>0.57999999999999996</v>
      </c>
      <c r="G214" s="171">
        <v>1.34</v>
      </c>
      <c r="H214" s="171">
        <v>0.15</v>
      </c>
      <c r="I214" s="172">
        <v>0.09</v>
      </c>
      <c r="J214" s="171">
        <f t="shared" si="7"/>
        <v>204.12</v>
      </c>
      <c r="K214" s="171">
        <v>41.3</v>
      </c>
      <c r="L214" s="171">
        <v>65.89</v>
      </c>
      <c r="M214" s="171">
        <v>71.37</v>
      </c>
      <c r="N214" s="171">
        <v>7</v>
      </c>
      <c r="O214" s="171">
        <v>15.5</v>
      </c>
      <c r="P214" s="171">
        <v>1.96</v>
      </c>
      <c r="Q214" s="171">
        <v>1.1000000000000001</v>
      </c>
      <c r="S214" s="173"/>
      <c r="AB214" s="197"/>
      <c r="AC214" s="197"/>
      <c r="AD214" s="197"/>
      <c r="AE214" s="197"/>
      <c r="AF214" s="197"/>
      <c r="AG214" s="197"/>
      <c r="AH214" s="197"/>
    </row>
    <row r="215" spans="1:34" x14ac:dyDescent="0.35">
      <c r="A215" s="107" t="s">
        <v>340</v>
      </c>
      <c r="B215" s="171">
        <f t="shared" si="6"/>
        <v>16.28</v>
      </c>
      <c r="C215" s="171">
        <v>3.06</v>
      </c>
      <c r="D215" s="171">
        <v>5.71</v>
      </c>
      <c r="E215" s="171">
        <v>5.33</v>
      </c>
      <c r="F215" s="171">
        <v>0.57999999999999996</v>
      </c>
      <c r="G215" s="171">
        <v>1.36</v>
      </c>
      <c r="H215" s="171">
        <v>0.14000000000000001</v>
      </c>
      <c r="I215" s="172">
        <v>0.1</v>
      </c>
      <c r="J215" s="171">
        <f t="shared" si="7"/>
        <v>213.31</v>
      </c>
      <c r="K215" s="171">
        <v>43.05</v>
      </c>
      <c r="L215" s="171">
        <v>68.58</v>
      </c>
      <c r="M215" s="171">
        <v>75.400000000000006</v>
      </c>
      <c r="N215" s="171">
        <v>7</v>
      </c>
      <c r="O215" s="171">
        <v>16.34</v>
      </c>
      <c r="P215" s="171">
        <v>1.79</v>
      </c>
      <c r="Q215" s="171">
        <v>1.1499999999999999</v>
      </c>
      <c r="S215" s="173"/>
      <c r="AB215" s="197"/>
      <c r="AC215" s="197"/>
      <c r="AD215" s="197"/>
      <c r="AE215" s="197"/>
      <c r="AF215" s="197"/>
      <c r="AG215" s="197"/>
      <c r="AH215" s="197"/>
    </row>
    <row r="216" spans="1:34" x14ac:dyDescent="0.35">
      <c r="A216" s="107" t="s">
        <v>341</v>
      </c>
      <c r="B216" s="171">
        <f t="shared" si="6"/>
        <v>14.510000000000003</v>
      </c>
      <c r="C216" s="171">
        <v>2.62</v>
      </c>
      <c r="D216" s="171">
        <v>5.5</v>
      </c>
      <c r="E216" s="171">
        <v>4.28</v>
      </c>
      <c r="F216" s="171">
        <v>0.57999999999999996</v>
      </c>
      <c r="G216" s="171">
        <v>1.3</v>
      </c>
      <c r="H216" s="171">
        <v>0.15</v>
      </c>
      <c r="I216" s="172">
        <v>0.08</v>
      </c>
      <c r="J216" s="171">
        <f t="shared" si="7"/>
        <v>207.03</v>
      </c>
      <c r="K216" s="171">
        <v>41.43</v>
      </c>
      <c r="L216" s="171">
        <v>66.010000000000005</v>
      </c>
      <c r="M216" s="171">
        <v>73.42</v>
      </c>
      <c r="N216" s="171">
        <v>7</v>
      </c>
      <c r="O216" s="171">
        <v>15.72</v>
      </c>
      <c r="P216" s="171">
        <v>2.4700000000000002</v>
      </c>
      <c r="Q216" s="171">
        <v>0.98</v>
      </c>
      <c r="S216" s="173"/>
      <c r="AB216" s="197"/>
      <c r="AC216" s="197"/>
      <c r="AD216" s="197"/>
      <c r="AE216" s="197"/>
      <c r="AF216" s="197"/>
      <c r="AG216" s="197"/>
      <c r="AH216" s="197"/>
    </row>
    <row r="217" spans="1:34" x14ac:dyDescent="0.35">
      <c r="A217" s="107" t="s">
        <v>342</v>
      </c>
      <c r="B217" s="171">
        <f t="shared" si="6"/>
        <v>14.24</v>
      </c>
      <c r="C217" s="171">
        <v>2.8</v>
      </c>
      <c r="D217" s="171">
        <v>5.47</v>
      </c>
      <c r="E217" s="171">
        <v>3.92</v>
      </c>
      <c r="F217" s="171">
        <v>0.56999999999999995</v>
      </c>
      <c r="G217" s="171">
        <v>1.22</v>
      </c>
      <c r="H217" s="171">
        <v>0.14000000000000001</v>
      </c>
      <c r="I217" s="172">
        <v>0.12</v>
      </c>
      <c r="J217" s="171">
        <f t="shared" si="7"/>
        <v>207.41</v>
      </c>
      <c r="K217" s="171">
        <v>44.15</v>
      </c>
      <c r="L217" s="171">
        <v>65.69</v>
      </c>
      <c r="M217" s="171">
        <v>72.02</v>
      </c>
      <c r="N217" s="171">
        <v>6.83</v>
      </c>
      <c r="O217" s="171">
        <v>14.86</v>
      </c>
      <c r="P217" s="171">
        <v>2.4500000000000002</v>
      </c>
      <c r="Q217" s="171">
        <v>1.41</v>
      </c>
      <c r="S217" s="173"/>
      <c r="AB217" s="197"/>
      <c r="AC217" s="197"/>
      <c r="AD217" s="197"/>
      <c r="AE217" s="197"/>
      <c r="AF217" s="197"/>
      <c r="AG217" s="197"/>
      <c r="AH217" s="197"/>
    </row>
    <row r="218" spans="1:34" x14ac:dyDescent="0.35">
      <c r="A218" s="107" t="s">
        <v>343</v>
      </c>
      <c r="B218" s="171">
        <f t="shared" si="6"/>
        <v>14.58</v>
      </c>
      <c r="C218" s="171">
        <v>2.74</v>
      </c>
      <c r="D218" s="171">
        <v>6</v>
      </c>
      <c r="E218" s="171">
        <v>3.59</v>
      </c>
      <c r="F218" s="171">
        <v>0.56999999999999995</v>
      </c>
      <c r="G218" s="171">
        <v>1.42</v>
      </c>
      <c r="H218" s="171">
        <v>0.15</v>
      </c>
      <c r="I218" s="172">
        <v>0.11</v>
      </c>
      <c r="J218" s="171">
        <f t="shared" si="7"/>
        <v>214.25000000000003</v>
      </c>
      <c r="K218" s="171">
        <v>42.99</v>
      </c>
      <c r="L218" s="171">
        <v>72.02</v>
      </c>
      <c r="M218" s="171">
        <v>71.86</v>
      </c>
      <c r="N218" s="171">
        <v>6.83</v>
      </c>
      <c r="O218" s="171">
        <v>16.91</v>
      </c>
      <c r="P218" s="171">
        <v>2.31</v>
      </c>
      <c r="Q218" s="171">
        <v>1.33</v>
      </c>
      <c r="S218" s="173"/>
      <c r="AB218" s="197"/>
      <c r="AC218" s="197"/>
      <c r="AD218" s="197"/>
      <c r="AE218" s="197"/>
      <c r="AF218" s="197"/>
      <c r="AG218" s="197"/>
      <c r="AH218" s="197"/>
    </row>
    <row r="219" spans="1:34" x14ac:dyDescent="0.35">
      <c r="A219" s="107" t="s">
        <v>344</v>
      </c>
      <c r="B219" s="171">
        <f t="shared" si="6"/>
        <v>14.75</v>
      </c>
      <c r="C219" s="171">
        <v>3.05</v>
      </c>
      <c r="D219" s="171">
        <v>5.62</v>
      </c>
      <c r="E219" s="171">
        <v>3.91</v>
      </c>
      <c r="F219" s="171">
        <v>0.56999999999999995</v>
      </c>
      <c r="G219" s="171">
        <v>1.25</v>
      </c>
      <c r="H219" s="171">
        <v>0.23</v>
      </c>
      <c r="I219" s="172">
        <v>0.12</v>
      </c>
      <c r="J219" s="171">
        <f t="shared" si="7"/>
        <v>202.47000000000003</v>
      </c>
      <c r="K219" s="171">
        <v>41.58</v>
      </c>
      <c r="L219" s="171">
        <v>67.48</v>
      </c>
      <c r="M219" s="171">
        <v>65.569999999999993</v>
      </c>
      <c r="N219" s="171">
        <v>6.83</v>
      </c>
      <c r="O219" s="171">
        <v>16.77</v>
      </c>
      <c r="P219" s="171">
        <v>2.8</v>
      </c>
      <c r="Q219" s="171">
        <v>1.44</v>
      </c>
      <c r="S219" s="173"/>
      <c r="AB219" s="197"/>
      <c r="AC219" s="197"/>
      <c r="AD219" s="197"/>
      <c r="AE219" s="197"/>
      <c r="AF219" s="197"/>
      <c r="AG219" s="197"/>
      <c r="AH219" s="197"/>
    </row>
    <row r="220" spans="1:34" x14ac:dyDescent="0.35">
      <c r="A220" s="107" t="s">
        <v>345</v>
      </c>
      <c r="B220" s="171">
        <f t="shared" si="6"/>
        <v>17.670000000000002</v>
      </c>
      <c r="C220" s="171">
        <v>3.8</v>
      </c>
      <c r="D220" s="171">
        <v>5.65</v>
      </c>
      <c r="E220" s="171">
        <v>6.01</v>
      </c>
      <c r="F220" s="171">
        <v>0.79</v>
      </c>
      <c r="G220" s="171">
        <v>1.17</v>
      </c>
      <c r="H220" s="171">
        <v>0.19</v>
      </c>
      <c r="I220" s="172">
        <v>0.06</v>
      </c>
      <c r="J220" s="171">
        <f t="shared" si="7"/>
        <v>204.56000000000003</v>
      </c>
      <c r="K220" s="171">
        <v>39.76</v>
      </c>
      <c r="L220" s="171">
        <v>67.77</v>
      </c>
      <c r="M220" s="171">
        <v>69.760000000000005</v>
      </c>
      <c r="N220" s="171">
        <v>9.43</v>
      </c>
      <c r="O220" s="171">
        <v>15.31</v>
      </c>
      <c r="P220" s="171">
        <v>1.86</v>
      </c>
      <c r="Q220" s="171">
        <v>0.67</v>
      </c>
      <c r="S220" s="173"/>
      <c r="AB220" s="197"/>
      <c r="AC220" s="197"/>
      <c r="AD220" s="197"/>
      <c r="AE220" s="197"/>
      <c r="AF220" s="197"/>
      <c r="AG220" s="197"/>
      <c r="AH220" s="197"/>
    </row>
    <row r="221" spans="1:34" x14ac:dyDescent="0.35">
      <c r="A221" s="107" t="s">
        <v>346</v>
      </c>
      <c r="B221" s="171">
        <f t="shared" si="6"/>
        <v>18.529999999999998</v>
      </c>
      <c r="C221" s="171">
        <v>3.61</v>
      </c>
      <c r="D221" s="171">
        <v>5.33</v>
      </c>
      <c r="E221" s="171">
        <v>7.4</v>
      </c>
      <c r="F221" s="171">
        <v>0.79</v>
      </c>
      <c r="G221" s="171">
        <v>1.07</v>
      </c>
      <c r="H221" s="171">
        <v>0.24</v>
      </c>
      <c r="I221" s="172">
        <v>0.09</v>
      </c>
      <c r="J221" s="171">
        <f t="shared" si="7"/>
        <v>199.62000000000003</v>
      </c>
      <c r="K221" s="171">
        <v>36.29</v>
      </c>
      <c r="L221" s="171">
        <v>64.02</v>
      </c>
      <c r="M221" s="171">
        <v>72.150000000000006</v>
      </c>
      <c r="N221" s="171">
        <v>9.43</v>
      </c>
      <c r="O221" s="171">
        <v>14.08</v>
      </c>
      <c r="P221" s="171">
        <v>2.5299999999999998</v>
      </c>
      <c r="Q221" s="171">
        <v>1.1200000000000001</v>
      </c>
      <c r="S221" s="173"/>
      <c r="AB221" s="197"/>
      <c r="AC221" s="197"/>
      <c r="AD221" s="197"/>
      <c r="AE221" s="197"/>
      <c r="AF221" s="197"/>
      <c r="AG221" s="197"/>
      <c r="AH221" s="197"/>
    </row>
    <row r="222" spans="1:34" x14ac:dyDescent="0.35">
      <c r="A222" s="107" t="s">
        <v>347</v>
      </c>
      <c r="B222" s="171">
        <f t="shared" si="6"/>
        <v>21.309999999999995</v>
      </c>
      <c r="C222" s="171">
        <v>4.16</v>
      </c>
      <c r="D222" s="171">
        <v>6.14</v>
      </c>
      <c r="E222" s="171">
        <v>8.49</v>
      </c>
      <c r="F222" s="171">
        <v>0.79</v>
      </c>
      <c r="G222" s="171">
        <v>1.36</v>
      </c>
      <c r="H222" s="171">
        <v>0.28999999999999998</v>
      </c>
      <c r="I222" s="172">
        <v>0.08</v>
      </c>
      <c r="J222" s="171">
        <f t="shared" si="7"/>
        <v>211.14000000000001</v>
      </c>
      <c r="K222" s="171">
        <v>38.19</v>
      </c>
      <c r="L222" s="171">
        <v>73.73</v>
      </c>
      <c r="M222" s="171">
        <v>71.25</v>
      </c>
      <c r="N222" s="171">
        <v>9.43</v>
      </c>
      <c r="O222" s="171">
        <v>14.98</v>
      </c>
      <c r="P222" s="171">
        <v>2.57</v>
      </c>
      <c r="Q222" s="171">
        <v>0.99</v>
      </c>
      <c r="S222" s="173"/>
      <c r="AB222" s="197"/>
      <c r="AC222" s="197"/>
      <c r="AD222" s="197"/>
      <c r="AE222" s="197"/>
      <c r="AF222" s="197"/>
      <c r="AG222" s="197"/>
      <c r="AH222" s="197"/>
    </row>
    <row r="223" spans="1:34" x14ac:dyDescent="0.35">
      <c r="A223" s="107" t="s">
        <v>348</v>
      </c>
      <c r="B223" s="171">
        <f t="shared" si="6"/>
        <v>21.09</v>
      </c>
      <c r="C223" s="171">
        <v>4.05</v>
      </c>
      <c r="D223" s="171">
        <v>5.28</v>
      </c>
      <c r="E223" s="171">
        <v>9.11</v>
      </c>
      <c r="F223" s="171">
        <v>0.8</v>
      </c>
      <c r="G223" s="171">
        <v>1.52</v>
      </c>
      <c r="H223" s="171">
        <v>0.26</v>
      </c>
      <c r="I223" s="172">
        <v>7.0000000000000007E-2</v>
      </c>
      <c r="J223" s="171">
        <f t="shared" si="7"/>
        <v>199.65</v>
      </c>
      <c r="K223" s="171">
        <v>35.08</v>
      </c>
      <c r="L223" s="171">
        <v>63.33</v>
      </c>
      <c r="M223" s="171">
        <v>72.13</v>
      </c>
      <c r="N223" s="171">
        <v>9.6300000000000008</v>
      </c>
      <c r="O223" s="171">
        <v>16.14</v>
      </c>
      <c r="P223" s="171">
        <v>2.48</v>
      </c>
      <c r="Q223" s="171">
        <v>0.86</v>
      </c>
      <c r="S223" s="173"/>
      <c r="AB223" s="197"/>
      <c r="AC223" s="197"/>
      <c r="AD223" s="197"/>
      <c r="AE223" s="197"/>
      <c r="AF223" s="197"/>
      <c r="AG223" s="197"/>
      <c r="AH223" s="197"/>
    </row>
    <row r="224" spans="1:34" x14ac:dyDescent="0.35">
      <c r="A224" s="107" t="s">
        <v>349</v>
      </c>
      <c r="B224" s="171">
        <f t="shared" si="6"/>
        <v>19.75</v>
      </c>
      <c r="C224" s="171">
        <v>3.68</v>
      </c>
      <c r="D224" s="171">
        <v>5.19</v>
      </c>
      <c r="E224" s="171">
        <v>8.57</v>
      </c>
      <c r="F224" s="171">
        <v>0.8</v>
      </c>
      <c r="G224" s="171">
        <v>1.22</v>
      </c>
      <c r="H224" s="171">
        <v>0.22</v>
      </c>
      <c r="I224" s="172">
        <v>7.0000000000000007E-2</v>
      </c>
      <c r="J224" s="171">
        <f t="shared" si="7"/>
        <v>194.61999999999998</v>
      </c>
      <c r="K224" s="171">
        <v>32.58</v>
      </c>
      <c r="L224" s="171">
        <v>62.26</v>
      </c>
      <c r="M224" s="171">
        <v>71.989999999999995</v>
      </c>
      <c r="N224" s="171">
        <v>9.6300000000000008</v>
      </c>
      <c r="O224" s="171">
        <v>14.89</v>
      </c>
      <c r="P224" s="171">
        <v>2.46</v>
      </c>
      <c r="Q224" s="171">
        <v>0.81</v>
      </c>
      <c r="S224" s="173"/>
      <c r="AB224" s="197"/>
      <c r="AC224" s="197"/>
      <c r="AD224" s="197"/>
      <c r="AE224" s="197"/>
      <c r="AF224" s="197"/>
      <c r="AG224" s="197"/>
      <c r="AH224" s="197"/>
    </row>
    <row r="225" spans="1:34" x14ac:dyDescent="0.35">
      <c r="A225" s="107" t="s">
        <v>350</v>
      </c>
      <c r="B225" s="171">
        <f t="shared" si="6"/>
        <v>20.880000000000006</v>
      </c>
      <c r="C225" s="171">
        <v>4.03</v>
      </c>
      <c r="D225" s="171">
        <v>5.23</v>
      </c>
      <c r="E225" s="171">
        <v>9.23</v>
      </c>
      <c r="F225" s="171">
        <v>0.8</v>
      </c>
      <c r="G225" s="171">
        <v>1.26</v>
      </c>
      <c r="H225" s="171">
        <v>0.23</v>
      </c>
      <c r="I225" s="172">
        <v>0.1</v>
      </c>
      <c r="J225" s="171">
        <f t="shared" si="7"/>
        <v>194.32999999999998</v>
      </c>
      <c r="K225" s="171">
        <v>30.83</v>
      </c>
      <c r="L225" s="171">
        <v>62.73</v>
      </c>
      <c r="M225" s="171">
        <v>72.55</v>
      </c>
      <c r="N225" s="171">
        <v>9.6300000000000008</v>
      </c>
      <c r="O225" s="171">
        <v>14.7</v>
      </c>
      <c r="P225" s="171">
        <v>2.66</v>
      </c>
      <c r="Q225" s="171">
        <v>1.23</v>
      </c>
      <c r="S225" s="173"/>
      <c r="AB225" s="197"/>
      <c r="AC225" s="197"/>
      <c r="AD225" s="197"/>
      <c r="AE225" s="197"/>
      <c r="AF225" s="197"/>
      <c r="AG225" s="197"/>
      <c r="AH225" s="197"/>
    </row>
    <row r="226" spans="1:34" x14ac:dyDescent="0.35">
      <c r="A226" s="107" t="s">
        <v>351</v>
      </c>
      <c r="B226" s="171">
        <f t="shared" si="6"/>
        <v>18.050000000000004</v>
      </c>
      <c r="C226" s="171">
        <v>3.25</v>
      </c>
      <c r="D226" s="171">
        <v>5.87</v>
      </c>
      <c r="E226" s="171">
        <v>6.52</v>
      </c>
      <c r="F226" s="171">
        <v>0.76</v>
      </c>
      <c r="G226" s="171">
        <v>1.29</v>
      </c>
      <c r="H226" s="171">
        <v>0.26</v>
      </c>
      <c r="I226" s="172">
        <v>0.1</v>
      </c>
      <c r="J226" s="171">
        <f t="shared" si="7"/>
        <v>210.76</v>
      </c>
      <c r="K226" s="171">
        <v>38.67</v>
      </c>
      <c r="L226" s="171">
        <v>70.41</v>
      </c>
      <c r="M226" s="171">
        <v>72.75</v>
      </c>
      <c r="N226" s="171">
        <v>9.1300000000000008</v>
      </c>
      <c r="O226" s="171">
        <v>15.25</v>
      </c>
      <c r="P226" s="171">
        <v>3.34</v>
      </c>
      <c r="Q226" s="171">
        <v>1.21</v>
      </c>
      <c r="S226" s="173"/>
      <c r="AB226" s="197"/>
      <c r="AC226" s="197"/>
      <c r="AD226" s="197"/>
      <c r="AE226" s="197"/>
      <c r="AF226" s="197"/>
      <c r="AG226" s="197"/>
      <c r="AH226" s="197"/>
    </row>
    <row r="227" spans="1:34" x14ac:dyDescent="0.35">
      <c r="A227" s="107" t="s">
        <v>352</v>
      </c>
      <c r="B227" s="171">
        <f t="shared" si="6"/>
        <v>15.909999999999997</v>
      </c>
      <c r="C227" s="171">
        <v>3</v>
      </c>
      <c r="D227" s="171">
        <v>5.7</v>
      </c>
      <c r="E227" s="171">
        <v>5.0599999999999996</v>
      </c>
      <c r="F227" s="171">
        <v>0.76</v>
      </c>
      <c r="G227" s="171">
        <v>1.03</v>
      </c>
      <c r="H227" s="171">
        <v>0.25</v>
      </c>
      <c r="I227" s="172">
        <v>0.11</v>
      </c>
      <c r="J227" s="171">
        <f t="shared" si="7"/>
        <v>203.38</v>
      </c>
      <c r="K227" s="171">
        <v>41.3</v>
      </c>
      <c r="L227" s="171">
        <v>68.400000000000006</v>
      </c>
      <c r="M227" s="171">
        <v>67.709999999999994</v>
      </c>
      <c r="N227" s="171">
        <v>9.1300000000000008</v>
      </c>
      <c r="O227" s="171">
        <v>12.34</v>
      </c>
      <c r="P227" s="171">
        <v>3.23</v>
      </c>
      <c r="Q227" s="171">
        <v>1.27</v>
      </c>
      <c r="S227" s="173"/>
      <c r="AB227" s="197"/>
      <c r="AC227" s="197"/>
      <c r="AD227" s="197"/>
      <c r="AE227" s="197"/>
      <c r="AF227" s="197"/>
      <c r="AG227" s="197"/>
      <c r="AH227" s="197"/>
    </row>
    <row r="228" spans="1:34" x14ac:dyDescent="0.35">
      <c r="A228" s="107" t="s">
        <v>353</v>
      </c>
      <c r="B228" s="171">
        <f t="shared" si="6"/>
        <v>14.26</v>
      </c>
      <c r="C228" s="171">
        <v>2.48</v>
      </c>
      <c r="D228" s="171">
        <v>5.73</v>
      </c>
      <c r="E228" s="171">
        <v>3.94</v>
      </c>
      <c r="F228" s="171">
        <v>0.76</v>
      </c>
      <c r="G228" s="171">
        <v>1.06</v>
      </c>
      <c r="H228" s="171">
        <v>0.19</v>
      </c>
      <c r="I228" s="172">
        <v>0.1</v>
      </c>
      <c r="J228" s="171">
        <f t="shared" si="7"/>
        <v>204.25999999999996</v>
      </c>
      <c r="K228" s="171">
        <v>39.64</v>
      </c>
      <c r="L228" s="171">
        <v>68.739999999999995</v>
      </c>
      <c r="M228" s="171">
        <v>69.569999999999993</v>
      </c>
      <c r="N228" s="171">
        <v>9.1300000000000008</v>
      </c>
      <c r="O228" s="171">
        <v>12.82</v>
      </c>
      <c r="P228" s="171">
        <v>3.16</v>
      </c>
      <c r="Q228" s="171">
        <v>1.2</v>
      </c>
      <c r="S228" s="173"/>
      <c r="AB228" s="197"/>
      <c r="AC228" s="197"/>
      <c r="AD228" s="197"/>
      <c r="AE228" s="197"/>
      <c r="AF228" s="197"/>
      <c r="AG228" s="197"/>
      <c r="AH228" s="197"/>
    </row>
    <row r="229" spans="1:34" x14ac:dyDescent="0.35">
      <c r="A229" s="107" t="s">
        <v>354</v>
      </c>
      <c r="B229" s="171">
        <f t="shared" si="6"/>
        <v>13.72</v>
      </c>
      <c r="C229" s="171">
        <v>2.58</v>
      </c>
      <c r="D229" s="171">
        <v>5.43</v>
      </c>
      <c r="E229" s="171">
        <v>3.39</v>
      </c>
      <c r="F229" s="171">
        <v>0.66</v>
      </c>
      <c r="G229" s="171">
        <v>1.37</v>
      </c>
      <c r="H229" s="171">
        <v>0.14000000000000001</v>
      </c>
      <c r="I229" s="172">
        <v>0.15</v>
      </c>
      <c r="J229" s="171">
        <f t="shared" si="7"/>
        <v>203.66000000000003</v>
      </c>
      <c r="K229" s="171">
        <v>41.64</v>
      </c>
      <c r="L229" s="171">
        <v>65.180000000000007</v>
      </c>
      <c r="M229" s="171">
        <v>68.09</v>
      </c>
      <c r="N229" s="171">
        <v>7.93</v>
      </c>
      <c r="O229" s="171">
        <v>16.5</v>
      </c>
      <c r="P229" s="171">
        <v>2.5</v>
      </c>
      <c r="Q229" s="171">
        <v>1.82</v>
      </c>
      <c r="S229" s="173"/>
      <c r="AB229" s="197"/>
      <c r="AC229" s="197"/>
      <c r="AD229" s="197"/>
      <c r="AE229" s="197"/>
      <c r="AF229" s="197"/>
      <c r="AG229" s="197"/>
      <c r="AH229" s="197"/>
    </row>
    <row r="230" spans="1:34" x14ac:dyDescent="0.35">
      <c r="A230" s="107" t="s">
        <v>355</v>
      </c>
      <c r="B230" s="171">
        <f t="shared" si="6"/>
        <v>14.16</v>
      </c>
      <c r="C230" s="171">
        <v>2.87</v>
      </c>
      <c r="D230" s="171">
        <v>5.71</v>
      </c>
      <c r="E230" s="171">
        <v>3.11</v>
      </c>
      <c r="F230" s="171">
        <v>0.66</v>
      </c>
      <c r="G230" s="171">
        <v>1.5</v>
      </c>
      <c r="H230" s="171">
        <v>0.18</v>
      </c>
      <c r="I230" s="172">
        <v>0.13</v>
      </c>
      <c r="J230" s="171">
        <f t="shared" si="7"/>
        <v>209.45999999999998</v>
      </c>
      <c r="K230" s="171">
        <v>45.68</v>
      </c>
      <c r="L230" s="171">
        <v>68.48</v>
      </c>
      <c r="M230" s="171">
        <v>65.05</v>
      </c>
      <c r="N230" s="171">
        <v>7.93</v>
      </c>
      <c r="O230" s="171">
        <v>17.91</v>
      </c>
      <c r="P230" s="171">
        <v>2.85</v>
      </c>
      <c r="Q230" s="171">
        <v>1.56</v>
      </c>
      <c r="S230" s="173"/>
      <c r="AB230" s="197"/>
      <c r="AC230" s="197"/>
      <c r="AD230" s="197"/>
      <c r="AE230" s="197"/>
      <c r="AF230" s="197"/>
      <c r="AG230" s="197"/>
      <c r="AH230" s="197"/>
    </row>
    <row r="231" spans="1:34" x14ac:dyDescent="0.35">
      <c r="A231" s="107" t="s">
        <v>356</v>
      </c>
      <c r="B231" s="171">
        <f t="shared" si="6"/>
        <v>14.860000000000001</v>
      </c>
      <c r="C231" s="171">
        <v>2.96</v>
      </c>
      <c r="D231" s="171">
        <v>5.8</v>
      </c>
      <c r="E231" s="171">
        <v>3.88</v>
      </c>
      <c r="F231" s="171">
        <v>0.66</v>
      </c>
      <c r="G231" s="171">
        <v>1.22</v>
      </c>
      <c r="H231" s="171">
        <v>0.22</v>
      </c>
      <c r="I231" s="172">
        <v>0.12</v>
      </c>
      <c r="J231" s="171">
        <f t="shared" si="7"/>
        <v>207.29000000000002</v>
      </c>
      <c r="K231" s="171">
        <v>41.21</v>
      </c>
      <c r="L231" s="171">
        <v>69.58</v>
      </c>
      <c r="M231" s="171">
        <v>68.260000000000005</v>
      </c>
      <c r="N231" s="171">
        <v>7.93</v>
      </c>
      <c r="O231" s="171">
        <v>16.05</v>
      </c>
      <c r="P231" s="171">
        <v>2.84</v>
      </c>
      <c r="Q231" s="171">
        <v>1.42</v>
      </c>
      <c r="S231" s="173"/>
      <c r="AB231" s="197"/>
      <c r="AC231" s="197"/>
      <c r="AD231" s="197"/>
      <c r="AE231" s="197"/>
      <c r="AF231" s="197"/>
      <c r="AG231" s="197"/>
      <c r="AH231" s="197"/>
    </row>
    <row r="232" spans="1:34" x14ac:dyDescent="0.35">
      <c r="A232" s="107" t="s">
        <v>357</v>
      </c>
      <c r="B232" s="171">
        <f t="shared" si="6"/>
        <v>16.340000000000003</v>
      </c>
      <c r="C232" s="171">
        <v>3.22</v>
      </c>
      <c r="D232" s="171">
        <v>5.7</v>
      </c>
      <c r="E232" s="171">
        <v>4.87</v>
      </c>
      <c r="F232" s="171">
        <v>0.81</v>
      </c>
      <c r="G232" s="171">
        <v>1.3</v>
      </c>
      <c r="H232" s="171">
        <v>0.34</v>
      </c>
      <c r="I232" s="172">
        <v>0.1</v>
      </c>
      <c r="J232" s="171">
        <f t="shared" si="7"/>
        <v>207.22</v>
      </c>
      <c r="K232" s="171">
        <v>37.11</v>
      </c>
      <c r="L232" s="171">
        <v>68.459999999999994</v>
      </c>
      <c r="M232" s="171">
        <v>70.53</v>
      </c>
      <c r="N232" s="171">
        <v>9.73</v>
      </c>
      <c r="O232" s="171">
        <v>16.739999999999998</v>
      </c>
      <c r="P232" s="171">
        <v>3.44</v>
      </c>
      <c r="Q232" s="171">
        <v>1.21</v>
      </c>
      <c r="S232" s="173"/>
      <c r="AB232" s="197"/>
      <c r="AC232" s="197"/>
      <c r="AD232" s="197"/>
      <c r="AE232" s="197"/>
      <c r="AF232" s="197"/>
      <c r="AG232" s="197"/>
      <c r="AH232" s="197"/>
    </row>
    <row r="233" spans="1:34" x14ac:dyDescent="0.35">
      <c r="A233" s="107" t="s">
        <v>358</v>
      </c>
      <c r="B233" s="171">
        <f t="shared" si="6"/>
        <v>19.02</v>
      </c>
      <c r="C233" s="171">
        <v>3.44</v>
      </c>
      <c r="D233" s="171">
        <v>5.76</v>
      </c>
      <c r="E233" s="171">
        <v>7.33</v>
      </c>
      <c r="F233" s="171">
        <v>0.81</v>
      </c>
      <c r="G233" s="171">
        <v>1.26</v>
      </c>
      <c r="H233" s="171">
        <v>0.31</v>
      </c>
      <c r="I233" s="172">
        <v>0.11</v>
      </c>
      <c r="J233" s="171">
        <f t="shared" si="7"/>
        <v>204.33999999999997</v>
      </c>
      <c r="K233" s="171">
        <v>33.33</v>
      </c>
      <c r="L233" s="171">
        <v>69.12</v>
      </c>
      <c r="M233" s="171">
        <v>70.989999999999995</v>
      </c>
      <c r="N233" s="171">
        <v>9.73</v>
      </c>
      <c r="O233" s="171">
        <v>16.41</v>
      </c>
      <c r="P233" s="171">
        <v>3.41</v>
      </c>
      <c r="Q233" s="171">
        <v>1.35</v>
      </c>
      <c r="S233" s="173"/>
      <c r="AB233" s="197"/>
      <c r="AC233" s="197"/>
      <c r="AD233" s="197"/>
      <c r="AE233" s="197"/>
      <c r="AF233" s="197"/>
      <c r="AG233" s="197"/>
      <c r="AH233" s="197"/>
    </row>
    <row r="234" spans="1:34" x14ac:dyDescent="0.35">
      <c r="A234" s="107" t="s">
        <v>359</v>
      </c>
      <c r="B234" s="171">
        <f t="shared" si="6"/>
        <v>19.419999999999998</v>
      </c>
      <c r="C234" s="171">
        <v>3.49</v>
      </c>
      <c r="D234" s="171">
        <v>5.6</v>
      </c>
      <c r="E234" s="171">
        <v>7.61</v>
      </c>
      <c r="F234" s="171">
        <v>0.81</v>
      </c>
      <c r="G234" s="171">
        <v>1.41</v>
      </c>
      <c r="H234" s="171">
        <v>0.42</v>
      </c>
      <c r="I234" s="172">
        <v>0.08</v>
      </c>
      <c r="J234" s="171">
        <f t="shared" si="7"/>
        <v>198.58999999999997</v>
      </c>
      <c r="K234" s="171">
        <v>34.03</v>
      </c>
      <c r="L234" s="171">
        <v>67.180000000000007</v>
      </c>
      <c r="M234" s="171">
        <v>67.3</v>
      </c>
      <c r="N234" s="171">
        <v>9.73</v>
      </c>
      <c r="O234" s="171">
        <v>15.55</v>
      </c>
      <c r="P234" s="171">
        <v>3.85</v>
      </c>
      <c r="Q234" s="171">
        <v>0.95</v>
      </c>
      <c r="S234" s="173"/>
      <c r="AB234" s="197"/>
      <c r="AC234" s="197"/>
      <c r="AD234" s="197"/>
      <c r="AE234" s="197"/>
      <c r="AF234" s="197"/>
      <c r="AG234" s="197"/>
      <c r="AH234" s="197"/>
    </row>
    <row r="235" spans="1:34" x14ac:dyDescent="0.35">
      <c r="A235" s="107" t="s">
        <v>360</v>
      </c>
      <c r="B235" s="171">
        <f t="shared" si="6"/>
        <v>19.66</v>
      </c>
      <c r="C235" s="171">
        <v>3.67</v>
      </c>
      <c r="D235" s="171">
        <v>5.23</v>
      </c>
      <c r="E235" s="171">
        <v>8</v>
      </c>
      <c r="F235" s="171">
        <v>0.87</v>
      </c>
      <c r="G235" s="171">
        <v>1.33</v>
      </c>
      <c r="H235" s="171">
        <v>0.41</v>
      </c>
      <c r="I235" s="172">
        <v>0.15</v>
      </c>
      <c r="J235" s="171">
        <f t="shared" si="7"/>
        <v>197.36</v>
      </c>
      <c r="K235" s="171">
        <v>36</v>
      </c>
      <c r="L235" s="171">
        <v>62.81</v>
      </c>
      <c r="M235" s="171">
        <v>67.88</v>
      </c>
      <c r="N235" s="171">
        <v>10.49</v>
      </c>
      <c r="O235" s="171">
        <v>14.4</v>
      </c>
      <c r="P235" s="171">
        <v>3.94</v>
      </c>
      <c r="Q235" s="171">
        <v>1.84</v>
      </c>
      <c r="S235" s="173"/>
      <c r="AB235" s="197"/>
      <c r="AC235" s="197"/>
      <c r="AD235" s="197"/>
      <c r="AE235" s="197"/>
      <c r="AF235" s="197"/>
      <c r="AG235" s="197"/>
      <c r="AH235" s="197"/>
    </row>
    <row r="236" spans="1:34" x14ac:dyDescent="0.35">
      <c r="A236" s="107" t="s">
        <v>361</v>
      </c>
      <c r="B236" s="171">
        <f t="shared" si="6"/>
        <v>18.32</v>
      </c>
      <c r="C236" s="171">
        <v>3.24</v>
      </c>
      <c r="D236" s="171">
        <v>5.39</v>
      </c>
      <c r="E236" s="171">
        <v>7.15</v>
      </c>
      <c r="F236" s="171">
        <v>0.87</v>
      </c>
      <c r="G236" s="171">
        <v>1.1100000000000001</v>
      </c>
      <c r="H236" s="171">
        <v>0.42</v>
      </c>
      <c r="I236" s="172">
        <v>0.14000000000000001</v>
      </c>
      <c r="J236" s="171">
        <f t="shared" si="7"/>
        <v>196.57</v>
      </c>
      <c r="K236" s="171">
        <v>34.82</v>
      </c>
      <c r="L236" s="171">
        <v>64.69</v>
      </c>
      <c r="M236" s="171">
        <v>66.47</v>
      </c>
      <c r="N236" s="171">
        <v>10.49</v>
      </c>
      <c r="O236" s="171">
        <v>13.7</v>
      </c>
      <c r="P236" s="171">
        <v>4.6900000000000004</v>
      </c>
      <c r="Q236" s="171">
        <v>1.71</v>
      </c>
      <c r="S236" s="173"/>
      <c r="AB236" s="197"/>
      <c r="AC236" s="197"/>
      <c r="AD236" s="197"/>
      <c r="AE236" s="197"/>
      <c r="AF236" s="197"/>
      <c r="AG236" s="197"/>
      <c r="AH236" s="197"/>
    </row>
    <row r="237" spans="1:34" x14ac:dyDescent="0.35">
      <c r="A237" s="107" t="s">
        <v>362</v>
      </c>
      <c r="B237" s="171">
        <f t="shared" si="6"/>
        <v>17.869999999999997</v>
      </c>
      <c r="C237" s="171">
        <v>3.44</v>
      </c>
      <c r="D237" s="171">
        <v>5.43</v>
      </c>
      <c r="E237" s="171">
        <v>6.5</v>
      </c>
      <c r="F237" s="171">
        <v>0.87</v>
      </c>
      <c r="G237" s="171">
        <v>1.1499999999999999</v>
      </c>
      <c r="H237" s="171">
        <v>0.36</v>
      </c>
      <c r="I237" s="172">
        <v>0.12</v>
      </c>
      <c r="J237" s="171">
        <f t="shared" si="7"/>
        <v>196.5</v>
      </c>
      <c r="K237" s="171">
        <v>36.08</v>
      </c>
      <c r="L237" s="171">
        <v>65.14</v>
      </c>
      <c r="M237" s="171">
        <v>65.17</v>
      </c>
      <c r="N237" s="171">
        <v>10.49</v>
      </c>
      <c r="O237" s="171">
        <v>13.9</v>
      </c>
      <c r="P237" s="171">
        <v>4.2300000000000004</v>
      </c>
      <c r="Q237" s="171">
        <v>1.49</v>
      </c>
      <c r="S237" s="173"/>
      <c r="AB237" s="197"/>
      <c r="AC237" s="197"/>
      <c r="AD237" s="197"/>
      <c r="AE237" s="197"/>
      <c r="AF237" s="197"/>
      <c r="AG237" s="197"/>
      <c r="AH237" s="197"/>
    </row>
    <row r="238" spans="1:34" x14ac:dyDescent="0.35">
      <c r="A238" s="107" t="s">
        <v>363</v>
      </c>
      <c r="B238" s="171">
        <f t="shared" si="6"/>
        <v>15.940000000000001</v>
      </c>
      <c r="C238" s="171">
        <v>2.89</v>
      </c>
      <c r="D238" s="171">
        <v>5.71</v>
      </c>
      <c r="E238" s="171">
        <v>4.88</v>
      </c>
      <c r="F238" s="171">
        <v>0.81</v>
      </c>
      <c r="G238" s="171">
        <v>1.23</v>
      </c>
      <c r="H238" s="171">
        <v>0.27</v>
      </c>
      <c r="I238" s="172">
        <v>0.15</v>
      </c>
      <c r="J238" s="171">
        <f t="shared" si="7"/>
        <v>202.09</v>
      </c>
      <c r="K238" s="171">
        <v>39.159999999999997</v>
      </c>
      <c r="L238" s="171">
        <v>68.540000000000006</v>
      </c>
      <c r="M238" s="171">
        <v>64.39</v>
      </c>
      <c r="N238" s="171">
        <v>9.76</v>
      </c>
      <c r="O238" s="171">
        <v>14.9</v>
      </c>
      <c r="P238" s="171">
        <v>3.52</v>
      </c>
      <c r="Q238" s="171">
        <v>1.82</v>
      </c>
      <c r="S238" s="173"/>
      <c r="AB238" s="197"/>
      <c r="AC238" s="197"/>
      <c r="AD238" s="197"/>
      <c r="AE238" s="197"/>
      <c r="AF238" s="197"/>
      <c r="AG238" s="197"/>
      <c r="AH238" s="197"/>
    </row>
    <row r="239" spans="1:34" x14ac:dyDescent="0.35">
      <c r="A239" s="107" t="s">
        <v>364</v>
      </c>
      <c r="B239" s="171">
        <f t="shared" si="6"/>
        <v>14.660000000000002</v>
      </c>
      <c r="C239" s="171">
        <v>2.4300000000000002</v>
      </c>
      <c r="D239" s="171">
        <v>5.31</v>
      </c>
      <c r="E239" s="171">
        <v>4.4800000000000004</v>
      </c>
      <c r="F239" s="171">
        <v>0.81</v>
      </c>
      <c r="G239" s="171">
        <v>1.25</v>
      </c>
      <c r="H239" s="171">
        <v>0.23</v>
      </c>
      <c r="I239" s="172">
        <v>0.15</v>
      </c>
      <c r="J239" s="171">
        <f t="shared" si="7"/>
        <v>199.99999999999997</v>
      </c>
      <c r="K239" s="171">
        <v>37.51</v>
      </c>
      <c r="L239" s="171">
        <v>63.76</v>
      </c>
      <c r="M239" s="171">
        <v>69.040000000000006</v>
      </c>
      <c r="N239" s="171">
        <v>9.76</v>
      </c>
      <c r="O239" s="171">
        <v>15.1</v>
      </c>
      <c r="P239" s="171">
        <v>3.01</v>
      </c>
      <c r="Q239" s="171">
        <v>1.82</v>
      </c>
      <c r="S239" s="173"/>
      <c r="AB239" s="197"/>
      <c r="AC239" s="197"/>
      <c r="AD239" s="197"/>
      <c r="AE239" s="197"/>
      <c r="AF239" s="197"/>
      <c r="AG239" s="197"/>
      <c r="AH239" s="197"/>
    </row>
    <row r="240" spans="1:34" x14ac:dyDescent="0.35">
      <c r="A240" s="107" t="s">
        <v>365</v>
      </c>
      <c r="B240" s="171">
        <f t="shared" si="6"/>
        <v>13.780000000000001</v>
      </c>
      <c r="C240" s="171">
        <v>1.75</v>
      </c>
      <c r="D240" s="171">
        <v>5.75</v>
      </c>
      <c r="E240" s="171">
        <v>3.86</v>
      </c>
      <c r="F240" s="171">
        <v>0.81</v>
      </c>
      <c r="G240" s="171">
        <v>1.32</v>
      </c>
      <c r="H240" s="171">
        <v>0.16</v>
      </c>
      <c r="I240" s="172">
        <v>0.13</v>
      </c>
      <c r="J240" s="171">
        <f t="shared" si="7"/>
        <v>202.26</v>
      </c>
      <c r="K240" s="171">
        <v>29.86</v>
      </c>
      <c r="L240" s="171">
        <v>69.05</v>
      </c>
      <c r="M240" s="171">
        <v>73.33</v>
      </c>
      <c r="N240" s="171">
        <v>9.76</v>
      </c>
      <c r="O240" s="171">
        <v>15.96</v>
      </c>
      <c r="P240" s="171">
        <v>2.7</v>
      </c>
      <c r="Q240" s="171">
        <v>1.6</v>
      </c>
      <c r="S240" s="173"/>
      <c r="AB240" s="197"/>
      <c r="AC240" s="197"/>
      <c r="AD240" s="197"/>
      <c r="AE240" s="197"/>
      <c r="AF240" s="197"/>
      <c r="AG240" s="197"/>
      <c r="AH240" s="197"/>
    </row>
    <row r="241" spans="1:34" x14ac:dyDescent="0.35">
      <c r="A241" s="107" t="s">
        <v>366</v>
      </c>
      <c r="B241" s="171">
        <f t="shared" si="6"/>
        <v>13.389999999999999</v>
      </c>
      <c r="C241" s="171">
        <v>1.6</v>
      </c>
      <c r="D241" s="171">
        <v>5.47</v>
      </c>
      <c r="E241" s="171">
        <v>3.88</v>
      </c>
      <c r="F241" s="171">
        <v>0.81</v>
      </c>
      <c r="G241" s="171">
        <v>1.27</v>
      </c>
      <c r="H241" s="171">
        <v>0.19</v>
      </c>
      <c r="I241" s="172">
        <v>0.17</v>
      </c>
      <c r="J241" s="171">
        <f t="shared" si="7"/>
        <v>197.31</v>
      </c>
      <c r="K241" s="171">
        <v>27.69</v>
      </c>
      <c r="L241" s="171">
        <v>65.59</v>
      </c>
      <c r="M241" s="171">
        <v>73.989999999999995</v>
      </c>
      <c r="N241" s="171">
        <v>9.74</v>
      </c>
      <c r="O241" s="171">
        <v>15.08</v>
      </c>
      <c r="P241" s="171">
        <v>3.22</v>
      </c>
      <c r="Q241" s="171">
        <v>2</v>
      </c>
      <c r="S241" s="173"/>
      <c r="AB241" s="197"/>
      <c r="AC241" s="197"/>
      <c r="AD241" s="197"/>
      <c r="AE241" s="197"/>
      <c r="AF241" s="197"/>
      <c r="AG241" s="197"/>
      <c r="AH241" s="197"/>
    </row>
    <row r="242" spans="1:34" x14ac:dyDescent="0.35">
      <c r="A242" s="107" t="s">
        <v>367</v>
      </c>
      <c r="B242" s="171">
        <f t="shared" si="6"/>
        <v>13.729999999999999</v>
      </c>
      <c r="C242" s="171">
        <v>1.61</v>
      </c>
      <c r="D242" s="171">
        <v>5.87</v>
      </c>
      <c r="E242" s="171">
        <v>3.88</v>
      </c>
      <c r="F242" s="171">
        <v>0.81</v>
      </c>
      <c r="G242" s="171">
        <v>1.1200000000000001</v>
      </c>
      <c r="H242" s="171">
        <v>0.28000000000000003</v>
      </c>
      <c r="I242" s="172">
        <v>0.16</v>
      </c>
      <c r="J242" s="171">
        <f t="shared" si="7"/>
        <v>198.35</v>
      </c>
      <c r="K242" s="171">
        <v>27.08</v>
      </c>
      <c r="L242" s="171">
        <v>70.45</v>
      </c>
      <c r="M242" s="171">
        <v>71.28</v>
      </c>
      <c r="N242" s="171">
        <v>9.74</v>
      </c>
      <c r="O242" s="171">
        <v>13.43</v>
      </c>
      <c r="P242" s="171">
        <v>4.3899999999999997</v>
      </c>
      <c r="Q242" s="171">
        <v>1.98</v>
      </c>
      <c r="S242" s="173"/>
      <c r="AB242" s="197"/>
      <c r="AC242" s="197"/>
      <c r="AD242" s="197"/>
      <c r="AE242" s="197"/>
      <c r="AF242" s="197"/>
      <c r="AG242" s="197"/>
      <c r="AH242" s="197"/>
    </row>
    <row r="243" spans="1:34" x14ac:dyDescent="0.35">
      <c r="A243" s="107" t="s">
        <v>368</v>
      </c>
      <c r="B243" s="171">
        <f t="shared" si="6"/>
        <v>14.170000000000002</v>
      </c>
      <c r="C243" s="171">
        <v>2.52</v>
      </c>
      <c r="D243" s="171">
        <v>5.69</v>
      </c>
      <c r="E243" s="171">
        <v>3.83</v>
      </c>
      <c r="F243" s="171">
        <v>0.81</v>
      </c>
      <c r="G243" s="171">
        <v>1.01</v>
      </c>
      <c r="H243" s="171">
        <v>0.17</v>
      </c>
      <c r="I243" s="172">
        <v>0.14000000000000001</v>
      </c>
      <c r="J243" s="171">
        <f t="shared" si="7"/>
        <v>201.60999999999999</v>
      </c>
      <c r="K243" s="171">
        <v>37.26</v>
      </c>
      <c r="L243" s="171">
        <v>68.28</v>
      </c>
      <c r="M243" s="171">
        <v>69.27</v>
      </c>
      <c r="N243" s="171">
        <v>9.74</v>
      </c>
      <c r="O243" s="171">
        <v>13.2</v>
      </c>
      <c r="P243" s="171">
        <v>2.23</v>
      </c>
      <c r="Q243" s="171">
        <v>1.63</v>
      </c>
      <c r="S243" s="173"/>
      <c r="AB243" s="197"/>
      <c r="AC243" s="197"/>
      <c r="AD243" s="197"/>
      <c r="AE243" s="197"/>
      <c r="AF243" s="197"/>
      <c r="AG243" s="197"/>
      <c r="AH243" s="197"/>
    </row>
    <row r="244" spans="1:34" x14ac:dyDescent="0.35">
      <c r="A244" s="107" t="s">
        <v>369</v>
      </c>
      <c r="B244" s="171">
        <f t="shared" si="6"/>
        <v>15.75</v>
      </c>
      <c r="C244" s="171">
        <v>2.54</v>
      </c>
      <c r="D244" s="171">
        <v>5.69</v>
      </c>
      <c r="E244" s="171">
        <v>5.08</v>
      </c>
      <c r="F244" s="171">
        <v>1.07</v>
      </c>
      <c r="G244" s="171">
        <v>0.87</v>
      </c>
      <c r="H244" s="171">
        <v>0.37</v>
      </c>
      <c r="I244" s="172">
        <v>0.13</v>
      </c>
      <c r="J244" s="171">
        <f t="shared" si="7"/>
        <v>198.79</v>
      </c>
      <c r="K244" s="171">
        <v>29.79</v>
      </c>
      <c r="L244" s="171">
        <v>68.33</v>
      </c>
      <c r="M244" s="171">
        <v>71.52</v>
      </c>
      <c r="N244" s="171">
        <v>12.85</v>
      </c>
      <c r="O244" s="171">
        <v>10.98</v>
      </c>
      <c r="P244" s="171">
        <v>3.8</v>
      </c>
      <c r="Q244" s="171">
        <v>1.52</v>
      </c>
      <c r="S244" s="173"/>
      <c r="AB244" s="197"/>
      <c r="AC244" s="197"/>
      <c r="AD244" s="197"/>
      <c r="AE244" s="197"/>
      <c r="AF244" s="197"/>
      <c r="AG244" s="197"/>
      <c r="AH244" s="197"/>
    </row>
    <row r="245" spans="1:34" x14ac:dyDescent="0.35">
      <c r="A245" s="107" t="s">
        <v>370</v>
      </c>
      <c r="B245" s="171">
        <f t="shared" si="6"/>
        <v>17.599999999999998</v>
      </c>
      <c r="C245" s="171">
        <v>2.91</v>
      </c>
      <c r="D245" s="171">
        <v>5.64</v>
      </c>
      <c r="E245" s="171">
        <v>6.65</v>
      </c>
      <c r="F245" s="171">
        <v>1.07</v>
      </c>
      <c r="G245" s="171">
        <v>0.86</v>
      </c>
      <c r="H245" s="171">
        <v>0.31</v>
      </c>
      <c r="I245" s="172">
        <v>0.16</v>
      </c>
      <c r="J245" s="171">
        <f t="shared" si="7"/>
        <v>196.61999999999998</v>
      </c>
      <c r="K245" s="171">
        <v>29.89</v>
      </c>
      <c r="L245" s="171">
        <v>67.709999999999994</v>
      </c>
      <c r="M245" s="171">
        <v>69.73</v>
      </c>
      <c r="N245" s="171">
        <v>12.85</v>
      </c>
      <c r="O245" s="171">
        <v>11.01</v>
      </c>
      <c r="P245" s="171">
        <v>3.5</v>
      </c>
      <c r="Q245" s="171">
        <v>1.93</v>
      </c>
      <c r="S245" s="173"/>
      <c r="AB245" s="197"/>
      <c r="AC245" s="197"/>
      <c r="AD245" s="197"/>
      <c r="AE245" s="197"/>
      <c r="AF245" s="197"/>
      <c r="AG245" s="197"/>
      <c r="AH245" s="197"/>
    </row>
    <row r="246" spans="1:34" x14ac:dyDescent="0.35">
      <c r="A246" s="107" t="s">
        <v>371</v>
      </c>
      <c r="B246" s="171">
        <f t="shared" si="6"/>
        <v>19.41</v>
      </c>
      <c r="C246" s="171">
        <v>2.9</v>
      </c>
      <c r="D246" s="171">
        <v>5.6</v>
      </c>
      <c r="E246" s="171">
        <v>7.93</v>
      </c>
      <c r="F246" s="171">
        <v>1.07</v>
      </c>
      <c r="G246" s="171">
        <v>1.32</v>
      </c>
      <c r="H246" s="171">
        <v>0.44</v>
      </c>
      <c r="I246" s="172">
        <v>0.15</v>
      </c>
      <c r="J246" s="171">
        <f t="shared" si="7"/>
        <v>195.71</v>
      </c>
      <c r="K246" s="171">
        <v>26.67</v>
      </c>
      <c r="L246" s="171">
        <v>67.239999999999995</v>
      </c>
      <c r="M246" s="171">
        <v>68.56</v>
      </c>
      <c r="N246" s="171">
        <v>12.85</v>
      </c>
      <c r="O246" s="171">
        <v>14.55</v>
      </c>
      <c r="P246" s="171">
        <v>4</v>
      </c>
      <c r="Q246" s="171">
        <v>1.84</v>
      </c>
      <c r="S246" s="173"/>
      <c r="AB246" s="197"/>
      <c r="AC246" s="197"/>
      <c r="AD246" s="197"/>
      <c r="AE246" s="197"/>
      <c r="AF246" s="197"/>
      <c r="AG246" s="197"/>
      <c r="AH246" s="197"/>
    </row>
    <row r="247" spans="1:34" x14ac:dyDescent="0.35">
      <c r="A247" s="107" t="s">
        <v>372</v>
      </c>
      <c r="B247" s="171">
        <f t="shared" si="6"/>
        <v>20.49</v>
      </c>
      <c r="C247" s="171">
        <v>3.16</v>
      </c>
      <c r="D247" s="171">
        <v>5.57</v>
      </c>
      <c r="E247" s="171">
        <v>8.5399999999999991</v>
      </c>
      <c r="F247" s="171">
        <v>1.1299999999999999</v>
      </c>
      <c r="G247" s="171">
        <v>1.46</v>
      </c>
      <c r="H247" s="171">
        <v>0.49</v>
      </c>
      <c r="I247" s="172">
        <v>0.14000000000000001</v>
      </c>
      <c r="J247" s="171">
        <f t="shared" si="7"/>
        <v>197.70000000000002</v>
      </c>
      <c r="K247" s="171">
        <v>28.01</v>
      </c>
      <c r="L247" s="171">
        <v>66.81</v>
      </c>
      <c r="M247" s="171">
        <v>68.33</v>
      </c>
      <c r="N247" s="171">
        <v>11.93</v>
      </c>
      <c r="O247" s="171">
        <v>16.2</v>
      </c>
      <c r="P247" s="171">
        <v>4.68</v>
      </c>
      <c r="Q247" s="171">
        <v>1.74</v>
      </c>
      <c r="S247" s="173"/>
      <c r="AB247" s="197"/>
      <c r="AC247" s="197"/>
      <c r="AD247" s="197"/>
      <c r="AE247" s="197"/>
      <c r="AF247" s="197"/>
      <c r="AG247" s="197"/>
      <c r="AH247" s="197"/>
    </row>
    <row r="248" spans="1:34" x14ac:dyDescent="0.35">
      <c r="A248" s="107" t="s">
        <v>373</v>
      </c>
      <c r="B248" s="171">
        <f t="shared" si="6"/>
        <v>19.049999999999997</v>
      </c>
      <c r="C248" s="171">
        <v>2.89</v>
      </c>
      <c r="D248" s="171">
        <v>5.3</v>
      </c>
      <c r="E248" s="171">
        <v>7.95</v>
      </c>
      <c r="F248" s="171">
        <v>1.1299999999999999</v>
      </c>
      <c r="G248" s="171">
        <v>1.29</v>
      </c>
      <c r="H248" s="171">
        <v>0.36</v>
      </c>
      <c r="I248" s="172">
        <v>0.13</v>
      </c>
      <c r="J248" s="171">
        <f t="shared" si="7"/>
        <v>194.06</v>
      </c>
      <c r="K248" s="171">
        <v>26.99</v>
      </c>
      <c r="L248" s="171">
        <v>63.59</v>
      </c>
      <c r="M248" s="171">
        <v>70.010000000000005</v>
      </c>
      <c r="N248" s="171">
        <v>12</v>
      </c>
      <c r="O248" s="171">
        <v>15.99</v>
      </c>
      <c r="P248" s="171">
        <v>3.92</v>
      </c>
      <c r="Q248" s="171">
        <v>1.56</v>
      </c>
      <c r="S248" s="173"/>
      <c r="AB248" s="197"/>
      <c r="AC248" s="197"/>
      <c r="AD248" s="197"/>
      <c r="AE248" s="197"/>
      <c r="AF248" s="197"/>
      <c r="AG248" s="197"/>
      <c r="AH248" s="197"/>
    </row>
    <row r="249" spans="1:34" x14ac:dyDescent="0.35">
      <c r="A249" s="107" t="s">
        <v>374</v>
      </c>
      <c r="B249" s="171">
        <f t="shared" si="6"/>
        <v>18.77</v>
      </c>
      <c r="C249" s="171">
        <v>3</v>
      </c>
      <c r="D249" s="171">
        <v>5.47</v>
      </c>
      <c r="E249" s="171">
        <v>7.35</v>
      </c>
      <c r="F249" s="171">
        <v>1.1299999999999999</v>
      </c>
      <c r="G249" s="171">
        <v>1.25</v>
      </c>
      <c r="H249" s="171">
        <v>0.42</v>
      </c>
      <c r="I249" s="172">
        <v>0.15</v>
      </c>
      <c r="J249" s="171">
        <f t="shared" si="7"/>
        <v>196.87</v>
      </c>
      <c r="K249" s="171">
        <v>29.57</v>
      </c>
      <c r="L249" s="171">
        <v>65.69</v>
      </c>
      <c r="M249" s="171">
        <v>67.72</v>
      </c>
      <c r="N249" s="171">
        <v>12.05</v>
      </c>
      <c r="O249" s="171">
        <v>15.21</v>
      </c>
      <c r="P249" s="171">
        <v>4.8099999999999996</v>
      </c>
      <c r="Q249" s="171">
        <v>1.82</v>
      </c>
      <c r="S249" s="173"/>
      <c r="AB249" s="197"/>
      <c r="AC249" s="197"/>
      <c r="AD249" s="197"/>
      <c r="AE249" s="197"/>
      <c r="AF249" s="197"/>
      <c r="AG249" s="197"/>
      <c r="AH249" s="197"/>
    </row>
    <row r="250" spans="1:34" x14ac:dyDescent="0.35">
      <c r="A250" s="107" t="s">
        <v>375</v>
      </c>
      <c r="B250" s="171">
        <f t="shared" si="6"/>
        <v>16.200000000000003</v>
      </c>
      <c r="C250" s="171">
        <v>2.29</v>
      </c>
      <c r="D250" s="171">
        <v>5.92</v>
      </c>
      <c r="E250" s="171">
        <v>5.32</v>
      </c>
      <c r="F250" s="171">
        <v>0.93</v>
      </c>
      <c r="G250" s="171">
        <v>1.24</v>
      </c>
      <c r="H250" s="171">
        <v>0.34</v>
      </c>
      <c r="I250" s="172">
        <v>0.16</v>
      </c>
      <c r="J250" s="171">
        <f t="shared" si="7"/>
        <v>201.89999999999998</v>
      </c>
      <c r="K250" s="171">
        <v>30.57</v>
      </c>
      <c r="L250" s="171">
        <v>71</v>
      </c>
      <c r="M250" s="171">
        <v>67.05</v>
      </c>
      <c r="N250" s="171">
        <v>11.79</v>
      </c>
      <c r="O250" s="171">
        <v>15.35</v>
      </c>
      <c r="P250" s="171">
        <v>4.1900000000000004</v>
      </c>
      <c r="Q250" s="171">
        <v>1.95</v>
      </c>
      <c r="S250" s="173"/>
      <c r="AB250" s="197"/>
      <c r="AC250" s="197"/>
      <c r="AD250" s="197"/>
      <c r="AE250" s="197"/>
      <c r="AF250" s="197"/>
      <c r="AG250" s="197"/>
      <c r="AH250" s="197"/>
    </row>
    <row r="251" spans="1:34" x14ac:dyDescent="0.35">
      <c r="A251" s="107" t="s">
        <v>376</v>
      </c>
      <c r="B251" s="171">
        <f t="shared" si="6"/>
        <v>15.01</v>
      </c>
      <c r="C251" s="171">
        <v>1.79</v>
      </c>
      <c r="D251" s="171">
        <v>5.72</v>
      </c>
      <c r="E251" s="171">
        <v>4.72</v>
      </c>
      <c r="F251" s="171">
        <v>0.93</v>
      </c>
      <c r="G251" s="171">
        <v>1.26</v>
      </c>
      <c r="H251" s="171">
        <v>0.43</v>
      </c>
      <c r="I251" s="172">
        <v>0.16</v>
      </c>
      <c r="J251" s="171">
        <f t="shared" si="7"/>
        <v>196.16000000000003</v>
      </c>
      <c r="K251" s="171">
        <v>27.09</v>
      </c>
      <c r="L251" s="171">
        <v>68.7</v>
      </c>
      <c r="M251" s="171">
        <v>65.77</v>
      </c>
      <c r="N251" s="171">
        <v>11.86</v>
      </c>
      <c r="O251" s="171">
        <v>15.33</v>
      </c>
      <c r="P251" s="171">
        <v>5.51</v>
      </c>
      <c r="Q251" s="171">
        <v>1.9</v>
      </c>
      <c r="S251" s="173"/>
      <c r="AB251" s="197"/>
      <c r="AC251" s="197"/>
      <c r="AD251" s="197"/>
      <c r="AE251" s="197"/>
      <c r="AF251" s="197"/>
      <c r="AG251" s="197"/>
      <c r="AH251" s="197"/>
    </row>
    <row r="252" spans="1:34" x14ac:dyDescent="0.35">
      <c r="A252" s="107" t="s">
        <v>377</v>
      </c>
      <c r="B252" s="171">
        <f t="shared" si="6"/>
        <v>13.590000000000002</v>
      </c>
      <c r="C252" s="171">
        <v>1.6</v>
      </c>
      <c r="D252" s="171">
        <v>5.45</v>
      </c>
      <c r="E252" s="171">
        <v>3.89</v>
      </c>
      <c r="F252" s="171">
        <v>0.93</v>
      </c>
      <c r="G252" s="171">
        <v>1.22</v>
      </c>
      <c r="H252" s="171">
        <v>0.34</v>
      </c>
      <c r="I252" s="172">
        <v>0.16</v>
      </c>
      <c r="J252" s="171">
        <f t="shared" si="7"/>
        <v>194.6</v>
      </c>
      <c r="K252" s="171">
        <v>27.05</v>
      </c>
      <c r="L252" s="171">
        <v>65.459999999999994</v>
      </c>
      <c r="M252" s="171">
        <v>67.88</v>
      </c>
      <c r="N252" s="171">
        <v>12.17</v>
      </c>
      <c r="O252" s="171">
        <v>14.62</v>
      </c>
      <c r="P252" s="171">
        <v>5.49</v>
      </c>
      <c r="Q252" s="171">
        <v>1.93</v>
      </c>
      <c r="S252" s="173"/>
      <c r="AB252" s="197"/>
      <c r="AC252" s="197"/>
      <c r="AD252" s="197"/>
      <c r="AE252" s="197"/>
      <c r="AF252" s="197"/>
      <c r="AG252" s="197"/>
      <c r="AH252" s="197"/>
    </row>
    <row r="253" spans="1:34" x14ac:dyDescent="0.35">
      <c r="A253" s="107" t="s">
        <v>378</v>
      </c>
      <c r="B253" s="171">
        <f t="shared" si="6"/>
        <v>13.450000000000001</v>
      </c>
      <c r="C253" s="171">
        <v>1.53</v>
      </c>
      <c r="D253" s="171">
        <v>5.62</v>
      </c>
      <c r="E253" s="171">
        <v>3.63</v>
      </c>
      <c r="F253" s="171">
        <v>0.89</v>
      </c>
      <c r="G253" s="171">
        <v>1.27</v>
      </c>
      <c r="H253" s="171">
        <v>0.34</v>
      </c>
      <c r="I253" s="172">
        <v>0.17</v>
      </c>
      <c r="J253" s="171">
        <f t="shared" si="7"/>
        <v>196.68000000000004</v>
      </c>
      <c r="K253" s="171">
        <v>26.6</v>
      </c>
      <c r="L253" s="171">
        <v>67.48</v>
      </c>
      <c r="M253" s="171">
        <v>68.22</v>
      </c>
      <c r="N253" s="171">
        <v>12.11</v>
      </c>
      <c r="O253" s="171">
        <v>14.91</v>
      </c>
      <c r="P253" s="171">
        <v>5.27</v>
      </c>
      <c r="Q253" s="171">
        <v>2.09</v>
      </c>
      <c r="S253" s="173"/>
      <c r="AB253" s="197"/>
      <c r="AC253" s="197"/>
      <c r="AD253" s="197"/>
      <c r="AE253" s="197"/>
      <c r="AF253" s="197"/>
      <c r="AG253" s="197"/>
      <c r="AH253" s="197"/>
    </row>
    <row r="254" spans="1:34" x14ac:dyDescent="0.35">
      <c r="A254" s="107" t="s">
        <v>379</v>
      </c>
      <c r="B254" s="171">
        <f t="shared" si="6"/>
        <v>13.49</v>
      </c>
      <c r="C254" s="171">
        <v>1.58</v>
      </c>
      <c r="D254" s="171">
        <v>5.7</v>
      </c>
      <c r="E254" s="171">
        <v>3.63</v>
      </c>
      <c r="F254" s="171">
        <v>0.89</v>
      </c>
      <c r="G254" s="171">
        <v>1.2</v>
      </c>
      <c r="H254" s="171">
        <v>0.32</v>
      </c>
      <c r="I254" s="172">
        <v>0.17</v>
      </c>
      <c r="J254" s="171">
        <f t="shared" si="7"/>
        <v>201.32000000000002</v>
      </c>
      <c r="K254" s="171">
        <v>27.3</v>
      </c>
      <c r="L254" s="171">
        <v>68.400000000000006</v>
      </c>
      <c r="M254" s="171">
        <v>72.33</v>
      </c>
      <c r="N254" s="171">
        <v>12.39</v>
      </c>
      <c r="O254" s="171">
        <v>14.21</v>
      </c>
      <c r="P254" s="171">
        <v>4.66</v>
      </c>
      <c r="Q254" s="171">
        <v>2.0299999999999998</v>
      </c>
      <c r="S254" s="173"/>
      <c r="AB254" s="197"/>
      <c r="AC254" s="197"/>
      <c r="AD254" s="197"/>
      <c r="AE254" s="197"/>
      <c r="AF254" s="197"/>
      <c r="AG254" s="197"/>
      <c r="AH254" s="197"/>
    </row>
    <row r="255" spans="1:34" x14ac:dyDescent="0.35">
      <c r="A255" s="107" t="s">
        <v>380</v>
      </c>
      <c r="B255" s="171">
        <f t="shared" si="6"/>
        <v>14.1</v>
      </c>
      <c r="C255" s="171">
        <v>1.55</v>
      </c>
      <c r="D255" s="171">
        <v>5.71</v>
      </c>
      <c r="E255" s="171">
        <v>4.32</v>
      </c>
      <c r="F255" s="171">
        <v>0.89</v>
      </c>
      <c r="G255" s="171">
        <v>1.18</v>
      </c>
      <c r="H255" s="171">
        <v>0.28000000000000003</v>
      </c>
      <c r="I255" s="172">
        <v>0.17</v>
      </c>
      <c r="J255" s="171">
        <f t="shared" si="7"/>
        <v>194.03</v>
      </c>
      <c r="K255" s="171">
        <v>20.69</v>
      </c>
      <c r="L255" s="171">
        <v>68.540000000000006</v>
      </c>
      <c r="M255" s="171">
        <v>71.48</v>
      </c>
      <c r="N255" s="171">
        <v>12.64</v>
      </c>
      <c r="O255" s="171">
        <v>14.95</v>
      </c>
      <c r="P255" s="171">
        <v>3.73</v>
      </c>
      <c r="Q255" s="171">
        <v>2</v>
      </c>
      <c r="S255" s="173"/>
      <c r="AB255" s="197"/>
      <c r="AC255" s="197"/>
      <c r="AD255" s="197"/>
      <c r="AE255" s="197"/>
      <c r="AF255" s="197"/>
      <c r="AG255" s="197"/>
      <c r="AH255" s="197"/>
    </row>
    <row r="256" spans="1:34" x14ac:dyDescent="0.35">
      <c r="A256" s="107" t="s">
        <v>381</v>
      </c>
      <c r="B256" s="171">
        <f t="shared" si="6"/>
        <v>16.179999999999996</v>
      </c>
      <c r="C256" s="171">
        <v>2.14</v>
      </c>
      <c r="D256" s="171">
        <v>5.64</v>
      </c>
      <c r="E256" s="171">
        <v>5.43</v>
      </c>
      <c r="F256" s="171">
        <v>1.19</v>
      </c>
      <c r="G256" s="171">
        <v>1.36</v>
      </c>
      <c r="H256" s="171">
        <v>0.28999999999999998</v>
      </c>
      <c r="I256" s="172">
        <v>0.13</v>
      </c>
      <c r="J256" s="171">
        <f t="shared" si="7"/>
        <v>194.32</v>
      </c>
      <c r="K256" s="171">
        <v>23.44</v>
      </c>
      <c r="L256" s="171">
        <v>67.63</v>
      </c>
      <c r="M256" s="171">
        <v>68.72</v>
      </c>
      <c r="N256" s="171">
        <v>13.29</v>
      </c>
      <c r="O256" s="171">
        <v>16.739999999999998</v>
      </c>
      <c r="P256" s="171">
        <v>2.97</v>
      </c>
      <c r="Q256" s="171">
        <v>1.53</v>
      </c>
      <c r="S256" s="173"/>
      <c r="AB256" s="197"/>
      <c r="AC256" s="197"/>
      <c r="AD256" s="197"/>
      <c r="AE256" s="197"/>
      <c r="AF256" s="197"/>
      <c r="AG256" s="197"/>
      <c r="AH256" s="197"/>
    </row>
    <row r="257" spans="1:34" x14ac:dyDescent="0.35">
      <c r="A257" s="107" t="s">
        <v>382</v>
      </c>
      <c r="B257" s="171">
        <f t="shared" si="6"/>
        <v>16.850000000000001</v>
      </c>
      <c r="C257" s="171">
        <v>1.91</v>
      </c>
      <c r="D257" s="171">
        <v>5.3</v>
      </c>
      <c r="E257" s="171">
        <v>6.55</v>
      </c>
      <c r="F257" s="171">
        <v>1.19</v>
      </c>
      <c r="G257" s="171">
        <v>1.3</v>
      </c>
      <c r="H257" s="171">
        <v>0.48</v>
      </c>
      <c r="I257" s="172">
        <v>0.12</v>
      </c>
      <c r="J257" s="171">
        <f t="shared" si="7"/>
        <v>189.37</v>
      </c>
      <c r="K257" s="171">
        <v>18.899999999999999</v>
      </c>
      <c r="L257" s="171">
        <v>63.64</v>
      </c>
      <c r="M257" s="171">
        <v>70.260000000000005</v>
      </c>
      <c r="N257" s="171">
        <v>13.48</v>
      </c>
      <c r="O257" s="171">
        <v>16.28</v>
      </c>
      <c r="P257" s="171">
        <v>5.32</v>
      </c>
      <c r="Q257" s="171">
        <v>1.49</v>
      </c>
      <c r="S257" s="173"/>
      <c r="AB257" s="197"/>
      <c r="AC257" s="197"/>
      <c r="AD257" s="197"/>
      <c r="AE257" s="197"/>
      <c r="AF257" s="197"/>
      <c r="AG257" s="197"/>
      <c r="AH257" s="197"/>
    </row>
    <row r="258" spans="1:34" x14ac:dyDescent="0.35">
      <c r="A258" s="107" t="s">
        <v>383</v>
      </c>
      <c r="B258" s="171">
        <f t="shared" si="6"/>
        <v>17.479999999999997</v>
      </c>
      <c r="C258" s="171">
        <v>1.69</v>
      </c>
      <c r="D258" s="171">
        <v>5.68</v>
      </c>
      <c r="E258" s="171">
        <v>6.77</v>
      </c>
      <c r="F258" s="171">
        <v>1.19</v>
      </c>
      <c r="G258" s="171">
        <v>1.44</v>
      </c>
      <c r="H258" s="171">
        <v>0.56000000000000005</v>
      </c>
      <c r="I258" s="172">
        <v>0.15</v>
      </c>
      <c r="J258" s="171">
        <f t="shared" si="7"/>
        <v>189.59</v>
      </c>
      <c r="K258" s="171">
        <v>18.41</v>
      </c>
      <c r="L258" s="171">
        <v>68.180000000000007</v>
      </c>
      <c r="M258" s="171">
        <v>66.42</v>
      </c>
      <c r="N258" s="171">
        <v>13.61</v>
      </c>
      <c r="O258" s="171">
        <v>15.95</v>
      </c>
      <c r="P258" s="171">
        <v>5.28</v>
      </c>
      <c r="Q258" s="171">
        <v>1.74</v>
      </c>
      <c r="S258" s="173"/>
      <c r="AB258" s="197"/>
      <c r="AC258" s="197"/>
      <c r="AD258" s="197"/>
      <c r="AE258" s="197"/>
      <c r="AF258" s="197"/>
      <c r="AG258" s="197"/>
      <c r="AH258" s="197"/>
    </row>
    <row r="259" spans="1:34" x14ac:dyDescent="0.35">
      <c r="A259" s="107" t="s">
        <v>384</v>
      </c>
      <c r="B259" s="171">
        <f t="shared" si="6"/>
        <v>18.93</v>
      </c>
      <c r="C259" s="171">
        <v>1.68</v>
      </c>
      <c r="D259" s="171">
        <v>5.54</v>
      </c>
      <c r="E259" s="171">
        <v>8.44</v>
      </c>
      <c r="F259" s="171">
        <v>1.3</v>
      </c>
      <c r="G259" s="171">
        <v>1.31</v>
      </c>
      <c r="H259" s="171">
        <v>0.5</v>
      </c>
      <c r="I259" s="172">
        <v>0.16</v>
      </c>
      <c r="J259" s="171">
        <f t="shared" si="7"/>
        <v>188.97</v>
      </c>
      <c r="K259" s="171">
        <v>15.37</v>
      </c>
      <c r="L259" s="171">
        <v>66.52</v>
      </c>
      <c r="M259" s="171">
        <v>71.81</v>
      </c>
      <c r="N259" s="171">
        <v>13.74</v>
      </c>
      <c r="O259" s="171">
        <v>14.91</v>
      </c>
      <c r="P259" s="171">
        <v>4.74</v>
      </c>
      <c r="Q259" s="171">
        <v>1.88</v>
      </c>
      <c r="S259" s="173"/>
      <c r="AB259" s="197"/>
      <c r="AC259" s="197"/>
      <c r="AD259" s="197"/>
      <c r="AE259" s="197"/>
      <c r="AF259" s="197"/>
      <c r="AG259" s="197"/>
      <c r="AH259" s="197"/>
    </row>
    <row r="260" spans="1:34" x14ac:dyDescent="0.35">
      <c r="A260" s="107" t="s">
        <v>385</v>
      </c>
      <c r="B260" s="171">
        <f t="shared" si="6"/>
        <v>17.750000000000004</v>
      </c>
      <c r="C260" s="171">
        <v>1.71</v>
      </c>
      <c r="D260" s="171">
        <v>5.21</v>
      </c>
      <c r="E260" s="171">
        <v>7.73</v>
      </c>
      <c r="F260" s="171">
        <v>1.3</v>
      </c>
      <c r="G260" s="171">
        <v>1.2</v>
      </c>
      <c r="H260" s="171">
        <v>0.43</v>
      </c>
      <c r="I260" s="172">
        <v>0.17</v>
      </c>
      <c r="J260" s="171">
        <f t="shared" si="7"/>
        <v>187.06</v>
      </c>
      <c r="K260" s="171">
        <v>16.760000000000002</v>
      </c>
      <c r="L260" s="171">
        <v>62.48</v>
      </c>
      <c r="M260" s="171">
        <v>72.31</v>
      </c>
      <c r="N260" s="171">
        <v>13.88</v>
      </c>
      <c r="O260" s="171">
        <v>14.9</v>
      </c>
      <c r="P260" s="171">
        <v>4.6399999999999997</v>
      </c>
      <c r="Q260" s="171">
        <v>2.09</v>
      </c>
      <c r="S260" s="173"/>
      <c r="AB260" s="197"/>
      <c r="AC260" s="197"/>
      <c r="AD260" s="197"/>
      <c r="AE260" s="197"/>
      <c r="AF260" s="197"/>
      <c r="AG260" s="197"/>
      <c r="AH260" s="197"/>
    </row>
    <row r="261" spans="1:34" x14ac:dyDescent="0.35">
      <c r="A261" s="107" t="s">
        <v>386</v>
      </c>
      <c r="B261" s="171">
        <f t="shared" si="6"/>
        <v>18.180000000000003</v>
      </c>
      <c r="C261" s="171">
        <v>1.5</v>
      </c>
      <c r="D261" s="171">
        <v>5.55</v>
      </c>
      <c r="E261" s="171">
        <v>8.07</v>
      </c>
      <c r="F261" s="171">
        <v>1.3</v>
      </c>
      <c r="G261" s="171">
        <v>1.21</v>
      </c>
      <c r="H261" s="171">
        <v>0.36</v>
      </c>
      <c r="I261" s="172">
        <v>0.19</v>
      </c>
      <c r="J261" s="171">
        <f t="shared" si="7"/>
        <v>192.10999999999996</v>
      </c>
      <c r="K261" s="171">
        <v>15.39</v>
      </c>
      <c r="L261" s="171">
        <v>66.61</v>
      </c>
      <c r="M261" s="171">
        <v>75.02</v>
      </c>
      <c r="N261" s="171">
        <v>13.98</v>
      </c>
      <c r="O261" s="171">
        <v>14.84</v>
      </c>
      <c r="P261" s="171">
        <v>4.01</v>
      </c>
      <c r="Q261" s="171">
        <v>2.2599999999999998</v>
      </c>
      <c r="S261" s="173"/>
      <c r="AB261" s="197"/>
      <c r="AC261" s="197"/>
      <c r="AD261" s="197"/>
      <c r="AE261" s="197"/>
      <c r="AF261" s="197"/>
      <c r="AG261" s="197"/>
      <c r="AH261" s="197"/>
    </row>
    <row r="262" spans="1:34" x14ac:dyDescent="0.35">
      <c r="A262" s="107" t="s">
        <v>387</v>
      </c>
      <c r="B262" s="171">
        <f t="shared" si="6"/>
        <v>16.03</v>
      </c>
      <c r="C262" s="171">
        <v>0.91</v>
      </c>
      <c r="D262" s="171">
        <v>5.61</v>
      </c>
      <c r="E262" s="171">
        <v>6.74</v>
      </c>
      <c r="F262" s="171">
        <v>1.0900000000000001</v>
      </c>
      <c r="G262" s="171">
        <v>1.1399999999999999</v>
      </c>
      <c r="H262" s="171">
        <v>0.38</v>
      </c>
      <c r="I262" s="172">
        <v>0.16</v>
      </c>
      <c r="J262" s="171">
        <f t="shared" si="7"/>
        <v>191.96</v>
      </c>
      <c r="K262" s="171">
        <v>12.38</v>
      </c>
      <c r="L262" s="171">
        <v>67.33</v>
      </c>
      <c r="M262" s="171">
        <v>77.48</v>
      </c>
      <c r="N262" s="171">
        <v>13.83</v>
      </c>
      <c r="O262" s="171">
        <v>14.35</v>
      </c>
      <c r="P262" s="171">
        <v>4.71</v>
      </c>
      <c r="Q262" s="171">
        <v>1.88</v>
      </c>
      <c r="S262" s="173"/>
      <c r="AB262" s="197"/>
      <c r="AC262" s="197"/>
      <c r="AD262" s="197"/>
      <c r="AE262" s="197"/>
      <c r="AF262" s="197"/>
      <c r="AG262" s="197"/>
      <c r="AH262" s="197"/>
    </row>
    <row r="263" spans="1:34" x14ac:dyDescent="0.35">
      <c r="A263" s="107" t="s">
        <v>388</v>
      </c>
      <c r="B263" s="171">
        <f t="shared" ref="B263:B326" si="8">SUM(C263:I263)</f>
        <v>14.44</v>
      </c>
      <c r="C263" s="171">
        <v>0.72</v>
      </c>
      <c r="D263" s="171">
        <v>5.93</v>
      </c>
      <c r="E263" s="171">
        <v>4.97</v>
      </c>
      <c r="F263" s="171">
        <v>1.0900000000000001</v>
      </c>
      <c r="G263" s="171">
        <v>1.19</v>
      </c>
      <c r="H263" s="171">
        <v>0.38</v>
      </c>
      <c r="I263" s="172">
        <v>0.16</v>
      </c>
      <c r="J263" s="171">
        <f t="shared" ref="J263:J326" si="9">SUM(K263:Q263)</f>
        <v>193.75</v>
      </c>
      <c r="K263" s="171">
        <v>12.12</v>
      </c>
      <c r="L263" s="171">
        <v>71.12</v>
      </c>
      <c r="M263" s="171">
        <v>75.290000000000006</v>
      </c>
      <c r="N263" s="171">
        <v>13.92</v>
      </c>
      <c r="O263" s="171">
        <v>14.54</v>
      </c>
      <c r="P263" s="171">
        <v>4.79</v>
      </c>
      <c r="Q263" s="171">
        <v>1.97</v>
      </c>
      <c r="S263" s="173"/>
      <c r="AB263" s="197"/>
      <c r="AC263" s="197"/>
      <c r="AD263" s="197"/>
      <c r="AE263" s="197"/>
      <c r="AF263" s="197"/>
      <c r="AG263" s="197"/>
      <c r="AH263" s="197"/>
    </row>
    <row r="264" spans="1:34" x14ac:dyDescent="0.35">
      <c r="A264" s="107" t="s">
        <v>389</v>
      </c>
      <c r="B264" s="171">
        <f t="shared" si="8"/>
        <v>13.57</v>
      </c>
      <c r="C264" s="171">
        <v>0.78</v>
      </c>
      <c r="D264" s="171">
        <v>5.77</v>
      </c>
      <c r="E264" s="171">
        <v>4.28</v>
      </c>
      <c r="F264" s="171">
        <v>1.0900000000000001</v>
      </c>
      <c r="G264" s="171">
        <v>1.24</v>
      </c>
      <c r="H264" s="171">
        <v>0.27</v>
      </c>
      <c r="I264" s="172">
        <v>0.14000000000000001</v>
      </c>
      <c r="J264" s="171">
        <f t="shared" si="9"/>
        <v>197.28999999999996</v>
      </c>
      <c r="K264" s="171">
        <v>13.63</v>
      </c>
      <c r="L264" s="171">
        <v>69.28</v>
      </c>
      <c r="M264" s="171">
        <v>79.19</v>
      </c>
      <c r="N264" s="171">
        <v>14.23</v>
      </c>
      <c r="O264" s="171">
        <v>14.89</v>
      </c>
      <c r="P264" s="171">
        <v>4.3899999999999997</v>
      </c>
      <c r="Q264" s="171">
        <v>1.68</v>
      </c>
      <c r="S264" s="173"/>
      <c r="AB264" s="197"/>
      <c r="AC264" s="197"/>
      <c r="AD264" s="197"/>
      <c r="AE264" s="197"/>
      <c r="AF264" s="197"/>
      <c r="AG264" s="197"/>
      <c r="AH264" s="197"/>
    </row>
    <row r="265" spans="1:34" x14ac:dyDescent="0.35">
      <c r="A265" s="107" t="s">
        <v>390</v>
      </c>
      <c r="B265" s="171">
        <f t="shared" si="8"/>
        <v>13.190000000000001</v>
      </c>
      <c r="C265" s="171">
        <v>0.67</v>
      </c>
      <c r="D265" s="171">
        <v>5.86</v>
      </c>
      <c r="E265" s="171">
        <v>3.88</v>
      </c>
      <c r="F265" s="171">
        <v>0.91</v>
      </c>
      <c r="G265" s="171">
        <v>1.37</v>
      </c>
      <c r="H265" s="171">
        <v>0.35</v>
      </c>
      <c r="I265" s="172">
        <v>0.15</v>
      </c>
      <c r="J265" s="171">
        <f t="shared" si="9"/>
        <v>190.05</v>
      </c>
      <c r="K265" s="171">
        <v>12.18</v>
      </c>
      <c r="L265" s="171">
        <v>70.260000000000005</v>
      </c>
      <c r="M265" s="171">
        <v>71.680000000000007</v>
      </c>
      <c r="N265" s="171">
        <v>12.36</v>
      </c>
      <c r="O265" s="171">
        <v>16.329999999999998</v>
      </c>
      <c r="P265" s="171">
        <v>5.43</v>
      </c>
      <c r="Q265" s="171">
        <v>1.81</v>
      </c>
      <c r="S265" s="173"/>
      <c r="AB265" s="197"/>
      <c r="AC265" s="197"/>
      <c r="AD265" s="197"/>
      <c r="AE265" s="197"/>
      <c r="AF265" s="197"/>
      <c r="AG265" s="197"/>
      <c r="AH265" s="197"/>
    </row>
    <row r="266" spans="1:34" x14ac:dyDescent="0.35">
      <c r="A266" s="107" t="s">
        <v>391</v>
      </c>
      <c r="B266" s="171">
        <f t="shared" si="8"/>
        <v>12.870000000000001</v>
      </c>
      <c r="C266" s="171">
        <v>0.56999999999999995</v>
      </c>
      <c r="D266" s="171">
        <v>5.71</v>
      </c>
      <c r="E266" s="171">
        <v>3.79</v>
      </c>
      <c r="F266" s="171">
        <v>0.91</v>
      </c>
      <c r="G266" s="171">
        <v>1.35</v>
      </c>
      <c r="H266" s="171">
        <v>0.38</v>
      </c>
      <c r="I266" s="172">
        <v>0.16</v>
      </c>
      <c r="J266" s="171">
        <f t="shared" si="9"/>
        <v>188.84</v>
      </c>
      <c r="K266" s="171">
        <v>10.3</v>
      </c>
      <c r="L266" s="171">
        <v>68.52</v>
      </c>
      <c r="M266" s="171">
        <v>74.05</v>
      </c>
      <c r="N266" s="171">
        <v>12.6</v>
      </c>
      <c r="O266" s="171">
        <v>16.05</v>
      </c>
      <c r="P266" s="171">
        <v>5.44</v>
      </c>
      <c r="Q266" s="171">
        <v>1.88</v>
      </c>
      <c r="S266" s="173"/>
      <c r="AB266" s="197"/>
      <c r="AC266" s="197"/>
      <c r="AD266" s="197"/>
      <c r="AE266" s="197"/>
      <c r="AF266" s="197"/>
      <c r="AG266" s="197"/>
      <c r="AH266" s="197"/>
    </row>
    <row r="267" spans="1:34" x14ac:dyDescent="0.35">
      <c r="A267" s="107" t="s">
        <v>392</v>
      </c>
      <c r="B267" s="171">
        <f t="shared" si="8"/>
        <v>13.580000000000002</v>
      </c>
      <c r="C267" s="171">
        <v>0.75</v>
      </c>
      <c r="D267" s="171">
        <v>5.99</v>
      </c>
      <c r="E267" s="171">
        <v>4.1100000000000003</v>
      </c>
      <c r="F267" s="171">
        <v>0.91</v>
      </c>
      <c r="G267" s="171">
        <v>1.33</v>
      </c>
      <c r="H267" s="171">
        <v>0.39</v>
      </c>
      <c r="I267" s="172">
        <v>0.1</v>
      </c>
      <c r="J267" s="171">
        <f t="shared" si="9"/>
        <v>193.17</v>
      </c>
      <c r="K267" s="171">
        <v>11.01</v>
      </c>
      <c r="L267" s="171">
        <v>71.84</v>
      </c>
      <c r="M267" s="171">
        <v>74.8</v>
      </c>
      <c r="N267" s="171">
        <v>12.86</v>
      </c>
      <c r="O267" s="171">
        <v>16.39</v>
      </c>
      <c r="P267" s="171">
        <v>5.0599999999999996</v>
      </c>
      <c r="Q267" s="171">
        <v>1.21</v>
      </c>
      <c r="S267" s="173"/>
      <c r="AB267" s="197"/>
      <c r="AC267" s="197"/>
      <c r="AD267" s="197"/>
      <c r="AE267" s="197"/>
      <c r="AF267" s="197"/>
      <c r="AG267" s="197"/>
      <c r="AH267" s="197"/>
    </row>
    <row r="268" spans="1:34" x14ac:dyDescent="0.35">
      <c r="A268" s="107" t="s">
        <v>393</v>
      </c>
      <c r="B268" s="171">
        <f t="shared" si="8"/>
        <v>15.839999999999998</v>
      </c>
      <c r="C268" s="171">
        <v>0.97</v>
      </c>
      <c r="D268" s="171">
        <v>5.83</v>
      </c>
      <c r="E268" s="171">
        <v>6.17</v>
      </c>
      <c r="F268" s="171">
        <v>1.2</v>
      </c>
      <c r="G268" s="171">
        <v>1.31</v>
      </c>
      <c r="H268" s="171">
        <v>0.32</v>
      </c>
      <c r="I268" s="172">
        <v>0.04</v>
      </c>
      <c r="J268" s="171">
        <f t="shared" si="9"/>
        <v>191.31</v>
      </c>
      <c r="K268" s="171">
        <v>11.59</v>
      </c>
      <c r="L268" s="171">
        <v>69.92</v>
      </c>
      <c r="M268" s="171">
        <v>76.709999999999994</v>
      </c>
      <c r="N268" s="171">
        <v>13.37</v>
      </c>
      <c r="O268" s="171">
        <v>15.8</v>
      </c>
      <c r="P268" s="171">
        <v>3.39</v>
      </c>
      <c r="Q268" s="171">
        <v>0.53</v>
      </c>
      <c r="S268" s="173"/>
      <c r="AB268" s="197"/>
      <c r="AC268" s="197"/>
      <c r="AD268" s="197"/>
      <c r="AE268" s="197"/>
      <c r="AF268" s="197"/>
      <c r="AG268" s="197"/>
      <c r="AH268" s="197"/>
    </row>
    <row r="269" spans="1:34" x14ac:dyDescent="0.35">
      <c r="A269" s="107" t="s">
        <v>394</v>
      </c>
      <c r="B269" s="171">
        <f t="shared" si="8"/>
        <v>18.179999999999996</v>
      </c>
      <c r="C269" s="171">
        <v>1.22</v>
      </c>
      <c r="D269" s="171">
        <v>5.61</v>
      </c>
      <c r="E269" s="171">
        <v>8.3699999999999992</v>
      </c>
      <c r="F269" s="171">
        <v>1.2</v>
      </c>
      <c r="G269" s="171">
        <v>1.36</v>
      </c>
      <c r="H269" s="171">
        <v>0.36</v>
      </c>
      <c r="I269" s="172">
        <v>0.06</v>
      </c>
      <c r="J269" s="171">
        <f t="shared" si="9"/>
        <v>192.51</v>
      </c>
      <c r="K269" s="171">
        <v>10.7</v>
      </c>
      <c r="L269" s="171">
        <v>67.3</v>
      </c>
      <c r="M269" s="171">
        <v>79.55</v>
      </c>
      <c r="N269" s="171">
        <v>13.56</v>
      </c>
      <c r="O269" s="171">
        <v>16.73</v>
      </c>
      <c r="P269" s="171">
        <v>4</v>
      </c>
      <c r="Q269" s="171">
        <v>0.67</v>
      </c>
      <c r="S269" s="173"/>
      <c r="AB269" s="197"/>
      <c r="AC269" s="197"/>
      <c r="AD269" s="197"/>
      <c r="AE269" s="197"/>
      <c r="AF269" s="197"/>
      <c r="AG269" s="197"/>
      <c r="AH269" s="197"/>
    </row>
    <row r="270" spans="1:34" x14ac:dyDescent="0.35">
      <c r="A270" s="107" t="s">
        <v>395</v>
      </c>
      <c r="B270" s="171">
        <f t="shared" si="8"/>
        <v>18.830000000000002</v>
      </c>
      <c r="C270" s="171">
        <v>1.23</v>
      </c>
      <c r="D270" s="171">
        <v>5.93</v>
      </c>
      <c r="E270" s="171">
        <v>8.6300000000000008</v>
      </c>
      <c r="F270" s="171">
        <v>1.2</v>
      </c>
      <c r="G270" s="171">
        <v>1.38</v>
      </c>
      <c r="H270" s="171">
        <v>0.42</v>
      </c>
      <c r="I270" s="172">
        <v>0.04</v>
      </c>
      <c r="J270" s="171">
        <f t="shared" si="9"/>
        <v>194.98</v>
      </c>
      <c r="K270" s="171">
        <v>12.15</v>
      </c>
      <c r="L270" s="171">
        <v>71.150000000000006</v>
      </c>
      <c r="M270" s="171">
        <v>78.31</v>
      </c>
      <c r="N270" s="171">
        <v>13.66</v>
      </c>
      <c r="O270" s="171">
        <v>15.25</v>
      </c>
      <c r="P270" s="171">
        <v>4.01</v>
      </c>
      <c r="Q270" s="171">
        <v>0.45</v>
      </c>
      <c r="S270" s="173"/>
      <c r="AB270" s="197"/>
      <c r="AC270" s="197"/>
      <c r="AD270" s="197"/>
      <c r="AE270" s="197"/>
      <c r="AF270" s="197"/>
      <c r="AG270" s="197"/>
      <c r="AH270" s="197"/>
    </row>
    <row r="271" spans="1:34" x14ac:dyDescent="0.35">
      <c r="A271" s="107" t="s">
        <v>396</v>
      </c>
      <c r="B271" s="171">
        <f t="shared" si="8"/>
        <v>19.920000000000002</v>
      </c>
      <c r="C271" s="171">
        <v>1.65</v>
      </c>
      <c r="D271" s="171">
        <v>5.45</v>
      </c>
      <c r="E271" s="171">
        <v>9.73</v>
      </c>
      <c r="F271" s="171">
        <v>1.37</v>
      </c>
      <c r="G271" s="171">
        <v>1.27</v>
      </c>
      <c r="H271" s="171">
        <v>0.44</v>
      </c>
      <c r="I271" s="172">
        <v>0.01</v>
      </c>
      <c r="J271" s="171">
        <f t="shared" si="9"/>
        <v>191.37999999999997</v>
      </c>
      <c r="K271" s="171">
        <v>13.91</v>
      </c>
      <c r="L271" s="171">
        <v>65.430000000000007</v>
      </c>
      <c r="M271" s="171">
        <v>78.62</v>
      </c>
      <c r="N271" s="171">
        <v>14.38</v>
      </c>
      <c r="O271" s="171">
        <v>14.67</v>
      </c>
      <c r="P271" s="171">
        <v>4.2</v>
      </c>
      <c r="Q271" s="171">
        <v>0.17</v>
      </c>
      <c r="S271" s="173"/>
      <c r="AB271" s="197"/>
      <c r="AC271" s="197"/>
      <c r="AD271" s="197"/>
      <c r="AE271" s="197"/>
      <c r="AF271" s="197"/>
      <c r="AG271" s="197"/>
      <c r="AH271" s="197"/>
    </row>
    <row r="272" spans="1:34" x14ac:dyDescent="0.35">
      <c r="A272" s="107" t="s">
        <v>397</v>
      </c>
      <c r="B272" s="171">
        <f t="shared" si="8"/>
        <v>17.610000000000003</v>
      </c>
      <c r="C272" s="171">
        <v>1.31</v>
      </c>
      <c r="D272" s="171">
        <v>5.42</v>
      </c>
      <c r="E272" s="171">
        <v>7.69</v>
      </c>
      <c r="F272" s="171">
        <v>1.37</v>
      </c>
      <c r="G272" s="171">
        <v>1.25</v>
      </c>
      <c r="H272" s="171">
        <v>0.48</v>
      </c>
      <c r="I272" s="172">
        <v>0.09</v>
      </c>
      <c r="J272" s="171">
        <f t="shared" si="9"/>
        <v>190.15</v>
      </c>
      <c r="K272" s="171">
        <v>14.12</v>
      </c>
      <c r="L272" s="171">
        <v>64.989999999999995</v>
      </c>
      <c r="M272" s="171">
        <v>74.849999999999994</v>
      </c>
      <c r="N272" s="171">
        <v>14.56</v>
      </c>
      <c r="O272" s="171">
        <v>15.52</v>
      </c>
      <c r="P272" s="171">
        <v>5.0199999999999996</v>
      </c>
      <c r="Q272" s="171">
        <v>1.0900000000000001</v>
      </c>
      <c r="S272" s="173"/>
      <c r="AB272" s="197"/>
      <c r="AC272" s="197"/>
      <c r="AD272" s="197"/>
      <c r="AE272" s="197"/>
      <c r="AF272" s="197"/>
      <c r="AG272" s="197"/>
      <c r="AH272" s="197"/>
    </row>
    <row r="273" spans="1:34" x14ac:dyDescent="0.35">
      <c r="A273" s="107" t="s">
        <v>398</v>
      </c>
      <c r="B273" s="171">
        <f t="shared" si="8"/>
        <v>17.080000000000002</v>
      </c>
      <c r="C273" s="171">
        <v>0.76</v>
      </c>
      <c r="D273" s="171">
        <v>5.69</v>
      </c>
      <c r="E273" s="171">
        <v>7.37</v>
      </c>
      <c r="F273" s="171">
        <v>1.37</v>
      </c>
      <c r="G273" s="171">
        <v>1.28</v>
      </c>
      <c r="H273" s="171">
        <v>0.49</v>
      </c>
      <c r="I273" s="172">
        <v>0.12</v>
      </c>
      <c r="J273" s="171">
        <f t="shared" si="9"/>
        <v>191.97</v>
      </c>
      <c r="K273" s="171">
        <v>9.85</v>
      </c>
      <c r="L273" s="171">
        <v>68.28</v>
      </c>
      <c r="M273" s="171">
        <v>76.72</v>
      </c>
      <c r="N273" s="171">
        <v>14.67</v>
      </c>
      <c r="O273" s="171">
        <v>15.69</v>
      </c>
      <c r="P273" s="171">
        <v>5.33</v>
      </c>
      <c r="Q273" s="171">
        <v>1.43</v>
      </c>
      <c r="S273" s="173"/>
      <c r="AB273" s="197"/>
      <c r="AC273" s="197"/>
      <c r="AD273" s="197"/>
      <c r="AE273" s="197"/>
      <c r="AF273" s="197"/>
      <c r="AG273" s="197"/>
      <c r="AH273" s="197"/>
    </row>
    <row r="274" spans="1:34" x14ac:dyDescent="0.35">
      <c r="A274" s="107" t="s">
        <v>399</v>
      </c>
      <c r="B274" s="171">
        <f t="shared" si="8"/>
        <v>15.159999999999998</v>
      </c>
      <c r="C274" s="171">
        <v>0.55000000000000004</v>
      </c>
      <c r="D274" s="171">
        <v>5.73</v>
      </c>
      <c r="E274" s="171">
        <v>5.99</v>
      </c>
      <c r="F274" s="171">
        <v>1.1100000000000001</v>
      </c>
      <c r="G274" s="171">
        <v>1.1599999999999999</v>
      </c>
      <c r="H274" s="171">
        <v>0.45</v>
      </c>
      <c r="I274" s="172">
        <v>0.17</v>
      </c>
      <c r="J274" s="171">
        <f t="shared" si="9"/>
        <v>188.14000000000001</v>
      </c>
      <c r="K274" s="171">
        <v>8.52</v>
      </c>
      <c r="L274" s="171">
        <v>68.8</v>
      </c>
      <c r="M274" s="171">
        <v>74.540000000000006</v>
      </c>
      <c r="N274" s="171">
        <v>14.07</v>
      </c>
      <c r="O274" s="171">
        <v>14.57</v>
      </c>
      <c r="P274" s="171">
        <v>5.58</v>
      </c>
      <c r="Q274" s="171">
        <v>2.06</v>
      </c>
      <c r="S274" s="173"/>
      <c r="AB274" s="197"/>
      <c r="AC274" s="197"/>
      <c r="AD274" s="197"/>
      <c r="AE274" s="197"/>
      <c r="AF274" s="197"/>
      <c r="AG274" s="197"/>
      <c r="AH274" s="197"/>
    </row>
    <row r="275" spans="1:34" x14ac:dyDescent="0.35">
      <c r="A275" s="107" t="s">
        <v>400</v>
      </c>
      <c r="B275" s="171">
        <f t="shared" si="8"/>
        <v>14.27</v>
      </c>
      <c r="C275" s="171">
        <v>0.55000000000000004</v>
      </c>
      <c r="D275" s="171">
        <v>5.8</v>
      </c>
      <c r="E275" s="171">
        <v>4.93</v>
      </c>
      <c r="F275" s="171">
        <v>1.1100000000000001</v>
      </c>
      <c r="G275" s="171">
        <v>1.31</v>
      </c>
      <c r="H275" s="171">
        <v>0.42</v>
      </c>
      <c r="I275" s="172">
        <v>0.15</v>
      </c>
      <c r="J275" s="171">
        <f t="shared" si="9"/>
        <v>194.82999999999998</v>
      </c>
      <c r="K275" s="171">
        <v>10.210000000000001</v>
      </c>
      <c r="L275" s="171">
        <v>69.540000000000006</v>
      </c>
      <c r="M275" s="171">
        <v>77.81</v>
      </c>
      <c r="N275" s="171">
        <v>14.16</v>
      </c>
      <c r="O275" s="171">
        <v>15.85</v>
      </c>
      <c r="P275" s="171">
        <v>5.44</v>
      </c>
      <c r="Q275" s="171">
        <v>1.82</v>
      </c>
      <c r="S275" s="173"/>
      <c r="AB275" s="197"/>
      <c r="AC275" s="197"/>
      <c r="AD275" s="197"/>
      <c r="AE275" s="197"/>
      <c r="AF275" s="197"/>
      <c r="AG275" s="197"/>
      <c r="AH275" s="197"/>
    </row>
    <row r="276" spans="1:34" x14ac:dyDescent="0.35">
      <c r="A276" s="107" t="s">
        <v>401</v>
      </c>
      <c r="B276" s="171">
        <f t="shared" si="8"/>
        <v>13.620000000000001</v>
      </c>
      <c r="C276" s="171">
        <v>0.52</v>
      </c>
      <c r="D276" s="171">
        <v>6.19</v>
      </c>
      <c r="E276" s="171">
        <v>3.84</v>
      </c>
      <c r="F276" s="171">
        <v>1.1100000000000001</v>
      </c>
      <c r="G276" s="171">
        <v>1.36</v>
      </c>
      <c r="H276" s="171">
        <v>0.47</v>
      </c>
      <c r="I276" s="172">
        <v>0.13</v>
      </c>
      <c r="J276" s="171">
        <f t="shared" si="9"/>
        <v>197.26000000000002</v>
      </c>
      <c r="K276" s="171">
        <v>9.4600000000000009</v>
      </c>
      <c r="L276" s="171">
        <v>74.34</v>
      </c>
      <c r="M276" s="171">
        <v>73.69</v>
      </c>
      <c r="N276" s="171">
        <v>14.43</v>
      </c>
      <c r="O276" s="171">
        <v>16.489999999999998</v>
      </c>
      <c r="P276" s="171">
        <v>7.31</v>
      </c>
      <c r="Q276" s="171">
        <v>1.54</v>
      </c>
      <c r="S276" s="173"/>
      <c r="AB276" s="197"/>
      <c r="AC276" s="197"/>
      <c r="AD276" s="197"/>
      <c r="AE276" s="197"/>
      <c r="AF276" s="197"/>
      <c r="AG276" s="197"/>
      <c r="AH276" s="197"/>
    </row>
    <row r="277" spans="1:34" x14ac:dyDescent="0.35">
      <c r="A277" s="107" t="s">
        <v>402</v>
      </c>
      <c r="B277" s="171">
        <f t="shared" si="8"/>
        <v>13.180000000000001</v>
      </c>
      <c r="C277" s="171">
        <v>0.47</v>
      </c>
      <c r="D277" s="171">
        <v>5.95</v>
      </c>
      <c r="E277" s="171">
        <v>3.88</v>
      </c>
      <c r="F277" s="171">
        <v>1.06</v>
      </c>
      <c r="G277" s="171">
        <v>1.26</v>
      </c>
      <c r="H277" s="171">
        <v>0.4</v>
      </c>
      <c r="I277" s="172">
        <v>0.16</v>
      </c>
      <c r="J277" s="171">
        <f t="shared" si="9"/>
        <v>192.25</v>
      </c>
      <c r="K277" s="171">
        <v>8.74</v>
      </c>
      <c r="L277" s="171">
        <v>71.44</v>
      </c>
      <c r="M277" s="171">
        <v>74.39</v>
      </c>
      <c r="N277" s="171">
        <v>14.36</v>
      </c>
      <c r="O277" s="171">
        <v>15.23</v>
      </c>
      <c r="P277" s="171">
        <v>6.12</v>
      </c>
      <c r="Q277" s="171">
        <v>1.97</v>
      </c>
      <c r="S277" s="173"/>
      <c r="AB277" s="197"/>
      <c r="AC277" s="197"/>
      <c r="AD277" s="197"/>
      <c r="AE277" s="197"/>
      <c r="AF277" s="197"/>
      <c r="AG277" s="197"/>
      <c r="AH277" s="197"/>
    </row>
    <row r="278" spans="1:34" x14ac:dyDescent="0.35">
      <c r="A278" s="107" t="s">
        <v>403</v>
      </c>
      <c r="B278" s="171">
        <f t="shared" si="8"/>
        <v>13.23</v>
      </c>
      <c r="C278" s="171">
        <v>0.49</v>
      </c>
      <c r="D278" s="171">
        <v>5.91</v>
      </c>
      <c r="E278" s="171">
        <v>3.84</v>
      </c>
      <c r="F278" s="171">
        <v>1.06</v>
      </c>
      <c r="G278" s="171">
        <v>1.36</v>
      </c>
      <c r="H278" s="171">
        <v>0.41</v>
      </c>
      <c r="I278" s="172">
        <v>0.16</v>
      </c>
      <c r="J278" s="171">
        <f t="shared" si="9"/>
        <v>193.74</v>
      </c>
      <c r="K278" s="171">
        <v>9.07</v>
      </c>
      <c r="L278" s="171">
        <v>70.91</v>
      </c>
      <c r="M278" s="171">
        <v>75.45</v>
      </c>
      <c r="N278" s="171">
        <v>14.58</v>
      </c>
      <c r="O278" s="171">
        <v>16.04</v>
      </c>
      <c r="P278" s="171">
        <v>5.74</v>
      </c>
      <c r="Q278" s="171">
        <v>1.95</v>
      </c>
      <c r="S278" s="173"/>
      <c r="AB278" s="197"/>
      <c r="AC278" s="197"/>
      <c r="AD278" s="197"/>
      <c r="AE278" s="197"/>
      <c r="AF278" s="197"/>
      <c r="AG278" s="197"/>
      <c r="AH278" s="197"/>
    </row>
    <row r="279" spans="1:34" x14ac:dyDescent="0.35">
      <c r="A279" s="107" t="s">
        <v>404</v>
      </c>
      <c r="B279" s="171">
        <f t="shared" si="8"/>
        <v>14.190000000000003</v>
      </c>
      <c r="C279" s="171">
        <v>0.7</v>
      </c>
      <c r="D279" s="171">
        <v>6.09</v>
      </c>
      <c r="E279" s="171">
        <v>4.46</v>
      </c>
      <c r="F279" s="171">
        <v>1.06</v>
      </c>
      <c r="G279" s="171">
        <v>1.29</v>
      </c>
      <c r="H279" s="171">
        <v>0.46</v>
      </c>
      <c r="I279" s="172">
        <v>0.13</v>
      </c>
      <c r="J279" s="171">
        <f t="shared" si="9"/>
        <v>197.92</v>
      </c>
      <c r="K279" s="171">
        <v>9.68</v>
      </c>
      <c r="L279" s="171">
        <v>73.11</v>
      </c>
      <c r="M279" s="171">
        <v>77.31</v>
      </c>
      <c r="N279" s="171">
        <v>14.86</v>
      </c>
      <c r="O279" s="171">
        <v>15.53</v>
      </c>
      <c r="P279" s="171">
        <v>5.88</v>
      </c>
      <c r="Q279" s="171">
        <v>1.55</v>
      </c>
      <c r="S279" s="173"/>
      <c r="AB279" s="197"/>
      <c r="AC279" s="197"/>
      <c r="AD279" s="197"/>
      <c r="AE279" s="197"/>
      <c r="AF279" s="197"/>
      <c r="AG279" s="197"/>
      <c r="AH279" s="197"/>
    </row>
    <row r="280" spans="1:34" x14ac:dyDescent="0.35">
      <c r="A280" s="107" t="s">
        <v>405</v>
      </c>
      <c r="B280" s="171">
        <f t="shared" si="8"/>
        <v>15.129999999999999</v>
      </c>
      <c r="C280" s="171">
        <v>0.65</v>
      </c>
      <c r="D280" s="171">
        <v>5.77</v>
      </c>
      <c r="E280" s="171">
        <v>5.56</v>
      </c>
      <c r="F280" s="171">
        <v>1.2</v>
      </c>
      <c r="G280" s="171">
        <v>1.29</v>
      </c>
      <c r="H280" s="171">
        <v>0.6</v>
      </c>
      <c r="I280" s="172">
        <v>0.06</v>
      </c>
      <c r="J280" s="171">
        <f t="shared" si="9"/>
        <v>190.26999999999998</v>
      </c>
      <c r="K280" s="171">
        <v>8.58</v>
      </c>
      <c r="L280" s="171">
        <v>69.260000000000005</v>
      </c>
      <c r="M280" s="171">
        <v>76.44</v>
      </c>
      <c r="N280" s="171">
        <v>13.42</v>
      </c>
      <c r="O280" s="171">
        <v>15.35</v>
      </c>
      <c r="P280" s="171">
        <v>6.44</v>
      </c>
      <c r="Q280" s="171">
        <v>0.78</v>
      </c>
      <c r="S280" s="173"/>
      <c r="AB280" s="197"/>
      <c r="AC280" s="197"/>
      <c r="AD280" s="197"/>
      <c r="AE280" s="197"/>
      <c r="AF280" s="197"/>
      <c r="AG280" s="197"/>
      <c r="AH280" s="197"/>
    </row>
    <row r="281" spans="1:34" x14ac:dyDescent="0.35">
      <c r="A281" s="107" t="s">
        <v>406</v>
      </c>
      <c r="B281" s="171">
        <f t="shared" si="8"/>
        <v>17.86</v>
      </c>
      <c r="C281" s="171">
        <v>1.24</v>
      </c>
      <c r="D281" s="171">
        <v>5.88</v>
      </c>
      <c r="E281" s="171">
        <v>7.84</v>
      </c>
      <c r="F281" s="171">
        <v>1.2</v>
      </c>
      <c r="G281" s="171">
        <v>1.1499999999999999</v>
      </c>
      <c r="H281" s="171">
        <v>0.55000000000000004</v>
      </c>
      <c r="I281" s="172">
        <v>0</v>
      </c>
      <c r="J281" s="171">
        <f t="shared" si="9"/>
        <v>192.42000000000002</v>
      </c>
      <c r="K281" s="171">
        <v>10.92</v>
      </c>
      <c r="L281" s="171">
        <v>70.540000000000006</v>
      </c>
      <c r="M281" s="171">
        <v>77.44</v>
      </c>
      <c r="N281" s="171">
        <v>13.59</v>
      </c>
      <c r="O281" s="171">
        <v>13.88</v>
      </c>
      <c r="P281" s="171">
        <v>6.09</v>
      </c>
      <c r="Q281" s="171">
        <v>-0.04</v>
      </c>
      <c r="S281" s="173"/>
      <c r="AB281" s="197"/>
      <c r="AC281" s="197"/>
      <c r="AD281" s="197"/>
      <c r="AE281" s="197"/>
      <c r="AF281" s="197"/>
      <c r="AG281" s="197"/>
      <c r="AH281" s="197"/>
    </row>
    <row r="282" spans="1:34" x14ac:dyDescent="0.35">
      <c r="A282" s="107" t="s">
        <v>407</v>
      </c>
      <c r="B282" s="171">
        <f t="shared" si="8"/>
        <v>19.429999999999996</v>
      </c>
      <c r="C282" s="171">
        <v>1.42</v>
      </c>
      <c r="D282" s="171">
        <v>5.9</v>
      </c>
      <c r="E282" s="171">
        <v>9.09</v>
      </c>
      <c r="F282" s="171">
        <v>1.2</v>
      </c>
      <c r="G282" s="171">
        <v>1.1499999999999999</v>
      </c>
      <c r="H282" s="171">
        <v>0.59</v>
      </c>
      <c r="I282" s="172">
        <v>0.08</v>
      </c>
      <c r="J282" s="171">
        <f t="shared" si="9"/>
        <v>194.39000000000001</v>
      </c>
      <c r="K282" s="171">
        <v>12.74</v>
      </c>
      <c r="L282" s="171">
        <v>70.790000000000006</v>
      </c>
      <c r="M282" s="171">
        <v>77.62</v>
      </c>
      <c r="N282" s="171">
        <v>13.66</v>
      </c>
      <c r="O282" s="171">
        <v>12.68</v>
      </c>
      <c r="P282" s="171">
        <v>5.99</v>
      </c>
      <c r="Q282" s="171">
        <v>0.91</v>
      </c>
      <c r="S282" s="173"/>
      <c r="AB282" s="197"/>
      <c r="AC282" s="197"/>
      <c r="AD282" s="197"/>
      <c r="AE282" s="197"/>
      <c r="AF282" s="197"/>
      <c r="AG282" s="197"/>
      <c r="AH282" s="197"/>
    </row>
    <row r="283" spans="1:34" x14ac:dyDescent="0.35">
      <c r="A283" s="107" t="s">
        <v>408</v>
      </c>
      <c r="B283" s="171">
        <f t="shared" si="8"/>
        <v>19.170000000000002</v>
      </c>
      <c r="C283" s="171">
        <v>0.81</v>
      </c>
      <c r="D283" s="171">
        <v>5.57</v>
      </c>
      <c r="E283" s="171">
        <v>9.35</v>
      </c>
      <c r="F283" s="171">
        <v>1.39</v>
      </c>
      <c r="G283" s="171">
        <v>1.2</v>
      </c>
      <c r="H283" s="171">
        <v>0.67</v>
      </c>
      <c r="I283" s="172">
        <v>0.18</v>
      </c>
      <c r="J283" s="171">
        <f t="shared" si="9"/>
        <v>189.66</v>
      </c>
      <c r="K283" s="171">
        <v>7.35</v>
      </c>
      <c r="L283" s="171">
        <v>66.790000000000006</v>
      </c>
      <c r="M283" s="171">
        <v>78.19</v>
      </c>
      <c r="N283" s="171">
        <v>14.57</v>
      </c>
      <c r="O283" s="171">
        <v>13.86</v>
      </c>
      <c r="P283" s="171">
        <v>6.68</v>
      </c>
      <c r="Q283" s="171">
        <v>2.2200000000000002</v>
      </c>
      <c r="S283" s="173"/>
      <c r="AB283" s="197"/>
      <c r="AC283" s="197"/>
      <c r="AD283" s="197"/>
      <c r="AE283" s="197"/>
      <c r="AF283" s="197"/>
      <c r="AG283" s="197"/>
      <c r="AH283" s="197"/>
    </row>
    <row r="284" spans="1:34" x14ac:dyDescent="0.35">
      <c r="A284" s="107" t="s">
        <v>409</v>
      </c>
      <c r="B284" s="171">
        <f t="shared" si="8"/>
        <v>18.720000000000002</v>
      </c>
      <c r="C284" s="171">
        <v>1.1200000000000001</v>
      </c>
      <c r="D284" s="171">
        <v>5.52</v>
      </c>
      <c r="E284" s="171">
        <v>8.83</v>
      </c>
      <c r="F284" s="171">
        <v>1.39</v>
      </c>
      <c r="G284" s="171">
        <v>1.17</v>
      </c>
      <c r="H284" s="171">
        <v>0.55000000000000004</v>
      </c>
      <c r="I284" s="172">
        <v>0.14000000000000001</v>
      </c>
      <c r="J284" s="171">
        <f t="shared" si="9"/>
        <v>190.09</v>
      </c>
      <c r="K284" s="171">
        <v>10.050000000000001</v>
      </c>
      <c r="L284" s="171">
        <v>66.23</v>
      </c>
      <c r="M284" s="171">
        <v>76.94</v>
      </c>
      <c r="N284" s="171">
        <v>14.76</v>
      </c>
      <c r="O284" s="171">
        <v>14.62</v>
      </c>
      <c r="P284" s="171">
        <v>5.78</v>
      </c>
      <c r="Q284" s="171">
        <v>1.71</v>
      </c>
      <c r="S284" s="173"/>
      <c r="AB284" s="197"/>
      <c r="AC284" s="197"/>
      <c r="AD284" s="197"/>
      <c r="AE284" s="197"/>
      <c r="AF284" s="197"/>
      <c r="AG284" s="197"/>
      <c r="AH284" s="197"/>
    </row>
    <row r="285" spans="1:34" x14ac:dyDescent="0.35">
      <c r="A285" s="107" t="s">
        <v>410</v>
      </c>
      <c r="B285" s="171">
        <f t="shared" si="8"/>
        <v>19.020000000000003</v>
      </c>
      <c r="C285" s="171">
        <v>1.41</v>
      </c>
      <c r="D285" s="171">
        <v>5.28</v>
      </c>
      <c r="E285" s="171">
        <v>9</v>
      </c>
      <c r="F285" s="171">
        <v>1.39</v>
      </c>
      <c r="G285" s="171">
        <v>1.23</v>
      </c>
      <c r="H285" s="171">
        <v>0.56999999999999995</v>
      </c>
      <c r="I285" s="172">
        <v>0.14000000000000001</v>
      </c>
      <c r="J285" s="171">
        <f t="shared" si="9"/>
        <v>193.76</v>
      </c>
      <c r="K285" s="171">
        <v>14.76</v>
      </c>
      <c r="L285" s="171">
        <v>63.31</v>
      </c>
      <c r="M285" s="171">
        <v>77.69</v>
      </c>
      <c r="N285" s="171">
        <v>14.85</v>
      </c>
      <c r="O285" s="171">
        <v>15.24</v>
      </c>
      <c r="P285" s="171">
        <v>6.29</v>
      </c>
      <c r="Q285" s="171">
        <v>1.62</v>
      </c>
      <c r="S285" s="173"/>
      <c r="AB285" s="197"/>
      <c r="AC285" s="197"/>
      <c r="AD285" s="197"/>
      <c r="AE285" s="197"/>
      <c r="AF285" s="197"/>
      <c r="AG285" s="197"/>
      <c r="AH285" s="197"/>
    </row>
    <row r="286" spans="1:34" x14ac:dyDescent="0.35">
      <c r="A286" s="107" t="s">
        <v>411</v>
      </c>
      <c r="B286" s="171">
        <f t="shared" si="8"/>
        <v>15.85</v>
      </c>
      <c r="C286" s="171">
        <v>0.6</v>
      </c>
      <c r="D286" s="171">
        <v>5.88</v>
      </c>
      <c r="E286" s="171">
        <v>6.27</v>
      </c>
      <c r="F286" s="171">
        <v>1.24</v>
      </c>
      <c r="G286" s="171">
        <v>1.18</v>
      </c>
      <c r="H286" s="171">
        <v>0.53</v>
      </c>
      <c r="I286" s="172">
        <v>0.15</v>
      </c>
      <c r="J286" s="171">
        <f t="shared" si="9"/>
        <v>199.48000000000002</v>
      </c>
      <c r="K286" s="171">
        <v>9.07</v>
      </c>
      <c r="L286" s="171">
        <v>70.61</v>
      </c>
      <c r="M286" s="171">
        <v>80.760000000000005</v>
      </c>
      <c r="N286" s="171">
        <v>15.78</v>
      </c>
      <c r="O286" s="171">
        <v>14.78</v>
      </c>
      <c r="P286" s="171">
        <v>6.74</v>
      </c>
      <c r="Q286" s="171">
        <v>1.74</v>
      </c>
      <c r="S286" s="173"/>
      <c r="AB286" s="197"/>
      <c r="AC286" s="197"/>
      <c r="AD286" s="197"/>
      <c r="AE286" s="197"/>
      <c r="AF286" s="197"/>
      <c r="AG286" s="197"/>
      <c r="AH286" s="197"/>
    </row>
    <row r="287" spans="1:34" x14ac:dyDescent="0.35">
      <c r="A287" s="107" t="s">
        <v>412</v>
      </c>
      <c r="B287" s="171">
        <f t="shared" si="8"/>
        <v>13.77</v>
      </c>
      <c r="C287" s="171">
        <v>0.47</v>
      </c>
      <c r="D287" s="171">
        <v>5.76</v>
      </c>
      <c r="E287" s="171">
        <v>4.51</v>
      </c>
      <c r="F287" s="171">
        <v>1.24</v>
      </c>
      <c r="G287" s="171">
        <v>1.18</v>
      </c>
      <c r="H287" s="171">
        <v>0.46</v>
      </c>
      <c r="I287" s="172">
        <v>0.15</v>
      </c>
      <c r="J287" s="171">
        <f t="shared" si="9"/>
        <v>186.89000000000001</v>
      </c>
      <c r="K287" s="171">
        <v>8.48</v>
      </c>
      <c r="L287" s="171">
        <v>69.09</v>
      </c>
      <c r="M287" s="171">
        <v>71.31</v>
      </c>
      <c r="N287" s="171">
        <v>15.87</v>
      </c>
      <c r="O287" s="171">
        <v>14.15</v>
      </c>
      <c r="P287" s="171">
        <v>6.15</v>
      </c>
      <c r="Q287" s="171">
        <v>1.84</v>
      </c>
      <c r="S287" s="173"/>
      <c r="AB287" s="197"/>
      <c r="AC287" s="197"/>
      <c r="AD287" s="197"/>
      <c r="AE287" s="197"/>
      <c r="AF287" s="197"/>
      <c r="AG287" s="197"/>
      <c r="AH287" s="197"/>
    </row>
    <row r="288" spans="1:34" x14ac:dyDescent="0.35">
      <c r="A288" s="107" t="s">
        <v>413</v>
      </c>
      <c r="B288" s="171">
        <f t="shared" si="8"/>
        <v>13.050000000000002</v>
      </c>
      <c r="C288" s="171">
        <v>0.46</v>
      </c>
      <c r="D288" s="171">
        <v>5.75</v>
      </c>
      <c r="E288" s="171">
        <v>3.84</v>
      </c>
      <c r="F288" s="171">
        <v>1.24</v>
      </c>
      <c r="G288" s="171">
        <v>1.23</v>
      </c>
      <c r="H288" s="171">
        <v>0.39</v>
      </c>
      <c r="I288" s="172">
        <v>0.14000000000000001</v>
      </c>
      <c r="J288" s="171">
        <f t="shared" si="9"/>
        <v>191.02999999999997</v>
      </c>
      <c r="K288" s="171">
        <v>7.73</v>
      </c>
      <c r="L288" s="171">
        <v>68.959999999999994</v>
      </c>
      <c r="M288" s="171">
        <v>75.63</v>
      </c>
      <c r="N288" s="171">
        <v>16.09</v>
      </c>
      <c r="O288" s="171">
        <v>14.92</v>
      </c>
      <c r="P288" s="171">
        <v>5.97</v>
      </c>
      <c r="Q288" s="171">
        <v>1.73</v>
      </c>
      <c r="S288" s="173"/>
      <c r="AB288" s="197"/>
      <c r="AC288" s="197"/>
      <c r="AD288" s="197"/>
      <c r="AE288" s="197"/>
      <c r="AF288" s="197"/>
      <c r="AG288" s="197"/>
      <c r="AH288" s="197"/>
    </row>
    <row r="289" spans="1:34" x14ac:dyDescent="0.35">
      <c r="A289" s="107" t="s">
        <v>414</v>
      </c>
      <c r="B289" s="171">
        <f t="shared" si="8"/>
        <v>13.190000000000001</v>
      </c>
      <c r="C289" s="171">
        <v>0.4</v>
      </c>
      <c r="D289" s="171">
        <v>5.86</v>
      </c>
      <c r="E289" s="171">
        <v>3.93</v>
      </c>
      <c r="F289" s="171">
        <v>1.25</v>
      </c>
      <c r="G289" s="171">
        <v>1.23</v>
      </c>
      <c r="H289" s="171">
        <v>0.35</v>
      </c>
      <c r="I289" s="172">
        <v>0.17</v>
      </c>
      <c r="J289" s="171">
        <f t="shared" si="9"/>
        <v>190.69000000000003</v>
      </c>
      <c r="K289" s="171">
        <v>6.81</v>
      </c>
      <c r="L289" s="171">
        <v>70.349999999999994</v>
      </c>
      <c r="M289" s="171">
        <v>73.95</v>
      </c>
      <c r="N289" s="171">
        <v>16.899999999999999</v>
      </c>
      <c r="O289" s="171">
        <v>15.12</v>
      </c>
      <c r="P289" s="171">
        <v>5.52</v>
      </c>
      <c r="Q289" s="171">
        <v>2.04</v>
      </c>
      <c r="S289" s="173"/>
      <c r="AB289" s="197"/>
      <c r="AC289" s="197"/>
      <c r="AD289" s="197"/>
      <c r="AE289" s="197"/>
      <c r="AF289" s="197"/>
      <c r="AG289" s="197"/>
      <c r="AH289" s="197"/>
    </row>
    <row r="290" spans="1:34" x14ac:dyDescent="0.35">
      <c r="A290" s="107" t="s">
        <v>415</v>
      </c>
      <c r="B290" s="171">
        <f t="shared" si="8"/>
        <v>13.13</v>
      </c>
      <c r="C290" s="171">
        <v>0.41</v>
      </c>
      <c r="D290" s="171">
        <v>5.83</v>
      </c>
      <c r="E290" s="171">
        <v>3.75</v>
      </c>
      <c r="F290" s="171">
        <v>1.25</v>
      </c>
      <c r="G290" s="171">
        <v>1.29</v>
      </c>
      <c r="H290" s="171">
        <v>0.45</v>
      </c>
      <c r="I290" s="172">
        <v>0.15</v>
      </c>
      <c r="J290" s="171">
        <f t="shared" si="9"/>
        <v>190.7</v>
      </c>
      <c r="K290" s="171">
        <v>6.75</v>
      </c>
      <c r="L290" s="171">
        <v>69.94</v>
      </c>
      <c r="M290" s="171">
        <v>73.569999999999993</v>
      </c>
      <c r="N290" s="171">
        <v>17.079999999999998</v>
      </c>
      <c r="O290" s="171">
        <v>15.35</v>
      </c>
      <c r="P290" s="171">
        <v>6.27</v>
      </c>
      <c r="Q290" s="171">
        <v>1.74</v>
      </c>
      <c r="S290" s="173"/>
      <c r="AB290" s="197"/>
      <c r="AC290" s="197"/>
      <c r="AD290" s="197"/>
      <c r="AE290" s="197"/>
      <c r="AF290" s="197"/>
      <c r="AG290" s="197"/>
      <c r="AH290" s="197"/>
    </row>
    <row r="291" spans="1:34" x14ac:dyDescent="0.35">
      <c r="A291" s="107" t="s">
        <v>416</v>
      </c>
      <c r="B291" s="171">
        <f t="shared" si="8"/>
        <v>13.850000000000001</v>
      </c>
      <c r="C291" s="171">
        <v>0.71</v>
      </c>
      <c r="D291" s="171">
        <v>5.94</v>
      </c>
      <c r="E291" s="171">
        <v>4.0599999999999996</v>
      </c>
      <c r="F291" s="171">
        <v>1.25</v>
      </c>
      <c r="G291" s="171">
        <v>1.21</v>
      </c>
      <c r="H291" s="171">
        <v>0.56999999999999995</v>
      </c>
      <c r="I291" s="172">
        <v>0.11</v>
      </c>
      <c r="J291" s="171">
        <f t="shared" si="9"/>
        <v>193.60000000000002</v>
      </c>
      <c r="K291" s="171">
        <v>9.02</v>
      </c>
      <c r="L291" s="171">
        <v>71.23</v>
      </c>
      <c r="M291" s="171">
        <v>72.83</v>
      </c>
      <c r="N291" s="171">
        <v>17.36</v>
      </c>
      <c r="O291" s="171">
        <v>14.43</v>
      </c>
      <c r="P291" s="171">
        <v>7.43</v>
      </c>
      <c r="Q291" s="171">
        <v>1.3</v>
      </c>
      <c r="S291" s="173"/>
      <c r="AB291" s="197"/>
      <c r="AC291" s="197"/>
      <c r="AD291" s="197"/>
      <c r="AE291" s="197"/>
      <c r="AF291" s="197"/>
      <c r="AG291" s="197"/>
      <c r="AH291" s="197"/>
    </row>
    <row r="292" spans="1:34" x14ac:dyDescent="0.35">
      <c r="A292" s="107" t="s">
        <v>417</v>
      </c>
      <c r="B292" s="171">
        <f t="shared" si="8"/>
        <v>15.629999999999999</v>
      </c>
      <c r="C292" s="171">
        <v>0.62</v>
      </c>
      <c r="D292" s="171">
        <v>5.84</v>
      </c>
      <c r="E292" s="171">
        <v>6.01</v>
      </c>
      <c r="F292" s="171">
        <v>1.48</v>
      </c>
      <c r="G292" s="171">
        <v>0.99</v>
      </c>
      <c r="H292" s="171">
        <v>0.61</v>
      </c>
      <c r="I292" s="172">
        <v>0.08</v>
      </c>
      <c r="J292" s="171">
        <f t="shared" si="9"/>
        <v>187.75</v>
      </c>
      <c r="K292" s="171">
        <v>7.47</v>
      </c>
      <c r="L292" s="171">
        <v>70.12</v>
      </c>
      <c r="M292" s="171">
        <v>74.28</v>
      </c>
      <c r="N292" s="171">
        <v>16.5</v>
      </c>
      <c r="O292" s="171">
        <v>11.75</v>
      </c>
      <c r="P292" s="171">
        <v>6.72</v>
      </c>
      <c r="Q292" s="171">
        <v>0.91</v>
      </c>
      <c r="S292" s="173"/>
      <c r="AB292" s="197"/>
      <c r="AC292" s="197"/>
      <c r="AD292" s="197"/>
      <c r="AE292" s="197"/>
      <c r="AF292" s="197"/>
      <c r="AG292" s="197"/>
      <c r="AH292" s="197"/>
    </row>
    <row r="293" spans="1:34" x14ac:dyDescent="0.35">
      <c r="A293" s="107" t="s">
        <v>418</v>
      </c>
      <c r="B293" s="171">
        <f t="shared" si="8"/>
        <v>17.200000000000003</v>
      </c>
      <c r="C293" s="171">
        <v>0.94</v>
      </c>
      <c r="D293" s="171">
        <v>5.88</v>
      </c>
      <c r="E293" s="171">
        <v>7.11</v>
      </c>
      <c r="F293" s="171">
        <v>1.48</v>
      </c>
      <c r="G293" s="171">
        <v>1.02</v>
      </c>
      <c r="H293" s="171">
        <v>0.67</v>
      </c>
      <c r="I293" s="172">
        <v>0.1</v>
      </c>
      <c r="J293" s="171">
        <f t="shared" si="9"/>
        <v>189.31000000000003</v>
      </c>
      <c r="K293" s="171">
        <v>8.34</v>
      </c>
      <c r="L293" s="171">
        <v>70.53</v>
      </c>
      <c r="M293" s="171">
        <v>73.19</v>
      </c>
      <c r="N293" s="171">
        <v>16.670000000000002</v>
      </c>
      <c r="O293" s="171">
        <v>12.09</v>
      </c>
      <c r="P293" s="171">
        <v>7.31</v>
      </c>
      <c r="Q293" s="171">
        <v>1.18</v>
      </c>
      <c r="S293" s="173"/>
      <c r="AB293" s="197"/>
      <c r="AC293" s="197"/>
      <c r="AD293" s="197"/>
      <c r="AE293" s="197"/>
      <c r="AF293" s="197"/>
      <c r="AG293" s="197"/>
      <c r="AH293" s="197"/>
    </row>
    <row r="294" spans="1:34" x14ac:dyDescent="0.35">
      <c r="A294" s="107" t="s">
        <v>419</v>
      </c>
      <c r="B294" s="171">
        <f t="shared" si="8"/>
        <v>17.959999999999997</v>
      </c>
      <c r="C294" s="171">
        <v>0.73</v>
      </c>
      <c r="D294" s="171">
        <v>5.76</v>
      </c>
      <c r="E294" s="171">
        <v>8.09</v>
      </c>
      <c r="F294" s="171">
        <v>1.48</v>
      </c>
      <c r="G294" s="171">
        <v>1.1299999999999999</v>
      </c>
      <c r="H294" s="171">
        <v>0.63</v>
      </c>
      <c r="I294" s="172">
        <v>0.14000000000000001</v>
      </c>
      <c r="J294" s="171">
        <f t="shared" si="9"/>
        <v>185.95</v>
      </c>
      <c r="K294" s="171">
        <v>6.98</v>
      </c>
      <c r="L294" s="171">
        <v>69.12</v>
      </c>
      <c r="M294" s="171">
        <v>72.47</v>
      </c>
      <c r="N294" s="171">
        <v>16.73</v>
      </c>
      <c r="O294" s="171">
        <v>12.41</v>
      </c>
      <c r="P294" s="171">
        <v>6.56</v>
      </c>
      <c r="Q294" s="171">
        <v>1.68</v>
      </c>
      <c r="S294" s="173"/>
      <c r="AB294" s="197"/>
      <c r="AC294" s="197"/>
      <c r="AD294" s="197"/>
      <c r="AE294" s="197"/>
      <c r="AF294" s="197"/>
      <c r="AG294" s="197"/>
      <c r="AH294" s="197"/>
    </row>
    <row r="295" spans="1:34" x14ac:dyDescent="0.35">
      <c r="A295" s="107" t="s">
        <v>420</v>
      </c>
      <c r="B295" s="171">
        <f t="shared" si="8"/>
        <v>19.2</v>
      </c>
      <c r="C295" s="171">
        <v>0.85</v>
      </c>
      <c r="D295" s="171">
        <v>5.71</v>
      </c>
      <c r="E295" s="171">
        <v>9.43</v>
      </c>
      <c r="F295" s="171">
        <v>1.46</v>
      </c>
      <c r="G295" s="171">
        <v>1.05</v>
      </c>
      <c r="H295" s="171">
        <v>0.59</v>
      </c>
      <c r="I295" s="172">
        <v>0.11</v>
      </c>
      <c r="J295" s="171">
        <f t="shared" si="9"/>
        <v>186.66</v>
      </c>
      <c r="K295" s="171">
        <v>6.84</v>
      </c>
      <c r="L295" s="171">
        <v>68.53</v>
      </c>
      <c r="M295" s="171">
        <v>76.599999999999994</v>
      </c>
      <c r="N295" s="171">
        <v>15.36</v>
      </c>
      <c r="O295" s="171">
        <v>12.02</v>
      </c>
      <c r="P295" s="171">
        <v>5.94</v>
      </c>
      <c r="Q295" s="171">
        <v>1.37</v>
      </c>
      <c r="S295" s="173"/>
      <c r="AB295" s="197"/>
      <c r="AC295" s="197"/>
      <c r="AD295" s="197"/>
      <c r="AE295" s="197"/>
      <c r="AF295" s="197"/>
      <c r="AG295" s="197"/>
      <c r="AH295" s="197"/>
    </row>
    <row r="296" spans="1:34" x14ac:dyDescent="0.35">
      <c r="A296" s="107" t="s">
        <v>421</v>
      </c>
      <c r="B296" s="171">
        <f t="shared" si="8"/>
        <v>16.530000000000005</v>
      </c>
      <c r="C296" s="171">
        <v>0.54</v>
      </c>
      <c r="D296" s="171">
        <v>5.4</v>
      </c>
      <c r="E296" s="171">
        <v>7.36</v>
      </c>
      <c r="F296" s="171">
        <v>1.46</v>
      </c>
      <c r="G296" s="171">
        <v>0.98</v>
      </c>
      <c r="H296" s="171">
        <v>0.6</v>
      </c>
      <c r="I296" s="172">
        <v>0.19</v>
      </c>
      <c r="J296" s="171">
        <f t="shared" si="9"/>
        <v>180.67</v>
      </c>
      <c r="K296" s="171">
        <v>5.86</v>
      </c>
      <c r="L296" s="171">
        <v>64.819999999999993</v>
      </c>
      <c r="M296" s="171">
        <v>73.599999999999994</v>
      </c>
      <c r="N296" s="171">
        <v>15.52</v>
      </c>
      <c r="O296" s="171">
        <v>12.55</v>
      </c>
      <c r="P296" s="171">
        <v>6.1</v>
      </c>
      <c r="Q296" s="171">
        <v>2.2200000000000002</v>
      </c>
      <c r="S296" s="173"/>
      <c r="AB296" s="197"/>
      <c r="AC296" s="197"/>
      <c r="AD296" s="197"/>
      <c r="AE296" s="197"/>
      <c r="AF296" s="197"/>
      <c r="AG296" s="197"/>
      <c r="AH296" s="197"/>
    </row>
    <row r="297" spans="1:34" x14ac:dyDescent="0.35">
      <c r="A297" s="107" t="s">
        <v>422</v>
      </c>
      <c r="B297" s="171">
        <f t="shared" si="8"/>
        <v>16.350000000000001</v>
      </c>
      <c r="C297" s="171">
        <v>0.48</v>
      </c>
      <c r="D297" s="171">
        <v>5.32</v>
      </c>
      <c r="E297" s="171">
        <v>7.19</v>
      </c>
      <c r="F297" s="171">
        <v>1.46</v>
      </c>
      <c r="G297" s="171">
        <v>0.96</v>
      </c>
      <c r="H297" s="171">
        <v>0.72</v>
      </c>
      <c r="I297" s="172">
        <v>0.22</v>
      </c>
      <c r="J297" s="171">
        <f t="shared" si="9"/>
        <v>180.79999999999998</v>
      </c>
      <c r="K297" s="171">
        <v>5.99</v>
      </c>
      <c r="L297" s="171">
        <v>63.83</v>
      </c>
      <c r="M297" s="171">
        <v>72.97</v>
      </c>
      <c r="N297" s="171">
        <v>15.61</v>
      </c>
      <c r="O297" s="171">
        <v>12.04</v>
      </c>
      <c r="P297" s="171">
        <v>7.71</v>
      </c>
      <c r="Q297" s="171">
        <v>2.65</v>
      </c>
      <c r="S297" s="173"/>
      <c r="AB297" s="197"/>
      <c r="AC297" s="197"/>
      <c r="AD297" s="197"/>
      <c r="AE297" s="197"/>
      <c r="AF297" s="197"/>
      <c r="AG297" s="197"/>
      <c r="AH297" s="197"/>
    </row>
    <row r="298" spans="1:34" x14ac:dyDescent="0.35">
      <c r="A298" s="107" t="s">
        <v>423</v>
      </c>
      <c r="B298" s="171">
        <f t="shared" si="8"/>
        <v>15.420000000000002</v>
      </c>
      <c r="C298" s="171">
        <v>0.48</v>
      </c>
      <c r="D298" s="171">
        <v>5.85</v>
      </c>
      <c r="E298" s="171">
        <v>6.02</v>
      </c>
      <c r="F298" s="171">
        <v>1.33</v>
      </c>
      <c r="G298" s="171">
        <v>1.05</v>
      </c>
      <c r="H298" s="171">
        <v>0.55000000000000004</v>
      </c>
      <c r="I298" s="172">
        <v>0.14000000000000001</v>
      </c>
      <c r="J298" s="171">
        <f t="shared" si="9"/>
        <v>191.80999999999997</v>
      </c>
      <c r="K298" s="171">
        <v>7.09</v>
      </c>
      <c r="L298" s="171">
        <v>70.23</v>
      </c>
      <c r="M298" s="171">
        <v>75.959999999999994</v>
      </c>
      <c r="N298" s="171">
        <v>16.95</v>
      </c>
      <c r="O298" s="171">
        <v>12.98</v>
      </c>
      <c r="P298" s="171">
        <v>6.95</v>
      </c>
      <c r="Q298" s="171">
        <v>1.65</v>
      </c>
      <c r="S298" s="173"/>
      <c r="AB298" s="197"/>
      <c r="AC298" s="197"/>
      <c r="AD298" s="197"/>
      <c r="AE298" s="197"/>
      <c r="AF298" s="197"/>
      <c r="AG298" s="197"/>
      <c r="AH298" s="197"/>
    </row>
    <row r="299" spans="1:34" x14ac:dyDescent="0.35">
      <c r="A299" s="107" t="s">
        <v>424</v>
      </c>
      <c r="B299" s="171">
        <f t="shared" si="8"/>
        <v>14.11</v>
      </c>
      <c r="C299" s="171">
        <v>0.38</v>
      </c>
      <c r="D299" s="171">
        <v>5.71</v>
      </c>
      <c r="E299" s="171">
        <v>5.0199999999999996</v>
      </c>
      <c r="F299" s="171">
        <v>1.33</v>
      </c>
      <c r="G299" s="171">
        <v>1.04</v>
      </c>
      <c r="H299" s="171">
        <v>0.44</v>
      </c>
      <c r="I299" s="172">
        <v>0.19</v>
      </c>
      <c r="J299" s="171">
        <f t="shared" si="9"/>
        <v>182.64</v>
      </c>
      <c r="K299" s="171">
        <v>6.35</v>
      </c>
      <c r="L299" s="171">
        <v>68.569999999999993</v>
      </c>
      <c r="M299" s="171">
        <v>70.13</v>
      </c>
      <c r="N299" s="171">
        <v>17.079999999999998</v>
      </c>
      <c r="O299" s="171">
        <v>12.42</v>
      </c>
      <c r="P299" s="171">
        <v>5.82</v>
      </c>
      <c r="Q299" s="171">
        <v>2.27</v>
      </c>
      <c r="S299" s="173"/>
      <c r="AB299" s="197"/>
      <c r="AC299" s="197"/>
      <c r="AD299" s="197"/>
      <c r="AE299" s="197"/>
      <c r="AF299" s="197"/>
      <c r="AG299" s="197"/>
      <c r="AH299" s="197"/>
    </row>
    <row r="300" spans="1:34" x14ac:dyDescent="0.35">
      <c r="A300" s="107" t="s">
        <v>425</v>
      </c>
      <c r="B300" s="171">
        <f t="shared" si="8"/>
        <v>13.040000000000001</v>
      </c>
      <c r="C300" s="171">
        <v>0.39</v>
      </c>
      <c r="D300" s="171">
        <v>5.6</v>
      </c>
      <c r="E300" s="171">
        <v>4.33</v>
      </c>
      <c r="F300" s="171">
        <v>1.33</v>
      </c>
      <c r="G300" s="171">
        <v>0.72</v>
      </c>
      <c r="H300" s="171">
        <v>0.51</v>
      </c>
      <c r="I300" s="172">
        <v>0.16</v>
      </c>
      <c r="J300" s="171">
        <f t="shared" si="9"/>
        <v>188.76999999999998</v>
      </c>
      <c r="K300" s="171">
        <v>6.36</v>
      </c>
      <c r="L300" s="171">
        <v>67.239999999999995</v>
      </c>
      <c r="M300" s="171">
        <v>79.72</v>
      </c>
      <c r="N300" s="171">
        <v>17.22</v>
      </c>
      <c r="O300" s="171">
        <v>8.75</v>
      </c>
      <c r="P300" s="171">
        <v>7.6</v>
      </c>
      <c r="Q300" s="171">
        <v>1.88</v>
      </c>
      <c r="S300" s="173"/>
      <c r="AB300" s="197"/>
      <c r="AC300" s="197"/>
      <c r="AD300" s="197"/>
      <c r="AE300" s="197"/>
      <c r="AF300" s="197"/>
      <c r="AG300" s="197"/>
      <c r="AH300" s="197"/>
    </row>
    <row r="301" spans="1:34" x14ac:dyDescent="0.35">
      <c r="A301" s="107" t="s">
        <v>426</v>
      </c>
      <c r="B301" s="171">
        <f t="shared" si="8"/>
        <v>12.620000000000001</v>
      </c>
      <c r="C301" s="171">
        <v>0.4</v>
      </c>
      <c r="D301" s="171">
        <v>5.39</v>
      </c>
      <c r="E301" s="171">
        <v>4.05</v>
      </c>
      <c r="F301" s="171">
        <v>1.28</v>
      </c>
      <c r="G301" s="171">
        <v>0.88</v>
      </c>
      <c r="H301" s="171">
        <v>0.48</v>
      </c>
      <c r="I301" s="172">
        <v>0.14000000000000001</v>
      </c>
      <c r="J301" s="171">
        <f t="shared" si="9"/>
        <v>184.1</v>
      </c>
      <c r="K301" s="171">
        <v>6.35</v>
      </c>
      <c r="L301" s="171">
        <v>64.680000000000007</v>
      </c>
      <c r="M301" s="171">
        <v>75.709999999999994</v>
      </c>
      <c r="N301" s="171">
        <v>17.28</v>
      </c>
      <c r="O301" s="171">
        <v>10.91</v>
      </c>
      <c r="P301" s="171">
        <v>7.5</v>
      </c>
      <c r="Q301" s="171">
        <v>1.67</v>
      </c>
      <c r="S301" s="173"/>
      <c r="AB301" s="197"/>
      <c r="AC301" s="197"/>
      <c r="AD301" s="197"/>
      <c r="AE301" s="197"/>
      <c r="AF301" s="197"/>
      <c r="AG301" s="197"/>
      <c r="AH301" s="197"/>
    </row>
    <row r="302" spans="1:34" x14ac:dyDescent="0.35">
      <c r="A302" s="107" t="s">
        <v>427</v>
      </c>
      <c r="B302" s="171">
        <f t="shared" si="8"/>
        <v>12.36</v>
      </c>
      <c r="C302" s="171">
        <v>0.4</v>
      </c>
      <c r="D302" s="171">
        <v>5.52</v>
      </c>
      <c r="E302" s="171">
        <v>3.44</v>
      </c>
      <c r="F302" s="171">
        <v>1.28</v>
      </c>
      <c r="G302" s="171">
        <v>0.98</v>
      </c>
      <c r="H302" s="171">
        <v>0.61</v>
      </c>
      <c r="I302" s="172">
        <v>0.13</v>
      </c>
      <c r="J302" s="171">
        <f t="shared" si="9"/>
        <v>182.51</v>
      </c>
      <c r="K302" s="171">
        <v>6.27</v>
      </c>
      <c r="L302" s="171">
        <v>66.27</v>
      </c>
      <c r="M302" s="171">
        <v>70.69</v>
      </c>
      <c r="N302" s="171">
        <v>17.37</v>
      </c>
      <c r="O302" s="171">
        <v>11.82</v>
      </c>
      <c r="P302" s="171">
        <v>8.51</v>
      </c>
      <c r="Q302" s="171">
        <v>1.58</v>
      </c>
      <c r="S302" s="173"/>
      <c r="AB302" s="197"/>
      <c r="AC302" s="197"/>
      <c r="AD302" s="197"/>
      <c r="AE302" s="197"/>
      <c r="AF302" s="197"/>
      <c r="AG302" s="197"/>
      <c r="AH302" s="197"/>
    </row>
    <row r="303" spans="1:34" x14ac:dyDescent="0.35">
      <c r="A303" s="107" t="s">
        <v>428</v>
      </c>
      <c r="B303" s="171">
        <f t="shared" si="8"/>
        <v>12.899999999999999</v>
      </c>
      <c r="C303" s="171">
        <v>0.43</v>
      </c>
      <c r="D303" s="171">
        <v>5.87</v>
      </c>
      <c r="E303" s="171">
        <v>3.52</v>
      </c>
      <c r="F303" s="171">
        <v>1.28</v>
      </c>
      <c r="G303" s="171">
        <v>1.07</v>
      </c>
      <c r="H303" s="171">
        <v>0.62</v>
      </c>
      <c r="I303" s="172">
        <v>0.11</v>
      </c>
      <c r="J303" s="171">
        <f t="shared" si="9"/>
        <v>178.53000000000003</v>
      </c>
      <c r="K303" s="171">
        <v>5.42</v>
      </c>
      <c r="L303" s="171">
        <v>70.430000000000007</v>
      </c>
      <c r="M303" s="171">
        <v>62.95</v>
      </c>
      <c r="N303" s="171">
        <v>17.61</v>
      </c>
      <c r="O303" s="171">
        <v>12.83</v>
      </c>
      <c r="P303" s="171">
        <v>7.95</v>
      </c>
      <c r="Q303" s="171">
        <v>1.34</v>
      </c>
      <c r="S303" s="173"/>
      <c r="AB303" s="197"/>
      <c r="AC303" s="197"/>
      <c r="AD303" s="197"/>
      <c r="AE303" s="197"/>
      <c r="AF303" s="197"/>
      <c r="AG303" s="197"/>
      <c r="AH303" s="197"/>
    </row>
    <row r="304" spans="1:34" x14ac:dyDescent="0.35">
      <c r="A304" s="107" t="s">
        <v>429</v>
      </c>
      <c r="B304" s="171">
        <f t="shared" si="8"/>
        <v>16</v>
      </c>
      <c r="C304" s="171">
        <v>0.48</v>
      </c>
      <c r="D304" s="171">
        <v>5.83</v>
      </c>
      <c r="E304" s="171">
        <v>6.19</v>
      </c>
      <c r="F304" s="171">
        <v>1.6</v>
      </c>
      <c r="G304" s="171">
        <v>1.1399999999999999</v>
      </c>
      <c r="H304" s="171">
        <v>0.65</v>
      </c>
      <c r="I304" s="172">
        <v>0.11</v>
      </c>
      <c r="J304" s="171">
        <f t="shared" si="9"/>
        <v>190.07</v>
      </c>
      <c r="K304" s="171">
        <v>5.88</v>
      </c>
      <c r="L304" s="171">
        <v>69.989999999999995</v>
      </c>
      <c r="M304" s="171">
        <v>74.44</v>
      </c>
      <c r="N304" s="171">
        <v>17.88</v>
      </c>
      <c r="O304" s="171">
        <v>13.67</v>
      </c>
      <c r="P304" s="171">
        <v>6.94</v>
      </c>
      <c r="Q304" s="171">
        <v>1.27</v>
      </c>
      <c r="S304" s="173"/>
      <c r="AB304" s="197"/>
      <c r="AC304" s="197"/>
      <c r="AD304" s="197"/>
      <c r="AE304" s="197"/>
      <c r="AF304" s="197"/>
      <c r="AG304" s="197"/>
      <c r="AH304" s="197"/>
    </row>
    <row r="305" spans="1:34" x14ac:dyDescent="0.35">
      <c r="A305" s="107" t="s">
        <v>430</v>
      </c>
      <c r="B305" s="171">
        <f t="shared" si="8"/>
        <v>16.670000000000002</v>
      </c>
      <c r="C305" s="171">
        <v>0.66</v>
      </c>
      <c r="D305" s="171">
        <v>5.0199999999999996</v>
      </c>
      <c r="E305" s="171">
        <v>7.57</v>
      </c>
      <c r="F305" s="171">
        <v>1.6</v>
      </c>
      <c r="G305" s="171">
        <v>1.1000000000000001</v>
      </c>
      <c r="H305" s="171">
        <v>0.55000000000000004</v>
      </c>
      <c r="I305" s="172">
        <v>0.17</v>
      </c>
      <c r="J305" s="171">
        <f t="shared" si="9"/>
        <v>178.32999999999998</v>
      </c>
      <c r="K305" s="171">
        <v>5.73</v>
      </c>
      <c r="L305" s="171">
        <v>60.24</v>
      </c>
      <c r="M305" s="171">
        <v>73.41</v>
      </c>
      <c r="N305" s="171">
        <v>18.05</v>
      </c>
      <c r="O305" s="171">
        <v>12.98</v>
      </c>
      <c r="P305" s="171">
        <v>5.92</v>
      </c>
      <c r="Q305" s="171">
        <v>2</v>
      </c>
      <c r="S305" s="173"/>
      <c r="AB305" s="197"/>
      <c r="AC305" s="197"/>
      <c r="AD305" s="197"/>
      <c r="AE305" s="197"/>
      <c r="AF305" s="197"/>
      <c r="AG305" s="197"/>
      <c r="AH305" s="197"/>
    </row>
    <row r="306" spans="1:34" x14ac:dyDescent="0.35">
      <c r="A306" s="107" t="s">
        <v>431</v>
      </c>
      <c r="B306" s="171">
        <f t="shared" si="8"/>
        <v>18.670000000000002</v>
      </c>
      <c r="C306" s="171">
        <v>0.63</v>
      </c>
      <c r="D306" s="171">
        <v>5.92</v>
      </c>
      <c r="E306" s="171">
        <v>8.5</v>
      </c>
      <c r="F306" s="171">
        <v>1.6</v>
      </c>
      <c r="G306" s="171">
        <v>1.1200000000000001</v>
      </c>
      <c r="H306" s="171">
        <v>0.74</v>
      </c>
      <c r="I306" s="172">
        <v>0.16</v>
      </c>
      <c r="J306" s="171">
        <f t="shared" si="9"/>
        <v>190.01</v>
      </c>
      <c r="K306" s="171">
        <v>6.03</v>
      </c>
      <c r="L306" s="171">
        <v>71</v>
      </c>
      <c r="M306" s="171">
        <v>73.12</v>
      </c>
      <c r="N306" s="171">
        <v>18.04</v>
      </c>
      <c r="O306" s="171">
        <v>12.07</v>
      </c>
      <c r="P306" s="171">
        <v>7.81</v>
      </c>
      <c r="Q306" s="171">
        <v>1.94</v>
      </c>
      <c r="S306" s="173"/>
      <c r="AB306" s="197"/>
      <c r="AC306" s="197"/>
      <c r="AD306" s="197"/>
      <c r="AE306" s="197"/>
      <c r="AF306" s="197"/>
      <c r="AG306" s="197"/>
      <c r="AH306" s="197"/>
    </row>
    <row r="307" spans="1:34" x14ac:dyDescent="0.35">
      <c r="A307" s="107" t="s">
        <v>432</v>
      </c>
      <c r="B307" s="171">
        <f t="shared" si="8"/>
        <v>17.46</v>
      </c>
      <c r="C307" s="171">
        <v>0.79</v>
      </c>
      <c r="D307" s="171">
        <v>5.56</v>
      </c>
      <c r="E307" s="171">
        <v>7.34</v>
      </c>
      <c r="F307" s="171">
        <v>1.65</v>
      </c>
      <c r="G307" s="171">
        <v>1.1200000000000001</v>
      </c>
      <c r="H307" s="171">
        <v>0.88</v>
      </c>
      <c r="I307" s="172">
        <v>0.12</v>
      </c>
      <c r="J307" s="171">
        <f t="shared" si="9"/>
        <v>181.11</v>
      </c>
      <c r="K307" s="171">
        <v>7.87</v>
      </c>
      <c r="L307" s="171">
        <v>66.78</v>
      </c>
      <c r="M307" s="171">
        <v>65.930000000000007</v>
      </c>
      <c r="N307" s="171">
        <v>17.62</v>
      </c>
      <c r="O307" s="171">
        <v>12.69</v>
      </c>
      <c r="P307" s="171">
        <v>8.7899999999999991</v>
      </c>
      <c r="Q307" s="171">
        <v>1.43</v>
      </c>
      <c r="S307" s="173"/>
      <c r="AB307" s="197"/>
      <c r="AC307" s="197"/>
      <c r="AD307" s="197"/>
      <c r="AE307" s="197"/>
      <c r="AF307" s="197"/>
      <c r="AG307" s="197"/>
      <c r="AH307" s="197"/>
    </row>
    <row r="308" spans="1:34" x14ac:dyDescent="0.35">
      <c r="A308" s="107" t="s">
        <v>433</v>
      </c>
      <c r="B308" s="171">
        <f t="shared" si="8"/>
        <v>17.27</v>
      </c>
      <c r="C308" s="171">
        <v>0.64</v>
      </c>
      <c r="D308" s="171">
        <v>5.36</v>
      </c>
      <c r="E308" s="171">
        <v>7.6</v>
      </c>
      <c r="F308" s="171">
        <v>1.65</v>
      </c>
      <c r="G308" s="171">
        <v>0.89</v>
      </c>
      <c r="H308" s="171">
        <v>0.95</v>
      </c>
      <c r="I308" s="172">
        <v>0.18</v>
      </c>
      <c r="J308" s="171">
        <f t="shared" si="9"/>
        <v>184.41</v>
      </c>
      <c r="K308" s="171">
        <v>6.92</v>
      </c>
      <c r="L308" s="171">
        <v>64.260000000000005</v>
      </c>
      <c r="M308" s="171">
        <v>72.209999999999994</v>
      </c>
      <c r="N308" s="171">
        <v>17.690000000000001</v>
      </c>
      <c r="O308" s="171">
        <v>11.68</v>
      </c>
      <c r="P308" s="171">
        <v>9.5</v>
      </c>
      <c r="Q308" s="171">
        <v>2.15</v>
      </c>
      <c r="S308" s="173"/>
      <c r="AB308" s="197"/>
      <c r="AC308" s="197"/>
      <c r="AD308" s="197"/>
      <c r="AE308" s="197"/>
      <c r="AF308" s="197"/>
      <c r="AG308" s="197"/>
      <c r="AH308" s="197"/>
    </row>
    <row r="309" spans="1:34" x14ac:dyDescent="0.35">
      <c r="A309" s="107" t="s">
        <v>434</v>
      </c>
      <c r="B309" s="171">
        <f t="shared" si="8"/>
        <v>16.899999999999999</v>
      </c>
      <c r="C309" s="171">
        <v>0.49</v>
      </c>
      <c r="D309" s="171">
        <v>5.34</v>
      </c>
      <c r="E309" s="171">
        <v>7.64</v>
      </c>
      <c r="F309" s="171">
        <v>1.65</v>
      </c>
      <c r="G309" s="171">
        <v>0.76</v>
      </c>
      <c r="H309" s="171">
        <v>0.82</v>
      </c>
      <c r="I309" s="172">
        <v>0.2</v>
      </c>
      <c r="J309" s="171">
        <f t="shared" si="9"/>
        <v>180.97</v>
      </c>
      <c r="K309" s="171">
        <v>5.99</v>
      </c>
      <c r="L309" s="171">
        <v>64.02</v>
      </c>
      <c r="M309" s="171">
        <v>72.430000000000007</v>
      </c>
      <c r="N309" s="171">
        <v>17.75</v>
      </c>
      <c r="O309" s="171">
        <v>9.64</v>
      </c>
      <c r="P309" s="171">
        <v>8.74</v>
      </c>
      <c r="Q309" s="171">
        <v>2.4</v>
      </c>
      <c r="S309" s="173"/>
      <c r="AB309" s="197"/>
      <c r="AC309" s="197"/>
      <c r="AD309" s="197"/>
      <c r="AE309" s="197"/>
      <c r="AF309" s="197"/>
      <c r="AG309" s="197"/>
      <c r="AH309" s="197"/>
    </row>
    <row r="310" spans="1:34" x14ac:dyDescent="0.35">
      <c r="A310" s="107" t="s">
        <v>435</v>
      </c>
      <c r="B310" s="171">
        <f t="shared" si="8"/>
        <v>11.34</v>
      </c>
      <c r="C310" s="171">
        <v>0.4</v>
      </c>
      <c r="D310" s="171">
        <v>3.27</v>
      </c>
      <c r="E310" s="171">
        <v>4.78</v>
      </c>
      <c r="F310" s="171">
        <v>1.32</v>
      </c>
      <c r="G310" s="171">
        <v>0.85</v>
      </c>
      <c r="H310" s="171">
        <v>0.56999999999999995</v>
      </c>
      <c r="I310" s="172">
        <v>0.15</v>
      </c>
      <c r="J310" s="171">
        <f t="shared" si="9"/>
        <v>147.10999999999999</v>
      </c>
      <c r="K310" s="171">
        <v>6.1</v>
      </c>
      <c r="L310" s="171">
        <v>39.270000000000003</v>
      </c>
      <c r="M310" s="171">
        <v>64.94</v>
      </c>
      <c r="N310" s="171">
        <v>17.04</v>
      </c>
      <c r="O310" s="171">
        <v>10.51</v>
      </c>
      <c r="P310" s="171">
        <v>7.43</v>
      </c>
      <c r="Q310" s="171">
        <v>1.82</v>
      </c>
      <c r="S310" s="173"/>
      <c r="AB310" s="197"/>
      <c r="AC310" s="197"/>
      <c r="AD310" s="197"/>
      <c r="AE310" s="197"/>
      <c r="AF310" s="197"/>
      <c r="AG310" s="197"/>
      <c r="AH310" s="197"/>
    </row>
    <row r="311" spans="1:34" x14ac:dyDescent="0.35">
      <c r="A311" s="107" t="s">
        <v>436</v>
      </c>
      <c r="B311" s="171">
        <f t="shared" si="8"/>
        <v>10.3</v>
      </c>
      <c r="C311" s="171">
        <v>0.33</v>
      </c>
      <c r="D311" s="171">
        <v>2.64</v>
      </c>
      <c r="E311" s="171">
        <v>4.37</v>
      </c>
      <c r="F311" s="171">
        <v>1.32</v>
      </c>
      <c r="G311" s="171">
        <v>0.93</v>
      </c>
      <c r="H311" s="171">
        <v>0.56000000000000005</v>
      </c>
      <c r="I311" s="172">
        <v>0.15</v>
      </c>
      <c r="J311" s="171">
        <f t="shared" si="9"/>
        <v>143.82000000000002</v>
      </c>
      <c r="K311" s="171">
        <v>5.72</v>
      </c>
      <c r="L311" s="171">
        <v>31.7</v>
      </c>
      <c r="M311" s="171">
        <v>68.760000000000005</v>
      </c>
      <c r="N311" s="171">
        <v>17.18</v>
      </c>
      <c r="O311" s="171">
        <v>11.09</v>
      </c>
      <c r="P311" s="171">
        <v>7.54</v>
      </c>
      <c r="Q311" s="171">
        <v>1.83</v>
      </c>
      <c r="S311" s="173"/>
      <c r="AB311" s="197"/>
      <c r="AC311" s="197"/>
      <c r="AD311" s="197"/>
      <c r="AE311" s="197"/>
      <c r="AF311" s="197"/>
      <c r="AG311" s="197"/>
      <c r="AH311" s="197"/>
    </row>
    <row r="312" spans="1:34" x14ac:dyDescent="0.35">
      <c r="A312" s="107" t="s">
        <v>437</v>
      </c>
      <c r="B312" s="171">
        <f t="shared" si="8"/>
        <v>10.02</v>
      </c>
      <c r="C312" s="171">
        <v>0.36</v>
      </c>
      <c r="D312" s="171">
        <v>3.28</v>
      </c>
      <c r="E312" s="171">
        <v>3.67</v>
      </c>
      <c r="F312" s="171">
        <v>1.32</v>
      </c>
      <c r="G312" s="171">
        <v>0.75</v>
      </c>
      <c r="H312" s="171">
        <v>0.56000000000000005</v>
      </c>
      <c r="I312" s="172">
        <v>0.08</v>
      </c>
      <c r="J312" s="171">
        <f t="shared" si="9"/>
        <v>151.96</v>
      </c>
      <c r="K312" s="171">
        <v>5.85</v>
      </c>
      <c r="L312" s="171">
        <v>39.380000000000003</v>
      </c>
      <c r="M312" s="171">
        <v>71.34</v>
      </c>
      <c r="N312" s="171">
        <v>17.16</v>
      </c>
      <c r="O312" s="171">
        <v>8.98</v>
      </c>
      <c r="P312" s="171">
        <v>8.2899999999999991</v>
      </c>
      <c r="Q312" s="171">
        <v>0.96</v>
      </c>
      <c r="S312" s="173"/>
      <c r="AB312" s="197"/>
      <c r="AC312" s="197"/>
      <c r="AD312" s="197"/>
      <c r="AE312" s="197"/>
      <c r="AF312" s="197"/>
      <c r="AG312" s="197"/>
      <c r="AH312" s="197"/>
    </row>
    <row r="313" spans="1:34" x14ac:dyDescent="0.35">
      <c r="A313" s="107" t="s">
        <v>438</v>
      </c>
      <c r="B313" s="171">
        <f t="shared" si="8"/>
        <v>11.28</v>
      </c>
      <c r="C313" s="171">
        <v>0.36</v>
      </c>
      <c r="D313" s="171">
        <v>4.05</v>
      </c>
      <c r="E313" s="171">
        <v>4.1399999999999997</v>
      </c>
      <c r="F313" s="171">
        <v>1.28</v>
      </c>
      <c r="G313" s="171">
        <v>0.87</v>
      </c>
      <c r="H313" s="171">
        <v>0.56000000000000005</v>
      </c>
      <c r="I313" s="172">
        <v>0.02</v>
      </c>
      <c r="J313" s="171">
        <f t="shared" si="9"/>
        <v>167.72</v>
      </c>
      <c r="K313" s="171">
        <v>5.39</v>
      </c>
      <c r="L313" s="171">
        <v>48.55</v>
      </c>
      <c r="M313" s="171">
        <v>76.150000000000006</v>
      </c>
      <c r="N313" s="171">
        <v>17.45</v>
      </c>
      <c r="O313" s="171">
        <v>10.97</v>
      </c>
      <c r="P313" s="171">
        <v>9.02</v>
      </c>
      <c r="Q313" s="171">
        <v>0.19</v>
      </c>
      <c r="S313" s="173"/>
      <c r="AB313" s="197"/>
      <c r="AC313" s="197"/>
      <c r="AD313" s="197"/>
      <c r="AE313" s="197"/>
      <c r="AF313" s="197"/>
      <c r="AG313" s="197"/>
      <c r="AH313" s="197"/>
    </row>
    <row r="314" spans="1:34" x14ac:dyDescent="0.35">
      <c r="A314" s="107" t="s">
        <v>439</v>
      </c>
      <c r="B314" s="171">
        <f t="shared" si="8"/>
        <v>11.109999999999998</v>
      </c>
      <c r="C314" s="171">
        <v>0.38</v>
      </c>
      <c r="D314" s="171">
        <v>4.3</v>
      </c>
      <c r="E314" s="171">
        <v>3.78</v>
      </c>
      <c r="F314" s="171">
        <v>1.28</v>
      </c>
      <c r="G314" s="171">
        <v>0.71</v>
      </c>
      <c r="H314" s="171">
        <v>0.54</v>
      </c>
      <c r="I314" s="172">
        <v>0.12</v>
      </c>
      <c r="J314" s="171">
        <f t="shared" si="9"/>
        <v>165.17999999999998</v>
      </c>
      <c r="K314" s="171">
        <v>5.68</v>
      </c>
      <c r="L314" s="171">
        <v>51.58</v>
      </c>
      <c r="M314" s="171">
        <v>72.64</v>
      </c>
      <c r="N314" s="171">
        <v>17.41</v>
      </c>
      <c r="O314" s="171">
        <v>8.73</v>
      </c>
      <c r="P314" s="171">
        <v>7.72</v>
      </c>
      <c r="Q314" s="171">
        <v>1.42</v>
      </c>
      <c r="S314" s="173"/>
      <c r="AB314" s="197"/>
      <c r="AC314" s="197"/>
      <c r="AD314" s="197"/>
      <c r="AE314" s="197"/>
      <c r="AF314" s="197"/>
      <c r="AG314" s="197"/>
      <c r="AH314" s="197"/>
    </row>
    <row r="315" spans="1:34" x14ac:dyDescent="0.35">
      <c r="A315" s="107" t="s">
        <v>440</v>
      </c>
      <c r="B315" s="171">
        <f t="shared" si="8"/>
        <v>12.059999999999999</v>
      </c>
      <c r="C315" s="171">
        <v>0.42</v>
      </c>
      <c r="D315" s="171">
        <v>4.7300000000000004</v>
      </c>
      <c r="E315" s="171">
        <v>4.17</v>
      </c>
      <c r="F315" s="171">
        <v>1.28</v>
      </c>
      <c r="G315" s="171">
        <v>0.77</v>
      </c>
      <c r="H315" s="171">
        <v>0.62</v>
      </c>
      <c r="I315" s="172">
        <v>7.0000000000000007E-2</v>
      </c>
      <c r="J315" s="171">
        <f t="shared" si="9"/>
        <v>169.60000000000002</v>
      </c>
      <c r="K315" s="171">
        <v>5.08</v>
      </c>
      <c r="L315" s="171">
        <v>56.71</v>
      </c>
      <c r="M315" s="171">
        <v>71.760000000000005</v>
      </c>
      <c r="N315" s="171">
        <v>17.600000000000001</v>
      </c>
      <c r="O315" s="171">
        <v>9.3699999999999992</v>
      </c>
      <c r="P315" s="171">
        <v>8.2799999999999994</v>
      </c>
      <c r="Q315" s="171">
        <v>0.8</v>
      </c>
      <c r="S315" s="173"/>
      <c r="AB315" s="197"/>
      <c r="AC315" s="197"/>
      <c r="AD315" s="197"/>
      <c r="AE315" s="197"/>
      <c r="AF315" s="197"/>
      <c r="AG315" s="197"/>
      <c r="AH315" s="197"/>
    </row>
    <row r="316" spans="1:34" x14ac:dyDescent="0.35">
      <c r="A316" s="107" t="s">
        <v>441</v>
      </c>
      <c r="B316" s="171">
        <f t="shared" si="8"/>
        <v>14.899999999999999</v>
      </c>
      <c r="C316" s="171">
        <v>0.4</v>
      </c>
      <c r="D316" s="171">
        <v>4.63</v>
      </c>
      <c r="E316" s="171">
        <v>6.39</v>
      </c>
      <c r="F316" s="171">
        <v>1.58</v>
      </c>
      <c r="G316" s="171">
        <v>1.03</v>
      </c>
      <c r="H316" s="171">
        <v>0.71</v>
      </c>
      <c r="I316" s="172">
        <v>0.16</v>
      </c>
      <c r="J316" s="171">
        <f t="shared" si="9"/>
        <v>179.41999999999996</v>
      </c>
      <c r="K316" s="171">
        <v>4.9800000000000004</v>
      </c>
      <c r="L316" s="171">
        <v>55.6</v>
      </c>
      <c r="M316" s="171">
        <v>79.25</v>
      </c>
      <c r="N316" s="171">
        <v>17.64</v>
      </c>
      <c r="O316" s="171">
        <v>12.38</v>
      </c>
      <c r="P316" s="171">
        <v>7.66</v>
      </c>
      <c r="Q316" s="171">
        <v>1.91</v>
      </c>
      <c r="S316" s="173"/>
      <c r="AB316" s="197"/>
      <c r="AC316" s="197"/>
      <c r="AD316" s="197"/>
      <c r="AE316" s="197"/>
      <c r="AF316" s="197"/>
      <c r="AG316" s="197"/>
      <c r="AH316" s="197"/>
    </row>
    <row r="317" spans="1:34" x14ac:dyDescent="0.35">
      <c r="A317" s="107" t="s">
        <v>442</v>
      </c>
      <c r="B317" s="171">
        <f t="shared" si="8"/>
        <v>15.139999999999999</v>
      </c>
      <c r="C317" s="171">
        <v>0.48</v>
      </c>
      <c r="D317" s="171">
        <v>4.3899999999999997</v>
      </c>
      <c r="E317" s="171">
        <v>6.88</v>
      </c>
      <c r="F317" s="171">
        <v>1.58</v>
      </c>
      <c r="G317" s="171">
        <v>0.96</v>
      </c>
      <c r="H317" s="171">
        <v>0.69</v>
      </c>
      <c r="I317" s="172">
        <v>0.16</v>
      </c>
      <c r="J317" s="171">
        <f t="shared" si="9"/>
        <v>168.51000000000002</v>
      </c>
      <c r="K317" s="171">
        <v>4.8</v>
      </c>
      <c r="L317" s="171">
        <v>52.65</v>
      </c>
      <c r="M317" s="171">
        <v>72.540000000000006</v>
      </c>
      <c r="N317" s="171">
        <v>17.77</v>
      </c>
      <c r="O317" s="171">
        <v>11.31</v>
      </c>
      <c r="P317" s="171">
        <v>7.48</v>
      </c>
      <c r="Q317" s="171">
        <v>1.96</v>
      </c>
      <c r="S317" s="173"/>
      <c r="AB317" s="197"/>
      <c r="AC317" s="197"/>
      <c r="AD317" s="197"/>
      <c r="AE317" s="197"/>
      <c r="AF317" s="197"/>
      <c r="AG317" s="197"/>
      <c r="AH317" s="197"/>
    </row>
    <row r="318" spans="1:34" x14ac:dyDescent="0.35">
      <c r="A318" s="107" t="s">
        <v>443</v>
      </c>
      <c r="B318" s="171">
        <f t="shared" si="8"/>
        <v>16.899999999999999</v>
      </c>
      <c r="C318" s="171">
        <v>0.53</v>
      </c>
      <c r="D318" s="171">
        <v>4.26</v>
      </c>
      <c r="E318" s="171">
        <v>8.6300000000000008</v>
      </c>
      <c r="F318" s="171">
        <v>1.58</v>
      </c>
      <c r="G318" s="171">
        <v>1.05</v>
      </c>
      <c r="H318" s="171">
        <v>0.72</v>
      </c>
      <c r="I318" s="172">
        <v>0.13</v>
      </c>
      <c r="J318" s="171">
        <f t="shared" si="9"/>
        <v>167.36</v>
      </c>
      <c r="K318" s="171">
        <v>4.96</v>
      </c>
      <c r="L318" s="171">
        <v>51.16</v>
      </c>
      <c r="M318" s="171">
        <v>73.12</v>
      </c>
      <c r="N318" s="171">
        <v>17.68</v>
      </c>
      <c r="O318" s="171">
        <v>11.19</v>
      </c>
      <c r="P318" s="171">
        <v>7.64</v>
      </c>
      <c r="Q318" s="171">
        <v>1.61</v>
      </c>
      <c r="S318" s="173"/>
      <c r="AB318" s="197"/>
      <c r="AC318" s="197"/>
      <c r="AD318" s="197"/>
      <c r="AE318" s="197"/>
      <c r="AF318" s="197"/>
      <c r="AG318" s="197"/>
      <c r="AH318" s="197"/>
    </row>
    <row r="319" spans="1:34" x14ac:dyDescent="0.35">
      <c r="A319" s="108" t="s">
        <v>444</v>
      </c>
      <c r="B319" s="171">
        <f t="shared" si="8"/>
        <v>17.960000000000004</v>
      </c>
      <c r="C319" s="171">
        <v>0.68</v>
      </c>
      <c r="D319" s="171">
        <v>3.94</v>
      </c>
      <c r="E319" s="171">
        <v>9.82</v>
      </c>
      <c r="F319" s="171">
        <v>1.7</v>
      </c>
      <c r="G319" s="171">
        <v>0.98</v>
      </c>
      <c r="H319" s="171">
        <v>0.67</v>
      </c>
      <c r="I319" s="172">
        <v>0.17</v>
      </c>
      <c r="J319" s="171">
        <f t="shared" si="9"/>
        <v>164.78</v>
      </c>
      <c r="K319" s="171">
        <v>5.46</v>
      </c>
      <c r="L319" s="171">
        <v>47.3</v>
      </c>
      <c r="M319" s="171">
        <v>74.02</v>
      </c>
      <c r="N319" s="171">
        <v>18.28</v>
      </c>
      <c r="O319" s="171">
        <v>10.97</v>
      </c>
      <c r="P319" s="171">
        <v>6.72</v>
      </c>
      <c r="Q319" s="171">
        <v>2.0299999999999998</v>
      </c>
      <c r="S319" s="173"/>
      <c r="AB319" s="197"/>
      <c r="AC319" s="197"/>
      <c r="AD319" s="197"/>
      <c r="AE319" s="197"/>
      <c r="AF319" s="197"/>
      <c r="AG319" s="197"/>
      <c r="AH319" s="197"/>
    </row>
    <row r="320" spans="1:34" x14ac:dyDescent="0.35">
      <c r="A320" s="108" t="s">
        <v>445</v>
      </c>
      <c r="B320" s="171">
        <f t="shared" si="8"/>
        <v>15.669999999999998</v>
      </c>
      <c r="C320" s="171">
        <v>0.5</v>
      </c>
      <c r="D320" s="171">
        <v>3.71</v>
      </c>
      <c r="E320" s="171">
        <v>8.06</v>
      </c>
      <c r="F320" s="171">
        <v>1.7</v>
      </c>
      <c r="G320" s="171">
        <v>0.75</v>
      </c>
      <c r="H320" s="171">
        <v>0.76</v>
      </c>
      <c r="I320" s="172">
        <v>0.19</v>
      </c>
      <c r="J320" s="171">
        <f t="shared" si="9"/>
        <v>160.55000000000001</v>
      </c>
      <c r="K320" s="171">
        <v>5</v>
      </c>
      <c r="L320" s="171">
        <v>44.52</v>
      </c>
      <c r="M320" s="171">
        <v>72.72</v>
      </c>
      <c r="N320" s="171">
        <v>18.16</v>
      </c>
      <c r="O320" s="171">
        <v>10.11</v>
      </c>
      <c r="P320" s="171">
        <v>7.74</v>
      </c>
      <c r="Q320" s="171">
        <v>2.2999999999999998</v>
      </c>
      <c r="S320" s="173"/>
      <c r="AB320" s="197"/>
      <c r="AC320" s="197"/>
      <c r="AD320" s="197"/>
      <c r="AE320" s="197"/>
      <c r="AF320" s="197"/>
      <c r="AG320" s="197"/>
      <c r="AH320" s="197"/>
    </row>
    <row r="321" spans="1:34" x14ac:dyDescent="0.35">
      <c r="A321" s="108" t="s">
        <v>446</v>
      </c>
      <c r="B321" s="171">
        <f t="shared" si="8"/>
        <v>15.159999999999998</v>
      </c>
      <c r="C321" s="171">
        <v>0.44</v>
      </c>
      <c r="D321" s="171">
        <v>3.87</v>
      </c>
      <c r="E321" s="171">
        <v>7.52</v>
      </c>
      <c r="F321" s="171">
        <v>1.7</v>
      </c>
      <c r="G321" s="171">
        <v>0.76</v>
      </c>
      <c r="H321" s="171">
        <v>0.69</v>
      </c>
      <c r="I321" s="172">
        <v>0.18</v>
      </c>
      <c r="J321" s="171">
        <f t="shared" si="9"/>
        <v>163.69999999999999</v>
      </c>
      <c r="K321" s="171">
        <v>5.35</v>
      </c>
      <c r="L321" s="171">
        <v>46.44</v>
      </c>
      <c r="M321" s="171">
        <v>74.41</v>
      </c>
      <c r="N321" s="171">
        <v>18.14</v>
      </c>
      <c r="O321" s="171">
        <v>9.66</v>
      </c>
      <c r="P321" s="171">
        <v>7.52</v>
      </c>
      <c r="Q321" s="171">
        <v>2.1800000000000002</v>
      </c>
      <c r="S321" s="173"/>
      <c r="AB321" s="197"/>
      <c r="AC321" s="197"/>
      <c r="AD321" s="197"/>
      <c r="AE321" s="197"/>
      <c r="AF321" s="197"/>
      <c r="AG321" s="197"/>
      <c r="AH321" s="197"/>
    </row>
    <row r="322" spans="1:34" x14ac:dyDescent="0.35">
      <c r="A322" s="108" t="s">
        <v>447</v>
      </c>
      <c r="B322" s="171">
        <f t="shared" si="8"/>
        <v>14.4</v>
      </c>
      <c r="C322" s="171">
        <v>0.43</v>
      </c>
      <c r="D322" s="171">
        <v>4.3899999999999997</v>
      </c>
      <c r="E322" s="171">
        <v>6.69</v>
      </c>
      <c r="F322" s="171">
        <v>1.44</v>
      </c>
      <c r="G322" s="171">
        <v>0.82</v>
      </c>
      <c r="H322" s="171">
        <v>0.5</v>
      </c>
      <c r="I322" s="172">
        <v>0.13</v>
      </c>
      <c r="J322" s="171">
        <f t="shared" si="9"/>
        <v>167.39000000000001</v>
      </c>
      <c r="K322" s="171">
        <v>5.79</v>
      </c>
      <c r="L322" s="171">
        <v>52.7</v>
      </c>
      <c r="M322" s="171">
        <v>71.81</v>
      </c>
      <c r="N322" s="171">
        <v>18.72</v>
      </c>
      <c r="O322" s="171">
        <v>10.07</v>
      </c>
      <c r="P322" s="171">
        <v>6.71</v>
      </c>
      <c r="Q322" s="171">
        <v>1.59</v>
      </c>
      <c r="S322" s="173"/>
      <c r="AB322" s="197"/>
      <c r="AC322" s="197"/>
      <c r="AD322" s="197"/>
      <c r="AE322" s="197"/>
      <c r="AF322" s="197"/>
      <c r="AG322" s="197"/>
      <c r="AH322" s="197"/>
    </row>
    <row r="323" spans="1:34" x14ac:dyDescent="0.35">
      <c r="A323" s="108" t="s">
        <v>448</v>
      </c>
      <c r="B323" s="171">
        <f t="shared" si="8"/>
        <v>13.79</v>
      </c>
      <c r="C323" s="171">
        <v>0.43</v>
      </c>
      <c r="D323" s="171">
        <v>4.58</v>
      </c>
      <c r="E323" s="171">
        <v>5.84</v>
      </c>
      <c r="F323" s="171">
        <v>1.44</v>
      </c>
      <c r="G323" s="171">
        <v>0.78</v>
      </c>
      <c r="H323" s="171">
        <v>0.54</v>
      </c>
      <c r="I323" s="172">
        <v>0.18</v>
      </c>
      <c r="J323" s="171">
        <f t="shared" si="9"/>
        <v>173.77</v>
      </c>
      <c r="K323" s="171">
        <v>6.6</v>
      </c>
      <c r="L323" s="171">
        <v>54.91</v>
      </c>
      <c r="M323" s="171">
        <v>74.7</v>
      </c>
      <c r="N323" s="171">
        <v>18.79</v>
      </c>
      <c r="O323" s="171">
        <v>9.2200000000000006</v>
      </c>
      <c r="P323" s="171">
        <v>7.43</v>
      </c>
      <c r="Q323" s="171">
        <v>2.12</v>
      </c>
      <c r="S323" s="173"/>
      <c r="AB323" s="197"/>
      <c r="AC323" s="197"/>
      <c r="AD323" s="197"/>
      <c r="AE323" s="197"/>
      <c r="AF323" s="197"/>
      <c r="AG323" s="197"/>
      <c r="AH323" s="197"/>
    </row>
    <row r="324" spans="1:34" x14ac:dyDescent="0.35">
      <c r="A324" s="108" t="s">
        <v>449</v>
      </c>
      <c r="B324" s="171">
        <f t="shared" si="8"/>
        <v>11.32</v>
      </c>
      <c r="C324" s="171">
        <v>0.42</v>
      </c>
      <c r="D324" s="171">
        <v>4.6100000000000003</v>
      </c>
      <c r="E324" s="171">
        <v>3.31</v>
      </c>
      <c r="F324" s="171">
        <v>1.44</v>
      </c>
      <c r="G324" s="171">
        <v>0.88</v>
      </c>
      <c r="H324" s="171">
        <v>0.45</v>
      </c>
      <c r="I324" s="172">
        <v>0.21</v>
      </c>
      <c r="J324" s="171">
        <f t="shared" si="9"/>
        <v>167.32999999999998</v>
      </c>
      <c r="K324" s="171">
        <v>6.37</v>
      </c>
      <c r="L324" s="171">
        <v>55.26</v>
      </c>
      <c r="M324" s="171">
        <v>67.38</v>
      </c>
      <c r="N324" s="171">
        <v>18.600000000000001</v>
      </c>
      <c r="O324" s="171">
        <v>10.4</v>
      </c>
      <c r="P324" s="171">
        <v>6.75</v>
      </c>
      <c r="Q324" s="171">
        <v>2.57</v>
      </c>
      <c r="S324" s="173"/>
      <c r="AB324" s="197"/>
      <c r="AC324" s="197"/>
      <c r="AD324" s="197"/>
      <c r="AE324" s="197"/>
      <c r="AF324" s="197"/>
      <c r="AG324" s="197"/>
      <c r="AH324" s="197"/>
    </row>
    <row r="325" spans="1:34" x14ac:dyDescent="0.35">
      <c r="A325" s="108" t="s">
        <v>450</v>
      </c>
      <c r="B325" s="171">
        <f t="shared" si="8"/>
        <v>11.41</v>
      </c>
      <c r="C325" s="171">
        <v>0.46</v>
      </c>
      <c r="D325" s="171">
        <v>4.54</v>
      </c>
      <c r="E325" s="171">
        <v>3.73</v>
      </c>
      <c r="F325" s="171">
        <v>1.32</v>
      </c>
      <c r="G325" s="171">
        <v>0.76</v>
      </c>
      <c r="H325" s="171">
        <v>0.36</v>
      </c>
      <c r="I325" s="172">
        <v>0.24</v>
      </c>
      <c r="J325" s="171">
        <f t="shared" si="9"/>
        <v>168.11999999999998</v>
      </c>
      <c r="K325" s="171">
        <v>6.33</v>
      </c>
      <c r="L325" s="171">
        <v>54.51</v>
      </c>
      <c r="M325" s="171">
        <v>70.98</v>
      </c>
      <c r="N325" s="171">
        <v>18.079999999999998</v>
      </c>
      <c r="O325" s="171">
        <v>9.4600000000000009</v>
      </c>
      <c r="P325" s="171">
        <v>5.91</v>
      </c>
      <c r="Q325" s="171">
        <v>2.85</v>
      </c>
      <c r="S325" s="173"/>
      <c r="AB325" s="197"/>
      <c r="AC325" s="197"/>
      <c r="AD325" s="197"/>
      <c r="AE325" s="197"/>
      <c r="AF325" s="197"/>
      <c r="AG325" s="197"/>
      <c r="AH325" s="197"/>
    </row>
    <row r="326" spans="1:34" x14ac:dyDescent="0.35">
      <c r="A326" s="108" t="s">
        <v>451</v>
      </c>
      <c r="B326" s="171">
        <f t="shared" si="8"/>
        <v>11.48</v>
      </c>
      <c r="C326" s="171">
        <v>0.43</v>
      </c>
      <c r="D326" s="171">
        <v>4.62</v>
      </c>
      <c r="E326" s="171">
        <v>3.64</v>
      </c>
      <c r="F326" s="171">
        <v>1.32</v>
      </c>
      <c r="G326" s="171">
        <v>0.75</v>
      </c>
      <c r="H326" s="171">
        <v>0.47</v>
      </c>
      <c r="I326" s="172">
        <v>0.25</v>
      </c>
      <c r="J326" s="171">
        <f t="shared" si="9"/>
        <v>173.03</v>
      </c>
      <c r="K326" s="171">
        <v>5.9</v>
      </c>
      <c r="L326" s="171">
        <v>55.47</v>
      </c>
      <c r="M326" s="171">
        <v>74.61</v>
      </c>
      <c r="N326" s="171">
        <v>17.89</v>
      </c>
      <c r="O326" s="171">
        <v>9.41</v>
      </c>
      <c r="P326" s="171">
        <v>6.74</v>
      </c>
      <c r="Q326" s="171">
        <v>3.01</v>
      </c>
      <c r="S326" s="173"/>
      <c r="AB326" s="197"/>
      <c r="AC326" s="197"/>
      <c r="AD326" s="197"/>
      <c r="AE326" s="197"/>
      <c r="AF326" s="197"/>
      <c r="AG326" s="197"/>
      <c r="AH326" s="197"/>
    </row>
    <row r="327" spans="1:34" x14ac:dyDescent="0.35">
      <c r="A327" s="109" t="s">
        <v>581</v>
      </c>
      <c r="B327" s="171">
        <f t="shared" ref="B327:B333" si="10">SUM(C327:I327)</f>
        <v>12.23</v>
      </c>
      <c r="C327" s="171">
        <v>0.45</v>
      </c>
      <c r="D327" s="171">
        <v>5.09</v>
      </c>
      <c r="E327" s="171">
        <v>3.96</v>
      </c>
      <c r="F327" s="171">
        <v>1.32</v>
      </c>
      <c r="G327" s="171">
        <v>0.8</v>
      </c>
      <c r="H327" s="171">
        <v>0.44</v>
      </c>
      <c r="I327" s="172">
        <v>0.17</v>
      </c>
      <c r="J327" s="171">
        <f t="shared" ref="J327:J333" si="11">SUM(K327:Q327)</f>
        <v>176.36000000000004</v>
      </c>
      <c r="K327" s="171">
        <v>5.3</v>
      </c>
      <c r="L327" s="171">
        <v>61.08</v>
      </c>
      <c r="M327" s="171">
        <v>73.92</v>
      </c>
      <c r="N327" s="171">
        <v>18.05</v>
      </c>
      <c r="O327" s="171">
        <v>9.77</v>
      </c>
      <c r="P327" s="171">
        <v>6.16</v>
      </c>
      <c r="Q327" s="171">
        <v>2.08</v>
      </c>
      <c r="S327" s="173"/>
      <c r="AB327" s="197"/>
      <c r="AC327" s="197"/>
      <c r="AD327" s="197"/>
      <c r="AE327" s="197"/>
      <c r="AF327" s="197"/>
      <c r="AG327" s="197"/>
      <c r="AH327" s="197"/>
    </row>
    <row r="328" spans="1:34" x14ac:dyDescent="0.35">
      <c r="A328" s="109" t="s">
        <v>583</v>
      </c>
      <c r="B328" s="171">
        <f t="shared" si="10"/>
        <v>14.069999999999999</v>
      </c>
      <c r="C328" s="171">
        <v>0.43</v>
      </c>
      <c r="D328" s="171">
        <v>5.12</v>
      </c>
      <c r="E328" s="171">
        <v>5.13</v>
      </c>
      <c r="F328" s="171">
        <v>1.69</v>
      </c>
      <c r="G328" s="171">
        <v>0.77</v>
      </c>
      <c r="H328" s="171">
        <v>0.77</v>
      </c>
      <c r="I328" s="172">
        <v>0.16</v>
      </c>
      <c r="J328" s="171">
        <f t="shared" si="11"/>
        <v>178.86</v>
      </c>
      <c r="K328" s="171">
        <v>5.57</v>
      </c>
      <c r="L328" s="171">
        <v>61.43</v>
      </c>
      <c r="M328" s="171">
        <v>73.489999999999995</v>
      </c>
      <c r="N328" s="171">
        <v>18.88</v>
      </c>
      <c r="O328" s="171">
        <v>9.26</v>
      </c>
      <c r="P328" s="171">
        <v>8.27</v>
      </c>
      <c r="Q328" s="171">
        <v>1.96</v>
      </c>
      <c r="S328" s="173"/>
      <c r="AB328" s="197"/>
      <c r="AC328" s="197"/>
      <c r="AD328" s="197"/>
      <c r="AE328" s="197"/>
      <c r="AF328" s="197"/>
      <c r="AG328" s="197"/>
      <c r="AH328" s="197"/>
    </row>
    <row r="329" spans="1:34" x14ac:dyDescent="0.35">
      <c r="A329" s="108" t="s">
        <v>584</v>
      </c>
      <c r="B329" s="171">
        <f t="shared" si="10"/>
        <v>16.170000000000002</v>
      </c>
      <c r="C329" s="171">
        <v>0.51</v>
      </c>
      <c r="D329" s="171">
        <v>5.04</v>
      </c>
      <c r="E329" s="171">
        <v>7.2</v>
      </c>
      <c r="F329" s="171">
        <v>1.69</v>
      </c>
      <c r="G329" s="171">
        <v>0.92</v>
      </c>
      <c r="H329" s="171">
        <v>0.71</v>
      </c>
      <c r="I329" s="172">
        <v>0.1</v>
      </c>
      <c r="J329" s="171">
        <f t="shared" si="11"/>
        <v>177.5</v>
      </c>
      <c r="K329" s="171">
        <v>5.13</v>
      </c>
      <c r="L329" s="171">
        <v>60.43</v>
      </c>
      <c r="M329" s="171">
        <v>73</v>
      </c>
      <c r="N329" s="171">
        <v>19.03</v>
      </c>
      <c r="O329" s="171">
        <v>10.91</v>
      </c>
      <c r="P329" s="171">
        <v>7.82</v>
      </c>
      <c r="Q329" s="171">
        <v>1.18</v>
      </c>
      <c r="S329" s="173"/>
      <c r="AB329" s="197"/>
      <c r="AC329" s="197"/>
      <c r="AD329" s="197"/>
      <c r="AE329" s="197"/>
      <c r="AF329" s="197"/>
      <c r="AG329" s="197"/>
      <c r="AH329" s="197"/>
    </row>
    <row r="330" spans="1:34" x14ac:dyDescent="0.35">
      <c r="A330" s="109" t="s">
        <v>586</v>
      </c>
      <c r="B330" s="171">
        <f t="shared" si="10"/>
        <v>17.190000000000001</v>
      </c>
      <c r="C330" s="171">
        <v>0.53</v>
      </c>
      <c r="D330" s="171">
        <v>5.18</v>
      </c>
      <c r="E330" s="171">
        <v>7.98</v>
      </c>
      <c r="F330" s="171">
        <v>1.69</v>
      </c>
      <c r="G330" s="171">
        <v>0.97</v>
      </c>
      <c r="H330" s="171">
        <v>0.71</v>
      </c>
      <c r="I330" s="172">
        <v>0.13</v>
      </c>
      <c r="J330" s="171">
        <f t="shared" si="11"/>
        <v>176.26</v>
      </c>
      <c r="K330" s="171">
        <v>5.25</v>
      </c>
      <c r="L330" s="171">
        <v>62.22</v>
      </c>
      <c r="M330" s="171">
        <v>70.959999999999994</v>
      </c>
      <c r="N330" s="171">
        <v>18.84</v>
      </c>
      <c r="O330" s="171">
        <v>10.11</v>
      </c>
      <c r="P330" s="171">
        <v>7.35</v>
      </c>
      <c r="Q330" s="171">
        <v>1.53</v>
      </c>
      <c r="S330" s="173"/>
      <c r="AB330" s="197"/>
      <c r="AC330" s="197"/>
      <c r="AD330" s="197"/>
      <c r="AE330" s="197"/>
      <c r="AF330" s="197"/>
      <c r="AG330" s="197"/>
      <c r="AH330" s="197"/>
    </row>
    <row r="331" spans="1:34" x14ac:dyDescent="0.35">
      <c r="A331" s="109" t="s">
        <v>587</v>
      </c>
      <c r="B331" s="171">
        <f t="shared" si="10"/>
        <v>17.32</v>
      </c>
      <c r="C331" s="171">
        <v>0.52</v>
      </c>
      <c r="D331" s="171">
        <v>4.57</v>
      </c>
      <c r="E331" s="171">
        <v>8.6199999999999992</v>
      </c>
      <c r="F331" s="171">
        <v>1.75</v>
      </c>
      <c r="G331" s="171">
        <v>0.94</v>
      </c>
      <c r="H331" s="171">
        <v>0.8</v>
      </c>
      <c r="I331" s="172">
        <v>0.12</v>
      </c>
      <c r="J331" s="171">
        <f>SUM(K331:Q331)</f>
        <v>169.64000000000001</v>
      </c>
      <c r="K331" s="171">
        <v>4.9000000000000004</v>
      </c>
      <c r="L331" s="171">
        <v>54.78</v>
      </c>
      <c r="M331" s="171">
        <v>71.849999999999994</v>
      </c>
      <c r="N331" s="171">
        <v>18.28</v>
      </c>
      <c r="O331" s="171">
        <v>10.47</v>
      </c>
      <c r="P331" s="171">
        <v>7.9</v>
      </c>
      <c r="Q331" s="171">
        <v>1.46</v>
      </c>
      <c r="S331" s="173"/>
      <c r="AB331" s="197"/>
      <c r="AC331" s="197"/>
      <c r="AD331" s="197"/>
      <c r="AE331" s="197"/>
      <c r="AF331" s="197"/>
      <c r="AG331" s="197"/>
      <c r="AH331" s="197"/>
    </row>
    <row r="332" spans="1:34" x14ac:dyDescent="0.35">
      <c r="A332" s="183" t="s">
        <v>588</v>
      </c>
      <c r="B332" s="171">
        <f t="shared" si="10"/>
        <v>15.68</v>
      </c>
      <c r="C332" s="171">
        <v>0.49</v>
      </c>
      <c r="D332" s="171">
        <v>4.8099999999999996</v>
      </c>
      <c r="E332" s="171">
        <v>6.7</v>
      </c>
      <c r="F332" s="171">
        <v>1.75</v>
      </c>
      <c r="G332" s="171">
        <v>0.79</v>
      </c>
      <c r="H332" s="171">
        <v>0.98</v>
      </c>
      <c r="I332" s="172">
        <v>0.16</v>
      </c>
      <c r="J332" s="171">
        <f t="shared" ref="J332" si="12">SUM(K332:Q332)</f>
        <v>168.41</v>
      </c>
      <c r="K332" s="171">
        <v>5.5</v>
      </c>
      <c r="L332" s="171">
        <v>57.71</v>
      </c>
      <c r="M332" s="171">
        <v>64</v>
      </c>
      <c r="N332" s="171">
        <v>18.55</v>
      </c>
      <c r="O332" s="171">
        <v>10.84</v>
      </c>
      <c r="P332" s="171">
        <v>9.89</v>
      </c>
      <c r="Q332" s="171">
        <v>1.92</v>
      </c>
      <c r="S332" s="173"/>
      <c r="AB332" s="197"/>
      <c r="AC332" s="197"/>
      <c r="AD332" s="197"/>
      <c r="AE332" s="197"/>
      <c r="AF332" s="197"/>
      <c r="AG332" s="197"/>
      <c r="AH332" s="197"/>
    </row>
    <row r="333" spans="1:34" x14ac:dyDescent="0.35">
      <c r="A333" s="183" t="s">
        <v>590</v>
      </c>
      <c r="B333" s="171">
        <f t="shared" si="10"/>
        <v>15.540000000000001</v>
      </c>
      <c r="C333" s="171">
        <v>0.54</v>
      </c>
      <c r="D333" s="171">
        <v>4.8899999999999997</v>
      </c>
      <c r="E333" s="171">
        <v>6.57</v>
      </c>
      <c r="F333" s="171">
        <v>1.75</v>
      </c>
      <c r="G333" s="171">
        <v>0.97</v>
      </c>
      <c r="H333" s="171">
        <v>0.67</v>
      </c>
      <c r="I333" s="172">
        <v>0.15</v>
      </c>
      <c r="J333" s="171">
        <f t="shared" si="11"/>
        <v>172.09000000000003</v>
      </c>
      <c r="K333" s="171">
        <v>6.67</v>
      </c>
      <c r="L333" s="171">
        <v>58.7</v>
      </c>
      <c r="M333" s="171">
        <v>66.44</v>
      </c>
      <c r="N333" s="171">
        <v>18.989999999999998</v>
      </c>
      <c r="O333" s="171">
        <v>12.3</v>
      </c>
      <c r="P333" s="171">
        <v>7.25</v>
      </c>
      <c r="Q333" s="171">
        <v>1.74</v>
      </c>
      <c r="S333" s="173"/>
      <c r="AB333" s="197"/>
      <c r="AC333" s="197"/>
      <c r="AD333" s="197"/>
      <c r="AE333" s="197"/>
      <c r="AF333" s="197"/>
      <c r="AG333" s="197"/>
      <c r="AH333" s="197"/>
    </row>
    <row r="334" spans="1:34" x14ac:dyDescent="0.35">
      <c r="A334" s="183" t="s">
        <v>592</v>
      </c>
      <c r="B334" s="171">
        <f t="shared" ref="B334:B339" si="13">SUM(C334:I334)</f>
        <v>14.270000000000001</v>
      </c>
      <c r="C334" s="171">
        <v>0.44</v>
      </c>
      <c r="D334" s="171">
        <v>5</v>
      </c>
      <c r="E334" s="171">
        <v>5.93</v>
      </c>
      <c r="F334" s="171">
        <v>1.36</v>
      </c>
      <c r="G334" s="171">
        <v>0.9</v>
      </c>
      <c r="H334" s="171">
        <v>0.65</v>
      </c>
      <c r="I334" s="172">
        <v>-0.01</v>
      </c>
      <c r="J334" s="171">
        <f t="shared" ref="J334:J339" si="14">SUM(K334:Q334)</f>
        <v>176.85</v>
      </c>
      <c r="K334" s="171">
        <v>6.18</v>
      </c>
      <c r="L334" s="171">
        <v>59.98</v>
      </c>
      <c r="M334" s="171">
        <v>74.069999999999993</v>
      </c>
      <c r="N334" s="171">
        <v>17.190000000000001</v>
      </c>
      <c r="O334" s="171">
        <v>11.03</v>
      </c>
      <c r="P334" s="171">
        <v>8.52</v>
      </c>
      <c r="Q334" s="171">
        <v>-0.12</v>
      </c>
      <c r="S334" s="173"/>
      <c r="AB334" s="197"/>
      <c r="AC334" s="197"/>
      <c r="AD334" s="197"/>
      <c r="AE334" s="197"/>
      <c r="AF334" s="197"/>
      <c r="AG334" s="197"/>
      <c r="AH334" s="197"/>
    </row>
    <row r="335" spans="1:34" x14ac:dyDescent="0.35">
      <c r="A335" s="183" t="s">
        <v>594</v>
      </c>
      <c r="B335" s="171">
        <f t="shared" si="13"/>
        <v>12.939999999999998</v>
      </c>
      <c r="C335" s="171">
        <v>0.37</v>
      </c>
      <c r="D335" s="171">
        <v>5.17</v>
      </c>
      <c r="E335" s="171">
        <v>4.59</v>
      </c>
      <c r="F335" s="171">
        <v>1.36</v>
      </c>
      <c r="G335" s="171">
        <v>0.94</v>
      </c>
      <c r="H335" s="171">
        <v>0.68</v>
      </c>
      <c r="I335" s="172">
        <v>-0.17</v>
      </c>
      <c r="J335" s="171">
        <f t="shared" si="14"/>
        <v>176.14</v>
      </c>
      <c r="K335" s="171">
        <v>5.69</v>
      </c>
      <c r="L335" s="171">
        <v>62.03</v>
      </c>
      <c r="M335" s="171">
        <v>72.430000000000007</v>
      </c>
      <c r="N335" s="171">
        <v>17.82</v>
      </c>
      <c r="O335" s="171">
        <v>10.95</v>
      </c>
      <c r="P335" s="171">
        <v>9.24</v>
      </c>
      <c r="Q335" s="171">
        <v>-2.02</v>
      </c>
      <c r="S335" s="173"/>
      <c r="AB335" s="197"/>
      <c r="AC335" s="197"/>
      <c r="AD335" s="197"/>
      <c r="AE335" s="197"/>
      <c r="AF335" s="197"/>
      <c r="AG335" s="197"/>
      <c r="AH335" s="197"/>
    </row>
    <row r="336" spans="1:34" x14ac:dyDescent="0.35">
      <c r="A336" s="183" t="s">
        <v>608</v>
      </c>
      <c r="B336" s="171">
        <f t="shared" si="13"/>
        <v>11.839999999999998</v>
      </c>
      <c r="C336" s="171">
        <v>0.38</v>
      </c>
      <c r="D336" s="171">
        <v>5</v>
      </c>
      <c r="E336" s="171">
        <v>3.72</v>
      </c>
      <c r="F336" s="171">
        <v>1.36</v>
      </c>
      <c r="G336" s="171">
        <v>0.95</v>
      </c>
      <c r="H336" s="171">
        <v>0.59</v>
      </c>
      <c r="I336" s="172">
        <v>-0.16</v>
      </c>
      <c r="J336" s="171">
        <f t="shared" si="14"/>
        <v>175.01</v>
      </c>
      <c r="K336" s="171">
        <v>5.5</v>
      </c>
      <c r="L336" s="171">
        <v>59.98</v>
      </c>
      <c r="M336" s="171">
        <v>73.400000000000006</v>
      </c>
      <c r="N336" s="171">
        <v>18.14</v>
      </c>
      <c r="O336" s="171">
        <v>11.06</v>
      </c>
      <c r="P336" s="171">
        <v>8.8699999999999992</v>
      </c>
      <c r="Q336" s="171">
        <v>-1.94</v>
      </c>
      <c r="S336" s="173"/>
      <c r="AB336" s="197"/>
      <c r="AC336" s="197"/>
      <c r="AD336" s="197"/>
      <c r="AE336" s="197"/>
      <c r="AF336" s="197"/>
      <c r="AG336" s="197"/>
      <c r="AH336" s="197"/>
    </row>
    <row r="337" spans="1:34" x14ac:dyDescent="0.35">
      <c r="A337" s="183" t="s">
        <v>609</v>
      </c>
      <c r="B337" s="171">
        <f t="shared" si="13"/>
        <v>11.860000000000001</v>
      </c>
      <c r="C337" s="171">
        <v>0.43</v>
      </c>
      <c r="D337" s="171">
        <v>4.8899999999999997</v>
      </c>
      <c r="E337" s="171">
        <v>3.91</v>
      </c>
      <c r="F337" s="171">
        <v>1.4</v>
      </c>
      <c r="G337" s="171">
        <v>0.82</v>
      </c>
      <c r="H337" s="171">
        <v>0.55000000000000004</v>
      </c>
      <c r="I337" s="172">
        <v>-0.14000000000000001</v>
      </c>
      <c r="J337" s="171">
        <f t="shared" si="14"/>
        <v>173.08</v>
      </c>
      <c r="K337" s="171">
        <v>5.69</v>
      </c>
      <c r="L337" s="171">
        <v>58.62</v>
      </c>
      <c r="M337" s="171">
        <v>72.88</v>
      </c>
      <c r="N337" s="171">
        <v>18.61</v>
      </c>
      <c r="O337" s="171">
        <v>10.07</v>
      </c>
      <c r="P337" s="171">
        <v>8.83</v>
      </c>
      <c r="Q337" s="171">
        <v>-1.62</v>
      </c>
      <c r="S337" s="173"/>
      <c r="AB337" s="197"/>
      <c r="AC337" s="197"/>
      <c r="AD337" s="197"/>
      <c r="AE337" s="197"/>
      <c r="AF337" s="197"/>
      <c r="AG337" s="197"/>
      <c r="AH337" s="197"/>
    </row>
    <row r="338" spans="1:34" x14ac:dyDescent="0.35">
      <c r="A338" s="183" t="s">
        <v>610</v>
      </c>
      <c r="B338" s="171">
        <f t="shared" si="13"/>
        <v>12.01</v>
      </c>
      <c r="C338" s="171">
        <v>0.38</v>
      </c>
      <c r="D338" s="171">
        <v>5.3</v>
      </c>
      <c r="E338" s="171">
        <v>3.77</v>
      </c>
      <c r="F338" s="171">
        <v>1.4</v>
      </c>
      <c r="G338" s="171">
        <v>0.77</v>
      </c>
      <c r="H338" s="171">
        <v>0.48</v>
      </c>
      <c r="I338" s="172">
        <v>-0.09</v>
      </c>
      <c r="J338" s="171">
        <f t="shared" si="14"/>
        <v>174.5</v>
      </c>
      <c r="K338" s="171">
        <v>5.17</v>
      </c>
      <c r="L338" s="171">
        <v>63.61</v>
      </c>
      <c r="M338" s="171">
        <v>71.5</v>
      </c>
      <c r="N338" s="171">
        <v>18.96</v>
      </c>
      <c r="O338" s="171">
        <v>9.6</v>
      </c>
      <c r="P338" s="171">
        <v>6.74</v>
      </c>
      <c r="Q338" s="171">
        <v>-1.08</v>
      </c>
      <c r="S338" s="173"/>
      <c r="AB338" s="197"/>
      <c r="AC338" s="197"/>
      <c r="AD338" s="197"/>
      <c r="AE338" s="197"/>
      <c r="AF338" s="197"/>
      <c r="AG338" s="197"/>
      <c r="AH338" s="197"/>
    </row>
    <row r="339" spans="1:34" x14ac:dyDescent="0.35">
      <c r="A339" s="183" t="s">
        <v>612</v>
      </c>
      <c r="B339" s="171">
        <f t="shared" si="13"/>
        <v>12.42</v>
      </c>
      <c r="C339" s="171">
        <v>0.48</v>
      </c>
      <c r="D339" s="171">
        <v>5.17</v>
      </c>
      <c r="E339" s="171">
        <v>4.1900000000000004</v>
      </c>
      <c r="F339" s="171">
        <v>1.4</v>
      </c>
      <c r="G339" s="171">
        <v>0.76</v>
      </c>
      <c r="H339" s="171">
        <v>0.61</v>
      </c>
      <c r="I339" s="172">
        <v>-0.19</v>
      </c>
      <c r="J339" s="171">
        <f t="shared" si="14"/>
        <v>174.38</v>
      </c>
      <c r="K339" s="171">
        <v>5.5</v>
      </c>
      <c r="L339" s="171">
        <v>62.1</v>
      </c>
      <c r="M339" s="171">
        <v>71.7</v>
      </c>
      <c r="N339" s="171">
        <v>19.760000000000002</v>
      </c>
      <c r="O339" s="171">
        <v>9.15</v>
      </c>
      <c r="P339" s="171">
        <v>8.48</v>
      </c>
      <c r="Q339" s="171">
        <v>-2.31</v>
      </c>
      <c r="S339" s="173"/>
      <c r="AB339" s="197"/>
      <c r="AC339" s="197"/>
      <c r="AD339" s="197"/>
      <c r="AE339" s="197"/>
      <c r="AF339" s="197"/>
      <c r="AG339" s="197"/>
      <c r="AH339" s="197"/>
    </row>
    <row r="340" spans="1:34" x14ac:dyDescent="0.35">
      <c r="A340" s="183" t="s">
        <v>613</v>
      </c>
      <c r="B340" s="171">
        <f t="shared" ref="B340:B345" si="15">SUM(C340:I340)</f>
        <v>13.05</v>
      </c>
      <c r="C340" s="171">
        <v>0.34</v>
      </c>
      <c r="D340" s="171">
        <v>5.22</v>
      </c>
      <c r="E340" s="171">
        <v>4.42</v>
      </c>
      <c r="F340" s="171">
        <v>1.55</v>
      </c>
      <c r="G340" s="171">
        <v>0.77</v>
      </c>
      <c r="H340" s="171">
        <v>0.89</v>
      </c>
      <c r="I340" s="172">
        <v>-0.14000000000000001</v>
      </c>
      <c r="J340" s="171">
        <f t="shared" ref="J340:J345" si="16">SUM(K340:Q340)</f>
        <v>167.39</v>
      </c>
      <c r="K340" s="171">
        <v>4.6500000000000004</v>
      </c>
      <c r="L340" s="171">
        <v>62.69</v>
      </c>
      <c r="M340" s="171">
        <v>66.12</v>
      </c>
      <c r="N340" s="171">
        <v>16.82</v>
      </c>
      <c r="O340" s="171">
        <v>9.32</v>
      </c>
      <c r="P340" s="171">
        <v>9.44</v>
      </c>
      <c r="Q340" s="171">
        <v>-1.65</v>
      </c>
      <c r="S340" s="173"/>
      <c r="AB340" s="197"/>
      <c r="AC340" s="197"/>
      <c r="AD340" s="197"/>
      <c r="AE340" s="197"/>
      <c r="AF340" s="197"/>
      <c r="AG340" s="197"/>
      <c r="AH340" s="197"/>
    </row>
    <row r="341" spans="1:34" x14ac:dyDescent="0.35">
      <c r="A341" s="183" t="s">
        <v>614</v>
      </c>
      <c r="B341" s="171">
        <f t="shared" si="15"/>
        <v>14.56</v>
      </c>
      <c r="C341" s="171">
        <v>0.34</v>
      </c>
      <c r="D341" s="171">
        <v>4.92</v>
      </c>
      <c r="E341" s="171">
        <v>6.23</v>
      </c>
      <c r="F341" s="171">
        <v>1.55</v>
      </c>
      <c r="G341" s="171">
        <v>0.74</v>
      </c>
      <c r="H341" s="171">
        <v>0.87</v>
      </c>
      <c r="I341" s="172">
        <v>-0.09</v>
      </c>
      <c r="J341" s="171">
        <f t="shared" si="16"/>
        <v>164.36</v>
      </c>
      <c r="K341" s="171">
        <v>3.85</v>
      </c>
      <c r="L341" s="171">
        <v>59</v>
      </c>
      <c r="M341" s="171">
        <v>66.73</v>
      </c>
      <c r="N341" s="171">
        <v>17.52</v>
      </c>
      <c r="O341" s="171">
        <v>8.83</v>
      </c>
      <c r="P341" s="171">
        <v>9.5399999999999991</v>
      </c>
      <c r="Q341" s="171">
        <v>-1.1100000000000001</v>
      </c>
      <c r="S341" s="173"/>
      <c r="AB341" s="197"/>
      <c r="AC341" s="197"/>
      <c r="AD341" s="197"/>
      <c r="AE341" s="197"/>
      <c r="AF341" s="197"/>
      <c r="AG341" s="197"/>
      <c r="AH341" s="197"/>
    </row>
    <row r="342" spans="1:34" s="175" customFormat="1" ht="15.65" customHeight="1" x14ac:dyDescent="0.35">
      <c r="A342" s="183" t="s">
        <v>617</v>
      </c>
      <c r="B342" s="171">
        <f t="shared" si="15"/>
        <v>17.14</v>
      </c>
      <c r="C342" s="171">
        <v>0.53</v>
      </c>
      <c r="D342" s="171">
        <v>5.0999999999999996</v>
      </c>
      <c r="E342" s="171">
        <v>8.11</v>
      </c>
      <c r="F342" s="171">
        <v>1.55</v>
      </c>
      <c r="G342" s="171">
        <v>0.95</v>
      </c>
      <c r="H342" s="171">
        <v>0.8</v>
      </c>
      <c r="I342" s="172">
        <v>0.1</v>
      </c>
      <c r="J342" s="171">
        <f t="shared" si="16"/>
        <v>168.26999999999998</v>
      </c>
      <c r="K342" s="171">
        <v>4.8499999999999996</v>
      </c>
      <c r="L342" s="171">
        <v>61.14</v>
      </c>
      <c r="M342" s="171">
        <v>65.349999999999994</v>
      </c>
      <c r="N342" s="171">
        <v>17.84</v>
      </c>
      <c r="O342" s="171">
        <v>9.82</v>
      </c>
      <c r="P342" s="171">
        <v>8.02</v>
      </c>
      <c r="Q342" s="171">
        <v>1.25</v>
      </c>
      <c r="S342" s="173"/>
      <c r="T342" s="103"/>
      <c r="U342" s="103"/>
      <c r="V342" s="103"/>
      <c r="W342" s="103"/>
      <c r="X342" s="103"/>
      <c r="Y342" s="103"/>
      <c r="Z342" s="103"/>
      <c r="AB342" s="197"/>
      <c r="AC342" s="197"/>
      <c r="AD342" s="197"/>
      <c r="AE342" s="197"/>
      <c r="AF342" s="197"/>
      <c r="AG342" s="197"/>
      <c r="AH342" s="197"/>
    </row>
    <row r="343" spans="1:34" x14ac:dyDescent="0.35">
      <c r="A343" s="183" t="s">
        <v>646</v>
      </c>
      <c r="B343" s="171">
        <f t="shared" si="15"/>
        <v>16.670000000000002</v>
      </c>
      <c r="C343" s="171">
        <v>0.45</v>
      </c>
      <c r="D343" s="171">
        <v>4.9800000000000004</v>
      </c>
      <c r="E343" s="171">
        <v>7.49</v>
      </c>
      <c r="F343" s="171">
        <v>1.74</v>
      </c>
      <c r="G343" s="171">
        <v>0.86</v>
      </c>
      <c r="H343" s="171">
        <v>0.98</v>
      </c>
      <c r="I343" s="172">
        <v>0.17</v>
      </c>
      <c r="J343" s="171">
        <f t="shared" si="16"/>
        <v>165.1</v>
      </c>
      <c r="K343" s="171">
        <v>4.62</v>
      </c>
      <c r="L343" s="171">
        <v>59.77</v>
      </c>
      <c r="M343" s="171">
        <v>61.33</v>
      </c>
      <c r="N343" s="171">
        <v>18.21</v>
      </c>
      <c r="O343" s="171">
        <v>9.68</v>
      </c>
      <c r="P343" s="171">
        <v>9.48</v>
      </c>
      <c r="Q343" s="171">
        <v>2.0099999999999998</v>
      </c>
      <c r="S343" s="173"/>
      <c r="AB343" s="197"/>
      <c r="AC343" s="197"/>
      <c r="AD343" s="197"/>
      <c r="AE343" s="197"/>
      <c r="AF343" s="197"/>
      <c r="AG343" s="197"/>
      <c r="AH343" s="197"/>
    </row>
    <row r="344" spans="1:34" x14ac:dyDescent="0.35">
      <c r="A344" s="183" t="s">
        <v>647</v>
      </c>
      <c r="B344" s="171">
        <f t="shared" si="15"/>
        <v>14.89</v>
      </c>
      <c r="C344" s="171">
        <v>0.42</v>
      </c>
      <c r="D344" s="171">
        <v>5</v>
      </c>
      <c r="E344" s="171">
        <v>6.24</v>
      </c>
      <c r="F344" s="171">
        <v>1.74</v>
      </c>
      <c r="G344" s="171">
        <v>0.55000000000000004</v>
      </c>
      <c r="H344" s="171">
        <v>0.74</v>
      </c>
      <c r="I344" s="172">
        <v>0.2</v>
      </c>
      <c r="J344" s="171">
        <f t="shared" si="16"/>
        <v>162.05999999999997</v>
      </c>
      <c r="K344" s="171">
        <v>4.75</v>
      </c>
      <c r="L344" s="171">
        <v>60.04</v>
      </c>
      <c r="M344" s="171">
        <v>61.17</v>
      </c>
      <c r="N344" s="171">
        <v>18.39</v>
      </c>
      <c r="O344" s="171">
        <v>7.64</v>
      </c>
      <c r="P344" s="171">
        <v>7.62</v>
      </c>
      <c r="Q344" s="171">
        <v>2.4500000000000002</v>
      </c>
      <c r="S344" s="173"/>
      <c r="AB344" s="197"/>
      <c r="AC344" s="197"/>
      <c r="AD344" s="197"/>
      <c r="AE344" s="197"/>
      <c r="AF344" s="197"/>
      <c r="AG344" s="197"/>
      <c r="AH344" s="197"/>
    </row>
    <row r="345" spans="1:34" x14ac:dyDescent="0.35">
      <c r="A345" s="183" t="s">
        <v>650</v>
      </c>
      <c r="B345" s="171">
        <f t="shared" si="15"/>
        <v>15.889999999999999</v>
      </c>
      <c r="C345" s="171">
        <v>0.35</v>
      </c>
      <c r="D345" s="171">
        <v>5.0999999999999996</v>
      </c>
      <c r="E345" s="171">
        <v>6.98</v>
      </c>
      <c r="F345" s="171">
        <v>1.74</v>
      </c>
      <c r="G345" s="171">
        <v>0.7</v>
      </c>
      <c r="H345" s="171">
        <v>0.77</v>
      </c>
      <c r="I345" s="172">
        <v>0.25</v>
      </c>
      <c r="J345" s="171">
        <f t="shared" si="16"/>
        <v>171.39999999999998</v>
      </c>
      <c r="K345" s="171">
        <v>4.0999999999999996</v>
      </c>
      <c r="L345" s="171">
        <v>61.17</v>
      </c>
      <c r="M345" s="171">
        <v>67.069999999999993</v>
      </c>
      <c r="N345" s="171">
        <v>18.79</v>
      </c>
      <c r="O345" s="171">
        <v>8.94</v>
      </c>
      <c r="P345" s="171">
        <v>8.34</v>
      </c>
      <c r="Q345" s="171">
        <v>2.99</v>
      </c>
      <c r="S345" s="173"/>
      <c r="AB345" s="197"/>
      <c r="AC345" s="197"/>
      <c r="AD345" s="197"/>
      <c r="AE345" s="197"/>
      <c r="AF345" s="197"/>
      <c r="AG345" s="197"/>
      <c r="AH345" s="197"/>
    </row>
    <row r="346" spans="1:34" x14ac:dyDescent="0.35">
      <c r="A346" s="183" t="s">
        <v>652</v>
      </c>
      <c r="B346" s="171">
        <f t="shared" ref="B346:B351" si="17">SUM(C346:I346)</f>
        <v>13.659999999999998</v>
      </c>
      <c r="C346" s="171">
        <v>0.35</v>
      </c>
      <c r="D346" s="171">
        <v>5.04</v>
      </c>
      <c r="E346" s="171">
        <v>5.4</v>
      </c>
      <c r="F346" s="171">
        <v>1.33</v>
      </c>
      <c r="G346" s="171">
        <v>0.7</v>
      </c>
      <c r="H346" s="171">
        <v>0.65</v>
      </c>
      <c r="I346" s="172">
        <v>0.19</v>
      </c>
      <c r="J346" s="171">
        <f t="shared" ref="J346:J351" si="18">SUM(K346:Q346)</f>
        <v>166.54</v>
      </c>
      <c r="K346" s="171">
        <v>4.83</v>
      </c>
      <c r="L346" s="171">
        <v>60.53</v>
      </c>
      <c r="M346" s="171">
        <v>64.849999999999994</v>
      </c>
      <c r="N346" s="171">
        <v>17.010000000000002</v>
      </c>
      <c r="O346" s="171">
        <v>8.59</v>
      </c>
      <c r="P346" s="171">
        <v>8.39</v>
      </c>
      <c r="Q346" s="171">
        <v>2.34</v>
      </c>
      <c r="S346" s="173"/>
      <c r="AB346" s="197"/>
      <c r="AC346" s="197"/>
      <c r="AD346" s="197"/>
      <c r="AE346" s="197"/>
      <c r="AF346" s="197"/>
      <c r="AG346" s="197"/>
      <c r="AH346" s="197"/>
    </row>
    <row r="347" spans="1:34" x14ac:dyDescent="0.35">
      <c r="A347" s="183" t="s">
        <v>653</v>
      </c>
      <c r="B347" s="171">
        <f t="shared" si="17"/>
        <v>12.030000000000001</v>
      </c>
      <c r="C347" s="171">
        <v>0.36</v>
      </c>
      <c r="D347" s="171">
        <v>5.19</v>
      </c>
      <c r="E347" s="171">
        <v>3.6</v>
      </c>
      <c r="F347" s="171">
        <v>1.33</v>
      </c>
      <c r="G347" s="171">
        <v>0.72</v>
      </c>
      <c r="H347" s="171">
        <v>0.55000000000000004</v>
      </c>
      <c r="I347" s="172">
        <v>0.28000000000000003</v>
      </c>
      <c r="J347" s="171">
        <f t="shared" si="18"/>
        <v>160.69999999999999</v>
      </c>
      <c r="K347" s="171">
        <v>5.39</v>
      </c>
      <c r="L347" s="171">
        <v>62.33</v>
      </c>
      <c r="M347" s="171">
        <v>56.06</v>
      </c>
      <c r="N347" s="171">
        <v>17.579999999999998</v>
      </c>
      <c r="O347" s="171">
        <v>8.42</v>
      </c>
      <c r="P347" s="171">
        <v>7.51</v>
      </c>
      <c r="Q347" s="171">
        <v>3.41</v>
      </c>
      <c r="S347" s="173"/>
      <c r="AB347" s="197"/>
      <c r="AC347" s="197"/>
      <c r="AD347" s="197"/>
      <c r="AE347" s="197"/>
      <c r="AF347" s="197"/>
      <c r="AG347" s="197"/>
      <c r="AH347" s="197"/>
    </row>
    <row r="348" spans="1:34" x14ac:dyDescent="0.35">
      <c r="A348" s="183" t="s">
        <v>655</v>
      </c>
      <c r="B348" s="171">
        <f t="shared" si="17"/>
        <v>11.76</v>
      </c>
      <c r="C348" s="171">
        <v>0.33</v>
      </c>
      <c r="D348" s="171">
        <v>5.4</v>
      </c>
      <c r="E348" s="171">
        <v>3.23</v>
      </c>
      <c r="F348" s="171">
        <v>1.33</v>
      </c>
      <c r="G348" s="171">
        <v>0.77</v>
      </c>
      <c r="H348" s="171">
        <v>0.53</v>
      </c>
      <c r="I348" s="172">
        <v>0.17</v>
      </c>
      <c r="J348" s="171">
        <f t="shared" si="18"/>
        <v>174.34</v>
      </c>
      <c r="K348" s="171">
        <v>4.63</v>
      </c>
      <c r="L348" s="171">
        <v>64.78</v>
      </c>
      <c r="M348" s="171">
        <v>68.09</v>
      </c>
      <c r="N348" s="171">
        <v>17.8</v>
      </c>
      <c r="O348" s="171">
        <v>8.91</v>
      </c>
      <c r="P348" s="171">
        <v>8.0399999999999991</v>
      </c>
      <c r="Q348" s="171">
        <v>2.09</v>
      </c>
      <c r="S348" s="173"/>
    </row>
    <row r="349" spans="1:34" x14ac:dyDescent="0.35">
      <c r="A349" s="183" t="s">
        <v>656</v>
      </c>
      <c r="B349" s="171">
        <f t="shared" si="17"/>
        <v>11.17</v>
      </c>
      <c r="C349" s="171">
        <v>0.34</v>
      </c>
      <c r="D349" s="171">
        <v>4.91</v>
      </c>
      <c r="E349" s="171">
        <v>3.08</v>
      </c>
      <c r="F349" s="171">
        <v>1.33</v>
      </c>
      <c r="G349" s="171">
        <v>0.71</v>
      </c>
      <c r="H349" s="171">
        <v>0.69</v>
      </c>
      <c r="I349" s="172">
        <v>0.11</v>
      </c>
      <c r="J349" s="171">
        <f t="shared" si="18"/>
        <v>162.52000000000001</v>
      </c>
      <c r="K349" s="171">
        <v>4.46</v>
      </c>
      <c r="L349" s="171">
        <v>58.94</v>
      </c>
      <c r="M349" s="171">
        <v>60.18</v>
      </c>
      <c r="N349" s="171">
        <v>17.7</v>
      </c>
      <c r="O349" s="171">
        <v>8.75</v>
      </c>
      <c r="P349" s="171">
        <v>11.16</v>
      </c>
      <c r="Q349" s="171">
        <v>1.33</v>
      </c>
    </row>
    <row r="350" spans="1:34" x14ac:dyDescent="0.35">
      <c r="A350" s="183" t="s">
        <v>657</v>
      </c>
      <c r="B350" s="171">
        <f t="shared" si="17"/>
        <v>11.489999999999998</v>
      </c>
      <c r="C350" s="171">
        <v>0.33</v>
      </c>
      <c r="D350" s="171">
        <v>5.22</v>
      </c>
      <c r="E350" s="171">
        <v>3.17</v>
      </c>
      <c r="F350" s="171">
        <v>1.33</v>
      </c>
      <c r="G350" s="171">
        <v>0.7</v>
      </c>
      <c r="H350" s="171">
        <v>0.61</v>
      </c>
      <c r="I350" s="172">
        <v>0.13</v>
      </c>
      <c r="J350" s="171">
        <f t="shared" si="18"/>
        <v>165.67</v>
      </c>
      <c r="K350" s="171">
        <v>4.37</v>
      </c>
      <c r="L350" s="171">
        <v>62.62</v>
      </c>
      <c r="M350" s="171">
        <v>61.92</v>
      </c>
      <c r="N350" s="171">
        <v>17.93</v>
      </c>
      <c r="O350" s="171">
        <v>8.7200000000000006</v>
      </c>
      <c r="P350" s="171">
        <v>8.6</v>
      </c>
      <c r="Q350" s="171">
        <v>1.51</v>
      </c>
    </row>
    <row r="351" spans="1:34" x14ac:dyDescent="0.35">
      <c r="A351" s="183" t="s">
        <v>659</v>
      </c>
      <c r="B351" s="171">
        <f t="shared" si="17"/>
        <v>11.7</v>
      </c>
      <c r="C351" s="171">
        <v>0.38</v>
      </c>
      <c r="D351" s="171">
        <v>5.13</v>
      </c>
      <c r="E351" s="171">
        <v>3.29</v>
      </c>
      <c r="F351" s="171">
        <v>1.33</v>
      </c>
      <c r="G351" s="171">
        <v>0.85</v>
      </c>
      <c r="H351" s="171">
        <v>0.62</v>
      </c>
      <c r="I351" s="172">
        <v>0.1</v>
      </c>
      <c r="J351" s="171">
        <f t="shared" si="18"/>
        <v>166.55999999999997</v>
      </c>
      <c r="K351" s="171">
        <v>4.37</v>
      </c>
      <c r="L351" s="171">
        <v>61.6</v>
      </c>
      <c r="M351" s="171">
        <v>61.75</v>
      </c>
      <c r="N351" s="171">
        <v>18.670000000000002</v>
      </c>
      <c r="O351" s="171">
        <v>10.32</v>
      </c>
      <c r="P351" s="171">
        <v>8.6999999999999993</v>
      </c>
      <c r="Q351" s="171">
        <v>1.1499999999999999</v>
      </c>
    </row>
    <row r="352" spans="1:34" x14ac:dyDescent="0.35">
      <c r="A352" s="183" t="s">
        <v>660</v>
      </c>
      <c r="B352" s="171">
        <f t="shared" ref="B352:B357" si="19">SUM(C352:I352)</f>
        <v>13.260000000000002</v>
      </c>
      <c r="C352" s="171">
        <v>0.36</v>
      </c>
      <c r="D352" s="171">
        <v>5.26</v>
      </c>
      <c r="E352" s="171">
        <v>4.22</v>
      </c>
      <c r="F352" s="171">
        <v>1.74</v>
      </c>
      <c r="G352" s="171">
        <v>0.74</v>
      </c>
      <c r="H352" s="171">
        <v>0.81</v>
      </c>
      <c r="I352" s="172">
        <v>0.13</v>
      </c>
      <c r="J352" s="171">
        <f t="shared" ref="J352:J357" si="20">SUM(K352:Q352)</f>
        <v>166.66</v>
      </c>
      <c r="K352" s="171">
        <v>4.79</v>
      </c>
      <c r="L352" s="171">
        <v>63.12</v>
      </c>
      <c r="M352" s="171">
        <v>60.48</v>
      </c>
      <c r="N352" s="171">
        <v>19.100000000000001</v>
      </c>
      <c r="O352" s="171">
        <v>8.99</v>
      </c>
      <c r="P352" s="171">
        <v>8.6</v>
      </c>
      <c r="Q352" s="171">
        <v>1.58</v>
      </c>
    </row>
    <row r="353" spans="1:17" x14ac:dyDescent="0.35">
      <c r="A353" s="183" t="s">
        <v>661</v>
      </c>
      <c r="B353" s="171">
        <f t="shared" si="19"/>
        <v>15.150000000000002</v>
      </c>
      <c r="C353" s="171">
        <v>0.43</v>
      </c>
      <c r="D353" s="171">
        <v>5.17</v>
      </c>
      <c r="E353" s="171">
        <v>6.16</v>
      </c>
      <c r="F353" s="171">
        <v>1.74</v>
      </c>
      <c r="G353" s="171">
        <v>0.65</v>
      </c>
      <c r="H353" s="171">
        <v>0.79</v>
      </c>
      <c r="I353" s="172">
        <v>0.21</v>
      </c>
      <c r="J353" s="171">
        <f t="shared" si="20"/>
        <v>167.22999999999996</v>
      </c>
      <c r="K353" s="171">
        <v>4.7300000000000004</v>
      </c>
      <c r="L353" s="171">
        <v>62.04</v>
      </c>
      <c r="M353" s="171">
        <v>61.56</v>
      </c>
      <c r="N353" s="171">
        <v>19.78</v>
      </c>
      <c r="O353" s="171">
        <v>7.91</v>
      </c>
      <c r="P353" s="171">
        <v>8.6999999999999993</v>
      </c>
      <c r="Q353" s="171">
        <v>2.5099999999999998</v>
      </c>
    </row>
    <row r="354" spans="1:17" x14ac:dyDescent="0.35">
      <c r="A354" s="183" t="s">
        <v>663</v>
      </c>
      <c r="B354" s="171">
        <f t="shared" si="19"/>
        <v>16.12</v>
      </c>
      <c r="C354" s="171">
        <v>0.38</v>
      </c>
      <c r="D354" s="171">
        <v>5.0999999999999996</v>
      </c>
      <c r="E354" s="171">
        <v>6.96</v>
      </c>
      <c r="F354" s="171">
        <v>1.74</v>
      </c>
      <c r="G354" s="171">
        <v>0.83</v>
      </c>
      <c r="H354" s="171">
        <v>1.01</v>
      </c>
      <c r="I354" s="172">
        <v>0.1</v>
      </c>
      <c r="J354" s="171">
        <f t="shared" si="20"/>
        <v>166.98</v>
      </c>
      <c r="K354" s="171">
        <v>3.99</v>
      </c>
      <c r="L354" s="171">
        <v>61.2</v>
      </c>
      <c r="M354" s="171">
        <v>62.2</v>
      </c>
      <c r="N354" s="171">
        <v>19.93</v>
      </c>
      <c r="O354" s="171">
        <v>8.6199999999999992</v>
      </c>
      <c r="P354" s="171">
        <v>9.82</v>
      </c>
      <c r="Q354" s="171">
        <v>1.22</v>
      </c>
    </row>
    <row r="355" spans="1:17" x14ac:dyDescent="0.35">
      <c r="A355" s="183" t="s">
        <v>687</v>
      </c>
      <c r="B355" s="171">
        <f t="shared" si="19"/>
        <v>16.97</v>
      </c>
      <c r="C355" s="171">
        <v>0.35</v>
      </c>
      <c r="D355" s="171">
        <v>5.01</v>
      </c>
      <c r="E355" s="171">
        <v>8.1199999999999992</v>
      </c>
      <c r="F355" s="171">
        <v>1.85</v>
      </c>
      <c r="G355" s="171">
        <v>0.56000000000000005</v>
      </c>
      <c r="H355" s="171">
        <v>0.91</v>
      </c>
      <c r="I355" s="172">
        <v>0.17</v>
      </c>
      <c r="J355" s="171">
        <f t="shared" si="20"/>
        <v>166.89000000000001</v>
      </c>
      <c r="K355" s="171">
        <v>3.71</v>
      </c>
      <c r="L355" s="171">
        <v>60.1</v>
      </c>
      <c r="M355" s="171">
        <v>66.64</v>
      </c>
      <c r="N355" s="171">
        <v>19.46</v>
      </c>
      <c r="O355" s="171">
        <v>6.31</v>
      </c>
      <c r="P355" s="171">
        <v>8.68</v>
      </c>
      <c r="Q355" s="171">
        <v>1.99</v>
      </c>
    </row>
    <row r="356" spans="1:17" x14ac:dyDescent="0.35">
      <c r="A356" s="183" t="s">
        <v>689</v>
      </c>
      <c r="B356" s="171">
        <f t="shared" si="19"/>
        <v>15.09</v>
      </c>
      <c r="C356" s="171">
        <v>0.28000000000000003</v>
      </c>
      <c r="D356" s="171">
        <v>5.08</v>
      </c>
      <c r="E356" s="171">
        <v>6.17</v>
      </c>
      <c r="F356" s="171">
        <v>1.85</v>
      </c>
      <c r="G356" s="171">
        <v>0.59</v>
      </c>
      <c r="H356" s="171">
        <v>0.85</v>
      </c>
      <c r="I356" s="172">
        <v>0.27</v>
      </c>
      <c r="J356" s="171">
        <f t="shared" si="20"/>
        <v>167.2</v>
      </c>
      <c r="K356" s="171">
        <v>3.42</v>
      </c>
      <c r="L356" s="171">
        <v>60.97</v>
      </c>
      <c r="M356" s="171">
        <v>62.98</v>
      </c>
      <c r="N356" s="171">
        <v>19.52</v>
      </c>
      <c r="O356" s="171">
        <v>8.26</v>
      </c>
      <c r="P356" s="171">
        <v>8.86</v>
      </c>
      <c r="Q356" s="171">
        <v>3.19</v>
      </c>
    </row>
    <row r="357" spans="1:17" x14ac:dyDescent="0.35">
      <c r="A357" s="183" t="s">
        <v>691</v>
      </c>
      <c r="B357" s="171">
        <f t="shared" si="19"/>
        <v>14.89</v>
      </c>
      <c r="C357" s="171">
        <v>0.31</v>
      </c>
      <c r="D357" s="171">
        <v>4.8499999999999996</v>
      </c>
      <c r="E357" s="171">
        <v>6.07</v>
      </c>
      <c r="F357" s="171">
        <v>1.85</v>
      </c>
      <c r="G357" s="171">
        <v>0.64</v>
      </c>
      <c r="H357" s="171">
        <v>0.83</v>
      </c>
      <c r="I357" s="172">
        <v>0.34</v>
      </c>
      <c r="J357" s="171">
        <f t="shared" si="20"/>
        <v>164.33</v>
      </c>
      <c r="K357" s="171">
        <v>3.71</v>
      </c>
      <c r="L357" s="171">
        <v>58.2</v>
      </c>
      <c r="M357" s="171">
        <v>61.36</v>
      </c>
      <c r="N357" s="171">
        <v>19.850000000000001</v>
      </c>
      <c r="O357" s="171">
        <v>8.09</v>
      </c>
      <c r="P357" s="171">
        <v>8.99</v>
      </c>
      <c r="Q357" s="171">
        <v>4.13</v>
      </c>
    </row>
    <row r="358" spans="1:17" x14ac:dyDescent="0.35">
      <c r="A358" s="183" t="s">
        <v>692</v>
      </c>
      <c r="B358" s="171">
        <f t="shared" ref="B358:B363" si="21">SUM(C358:I358)</f>
        <v>13.569999999999999</v>
      </c>
      <c r="C358" s="171">
        <v>0.26</v>
      </c>
      <c r="D358" s="171">
        <v>5.26</v>
      </c>
      <c r="E358" s="171">
        <v>4.5599999999999996</v>
      </c>
      <c r="F358" s="171">
        <v>1.57</v>
      </c>
      <c r="G358" s="171">
        <v>0.85</v>
      </c>
      <c r="H358" s="171">
        <v>0.86</v>
      </c>
      <c r="I358" s="172">
        <v>0.21</v>
      </c>
      <c r="J358" s="171">
        <f t="shared" ref="J358:J363" si="22">SUM(K358:Q358)</f>
        <v>168.17</v>
      </c>
      <c r="K358" s="171">
        <v>3.45</v>
      </c>
      <c r="L358" s="171">
        <v>63.08</v>
      </c>
      <c r="M358" s="171">
        <v>57.93</v>
      </c>
      <c r="N358" s="171">
        <v>20.059999999999999</v>
      </c>
      <c r="O358" s="171">
        <v>10.29</v>
      </c>
      <c r="P358" s="171">
        <v>10.85</v>
      </c>
      <c r="Q358" s="171">
        <v>2.5099999999999998</v>
      </c>
    </row>
    <row r="359" spans="1:17" x14ac:dyDescent="0.35">
      <c r="A359" s="183" t="s">
        <v>694</v>
      </c>
      <c r="B359" s="171">
        <f t="shared" si="21"/>
        <v>12.110000000000001</v>
      </c>
      <c r="C359" s="171">
        <v>0.24</v>
      </c>
      <c r="D359" s="171">
        <v>5.21</v>
      </c>
      <c r="E359" s="171">
        <v>3.41</v>
      </c>
      <c r="F359" s="171">
        <v>1.57</v>
      </c>
      <c r="G359" s="171">
        <v>0.83</v>
      </c>
      <c r="H359" s="171">
        <v>0.54</v>
      </c>
      <c r="I359" s="172">
        <v>0.31</v>
      </c>
      <c r="J359" s="171">
        <f t="shared" si="22"/>
        <v>167.82999999999998</v>
      </c>
      <c r="K359" s="171">
        <v>3.38</v>
      </c>
      <c r="L359" s="171">
        <v>62.51</v>
      </c>
      <c r="M359" s="171">
        <v>60.77</v>
      </c>
      <c r="N359" s="171">
        <v>20.54</v>
      </c>
      <c r="O359" s="171">
        <v>9.64</v>
      </c>
      <c r="P359" s="171">
        <v>7.33</v>
      </c>
      <c r="Q359" s="171">
        <v>3.66</v>
      </c>
    </row>
    <row r="360" spans="1:17" x14ac:dyDescent="0.35">
      <c r="A360" s="183" t="s">
        <v>696</v>
      </c>
      <c r="B360" s="171">
        <f t="shared" si="21"/>
        <v>11.509999999999998</v>
      </c>
      <c r="C360" s="171">
        <v>0.24</v>
      </c>
      <c r="D360" s="171">
        <v>5.2</v>
      </c>
      <c r="E360" s="171">
        <v>2.83</v>
      </c>
      <c r="F360" s="171">
        <v>1.57</v>
      </c>
      <c r="G360" s="171">
        <v>0.78</v>
      </c>
      <c r="H360" s="171">
        <v>0.61</v>
      </c>
      <c r="I360" s="172">
        <v>0.28000000000000003</v>
      </c>
      <c r="J360" s="171">
        <f t="shared" si="22"/>
        <v>164.70999999999998</v>
      </c>
      <c r="K360" s="171">
        <v>3.23</v>
      </c>
      <c r="L360" s="171">
        <v>62.43</v>
      </c>
      <c r="M360" s="171">
        <v>56.9</v>
      </c>
      <c r="N360" s="171">
        <v>20.63</v>
      </c>
      <c r="O360" s="171">
        <v>8.92</v>
      </c>
      <c r="P360" s="171">
        <v>9.26</v>
      </c>
      <c r="Q360" s="171">
        <v>3.34</v>
      </c>
    </row>
    <row r="361" spans="1:17" x14ac:dyDescent="0.35">
      <c r="A361" s="183" t="s">
        <v>697</v>
      </c>
      <c r="B361" s="171">
        <f t="shared" si="21"/>
        <v>11.43</v>
      </c>
      <c r="C361" s="171">
        <v>0.17</v>
      </c>
      <c r="D361" s="171">
        <v>5.1100000000000003</v>
      </c>
      <c r="E361" s="171">
        <v>2.98</v>
      </c>
      <c r="F361" s="171">
        <v>1.52</v>
      </c>
      <c r="G361" s="171">
        <v>0.78</v>
      </c>
      <c r="H361" s="171">
        <v>0.56999999999999995</v>
      </c>
      <c r="I361" s="172">
        <v>0.3</v>
      </c>
      <c r="J361" s="171">
        <f t="shared" si="22"/>
        <v>165.21</v>
      </c>
      <c r="K361" s="171">
        <v>2.2000000000000002</v>
      </c>
      <c r="L361" s="171">
        <v>61.28</v>
      </c>
      <c r="M361" s="171">
        <v>59.39</v>
      </c>
      <c r="N361" s="171">
        <v>20.239999999999998</v>
      </c>
      <c r="O361" s="171">
        <v>9.4600000000000009</v>
      </c>
      <c r="P361" s="171">
        <v>9.01</v>
      </c>
      <c r="Q361" s="171">
        <v>3.63</v>
      </c>
    </row>
    <row r="362" spans="1:17" x14ac:dyDescent="0.35">
      <c r="A362" s="183" t="s">
        <v>698</v>
      </c>
      <c r="B362" s="171">
        <f t="shared" si="21"/>
        <v>11.120000000000001</v>
      </c>
      <c r="C362" s="171">
        <v>0.16</v>
      </c>
      <c r="D362" s="171">
        <v>5.14</v>
      </c>
      <c r="E362" s="171">
        <v>2.5</v>
      </c>
      <c r="F362" s="171">
        <v>1.52</v>
      </c>
      <c r="G362" s="171">
        <v>0.89</v>
      </c>
      <c r="H362" s="171">
        <v>0.75</v>
      </c>
      <c r="I362" s="172">
        <v>0.16</v>
      </c>
      <c r="J362" s="171">
        <f t="shared" si="22"/>
        <v>163.78</v>
      </c>
      <c r="K362" s="171">
        <v>2.1</v>
      </c>
      <c r="L362" s="171">
        <v>61.73</v>
      </c>
      <c r="M362" s="171">
        <v>56.15</v>
      </c>
      <c r="N362" s="171">
        <v>20.34</v>
      </c>
      <c r="O362" s="171">
        <v>10.96</v>
      </c>
      <c r="P362" s="171">
        <v>10.52</v>
      </c>
      <c r="Q362" s="171">
        <v>1.98</v>
      </c>
    </row>
    <row r="363" spans="1:17" x14ac:dyDescent="0.35">
      <c r="A363" s="183" t="s">
        <v>700</v>
      </c>
      <c r="B363" s="171">
        <f t="shared" si="21"/>
        <v>11.64</v>
      </c>
      <c r="C363" s="171">
        <v>0.17</v>
      </c>
      <c r="D363" s="171">
        <v>5</v>
      </c>
      <c r="E363" s="171">
        <v>3.31</v>
      </c>
      <c r="F363" s="171">
        <v>1.52</v>
      </c>
      <c r="G363" s="171">
        <v>0.78</v>
      </c>
      <c r="H363" s="171">
        <v>0.63</v>
      </c>
      <c r="I363" s="172">
        <v>0.23</v>
      </c>
      <c r="J363" s="171">
        <f t="shared" si="22"/>
        <v>163.56</v>
      </c>
      <c r="K363" s="171">
        <v>1.9</v>
      </c>
      <c r="L363" s="171">
        <v>59.98</v>
      </c>
      <c r="M363" s="171">
        <v>59.75</v>
      </c>
      <c r="N363" s="171">
        <v>21.02</v>
      </c>
      <c r="O363" s="171">
        <v>9.27</v>
      </c>
      <c r="P363" s="171">
        <v>8.85</v>
      </c>
      <c r="Q363" s="171">
        <v>2.79</v>
      </c>
    </row>
    <row r="364" spans="1:17" x14ac:dyDescent="0.35">
      <c r="A364" s="183" t="s">
        <v>701</v>
      </c>
      <c r="B364" s="171">
        <f>SUM(C364:I364)</f>
        <v>13.740000000000002</v>
      </c>
      <c r="C364" s="171">
        <v>0.15</v>
      </c>
      <c r="D364" s="171">
        <v>5.58</v>
      </c>
      <c r="E364" s="171">
        <v>4.6900000000000004</v>
      </c>
      <c r="F364" s="171">
        <v>1.68</v>
      </c>
      <c r="G364" s="171">
        <v>0.7</v>
      </c>
      <c r="H364" s="171">
        <v>0.72</v>
      </c>
      <c r="I364" s="172">
        <v>0.22</v>
      </c>
      <c r="J364" s="171">
        <f>SUM(K364:Q364)</f>
        <v>171.72</v>
      </c>
      <c r="K364" s="171">
        <v>1.83</v>
      </c>
      <c r="L364" s="171">
        <v>66.97</v>
      </c>
      <c r="M364" s="171">
        <v>65.73</v>
      </c>
      <c r="N364" s="171">
        <v>18.399999999999999</v>
      </c>
      <c r="O364" s="171">
        <v>8.44</v>
      </c>
      <c r="P364" s="171">
        <v>7.75</v>
      </c>
      <c r="Q364" s="171">
        <v>2.6</v>
      </c>
    </row>
    <row r="365" spans="1:17" x14ac:dyDescent="0.35">
      <c r="A365" s="183" t="s">
        <v>706</v>
      </c>
      <c r="B365" s="171">
        <f>SUM(C365:I365)</f>
        <v>15.34</v>
      </c>
      <c r="C365" s="171">
        <v>0.15</v>
      </c>
      <c r="D365" s="171">
        <v>5.0199999999999996</v>
      </c>
      <c r="E365" s="171">
        <v>6.91</v>
      </c>
      <c r="F365" s="171">
        <v>1.68</v>
      </c>
      <c r="G365" s="171">
        <v>0.69</v>
      </c>
      <c r="H365" s="171">
        <v>0.67</v>
      </c>
      <c r="I365" s="172">
        <v>0.22</v>
      </c>
      <c r="J365" s="171">
        <f>SUM(K365:Q365)</f>
        <v>168.32</v>
      </c>
      <c r="K365" s="171">
        <v>1.75</v>
      </c>
      <c r="L365" s="171">
        <v>60.2</v>
      </c>
      <c r="M365" s="171">
        <v>68.75</v>
      </c>
      <c r="N365" s="171">
        <v>19.03</v>
      </c>
      <c r="O365" s="171">
        <v>8.5500000000000007</v>
      </c>
      <c r="P365" s="171">
        <v>7.45</v>
      </c>
      <c r="Q365" s="171">
        <v>2.59</v>
      </c>
    </row>
    <row r="366" spans="1:17" x14ac:dyDescent="0.35">
      <c r="A366" s="183" t="s">
        <v>707</v>
      </c>
      <c r="B366" s="171">
        <f>SUM(C366:I366)</f>
        <v>16.14</v>
      </c>
      <c r="C366" s="171">
        <v>0.18</v>
      </c>
      <c r="D366" s="171">
        <v>5.17</v>
      </c>
      <c r="E366" s="171">
        <v>7.31</v>
      </c>
      <c r="F366" s="171">
        <v>1.68</v>
      </c>
      <c r="G366" s="171">
        <v>0.7</v>
      </c>
      <c r="H366" s="171">
        <v>0.93</v>
      </c>
      <c r="I366" s="172">
        <v>0.17</v>
      </c>
      <c r="J366" s="171">
        <f>SUM(K366:Q366)</f>
        <v>167.17999999999998</v>
      </c>
      <c r="K366" s="171">
        <v>2.0099999999999998</v>
      </c>
      <c r="L366" s="171">
        <v>62.07</v>
      </c>
      <c r="M366" s="171">
        <v>65.709999999999994</v>
      </c>
      <c r="N366" s="171">
        <v>19.16</v>
      </c>
      <c r="O366" s="171">
        <v>7.25</v>
      </c>
      <c r="P366" s="171">
        <v>8.92</v>
      </c>
      <c r="Q366" s="171">
        <v>2.06</v>
      </c>
    </row>
    <row r="367" spans="1:17" x14ac:dyDescent="0.35">
      <c r="A367" s="174"/>
      <c r="B367" s="173"/>
      <c r="C367" s="173"/>
      <c r="D367" s="173"/>
      <c r="E367" s="173"/>
      <c r="F367" s="173"/>
      <c r="G367" s="173"/>
      <c r="H367" s="173"/>
      <c r="I367" s="173"/>
      <c r="J367" s="173"/>
      <c r="K367" s="173"/>
      <c r="L367" s="173"/>
      <c r="M367" s="173"/>
      <c r="N367" s="173"/>
      <c r="O367" s="173"/>
      <c r="P367" s="173"/>
      <c r="Q367" s="173"/>
    </row>
    <row r="368" spans="1:17" x14ac:dyDescent="0.35">
      <c r="A368" s="174"/>
      <c r="B368" s="173"/>
      <c r="C368" s="197"/>
      <c r="D368" s="197"/>
      <c r="E368" s="197"/>
      <c r="F368" s="197"/>
      <c r="G368" s="197"/>
      <c r="H368" s="197"/>
      <c r="I368" s="197"/>
      <c r="J368" s="197"/>
      <c r="K368" s="197"/>
      <c r="L368" s="197"/>
      <c r="M368" s="197"/>
      <c r="N368" s="197"/>
      <c r="O368" s="197"/>
      <c r="P368" s="197"/>
    </row>
    <row r="369" spans="1:18" x14ac:dyDescent="0.35">
      <c r="A369" s="174"/>
      <c r="B369" s="175"/>
      <c r="C369" s="175"/>
      <c r="D369" s="175"/>
      <c r="E369" s="175"/>
      <c r="F369" s="175"/>
      <c r="G369" s="175"/>
      <c r="H369" s="175"/>
      <c r="I369" s="175"/>
      <c r="J369" s="175"/>
      <c r="K369" s="175"/>
      <c r="L369" s="175"/>
      <c r="M369" s="175"/>
      <c r="N369" s="175"/>
      <c r="O369" s="175"/>
      <c r="P369" s="175"/>
      <c r="Q369" s="175"/>
    </row>
    <row r="370" spans="1:18" x14ac:dyDescent="0.35">
      <c r="A370" s="174"/>
      <c r="B370" s="173"/>
      <c r="C370" s="205"/>
      <c r="D370" s="205"/>
      <c r="E370" s="205"/>
      <c r="F370" s="205"/>
      <c r="G370" s="205"/>
      <c r="H370" s="205"/>
      <c r="I370" s="205"/>
      <c r="J370" s="205"/>
      <c r="K370" s="205"/>
      <c r="L370" s="205"/>
      <c r="M370" s="205"/>
      <c r="N370" s="205"/>
      <c r="O370" s="205"/>
      <c r="P370" s="205"/>
      <c r="Q370" s="205"/>
    </row>
    <row r="371" spans="1:18" x14ac:dyDescent="0.35">
      <c r="A371" s="174"/>
      <c r="B371" s="173"/>
      <c r="C371" s="173"/>
      <c r="D371" s="173"/>
      <c r="E371" s="173"/>
      <c r="F371" s="173"/>
      <c r="G371" s="173"/>
      <c r="H371" s="173"/>
      <c r="I371" s="173"/>
      <c r="J371" s="173"/>
      <c r="K371" s="173"/>
      <c r="L371" s="173"/>
      <c r="M371" s="173"/>
      <c r="N371" s="173"/>
      <c r="O371" s="173"/>
      <c r="P371" s="173"/>
      <c r="Q371" s="202"/>
    </row>
    <row r="372" spans="1:18" x14ac:dyDescent="0.35">
      <c r="A372" s="174"/>
      <c r="B372" s="173"/>
      <c r="C372" s="173"/>
      <c r="D372" s="173"/>
      <c r="E372" s="173"/>
      <c r="F372" s="173"/>
      <c r="G372" s="173"/>
      <c r="H372" s="173"/>
      <c r="I372" s="173"/>
      <c r="J372" s="173"/>
      <c r="K372" s="173"/>
      <c r="L372" s="173"/>
      <c r="M372" s="173"/>
      <c r="N372" s="173"/>
      <c r="O372" s="173"/>
      <c r="P372" s="173"/>
      <c r="Q372" s="202"/>
    </row>
    <row r="373" spans="1:18" x14ac:dyDescent="0.35">
      <c r="A373" s="174"/>
      <c r="B373" s="175"/>
      <c r="C373" s="201"/>
      <c r="D373" s="201"/>
      <c r="E373" s="201"/>
      <c r="F373" s="201"/>
      <c r="G373" s="201"/>
      <c r="H373" s="201"/>
      <c r="I373" s="201"/>
      <c r="J373" s="201"/>
      <c r="K373" s="201"/>
      <c r="L373" s="201"/>
      <c r="M373" s="201"/>
      <c r="N373" s="201"/>
      <c r="O373" s="201"/>
      <c r="P373" s="201"/>
    </row>
    <row r="374" spans="1:18" x14ac:dyDescent="0.35">
      <c r="A374" s="174"/>
      <c r="B374" s="177"/>
      <c r="C374" s="201"/>
      <c r="D374" s="201"/>
      <c r="E374" s="201"/>
      <c r="F374" s="201"/>
      <c r="G374" s="201"/>
      <c r="H374" s="201"/>
      <c r="I374" s="201"/>
      <c r="J374" s="201"/>
      <c r="K374" s="201"/>
      <c r="L374" s="201"/>
      <c r="M374" s="201"/>
      <c r="N374" s="201"/>
      <c r="O374" s="201"/>
      <c r="P374" s="201"/>
    </row>
    <row r="375" spans="1:18" x14ac:dyDescent="0.35">
      <c r="A375" s="174"/>
      <c r="B375" s="175"/>
      <c r="C375" s="199"/>
      <c r="D375" s="199"/>
      <c r="E375" s="199"/>
      <c r="F375" s="199"/>
      <c r="G375" s="199"/>
      <c r="H375" s="199"/>
      <c r="I375" s="199"/>
      <c r="J375" s="199"/>
      <c r="K375" s="199"/>
      <c r="L375" s="199"/>
      <c r="M375" s="199"/>
      <c r="N375" s="199"/>
      <c r="O375" s="199"/>
      <c r="P375" s="199"/>
    </row>
    <row r="376" spans="1:18" x14ac:dyDescent="0.35">
      <c r="A376" s="174"/>
      <c r="B376" s="173"/>
      <c r="C376" s="199"/>
      <c r="D376" s="199"/>
      <c r="E376" s="199"/>
      <c r="F376" s="199"/>
      <c r="G376" s="199"/>
      <c r="H376" s="199"/>
      <c r="I376" s="199"/>
      <c r="J376" s="199"/>
      <c r="K376" s="199"/>
      <c r="L376" s="199"/>
      <c r="M376" s="199"/>
      <c r="N376" s="199"/>
      <c r="O376" s="199"/>
      <c r="P376" s="199"/>
    </row>
    <row r="377" spans="1:18" x14ac:dyDescent="0.35">
      <c r="A377" s="174"/>
      <c r="B377" s="173"/>
      <c r="C377" s="173"/>
      <c r="D377" s="173"/>
      <c r="E377" s="173"/>
      <c r="F377" s="173"/>
      <c r="G377" s="173"/>
      <c r="H377" s="173"/>
      <c r="I377" s="173"/>
      <c r="J377" s="173"/>
      <c r="K377" s="173"/>
      <c r="L377" s="173"/>
      <c r="M377" s="173"/>
      <c r="N377" s="173"/>
      <c r="O377" s="173"/>
      <c r="P377" s="173"/>
    </row>
    <row r="378" spans="1:18" x14ac:dyDescent="0.35">
      <c r="A378" s="174"/>
      <c r="B378" s="173"/>
      <c r="C378" s="173"/>
      <c r="D378" s="173"/>
      <c r="E378" s="173"/>
      <c r="F378" s="173"/>
      <c r="G378" s="173"/>
      <c r="H378" s="173"/>
      <c r="I378" s="173"/>
      <c r="J378" s="173"/>
      <c r="K378" s="173"/>
      <c r="L378" s="173"/>
      <c r="M378" s="173"/>
      <c r="N378" s="173"/>
      <c r="O378" s="173"/>
      <c r="P378" s="173"/>
    </row>
    <row r="379" spans="1:18" x14ac:dyDescent="0.35">
      <c r="A379" s="174"/>
      <c r="B379" s="173"/>
      <c r="C379" s="173"/>
      <c r="D379" s="173"/>
      <c r="E379" s="177"/>
      <c r="F379" s="173"/>
      <c r="G379" s="173"/>
      <c r="H379" s="173"/>
      <c r="I379" s="173"/>
      <c r="J379" s="173"/>
      <c r="K379" s="173"/>
      <c r="L379" s="173"/>
      <c r="M379" s="173"/>
      <c r="N379" s="173"/>
      <c r="O379" s="173"/>
      <c r="P379" s="173"/>
    </row>
    <row r="380" spans="1:18" x14ac:dyDescent="0.35">
      <c r="A380" s="174"/>
      <c r="B380" s="173"/>
      <c r="C380" s="173"/>
      <c r="D380" s="173"/>
      <c r="E380" s="177"/>
      <c r="F380" s="173"/>
      <c r="G380" s="173"/>
      <c r="H380" s="173"/>
      <c r="I380" s="173"/>
      <c r="J380" s="173"/>
      <c r="K380" s="173"/>
      <c r="L380" s="173"/>
      <c r="M380" s="173"/>
      <c r="N380" s="173"/>
      <c r="O380" s="173"/>
      <c r="P380" s="173"/>
      <c r="Q380" s="173"/>
      <c r="R380" s="204"/>
    </row>
    <row r="381" spans="1:18" x14ac:dyDescent="0.35">
      <c r="A381" s="174"/>
      <c r="B381" s="173"/>
      <c r="C381" s="173"/>
      <c r="D381" s="173"/>
      <c r="E381" s="177"/>
      <c r="F381" s="173"/>
      <c r="G381" s="173"/>
      <c r="H381" s="173"/>
      <c r="I381" s="173"/>
      <c r="J381" s="173"/>
      <c r="K381" s="173"/>
      <c r="L381" s="173"/>
      <c r="M381" s="173"/>
      <c r="N381" s="173"/>
      <c r="O381" s="173"/>
      <c r="P381" s="173"/>
      <c r="Q381" s="173"/>
      <c r="R381" s="204"/>
    </row>
    <row r="382" spans="1:18" x14ac:dyDescent="0.35">
      <c r="A382" s="174"/>
      <c r="B382" s="173"/>
      <c r="C382" s="204"/>
      <c r="D382" s="204"/>
      <c r="E382" s="204"/>
      <c r="F382" s="204"/>
      <c r="G382" s="204"/>
      <c r="H382" s="204"/>
      <c r="I382" s="204"/>
      <c r="J382" s="204"/>
      <c r="K382" s="204"/>
      <c r="L382" s="204"/>
      <c r="M382" s="204"/>
      <c r="N382" s="204"/>
      <c r="O382" s="204"/>
      <c r="P382" s="204"/>
      <c r="Q382" s="204"/>
      <c r="R382" s="204"/>
    </row>
    <row r="383" spans="1:18" x14ac:dyDescent="0.35">
      <c r="A383" s="174"/>
      <c r="B383" s="173"/>
      <c r="C383" s="204"/>
      <c r="D383" s="204"/>
      <c r="E383" s="204"/>
      <c r="F383" s="204"/>
      <c r="G383" s="204"/>
      <c r="H383" s="204"/>
      <c r="I383" s="204"/>
      <c r="J383" s="204"/>
      <c r="K383" s="204"/>
      <c r="L383" s="204"/>
      <c r="M383" s="204"/>
      <c r="N383" s="204"/>
      <c r="O383" s="204"/>
      <c r="P383" s="204"/>
      <c r="Q383" s="204"/>
      <c r="R383" s="204"/>
    </row>
    <row r="384" spans="1:18" x14ac:dyDescent="0.35">
      <c r="A384" s="174"/>
      <c r="B384" s="173"/>
      <c r="C384" s="204"/>
      <c r="D384" s="204"/>
      <c r="E384" s="204"/>
      <c r="F384" s="204"/>
      <c r="G384" s="204"/>
      <c r="H384" s="204"/>
      <c r="I384" s="204"/>
      <c r="J384" s="204"/>
      <c r="K384" s="204"/>
      <c r="L384" s="204"/>
      <c r="M384" s="204"/>
      <c r="N384" s="204"/>
      <c r="O384" s="204"/>
      <c r="P384" s="204"/>
      <c r="Q384" s="204"/>
      <c r="R384" s="204"/>
    </row>
    <row r="385" spans="2:18" x14ac:dyDescent="0.35">
      <c r="C385" s="204"/>
      <c r="D385" s="204"/>
      <c r="E385" s="204"/>
      <c r="F385" s="204"/>
      <c r="G385" s="204"/>
      <c r="H385" s="204"/>
      <c r="I385" s="204"/>
      <c r="J385" s="204"/>
      <c r="K385" s="204"/>
      <c r="L385" s="204"/>
      <c r="M385" s="204"/>
      <c r="N385" s="204"/>
      <c r="O385" s="204"/>
      <c r="P385" s="204"/>
      <c r="Q385" s="204"/>
      <c r="R385" s="204"/>
    </row>
    <row r="386" spans="2:18" x14ac:dyDescent="0.35">
      <c r="B386" s="173"/>
      <c r="C386" s="204"/>
      <c r="D386" s="204"/>
      <c r="E386" s="204"/>
      <c r="F386" s="204"/>
      <c r="G386" s="204"/>
      <c r="H386" s="204"/>
      <c r="I386" s="204"/>
      <c r="J386" s="204"/>
      <c r="K386" s="204"/>
      <c r="L386" s="204"/>
      <c r="M386" s="204"/>
      <c r="N386" s="204"/>
      <c r="O386" s="204"/>
      <c r="P386" s="204"/>
      <c r="Q386" s="204"/>
      <c r="R386" s="204"/>
    </row>
    <row r="387" spans="2:18" x14ac:dyDescent="0.35">
      <c r="B387" s="173"/>
      <c r="C387" s="204"/>
      <c r="D387" s="204"/>
      <c r="E387" s="204"/>
      <c r="F387" s="204"/>
      <c r="G387" s="204"/>
      <c r="H387" s="204"/>
      <c r="I387" s="204"/>
      <c r="J387" s="204"/>
      <c r="K387" s="204"/>
      <c r="L387" s="204"/>
      <c r="M387" s="204"/>
      <c r="N387" s="204"/>
      <c r="O387" s="204"/>
      <c r="P387" s="204"/>
      <c r="Q387" s="204"/>
      <c r="R387" s="204"/>
    </row>
    <row r="388" spans="2:18" x14ac:dyDescent="0.35">
      <c r="B388" s="176"/>
      <c r="C388" s="204"/>
      <c r="D388" s="204"/>
      <c r="E388" s="204"/>
      <c r="F388" s="204"/>
      <c r="G388" s="204"/>
      <c r="H388" s="204"/>
      <c r="I388" s="204"/>
      <c r="J388" s="204"/>
      <c r="K388" s="204"/>
      <c r="L388" s="204"/>
      <c r="M388" s="204"/>
      <c r="N388" s="204"/>
      <c r="O388" s="204"/>
      <c r="P388" s="204"/>
      <c r="Q388" s="204"/>
      <c r="R388" s="204"/>
    </row>
    <row r="389" spans="2:18" x14ac:dyDescent="0.35">
      <c r="B389" s="175"/>
      <c r="C389" s="204"/>
      <c r="D389" s="204"/>
      <c r="E389" s="204"/>
      <c r="F389" s="204"/>
      <c r="G389" s="204"/>
      <c r="H389" s="204"/>
      <c r="I389" s="204"/>
      <c r="J389" s="204"/>
      <c r="K389" s="204"/>
      <c r="L389" s="204"/>
      <c r="M389" s="204"/>
      <c r="N389" s="204"/>
      <c r="O389" s="204"/>
      <c r="P389" s="204"/>
      <c r="Q389" s="204"/>
      <c r="R389" s="204"/>
    </row>
    <row r="390" spans="2:18" x14ac:dyDescent="0.35">
      <c r="B390" s="175"/>
      <c r="C390" s="204"/>
      <c r="D390" s="204"/>
      <c r="E390" s="204"/>
      <c r="F390" s="204"/>
      <c r="G390" s="204"/>
      <c r="H390" s="204"/>
      <c r="I390" s="204"/>
      <c r="J390" s="204"/>
      <c r="K390" s="204"/>
      <c r="L390" s="204"/>
      <c r="M390" s="204"/>
      <c r="N390" s="204"/>
      <c r="O390" s="204"/>
      <c r="P390" s="204"/>
      <c r="Q390" s="204"/>
    </row>
    <row r="391" spans="2:18" x14ac:dyDescent="0.35">
      <c r="C391" s="204"/>
      <c r="D391" s="204"/>
      <c r="E391" s="204"/>
      <c r="F391" s="204"/>
      <c r="G391" s="204"/>
      <c r="H391" s="204"/>
      <c r="I391" s="204"/>
      <c r="J391" s="204"/>
      <c r="K391" s="204"/>
      <c r="L391" s="204"/>
      <c r="M391" s="204"/>
      <c r="N391" s="204"/>
      <c r="O391" s="204"/>
      <c r="P391" s="204"/>
      <c r="Q391" s="204"/>
    </row>
  </sheetData>
  <dataConsolidate/>
  <phoneticPr fontId="12" type="noConversion"/>
  <pageMargins left="0.61" right="0.23" top="1" bottom="1" header="0.5" footer="0.5"/>
  <pageSetup paperSize="9" scale="51" fitToHeight="3" orientation="landscape"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Cover Sheet</vt:lpstr>
      <vt:lpstr>Contents</vt:lpstr>
      <vt:lpstr>Notes</vt:lpstr>
      <vt:lpstr>Commentary</vt:lpstr>
      <vt:lpstr>Main table - monthly</vt:lpstr>
      <vt:lpstr>Main table - quarterly</vt:lpstr>
      <vt:lpstr>Annual</vt:lpstr>
      <vt:lpstr>Quarter</vt:lpstr>
      <vt:lpstr>Month</vt:lpstr>
      <vt:lpstr>calculation_hide</vt:lpstr>
      <vt:lpstr>INPUT_BOX</vt:lpstr>
      <vt:lpstr>'Main table - monthly'!Print_Area</vt:lpstr>
      <vt:lpstr>'Main table - quarterly'!Print_Area</vt:lpstr>
      <vt:lpstr>Month!Print_Area</vt:lpstr>
      <vt:lpstr>calculation_hide!Print_Titles</vt:lpstr>
      <vt:lpstr>TABLE_1.2_table_without_footnotes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Inland energy consumption, primary fuel input basis</dc:title>
  <dc:creator>energy.stats@beis.gov.uk</dc:creator>
  <cp:keywords>Inland, energy, consumption</cp:keywords>
  <cp:lastModifiedBy>Harris, Kevin (Energy Security)</cp:lastModifiedBy>
  <dcterms:created xsi:type="dcterms:W3CDTF">2021-11-11T17:39:46Z</dcterms:created>
  <dcterms:modified xsi:type="dcterms:W3CDTF">2025-02-25T11:49:59Z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2021-11-11T17:39:46Z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eed8a6e3-8974-4191-80d9-64373d0f5765</vt:lpwstr>
  </property>
  <property fmtid="{D5CDD505-2E9C-101B-9397-08002B2CF9AE}" pid="8" name="MSIP_Label_ba62f585-b40f-4ab9-bafe-39150f03d124_ContentBits">
    <vt:lpwstr>0</vt:lpwstr>
  </property>
</Properties>
</file>