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EstaPasta_de_trabalho" defaultThemeVersion="124226"/>
  <bookViews>
    <workbookView xWindow="-120" yWindow="-120" windowWidth="20730" windowHeight="11160" tabRatio="513"/>
  </bookViews>
  <sheets>
    <sheet name="STATUS REPORT" sheetId="25" r:id="rId1"/>
    <sheet name="CONTROLE DE RISCOS" sheetId="32" r:id="rId2"/>
    <sheet name="Feriados" sheetId="2" state="hidden" r:id="rId3"/>
    <sheet name="Base dados pizza" sheetId="31" state="hidden" r:id="rId4"/>
  </sheets>
  <externalReferences>
    <externalReference r:id="rId5"/>
  </externalReferences>
  <definedNames>
    <definedName name="_xlnm._FilterDatabase" localSheetId="1" hidden="1">'CONTROLE DE RISCOS'!$A$4:$Z$9</definedName>
    <definedName name="_xlnm._FilterDatabase" localSheetId="0" hidden="1">'STATUS REPORT'!$C$18:$P$42</definedName>
    <definedName name="_xlnm.Print_Area" localSheetId="1">'CONTROLE DE RISCOS'!$A$1:$Z$29</definedName>
    <definedName name="_xlnm.Print_Area" localSheetId="0">'STATUS REPORT'!$A$1:$P$53</definedName>
    <definedName name="Risco_categ_1" localSheetId="1">[1]CONFIG!$A$2:$A$19</definedName>
    <definedName name="Risco_categ_1">[1]CONFIG!$A$2:$A$19</definedName>
    <definedName name="Risco_categ_2" localSheetId="1">[1]CONFIG!$B$2:$B$5</definedName>
    <definedName name="Risco_categ_2">[1]CONFIG!$B$2:$B$5</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46" i="32" l="1"/>
  <c r="S46" i="32"/>
  <c r="Q46" i="32"/>
  <c r="O46" i="32"/>
  <c r="V46" i="32" s="1"/>
  <c r="M46" i="32"/>
  <c r="K46" i="32"/>
  <c r="J46" i="32"/>
  <c r="I46" i="32" s="1"/>
  <c r="H46" i="32" s="1"/>
  <c r="U45" i="32"/>
  <c r="S45" i="32"/>
  <c r="Q45" i="32"/>
  <c r="O45" i="32"/>
  <c r="V45" i="32" s="1"/>
  <c r="W45" i="32" s="1"/>
  <c r="M45" i="32"/>
  <c r="K45" i="32"/>
  <c r="J45" i="32"/>
  <c r="I45" i="32" s="1"/>
  <c r="H45" i="32" s="1"/>
  <c r="U44" i="32"/>
  <c r="S44" i="32"/>
  <c r="Q44" i="32"/>
  <c r="O44" i="32"/>
  <c r="V44" i="32" s="1"/>
  <c r="M44" i="32"/>
  <c r="W44" i="32" s="1"/>
  <c r="K44" i="32"/>
  <c r="J44" i="32"/>
  <c r="I44" i="32"/>
  <c r="H44" i="32" s="1"/>
  <c r="U43" i="32"/>
  <c r="S43" i="32"/>
  <c r="Q43" i="32"/>
  <c r="O43" i="32"/>
  <c r="M43" i="32"/>
  <c r="K43" i="32"/>
  <c r="I43" i="32" s="1"/>
  <c r="H43" i="32" s="1"/>
  <c r="J43" i="32"/>
  <c r="U42" i="32"/>
  <c r="S42" i="32"/>
  <c r="Q42" i="32"/>
  <c r="O42" i="32"/>
  <c r="M42" i="32"/>
  <c r="K42" i="32"/>
  <c r="J42" i="32"/>
  <c r="U41" i="32"/>
  <c r="S41" i="32"/>
  <c r="Q41" i="32"/>
  <c r="O41" i="32"/>
  <c r="V41" i="32" s="1"/>
  <c r="W41" i="32" s="1"/>
  <c r="M41" i="32"/>
  <c r="K41" i="32"/>
  <c r="J41" i="32"/>
  <c r="I41" i="32" s="1"/>
  <c r="H41" i="32" s="1"/>
  <c r="U40" i="32"/>
  <c r="S40" i="32"/>
  <c r="Q40" i="32"/>
  <c r="O40" i="32"/>
  <c r="V40" i="32" s="1"/>
  <c r="M40" i="32"/>
  <c r="K40" i="32"/>
  <c r="J40" i="32"/>
  <c r="I40" i="32"/>
  <c r="H40" i="32" s="1"/>
  <c r="U39" i="32"/>
  <c r="S39" i="32"/>
  <c r="Q39" i="32"/>
  <c r="O39" i="32"/>
  <c r="M39" i="32"/>
  <c r="K39" i="32"/>
  <c r="I39" i="32" s="1"/>
  <c r="H39" i="32" s="1"/>
  <c r="J39" i="32"/>
  <c r="U38" i="32"/>
  <c r="S38" i="32"/>
  <c r="Q38" i="32"/>
  <c r="O38" i="32"/>
  <c r="M38" i="32"/>
  <c r="K38" i="32"/>
  <c r="J38" i="32"/>
  <c r="U37" i="32"/>
  <c r="S37" i="32"/>
  <c r="Q37" i="32"/>
  <c r="O37" i="32"/>
  <c r="V37" i="32" s="1"/>
  <c r="W37" i="32" s="1"/>
  <c r="M37" i="32"/>
  <c r="K37" i="32"/>
  <c r="J37" i="32"/>
  <c r="I37" i="32" s="1"/>
  <c r="H37" i="32" s="1"/>
  <c r="U36" i="32"/>
  <c r="S36" i="32"/>
  <c r="Q36" i="32"/>
  <c r="O36" i="32"/>
  <c r="V36" i="32" s="1"/>
  <c r="M36" i="32"/>
  <c r="K36" i="32"/>
  <c r="J36" i="32"/>
  <c r="I36" i="32"/>
  <c r="H36" i="32" s="1"/>
  <c r="U35" i="32"/>
  <c r="S35" i="32"/>
  <c r="Q35" i="32"/>
  <c r="O35" i="32"/>
  <c r="M35" i="32"/>
  <c r="K35" i="32"/>
  <c r="I35" i="32" s="1"/>
  <c r="H35" i="32" s="1"/>
  <c r="J35" i="32"/>
  <c r="U34" i="32"/>
  <c r="S34" i="32"/>
  <c r="Q34" i="32"/>
  <c r="O34" i="32"/>
  <c r="M34" i="32"/>
  <c r="K34" i="32"/>
  <c r="J34" i="32"/>
  <c r="U33" i="32"/>
  <c r="S33" i="32"/>
  <c r="Q33" i="32"/>
  <c r="O33" i="32"/>
  <c r="V33" i="32" s="1"/>
  <c r="W33" i="32" s="1"/>
  <c r="M33" i="32"/>
  <c r="K33" i="32"/>
  <c r="J33" i="32"/>
  <c r="I33" i="32" s="1"/>
  <c r="H33" i="32" s="1"/>
  <c r="U32" i="32"/>
  <c r="S32" i="32"/>
  <c r="Q32" i="32"/>
  <c r="O32" i="32"/>
  <c r="V32" i="32" s="1"/>
  <c r="M32" i="32"/>
  <c r="K32" i="32"/>
  <c r="J32" i="32"/>
  <c r="I32" i="32"/>
  <c r="H32" i="32" s="1"/>
  <c r="U31" i="32"/>
  <c r="S31" i="32"/>
  <c r="Q31" i="32"/>
  <c r="O31" i="32"/>
  <c r="M31" i="32"/>
  <c r="K31" i="32"/>
  <c r="I31" i="32" s="1"/>
  <c r="H31" i="32" s="1"/>
  <c r="J31" i="32"/>
  <c r="U30" i="32"/>
  <c r="S30" i="32"/>
  <c r="Q30" i="32"/>
  <c r="O30" i="32"/>
  <c r="M30" i="32"/>
  <c r="K30" i="32"/>
  <c r="J30" i="32"/>
  <c r="U29" i="32"/>
  <c r="S29" i="32"/>
  <c r="Q29" i="32"/>
  <c r="O29" i="32"/>
  <c r="V29" i="32" s="1"/>
  <c r="W29" i="32" s="1"/>
  <c r="M29" i="32"/>
  <c r="K29" i="32"/>
  <c r="J29" i="32"/>
  <c r="I29" i="32" s="1"/>
  <c r="H29" i="32" s="1"/>
  <c r="U28" i="32"/>
  <c r="S28" i="32"/>
  <c r="Q28" i="32"/>
  <c r="O28" i="32"/>
  <c r="V28" i="32" s="1"/>
  <c r="M28" i="32"/>
  <c r="K28" i="32"/>
  <c r="J28" i="32"/>
  <c r="I28" i="32"/>
  <c r="H28" i="32" s="1"/>
  <c r="U27" i="32"/>
  <c r="S27" i="32"/>
  <c r="Q27" i="32"/>
  <c r="O27" i="32"/>
  <c r="M27" i="32"/>
  <c r="K27" i="32"/>
  <c r="I27" i="32" s="1"/>
  <c r="H27" i="32" s="1"/>
  <c r="J27" i="32"/>
  <c r="U26" i="32"/>
  <c r="S26" i="32"/>
  <c r="Q26" i="32"/>
  <c r="O26" i="32"/>
  <c r="M26" i="32"/>
  <c r="K26" i="32"/>
  <c r="J26" i="32"/>
  <c r="U25" i="32"/>
  <c r="S25" i="32"/>
  <c r="Q25" i="32"/>
  <c r="O25" i="32"/>
  <c r="V25" i="32" s="1"/>
  <c r="W25" i="32" s="1"/>
  <c r="M25" i="32"/>
  <c r="K25" i="32"/>
  <c r="J25" i="32"/>
  <c r="I25" i="32"/>
  <c r="H25" i="32" s="1"/>
  <c r="U24" i="32"/>
  <c r="S24" i="32"/>
  <c r="Q24" i="32"/>
  <c r="O24" i="32"/>
  <c r="V24" i="32" s="1"/>
  <c r="M24" i="32"/>
  <c r="K24" i="32"/>
  <c r="J24" i="32"/>
  <c r="I24" i="32"/>
  <c r="H24" i="32" s="1"/>
  <c r="U23" i="32"/>
  <c r="S23" i="32"/>
  <c r="Q23" i="32"/>
  <c r="O23" i="32"/>
  <c r="M23" i="32"/>
  <c r="K23" i="32"/>
  <c r="I23" i="32" s="1"/>
  <c r="H23" i="32" s="1"/>
  <c r="J23" i="32"/>
  <c r="U22" i="32"/>
  <c r="S22" i="32"/>
  <c r="Q22" i="32"/>
  <c r="O22" i="32"/>
  <c r="M22" i="32"/>
  <c r="K22" i="32"/>
  <c r="J22" i="32"/>
  <c r="U21" i="32"/>
  <c r="S21" i="32"/>
  <c r="Q21" i="32"/>
  <c r="O21" i="32"/>
  <c r="V21" i="32" s="1"/>
  <c r="W21" i="32" s="1"/>
  <c r="M21" i="32"/>
  <c r="K21" i="32"/>
  <c r="J21" i="32"/>
  <c r="I21" i="32"/>
  <c r="H21" i="32" s="1"/>
  <c r="U20" i="32"/>
  <c r="S20" i="32"/>
  <c r="Q20" i="32"/>
  <c r="O20" i="32"/>
  <c r="V20" i="32" s="1"/>
  <c r="M20" i="32"/>
  <c r="K20" i="32"/>
  <c r="J20" i="32"/>
  <c r="I20" i="32"/>
  <c r="H20" i="32" s="1"/>
  <c r="U19" i="32"/>
  <c r="S19" i="32"/>
  <c r="Q19" i="32"/>
  <c r="O19" i="32"/>
  <c r="M19" i="32"/>
  <c r="K19" i="32"/>
  <c r="I19" i="32" s="1"/>
  <c r="H19" i="32" s="1"/>
  <c r="J19" i="32"/>
  <c r="U18" i="32"/>
  <c r="S18" i="32"/>
  <c r="Q18" i="32"/>
  <c r="O18" i="32"/>
  <c r="M18" i="32"/>
  <c r="K18" i="32"/>
  <c r="J18" i="32"/>
  <c r="U17" i="32"/>
  <c r="S17" i="32"/>
  <c r="Q17" i="32"/>
  <c r="O17" i="32"/>
  <c r="V17" i="32" s="1"/>
  <c r="W17" i="32" s="1"/>
  <c r="M17" i="32"/>
  <c r="K17" i="32"/>
  <c r="J17" i="32"/>
  <c r="I17" i="32"/>
  <c r="H17" i="32" s="1"/>
  <c r="U16" i="32"/>
  <c r="S16" i="32"/>
  <c r="Q16" i="32"/>
  <c r="O16" i="32"/>
  <c r="V16" i="32" s="1"/>
  <c r="M16" i="32"/>
  <c r="K16" i="32"/>
  <c r="J16" i="32"/>
  <c r="I16" i="32"/>
  <c r="H16" i="32" s="1"/>
  <c r="U15" i="32"/>
  <c r="S15" i="32"/>
  <c r="Q15" i="32"/>
  <c r="O15" i="32"/>
  <c r="M15" i="32"/>
  <c r="K15" i="32"/>
  <c r="I15" i="32" s="1"/>
  <c r="H15" i="32" s="1"/>
  <c r="J15" i="32"/>
  <c r="U14" i="32"/>
  <c r="S14" i="32"/>
  <c r="Q14" i="32"/>
  <c r="O14" i="32"/>
  <c r="M14" i="32"/>
  <c r="K14" i="32"/>
  <c r="J14" i="32"/>
  <c r="U13" i="32"/>
  <c r="S13" i="32"/>
  <c r="Q13" i="32"/>
  <c r="O13" i="32"/>
  <c r="V13" i="32" s="1"/>
  <c r="W13" i="32" s="1"/>
  <c r="M13" i="32"/>
  <c r="K13" i="32"/>
  <c r="J13" i="32"/>
  <c r="I13" i="32"/>
  <c r="H13" i="32" s="1"/>
  <c r="U12" i="32"/>
  <c r="S12" i="32"/>
  <c r="Q12" i="32"/>
  <c r="O12" i="32"/>
  <c r="V12" i="32" s="1"/>
  <c r="M12" i="32"/>
  <c r="K12" i="32"/>
  <c r="J12" i="32"/>
  <c r="I12" i="32"/>
  <c r="H12" i="32" s="1"/>
  <c r="U11" i="32"/>
  <c r="S11" i="32"/>
  <c r="Q11" i="32"/>
  <c r="O11" i="32"/>
  <c r="M11" i="32"/>
  <c r="K11" i="32"/>
  <c r="I11" i="32" s="1"/>
  <c r="H11" i="32" s="1"/>
  <c r="J11" i="32"/>
  <c r="U10" i="32"/>
  <c r="S10" i="32"/>
  <c r="Q10" i="32"/>
  <c r="O10" i="32"/>
  <c r="M10" i="32"/>
  <c r="K10" i="32"/>
  <c r="J10" i="32"/>
  <c r="U9" i="32"/>
  <c r="S9" i="32"/>
  <c r="Q9" i="32"/>
  <c r="O9" i="32"/>
  <c r="V9" i="32" s="1"/>
  <c r="W9" i="32" s="1"/>
  <c r="M9" i="32"/>
  <c r="K9" i="32"/>
  <c r="J9" i="32"/>
  <c r="I9" i="32"/>
  <c r="H9" i="32" s="1"/>
  <c r="U8" i="32"/>
  <c r="S8" i="32"/>
  <c r="Q8" i="32"/>
  <c r="O8" i="32"/>
  <c r="V8" i="32" s="1"/>
  <c r="M8" i="32"/>
  <c r="K8" i="32"/>
  <c r="J8" i="32"/>
  <c r="I8" i="32"/>
  <c r="H8" i="32" s="1"/>
  <c r="U7" i="32"/>
  <c r="S7" i="32"/>
  <c r="Q7" i="32"/>
  <c r="O7" i="32"/>
  <c r="M7" i="32"/>
  <c r="K7" i="32"/>
  <c r="I7" i="32" s="1"/>
  <c r="H7" i="32" s="1"/>
  <c r="J7" i="32"/>
  <c r="U6" i="32"/>
  <c r="S6" i="32"/>
  <c r="Q6" i="32"/>
  <c r="O6" i="32"/>
  <c r="M6" i="32"/>
  <c r="K6" i="32"/>
  <c r="J6" i="32"/>
  <c r="W32" i="32" l="1"/>
  <c r="W40" i="32"/>
  <c r="V6" i="32"/>
  <c r="W6" i="32" s="1"/>
  <c r="W7" i="32"/>
  <c r="V10" i="32"/>
  <c r="W10" i="32" s="1"/>
  <c r="V14" i="32"/>
  <c r="W14" i="32" s="1"/>
  <c r="W15" i="32"/>
  <c r="V18" i="32"/>
  <c r="W18" i="32" s="1"/>
  <c r="V22" i="32"/>
  <c r="W22" i="32" s="1"/>
  <c r="W23" i="32"/>
  <c r="V26" i="32"/>
  <c r="W26" i="32" s="1"/>
  <c r="V27" i="32"/>
  <c r="W27" i="32" s="1"/>
  <c r="V30" i="32"/>
  <c r="W30" i="32" s="1"/>
  <c r="V31" i="32"/>
  <c r="W31" i="32" s="1"/>
  <c r="V34" i="32"/>
  <c r="W34" i="32" s="1"/>
  <c r="V35" i="32"/>
  <c r="V38" i="32"/>
  <c r="W38" i="32" s="1"/>
  <c r="V39" i="32"/>
  <c r="W39" i="32" s="1"/>
  <c r="V42" i="32"/>
  <c r="W42" i="32" s="1"/>
  <c r="V43" i="32"/>
  <c r="W43" i="32" s="1"/>
  <c r="W28" i="32"/>
  <c r="W35" i="32"/>
  <c r="W36" i="32"/>
  <c r="I6" i="32"/>
  <c r="H6" i="32" s="1"/>
  <c r="V7" i="32"/>
  <c r="W8" i="32"/>
  <c r="I10" i="32"/>
  <c r="H10" i="32" s="1"/>
  <c r="V11" i="32"/>
  <c r="W11" i="32" s="1"/>
  <c r="W12" i="32"/>
  <c r="I14" i="32"/>
  <c r="H14" i="32" s="1"/>
  <c r="V15" i="32"/>
  <c r="W16" i="32"/>
  <c r="I18" i="32"/>
  <c r="H18" i="32" s="1"/>
  <c r="V19" i="32"/>
  <c r="W19" i="32" s="1"/>
  <c r="W20" i="32"/>
  <c r="I22" i="32"/>
  <c r="H22" i="32" s="1"/>
  <c r="V23" i="32"/>
  <c r="W24" i="32"/>
  <c r="I26" i="32"/>
  <c r="H26" i="32" s="1"/>
  <c r="I30" i="32"/>
  <c r="H30" i="32" s="1"/>
  <c r="I34" i="32"/>
  <c r="H34" i="32" s="1"/>
  <c r="I38" i="32"/>
  <c r="H38" i="32" s="1"/>
  <c r="I42" i="32"/>
  <c r="H42" i="32" s="1"/>
  <c r="W46" i="32"/>
  <c r="L26" i="25"/>
  <c r="I26" i="25"/>
  <c r="H26" i="25" s="1"/>
  <c r="L25" i="25"/>
  <c r="I25" i="25"/>
  <c r="H25" i="25" s="1"/>
  <c r="L24" i="25"/>
  <c r="I24" i="25"/>
  <c r="H24" i="25"/>
  <c r="L42" i="25"/>
  <c r="I42" i="25"/>
  <c r="H42" i="25" s="1"/>
  <c r="L23" i="25"/>
  <c r="I23" i="25"/>
  <c r="H23" i="25" s="1"/>
  <c r="L34" i="25"/>
  <c r="I34" i="25"/>
  <c r="H34" i="25" s="1"/>
  <c r="L33" i="25"/>
  <c r="I33" i="25"/>
  <c r="H33" i="25" s="1"/>
  <c r="L20" i="25"/>
  <c r="I20" i="25"/>
  <c r="H20" i="25" s="1"/>
  <c r="L22" i="25"/>
  <c r="I22" i="25"/>
  <c r="H22" i="25" s="1"/>
  <c r="L37" i="25"/>
  <c r="I37" i="25"/>
  <c r="H37" i="25" s="1"/>
  <c r="L36" i="25"/>
  <c r="I36" i="25"/>
  <c r="H36" i="25" s="1"/>
  <c r="L35" i="25"/>
  <c r="I35" i="25"/>
  <c r="H35" i="25" s="1"/>
  <c r="L30" i="25"/>
  <c r="I30" i="25"/>
  <c r="H30" i="25" s="1"/>
  <c r="L29" i="25"/>
  <c r="I29" i="25"/>
  <c r="H29" i="25" s="1"/>
  <c r="L28" i="25"/>
  <c r="I28" i="25"/>
  <c r="H28" i="25" s="1"/>
  <c r="L27" i="25"/>
  <c r="I27" i="25"/>
  <c r="H27" i="25" s="1"/>
  <c r="L41" i="25" l="1"/>
  <c r="I41" i="25"/>
  <c r="H41" i="25" s="1"/>
  <c r="L31" i="25"/>
  <c r="I31" i="25"/>
  <c r="H31" i="25" s="1"/>
  <c r="L21" i="25"/>
  <c r="I21" i="25"/>
  <c r="H21" i="25" s="1"/>
  <c r="L38" i="25"/>
  <c r="I38" i="25"/>
  <c r="H38" i="25" s="1"/>
  <c r="L40" i="25"/>
  <c r="I40" i="25"/>
  <c r="H40" i="25" s="1"/>
  <c r="L32" i="25"/>
  <c r="I32" i="25"/>
  <c r="H32" i="25" s="1"/>
  <c r="L39" i="25" l="1"/>
  <c r="L19" i="25"/>
  <c r="N5" i="31" l="1"/>
  <c r="N4" i="31"/>
  <c r="N6" i="31" s="1"/>
  <c r="G4" i="31"/>
  <c r="G3" i="31"/>
  <c r="C3" i="31"/>
  <c r="N7" i="31" l="1"/>
  <c r="N3" i="25" l="1"/>
  <c r="M26" i="25" l="1"/>
  <c r="K26" i="25" s="1"/>
  <c r="J26" i="25" s="1"/>
  <c r="N26" i="25" s="1"/>
  <c r="M23" i="25"/>
  <c r="K23" i="25" s="1"/>
  <c r="J23" i="25" s="1"/>
  <c r="N23" i="25" s="1"/>
  <c r="M27" i="25"/>
  <c r="K27" i="25" s="1"/>
  <c r="J27" i="25" s="1"/>
  <c r="N27" i="25" s="1"/>
  <c r="M22" i="25"/>
  <c r="K22" i="25" s="1"/>
  <c r="J22" i="25" s="1"/>
  <c r="N22" i="25" s="1"/>
  <c r="M35" i="25"/>
  <c r="K35" i="25" s="1"/>
  <c r="J35" i="25" s="1"/>
  <c r="N35" i="25" s="1"/>
  <c r="M36" i="25"/>
  <c r="K36" i="25" s="1"/>
  <c r="J36" i="25" s="1"/>
  <c r="N36" i="25" s="1"/>
  <c r="M37" i="25"/>
  <c r="K37" i="25" s="1"/>
  <c r="J37" i="25" s="1"/>
  <c r="N37" i="25" s="1"/>
  <c r="M33" i="25"/>
  <c r="K33" i="25" s="1"/>
  <c r="J33" i="25" s="1"/>
  <c r="N33" i="25" s="1"/>
  <c r="M42" i="25"/>
  <c r="K42" i="25" s="1"/>
  <c r="J42" i="25" s="1"/>
  <c r="N42" i="25" s="1"/>
  <c r="M20" i="25"/>
  <c r="K20" i="25" s="1"/>
  <c r="J20" i="25" s="1"/>
  <c r="N20" i="25" s="1"/>
  <c r="M29" i="25"/>
  <c r="K29" i="25" s="1"/>
  <c r="J29" i="25" s="1"/>
  <c r="N29" i="25" s="1"/>
  <c r="M25" i="25"/>
  <c r="K25" i="25" s="1"/>
  <c r="J25" i="25" s="1"/>
  <c r="N25" i="25" s="1"/>
  <c r="M28" i="25"/>
  <c r="K28" i="25" s="1"/>
  <c r="J28" i="25" s="1"/>
  <c r="N28" i="25" s="1"/>
  <c r="M34" i="25"/>
  <c r="K34" i="25" s="1"/>
  <c r="J34" i="25" s="1"/>
  <c r="N34" i="25" s="1"/>
  <c r="M30" i="25"/>
  <c r="K30" i="25" s="1"/>
  <c r="J30" i="25" s="1"/>
  <c r="N30" i="25" s="1"/>
  <c r="M24" i="25"/>
  <c r="K24" i="25" s="1"/>
  <c r="J24" i="25" s="1"/>
  <c r="N24" i="25" s="1"/>
  <c r="M41" i="25"/>
  <c r="K41" i="25" s="1"/>
  <c r="J41" i="25" s="1"/>
  <c r="N41" i="25" s="1"/>
  <c r="M21" i="25"/>
  <c r="K21" i="25" s="1"/>
  <c r="J21" i="25" s="1"/>
  <c r="N21" i="25" s="1"/>
  <c r="M31" i="25"/>
  <c r="K31" i="25" s="1"/>
  <c r="J31" i="25" s="1"/>
  <c r="N31" i="25" s="1"/>
  <c r="M38" i="25"/>
  <c r="K38" i="25" s="1"/>
  <c r="J38" i="25" s="1"/>
  <c r="N38" i="25" s="1"/>
  <c r="M32" i="25"/>
  <c r="K32" i="25" s="1"/>
  <c r="J32" i="25" s="1"/>
  <c r="N32" i="25" s="1"/>
  <c r="M40" i="25"/>
  <c r="K40" i="25" s="1"/>
  <c r="J40" i="25" s="1"/>
  <c r="N40" i="25" s="1"/>
  <c r="M39" i="25"/>
  <c r="M19" i="25"/>
  <c r="K19" i="25" s="1"/>
  <c r="I19" i="25"/>
  <c r="H19" i="25" s="1"/>
  <c r="I39" i="25"/>
  <c r="H39" i="25" s="1"/>
  <c r="K39" i="25" l="1"/>
  <c r="J39" i="25" s="1"/>
  <c r="N39" i="25" s="1"/>
  <c r="J19" i="25" l="1"/>
  <c r="N19" i="25" s="1"/>
  <c r="B3" i="31" l="1"/>
  <c r="D3" i="31" s="1"/>
  <c r="A3" i="31"/>
  <c r="G9" i="25" s="1"/>
  <c r="H9" i="25" l="1"/>
  <c r="P4" i="31" s="1"/>
  <c r="N9" i="25"/>
  <c r="K9" i="25"/>
  <c r="R5" i="31" l="1"/>
  <c r="S5" i="31"/>
  <c r="J3" i="31"/>
  <c r="J5" i="31" l="1"/>
  <c r="K3" i="31"/>
</calcChain>
</file>

<file path=xl/comments1.xml><?xml version="1.0" encoding="utf-8"?>
<comments xmlns="http://schemas.openxmlformats.org/spreadsheetml/2006/main">
  <authors>
    <author/>
  </authors>
  <commentList>
    <comment ref="E4" authorId="0">
      <text>
        <r>
          <rPr>
            <sz val="11"/>
            <color theme="1"/>
            <rFont val="Arial"/>
            <family val="2"/>
          </rPr>
          <t>======
ID#AAAACxBv9bY
root    (2019-09-03 13:08:55)
Data em que a preocupação com o risco foi formalmente registrada em ata, e-mail, memorando etc.</t>
        </r>
      </text>
    </comment>
    <comment ref="L4" authorId="0">
      <text>
        <r>
          <rPr>
            <sz val="11"/>
            <color theme="1"/>
            <rFont val="Arial"/>
            <family val="2"/>
          </rPr>
          <t>======
ID#AAAACxBv9bo
root    (2019-09-03 13:08:55)
Muito baixa: Baixíssima possibilidade de o evento ocorrer ou improvável (em situações excepcionais, o evento poderá até ocorrer, mas nada nas circunstâncias indica essa possibilidade)..
Baixa: O evento ocorre raramente (de forma inesperada ou casual, o evento poderá ocorrer, pois as circunstâncias pouco indicam essa possibilidade).
Média: O evento já ocorreu algumas vezes e pode voltar a ocorrer ou possível (de alguma forma, o evento poderá ocorrer, pois as circunstâncias indicam moderadamente essa possibilidade).
Alta: O evento já ocorreu repetidas vezes e provavelmente voltará a ocorrer muitas vezes ou provável (de forma até esperada, o evento poderá ocorrer, pois as circunstâncias indicam fortemente essa possibilidade).</t>
        </r>
      </text>
    </comment>
    <comment ref="Y4" authorId="0">
      <text>
        <r>
          <rPr>
            <sz val="11"/>
            <color theme="1"/>
            <rFont val="Arial"/>
            <family val="2"/>
          </rPr>
          <t>======
ID#AAAACxBv9b0
root    (2019-09-03 13:08:55)
Tipos de Resposta (conforme Manual de Gestão de Riscos do INPI)
- Evitar
- Transferir
- Mitigar
- Aceitar
OBS: Para maiores detalhes sobre cada tipo de resposta, consultar o Manual de Gestão de Riscos do INPI.</t>
        </r>
      </text>
    </comment>
    <comment ref="Z4" authorId="0">
      <text>
        <r>
          <rPr>
            <sz val="11"/>
            <color theme="1"/>
            <rFont val="Arial"/>
            <family val="2"/>
          </rPr>
          <t>======
ID#AAAACxBv9bc
-Antonio-    (2019-09-03 13:08:55)
Descreva o plano ou ação prévia (contenção) para solucionar ou minimizar a chance/impacto do risco ou a ação remediadora (contingência) para lidar com seus efeitos.</t>
        </r>
      </text>
    </comment>
    <comment ref="AA4" authorId="0">
      <text>
        <r>
          <rPr>
            <sz val="11"/>
            <color theme="1"/>
            <rFont val="Arial"/>
            <family val="2"/>
          </rPr>
          <t>======
ID#AAAACxBv9bw
-Antonio-    (2019-09-03 13:08:55)
Unidade da Equipe Técnica que definirá ou relatará o status da ação de resposta.</t>
        </r>
      </text>
    </comment>
    <comment ref="N5" authorId="0">
      <text>
        <r>
          <rPr>
            <sz val="11"/>
            <color theme="1"/>
            <rFont val="Arial"/>
            <family val="2"/>
          </rPr>
          <t>======
ID#AAAACxBv9b4
root    (2019-09-03 13:08:55)
Muito baixo: Redução de escopo pouco perceptível.
Baixo: Áreas secundárias do escopo são afetadas.
Médio: Áreas principais do escopo são afetadas.
Alto: Redução de escopo inaceitável para o Dirigente do Projeto ou as principais partes interessadas.</t>
        </r>
      </text>
    </comment>
    <comment ref="P5" authorId="0">
      <text>
        <r>
          <rPr>
            <sz val="11"/>
            <color theme="1"/>
            <rFont val="Arial"/>
            <family val="2"/>
          </rPr>
          <t>======
ID#AAAACxBv9bg
root    (2019-09-03 13:08:55)
Muito baixo: Desvio insignificante no cronograma.
Baixo: Desvio no cronograma &lt;5%.
Médio: Desvio no cronograma de 5 a 10%.
Alto: Desvio no cronograma de 10 a 20%.</t>
        </r>
      </text>
    </comment>
    <comment ref="R5" authorId="0">
      <text>
        <r>
          <rPr>
            <sz val="11"/>
            <color theme="1"/>
            <rFont val="Arial"/>
            <family val="2"/>
          </rPr>
          <t>======
ID#AAAACxBv9bs
root    (2019-09-03 13:08:55)
Muito baixo: Redução de qualidade quase imperceptível.
Baixo: Aspectos ou componentes da(s) entrega(s) afetada(s) é/são secundários ou impacto é tolerável.
Médio: Redução da qualidade requer autorização formal do Dirigente do Projeto.
Alto: Redução da qualidade inaceitável para o Dirigente do Projeto.</t>
        </r>
      </text>
    </comment>
    <comment ref="T5" authorId="0">
      <text>
        <r>
          <rPr>
            <sz val="11"/>
            <color theme="1"/>
            <rFont val="Arial"/>
            <family val="2"/>
          </rPr>
          <t>======
ID#AAAACxBv9bk
root    (2019-09-03 13:08:55)
Muito baixo: Aumento insignificante no custo estimado.
Baixo: &lt; 5% de aumento no custo estimado.
Médio: Entre 5 e 10% de aumento no custo estimado.
Alto: Entre 10 e 20% de aumento no custo estimado.</t>
        </r>
      </text>
    </comment>
  </commentList>
</comments>
</file>

<file path=xl/sharedStrings.xml><?xml version="1.0" encoding="utf-8"?>
<sst xmlns="http://schemas.openxmlformats.org/spreadsheetml/2006/main" count="456" uniqueCount="229">
  <si>
    <t>Qtd Total
de Trabalho Previsto
em horas
(Baseline Work)</t>
  </si>
  <si>
    <t>Dias sem trabalho previsto durante o projeto</t>
  </si>
  <si>
    <t>Data</t>
  </si>
  <si>
    <t xml:space="preserve">Feriados </t>
  </si>
  <si>
    <t>Tipo</t>
  </si>
  <si>
    <t>Independência</t>
  </si>
  <si>
    <t>nacional</t>
  </si>
  <si>
    <t>Padroeira</t>
  </si>
  <si>
    <t>Finados</t>
  </si>
  <si>
    <t>República</t>
  </si>
  <si>
    <t>Ano Novo</t>
  </si>
  <si>
    <t>Carnaval</t>
  </si>
  <si>
    <t>Sexta-Feira Santa</t>
  </si>
  <si>
    <t>Trabalhador</t>
  </si>
  <si>
    <t>Corpus Christi</t>
  </si>
  <si>
    <t>Natal</t>
  </si>
  <si>
    <t>ponto facultativo</t>
  </si>
  <si>
    <t>Quarta Cinzas</t>
  </si>
  <si>
    <t>Qtd Trabalho  Previsto até Data Status
(em horas)
COTA</t>
  </si>
  <si>
    <t>Servidor</t>
  </si>
  <si>
    <t>Tiradentes</t>
  </si>
  <si>
    <t>Projeto:</t>
  </si>
  <si>
    <t>RELATÓRIO DE STATUS DE PROJETO</t>
  </si>
  <si>
    <t>Mostrador</t>
  </si>
  <si>
    <t>Muito Abaixo Previsto</t>
  </si>
  <si>
    <t>Abaixo Previsto</t>
  </si>
  <si>
    <t>Dentro Previsto</t>
  </si>
  <si>
    <t>Ponteiro</t>
  </si>
  <si>
    <t>Posição</t>
  </si>
  <si>
    <t>Coord</t>
  </si>
  <si>
    <t>Base</t>
  </si>
  <si>
    <t>X</t>
  </si>
  <si>
    <t>Y</t>
  </si>
  <si>
    <t>Ponta</t>
  </si>
  <si>
    <t>Fim
previsto</t>
  </si>
  <si>
    <t>DIVISOR PERFORMANCE</t>
  </si>
  <si>
    <t>Fim</t>
  </si>
  <si>
    <t>PONTEIRO</t>
  </si>
  <si>
    <t>Valor</t>
  </si>
  <si>
    <t>Tamanho</t>
  </si>
  <si>
    <t>Complemento</t>
  </si>
  <si>
    <t>SEÇÃO 1: VISÃO GERAL DO PROJETO</t>
  </si>
  <si>
    <t>Início previsto</t>
  </si>
  <si>
    <t>Gerente:</t>
  </si>
  <si>
    <t>Índice de Execução Física</t>
  </si>
  <si>
    <t>% Previsto</t>
  </si>
  <si>
    <t>% Realizado</t>
  </si>
  <si>
    <t>Status</t>
  </si>
  <si>
    <t>CONCLUÍDO</t>
  </si>
  <si>
    <t>Processo SEI:</t>
  </si>
  <si>
    <t>Entregas</t>
  </si>
  <si>
    <t>PREOCUPANTE</t>
  </si>
  <si>
    <t>ATENÇÃO</t>
  </si>
  <si>
    <t>ADEQUADO</t>
  </si>
  <si>
    <t>Farol</t>
  </si>
  <si>
    <t>% Realizado
tabelado</t>
  </si>
  <si>
    <t>% Realizado
% concluída</t>
  </si>
  <si>
    <t>% Previsto
%concluída</t>
  </si>
  <si>
    <t>% REALIZADO
(TABELADO)</t>
  </si>
  <si>
    <t>Farol (fórmula)</t>
  </si>
  <si>
    <t>% PREVISTO
(ATÉ DATA DE STATUS)
%CONCLUÌDO</t>
  </si>
  <si>
    <t>% REALIZADO
(ATÉ DATA DE STATUS)
%CONCLUÌDO</t>
  </si>
  <si>
    <t>% RESTANTE
A REALIZAR
%CONCLUÌDO</t>
  </si>
  <si>
    <t>PREOCUPANTE (IEF ≤ 50% ou fim previsto extrapolado)</t>
  </si>
  <si>
    <t>% Realizado pelo tabelado</t>
  </si>
  <si>
    <t>ATENÇÃO (peso mínimo de 60% concluído)</t>
  </si>
  <si>
    <t>SEÇÃO 2: STATUS DAS ENTREGAS</t>
  </si>
  <si>
    <t>Resumo da execução do projeto</t>
  </si>
  <si>
    <t>Resumo da execução das entregas</t>
  </si>
  <si>
    <t>Data Referência:</t>
  </si>
  <si>
    <t>Nº Plano Básico</t>
  </si>
  <si>
    <t>Legenda:</t>
  </si>
  <si>
    <t>Farol das Entregas</t>
  </si>
  <si>
    <t>Índice de Execução Física - IEF do projeto (% Realizado / % Previsto)</t>
  </si>
  <si>
    <t>PREOCUPANTE (peso máximo de 50% concluído ou fim extrapolado)</t>
  </si>
  <si>
    <t>1.1</t>
  </si>
  <si>
    <t>Carta de Serviços ao Usuário do INPI revista e informações atualizadas sobre os serviços no Portal de Serviços do Governo Federal (gov.br)</t>
  </si>
  <si>
    <t>1.2</t>
  </si>
  <si>
    <t>Integração dos sistemas de peticionamento eletrônico do INPI ao Login Único (Acesso Br) da Plataforma de Cidadania Digital finalizada</t>
  </si>
  <si>
    <t>1.3</t>
  </si>
  <si>
    <t>Diagnóstico dos serviços com cronograma para automação do fluxo de pagamento de retribuições dos serviços</t>
  </si>
  <si>
    <t>1.4</t>
  </si>
  <si>
    <t>Fluxo de pagamento de retribuições dos serviços revisto com a implementação de meios digitais de pagamento de retribuições (Gov Pay)</t>
  </si>
  <si>
    <t>1.5</t>
  </si>
  <si>
    <t>Aplicativo desenvolvido para facilitação do acesso a informações e comunicados institucionais</t>
  </si>
  <si>
    <t>2.1</t>
  </si>
  <si>
    <t>Módulo e-Chip integrado ao Sistema de Peticionamento Eletrônico para os serviços de topografias de circuitos integrados</t>
  </si>
  <si>
    <t>3.1</t>
  </si>
  <si>
    <t xml:space="preserve">Soluções tecnológicas de automação do fluxo de processos de patentes desenvolvidas e implementadas </t>
  </si>
  <si>
    <t>3.2</t>
  </si>
  <si>
    <t>Proposta finalizada de simplificação do acesso e atendimento dos serviços de marcas e patentes, de facilitação da consulta processual (BuscaWeb) e de redesenho do Portal do INPI, com foco na experiência do usuário e segundo as diretrizes do Decreto nº 9.756, de 11 de abril de 2019 (insumos da pesquisa com usuários)</t>
  </si>
  <si>
    <t>3.3</t>
  </si>
  <si>
    <t>Proposta de redesenho do Portal do INPI implementada, promovendo a simplificação do acesso e atendimento dos serviços de marcas e patentes, e a facilitação da consulta processual (BuscaWeb)</t>
  </si>
  <si>
    <t>4.1</t>
  </si>
  <si>
    <t>Módulo de Avaliação Pós-Consumo do Serviço (web, SMS e outros canais) integrado aos sistemas de peticionamento eletrônico do INPI</t>
  </si>
  <si>
    <t>4.2</t>
  </si>
  <si>
    <t>Objeto, meio de solicitação e requisitos do agendamento eletrônico de atendimento presencial definidos e solução implementada</t>
  </si>
  <si>
    <t>4.3</t>
  </si>
  <si>
    <t>Guia de Atendimento do INPI publicado</t>
  </si>
  <si>
    <t>4.4</t>
  </si>
  <si>
    <t>Notificação automática por SMS da movimentação processual relacionada aos serviços implementada</t>
  </si>
  <si>
    <t>4.5</t>
  </si>
  <si>
    <t>Plano de Dados Abertos do INPI para o biênio 2019-2020 publicados e novos conjuntos de dados públicos institucionais abertos</t>
  </si>
  <si>
    <t>4.6</t>
  </si>
  <si>
    <t>Versão de publicação do Diário Oficial adotada para as publicações da Revista da Propriedade Industrial</t>
  </si>
  <si>
    <t>4.7</t>
  </si>
  <si>
    <t>Conteúdo eletrônico específico para Instituições Científicas, Tecnológicas e de Inovação, e campos mercadológicos emergentes modelado e implementado</t>
  </si>
  <si>
    <t>4.8</t>
  </si>
  <si>
    <t>Interação eletrônica informativa entre os serviços digitais do INPI e serviços públicos externos afins implementada</t>
  </si>
  <si>
    <t>4.9</t>
  </si>
  <si>
    <t>Ferramenta de assistência virtual por chatbot para comunicação interativa dos serviços implementada</t>
  </si>
  <si>
    <t>5.1</t>
  </si>
  <si>
    <t>Plano de monitoramento e campanha de divulgação do projeto de transformação digital implementados</t>
  </si>
  <si>
    <t>5.2</t>
  </si>
  <si>
    <t>Análise da viabilidade da integração dos sistemas do INPI com bases de dados da administração pública federal por meio da plataforma ConectaGov concluída</t>
  </si>
  <si>
    <t>5.3</t>
  </si>
  <si>
    <t>Sistemas do INPI integrados à plataforma ConectaGov</t>
  </si>
  <si>
    <t>5.4</t>
  </si>
  <si>
    <t>Análise da viabilidade da expansão dos recursos de armazenamento de dados em nuvem concluída</t>
  </si>
  <si>
    <t>5.5</t>
  </si>
  <si>
    <t>Recursos de armazenamento de dados em nuvem expandidos</t>
  </si>
  <si>
    <t>5.6</t>
  </si>
  <si>
    <t>Acesso a dados pessoais da base BuscaWeb protegidos</t>
  </si>
  <si>
    <t>Transformação Digital do INPI - PI Digital)</t>
  </si>
  <si>
    <t>Davison Rego Menezes - OUVIDORIA/PRESIDÊNCIA</t>
  </si>
  <si>
    <t>52402.002342/2019-53</t>
  </si>
  <si>
    <t>LISTA DE CONTROLE DOS RISCOS</t>
  </si>
  <si>
    <t>PASSO 1 - IDENTIFICAÇÃO DO RISCO</t>
  </si>
  <si>
    <t>PASSO 2 - ANÁLISE QUALITATIVA</t>
  </si>
  <si>
    <t>PASSO 3 - STATUS E PLANO DE RESPOSTA AO RISCOS</t>
  </si>
  <si>
    <t>Nº</t>
  </si>
  <si>
    <t>Descrição do risco</t>
  </si>
  <si>
    <t>Data de Identificação ou relato</t>
  </si>
  <si>
    <t>Probabilidade (chance)</t>
  </si>
  <si>
    <t>Impacto
(gravidade)</t>
  </si>
  <si>
    <t>Nível do Risco</t>
  </si>
  <si>
    <t>Resultado Probabilidade</t>
  </si>
  <si>
    <t>Resultado Impacto</t>
  </si>
  <si>
    <t>Impacto (por dimensão principal do projeto)</t>
  </si>
  <si>
    <t>Nível do risco (PxI)</t>
  </si>
  <si>
    <t>Resumo do Status (mensal)</t>
  </si>
  <si>
    <t>Tipo de
resposta definida</t>
  </si>
  <si>
    <t>Descrição da ação de resposta</t>
  </si>
  <si>
    <t>Unidades Responsáveis pela ação de resposta</t>
  </si>
  <si>
    <t>Escala</t>
  </si>
  <si>
    <t>ESCOPO</t>
  </si>
  <si>
    <t>PRAZO</t>
  </si>
  <si>
    <t>QUALIDADE</t>
  </si>
  <si>
    <t>CUSTO</t>
  </si>
  <si>
    <t>Total (I)</t>
  </si>
  <si>
    <t>Instabilidade da plataforma de edição e atualização do Portal de Serviços do Governo Federal</t>
  </si>
  <si>
    <t>Média</t>
  </si>
  <si>
    <t>Alto</t>
  </si>
  <si>
    <t>Insuficiência do número de Analistas de Tecnologia da Informação da SGD alocados para a sua execução</t>
  </si>
  <si>
    <t>Instabilidade da plataforma do Login Único</t>
  </si>
  <si>
    <t>Descontinuidade da operacionalização integrada entre os sistemas do INPI e a plataforma do Login Único devido a falhas de planejamento de transferência de conhecimento, garantia e suporte</t>
  </si>
  <si>
    <t>Baixa</t>
  </si>
  <si>
    <t>Médio</t>
  </si>
  <si>
    <t>Insuficiência do número de Analistas de Negócio da CGTI para suporte à atuação dos Analistas de Tecnologia da Informação da SGD</t>
  </si>
  <si>
    <t>Atraso na disponibilização do formulário eletrônico de diagnóstico e impacto da transformação digital</t>
  </si>
  <si>
    <t>Instabilidade da plataforma de acesso e preenchimento do formulário eletrônico de diagnóstico e impacto da transformação digital</t>
  </si>
  <si>
    <t>Instabilidade da plataforma de pagamento por meios digitais</t>
  </si>
  <si>
    <t>Divergências de linguagem e programação entre os sistemas do INPI e a plataforma de pagamento por meios digitais</t>
  </si>
  <si>
    <t>Descontinuidade da operacionalização integrada entre os sistemas do INPI e a plataforma de pagamento por meios digitais devido a falhas de planejamento de transferência de conhecimento, garantia e suporte</t>
  </si>
  <si>
    <t>Mudança do procedimento de conciliação de pagamentos para modelo não suportado pelo Sistema PAG</t>
  </si>
  <si>
    <t>Atraso na conclusão da entrega devido à complexidade da iniciativa para o número de Analistas de Tecnologia da Informação da SGD alocados para a sua execução</t>
  </si>
  <si>
    <t>Atraso na conclusão da entrega devido à complexidade da iniciativa devido ao ineditismo do concurso de startups e de hackathon no âmbito institucional</t>
  </si>
  <si>
    <t>Vulnerabilidade dos sistemas do INPI durante o acesso dos desenvolvedores participantes do concurso de startups ou do hackathon</t>
  </si>
  <si>
    <t>Divergências de linguagem e programação entre os sistemas do INPI e a plataforma do aplicativo</t>
  </si>
  <si>
    <t>Descontinuidade da operacionalização integrada entre os sistemas do INPI e a plataforma do aplicativo devido a falhas de planejamento de transferência de conhecimento, garantia e suporte</t>
  </si>
  <si>
    <t>Atraso na aprovação da tabela de retribuições dos serviços do INPI pelo Ministério da Economia</t>
  </si>
  <si>
    <t>Complexidade da contratação dos sistemas de tecnologia da informação recomendados e especificados</t>
  </si>
  <si>
    <t>Insuficiência dos recursos financeiros para aquisição ou desenvolvimento dos sistemas de tecnologia da informação</t>
  </si>
  <si>
    <t>Descontinuidade da operacionalização integrada entre os sistemas do INPI e os novos sistemas de tecnologia da informação devido a falhas de planejamento de transferência de conhecimento, garantia e suporte</t>
  </si>
  <si>
    <t>Produção de paginações e conteúdos eletrônicos destoantes da identidade digital do INPI</t>
  </si>
  <si>
    <t>Baixo</t>
  </si>
  <si>
    <t>Complexidade da iniciativa devido a divergências de linguagem e programação entre os sistemas do INPI e aplicações mais modernas</t>
  </si>
  <si>
    <t>Instabilidade da plataforma de avaliação pós-consumo</t>
  </si>
  <si>
    <t>Divergências de linguagem e programação entre os sistemas do INPI e a plataforma de avaliação pós-consumo</t>
  </si>
  <si>
    <t>Descontinuidade da operacionalização integrada entre os sistemas do INPI e a plataforma de avaliação pós-consumo devido a falhas de planejamento de transferência de conhecimento, garantia e suporte</t>
  </si>
  <si>
    <t>Instabilidade da plataforma de solicitação de agendamento eletrônico</t>
  </si>
  <si>
    <t>Descontinuidade da operacionalização integrada entre os sistemas do INPI e a plataforma de solicitação de agendamento eletrônico devido a falhas de planejamento de transferência de conhecimento, garantia e suporte</t>
  </si>
  <si>
    <t>Instabilidade da plataforma de notificação automática</t>
  </si>
  <si>
    <t>Divergências de linguagem e programação entre os sistemas do INPI e a plataforma de notificação automática</t>
  </si>
  <si>
    <t>Descontinuidade da operacionalização integrada entre os sistemas do INPI e a plataforma de notificação automática devido a falhas de planejamento de transferência de conhecimento, garantia e suporte</t>
  </si>
  <si>
    <t>Insuficiência do número de Analistas de Negócio da CGTI para suporte à atuação da fábrica de software contratada pelo INPI</t>
  </si>
  <si>
    <t>Impossibilidade da aplicação da solução de publicação desenvolvida pela Imprensa Nacional à Revista da Propriedade Industrial</t>
  </si>
  <si>
    <t>Divergências de linguagem e programação entre os sistemas do INPI e a solução de publicação desenvolvida pela Imprensa Nacional</t>
  </si>
  <si>
    <t>Instabilidade da plataforma de assistência virtual por chatbot</t>
  </si>
  <si>
    <t>Descontinuidade da operacionalização integrada entre os sistemas do INPI e a plataforma de assistência virtual por chatbot devido a falhas de planejamento de transferência de conhecimento, garantia e suporte</t>
  </si>
  <si>
    <t>Instabilidade da plataforma ConectaGov</t>
  </si>
  <si>
    <t>Divergências de linguagem e programação entre os sistemas do INPI e a plataforma ConectaGov</t>
  </si>
  <si>
    <t>Descontinuidade da operacionalização integrada entre os sistemas do INPI e a plataforma ConectaGov devido a falhas de planejamento de transferência de conhecimento, garantia e suporte</t>
  </si>
  <si>
    <t>Instabilidade da plataforma de armazenamento dos dados em nuvem</t>
  </si>
  <si>
    <t>Descontinuidade da operacionalização integrada entre os sistemas do INPI e a plataforma de armazenamento dos dados em nuvem devido a falhas de planejamento de transferência de conhecimento, garantia e suporte</t>
  </si>
  <si>
    <t>1.2
1.4
4.1
4.2
4.4
4.9</t>
  </si>
  <si>
    <t>1.4
4.1
4.4
5.2
5.3</t>
  </si>
  <si>
    <t>3.2
3.3
5.6</t>
  </si>
  <si>
    <t>3.2
5.6</t>
  </si>
  <si>
    <t>4.5
4.6
5.4
5.6</t>
  </si>
  <si>
    <t>5.2
5.3</t>
  </si>
  <si>
    <t>5.4
5.5</t>
  </si>
  <si>
    <t>Nº Entrega impactada</t>
  </si>
  <si>
    <t>A Força-Tarefa de Transformação Digital do INPI tem se reunido semanalmente desde a sua instituição para a definição das entregas prioritárias, distribuição de tarefas, coordenação da estratégica de comunicação do progresso do Plano PI Digital e acompanhamento da sua execução.
Foram alcançadas as primeiras entregas, consistentes na atualização do Portal de Serviços do Governo Federal e na publicação da nova Carta de Serviços ao Usuário.
Quanto ao diagnóstico dos serviços para automação do fluxo de pagamento de retribuições dos serviços, já foram levantados os dados correspondentes às famílias de serviços de patentes, programas de computador e topografias de circuitos integrados, além das informações apresentadas pela Coordenação de Comunicação Social e da Coordenação-Geral da Qualidade.
Aguarda-se a disponibilização de novo formulário eletrônico, com a redução do questionário, para a conclusão da respectiva entrega.</t>
  </si>
  <si>
    <t>1. Em 30/08/19, foi disponibilizada, no Portal do INPI, a Carta de Serviços ao Usuário - 3ª Edição - http://www.inpi.gov.br/noticias/inpi-divulga-versao-atualizada-da-carta-de-servicos-ao-usuario/view
2. Cabe à FTTD verificar, junto à SGD, se eventuais mudanças na descrição dos serviços, implementadas durante a revisão da Carta, implicam na necessidade de alterar a descrição dos mesmos em "gov.br".</t>
  </si>
  <si>
    <t>1. Os 49 serviços prestados pelo INPI serão diagnosticados por meio de questionário específico, desenvolvido pela Secretaria de Governo Digital - SGD, e nomeado como"Diagnóstico de Serviços Públicos Federais - v2.3". 
2. O Diagnóstico será remodelado e a nova versão, com um número menor de questões, será disponibilizada, de acordo com a expectativa da SGD, entre 04/09/19 e 05/09/19.
3. Responderemos a nova versão do questionário, que terá por volta de 20 questões, individualmente, sendo um questionário para cada serviço. Novo prazo para atendimento: 10/09/19.</t>
  </si>
  <si>
    <t>1. A FTTD, em 28/09/19, apresentou o Plano PI Digital aos servidores e colaboradores da casa, o que representou o início da campanha de divulgação do projeto de transformação digital.
2. Para cada entrega, está prevista uma ação de divulgação interna.
3. Da mesma forma, a FTTD divulgou à casa, na mesma data, o endereço por meio do qual é possível monitorar o plano:https://pi-digital.github.io/apresentacao/.</t>
  </si>
  <si>
    <t>1. Ainda é aguardada a alocação dos técnicos da Secretaria de Governo Digital para o início da execução da entrega.</t>
  </si>
  <si>
    <t>1. A normatização do peticionamento eletrônico nos processos relativos ao registro de topografias de circuitos integrados já se encontra elaborada e aprovada pela Procuradoria Federal Especializada junto ao INPI.
2. O Módulo e-Chip já foi desenvolvido.
3. Observa-se do processo nº 52400.080336/2017-95 que a proposta de alteração da Tabela de Retribuições dos Serviços de Topografias de Circuitos Integrados foi dirigida ao Ministro da Economia por meio do Ofício SEI nº 228/2019/PR/INPI, com a data de 12 de agosto de 2019.</t>
  </si>
  <si>
    <t>1. Testes referentes ao redesenho do Portal ocorrem por meio do endereço http://172.19.0.215:8081/Portal/login.
2. Quando da próxima atualização do Status Report, será estimada a data em que as atividades necessárias à implementação da entrega serão iniciadas.</t>
  </si>
  <si>
    <t>1. O novo Portal do INPI será remodelado em conformidade com a nova Identidade Digital do Governo, de acordo com as diretrizes e manuais organizados no website http://www.portalpadrao.gov.br/, que será objeto de aprofundamento por ocasião das reuniões dedicadas a essa entrega.
2. Testes referentes ao redesenho do Portal ocorrem por meio do endereço http://172.19.0.215:8081/Portal/login.
3. Estão previstas reuniões semanais, cuja pauta trata do redeseho do Portal do INPI. A primeira, possivelmente, será realizada em 10/09.
4. Em 04/09/19, demos início à elaboração de minuta da página principal do portal, o que perpassa pela sugestão de desenho e conteúdo da página. Esperamos ter uma proposta final, ainda que não implementada, em 13/09/19.
5. A partir do redesenho da página principal, será dado início ao redesenho do Portal como um todo.</t>
  </si>
  <si>
    <t>1. Ainda é aguardada a alocação dos técnicos da Secretaria de Governo Digital para o início da execução da entrega.
2. Será agendada uma videoconferência com a SEGD em setembro de 2019 para compreensão do potencial da ferramenta tecnológica a ser implementada.</t>
  </si>
  <si>
    <t>1. Tramita no Serviço Eletrônico de Informações (SEI) a minuta da Política de Relacionamento e Transparência do INPI por meio do processo nº 52400.110283/2016-63, com a disciplina das diretrizes do Serviço de Atendimento Presencial.</t>
  </si>
  <si>
    <t xml:space="preserve">1. Por meio da Política de Relacionamento e Transparência do INPI, em tramitação no Serviço Eletrônico de Informações (SEI) nos autos do processo nº 52400.110283/2016-63, serão lançadas as bases para a elaboração do Guia de Atendimento do INPI.
2. Também tramita no SEI a proposta de instituição da Rede de Agentes Institucional de Relacionamento no âmbito do INPI, por meio do processo nº 52402.007846/2019-60. </t>
  </si>
  <si>
    <t xml:space="preserve">1. Tramita no Serviço Eletrônico de Informações (SEI) a minuta do Plano de Dados Abertos do INPI para o biênio 2019-2020, por meio do processo nº 52402.009854/2018-60. </t>
  </si>
  <si>
    <t>1. Com o intuito de fomentar a atuação integrada e sistêmica da Administração Pública Federal, a SGD planeja a realização de contratação centralizada, cujo objeto consiste, basicamente, nadisponibilização de acesso a dados do governo através de consultas em tempo real.
2. Nesse sentido, diante da necessidade de dimensionar o objeto, foram solicitadas informações ao INPI, que serão prestadas a partir de planilha específica (Levantamento SGD - Necessidade de acesso a dados), a ser encaminhada à SGD até o dia 18/09/2019.</t>
  </si>
  <si>
    <t>1. É aguardada a indicação de um interlocutor da SGD para as trativas iniciais a respeito da entrega.</t>
  </si>
  <si>
    <t>1. Durante o mês de agosto, fluxogramas de processos atinentes à entrega foram disponibilizados por SEARC e CQUAL, com vistas à análise e avaliação quanto à possibilidade de implementação de meios digitais de pagamento de retribuições.
2. A análise e avaliação serão realizadas em prazo a ser definido pela FTTD.</t>
  </si>
  <si>
    <t>1. A FTTD considerou importante a instituição de um grupo focal, composto pelos diversos segmentos de usuários do INPI, dedicado à proposição das funcionalidades para o aplicativo.</t>
  </si>
  <si>
    <t>1. A SEME disponibilizou o contato de um servidor da Imprensa Nacional, com quem a FTTD, ainda no mês de setembro, fará contato com vistas à obtenção de informações necessárias à implementação do objeto da entrega. A partir dos contatos iniciais, o INPI terá ideia do que será necessário para disponibilizar a RPI em formato semelhante ao do D.O.U., ainda que o prazo para implementação seja longo.</t>
  </si>
  <si>
    <t>1. A partir do desenvolvimento do redesenho do novo Portal do INPI, será prototipado o conteúdo interativo previsto para a entrega.</t>
  </si>
  <si>
    <t>1. O advento do Inova Simples e a necessidade da operacionalização do comando da Lei Complementar nº 167, de 24 de abril de 2019, deflagraram o início da execução da entrega, a partir do desenvolvimento de interação com o ambiente digital do portal da Redesim.</t>
  </si>
  <si>
    <t>1. A minuta da Política de Relacionamento e Transparência do INPI, em tramitação no Serviço Eletrônico de Informações (SEI) por meio do processo nº 52400.110283/2016-63, regulamentará a proteção dos dados pessoais e sigilosos no âmbito institucional.</t>
  </si>
  <si>
    <t>1. Foi firmada a contratação da consultoria Lexis Nexis no âmbito da Fase 2 do Prosperity Fund, que apresentará as especificações técnicas necessárias à aquisição ou desenvolvimento das soluções tecnológicas de automação do fluxo de processos de patentes.</t>
  </si>
  <si>
    <t>ADEQUADO (Peso mínimo de 91% concluído)</t>
  </si>
  <si>
    <t>ADEQUADO (IEF &gt; 90%)</t>
  </si>
  <si>
    <t>ATENÇÃO (50% &lt; IEF ≤ 90%)</t>
  </si>
  <si>
    <t>1.Durante o mês de agosto, não houve incidência desse risco específico.</t>
  </si>
  <si>
    <t>1. Os 49 serviços prestados pelo INPI serão diagnosticados por meio de questionário específico, desenvolvido pela Secretaria de Governo Digital - SGD, e nomeado como"Diagnóstico de Serviços Públicos Federais - v2.3".
2. A SGD recomendou que trabalhássemos com a próxima versão do diagnóstico, ainda não disponibilizada, o que, de certa forma, indica a incidência do risco.</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</si>
</sst>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 #,##0.00_-;_-* &quot;-&quot;??_-;_-@_-"/>
    <numFmt numFmtId="164" formatCode="_-&quot;R$&quot;\ * #,##0.00_-;\-&quot;R$&quot;\ * #,##0.00_-;_-&quot;R$&quot;\ * &quot;-&quot;??_-;_-@_-"/>
    <numFmt numFmtId="165" formatCode="_(&quot;$&quot;* #,##0.00_);_(&quot;$&quot;* \(#,##0.00\);_(&quot;$&quot;* &quot;-&quot;??_);_(@_)"/>
    <numFmt numFmtId="166" formatCode="_(* #,##0.00_);_(* \(#,##0.00\);_(* &quot;-&quot;??_);_(@_)"/>
    <numFmt numFmtId="167" formatCode="dd/mm/yy;@"/>
    <numFmt numFmtId="168" formatCode="[$$-409]#,##0.00"/>
    <numFmt numFmtId="169" formatCode="_(&quot;R$ &quot;* #,##0.00_);_(&quot;R$ &quot;* \(#,##0.00\);_(&quot;R$ &quot;* &quot;-&quot;??_);_(@_)"/>
    <numFmt numFmtId="170" formatCode="mmmm\ d\,\ yyyy"/>
    <numFmt numFmtId="171" formatCode="#,##0.00&quot; &quot;;&quot; (&quot;#,##0.00&quot;)&quot;;&quot; -&quot;#&quot; &quot;;@&quot; &quot;"/>
    <numFmt numFmtId="172" formatCode="0.0000000000"/>
    <numFmt numFmtId="173" formatCode="#,##0.00\ ;&quot; (&quot;#,##0.00\);&quot; -&quot;#\ ;@\ "/>
    <numFmt numFmtId="174" formatCode="_(* #,##0.00_);_(* \(#,##0.00\);_(* \-??_);_(@_)"/>
    <numFmt numFmtId="175" formatCode="0.0"/>
    <numFmt numFmtId="176" formatCode="&quot;R$&quot;\ #,##0.00"/>
    <numFmt numFmtId="177" formatCode="dd/mm/yy"/>
  </numFmts>
  <fonts count="46">
    <font>
      <sz val="11"/>
      <color theme="1"/>
      <name val="Calibri"/>
      <family val="2"/>
      <scheme val="minor"/>
    </font>
    <font>
      <sz val="11"/>
      <color theme="1"/>
      <name val="Calibri"/>
      <family val="2"/>
      <scheme val="minor"/>
    </font>
    <font>
      <b/>
      <sz val="12"/>
      <color theme="1"/>
      <name val="Calibri"/>
      <family val="2"/>
      <scheme val="minor"/>
    </font>
    <font>
      <sz val="10"/>
      <name val="Arial"/>
      <family val="2"/>
    </font>
    <font>
      <sz val="11"/>
      <color indexed="8"/>
      <name val="Calibri"/>
      <family val="2"/>
    </font>
    <font>
      <sz val="11"/>
      <color indexed="9"/>
      <name val="Calibri"/>
      <family val="2"/>
    </font>
    <font>
      <sz val="8"/>
      <name val="Arial"/>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0"/>
      <name val="Times New Roman"/>
      <family val="1"/>
    </font>
    <font>
      <b/>
      <sz val="11"/>
      <color indexed="56"/>
      <name val="Calibri"/>
      <family val="2"/>
    </font>
    <font>
      <sz val="11"/>
      <color indexed="62"/>
      <name val="Calibri"/>
      <family val="2"/>
    </font>
    <font>
      <sz val="10"/>
      <color theme="1"/>
      <name val="Arial2"/>
    </font>
    <font>
      <b/>
      <sz val="12"/>
      <name val="Arial"/>
      <family val="2"/>
    </font>
    <font>
      <u/>
      <sz val="10"/>
      <color indexed="12"/>
      <name val="Arial"/>
      <family val="2"/>
    </font>
    <font>
      <sz val="11"/>
      <color indexed="20"/>
      <name val="Calibri"/>
      <family val="2"/>
    </font>
    <font>
      <sz val="11"/>
      <color indexed="60"/>
      <name val="Calibri"/>
      <family val="2"/>
    </font>
    <font>
      <b/>
      <sz val="10"/>
      <color indexed="9"/>
      <name val="Arial"/>
      <family val="2"/>
    </font>
    <font>
      <sz val="10"/>
      <name val="MS Sans Serif"/>
      <family val="2"/>
    </font>
    <font>
      <b/>
      <sz val="10"/>
      <name val="Arial"/>
      <family val="2"/>
    </font>
    <font>
      <b/>
      <sz val="11"/>
      <color indexed="63"/>
      <name val="Calibri"/>
      <family val="2"/>
    </font>
    <font>
      <sz val="11"/>
      <color indexed="10"/>
      <name val="Calibri"/>
      <family val="2"/>
    </font>
    <font>
      <i/>
      <sz val="11"/>
      <color indexed="23"/>
      <name val="Calibri"/>
      <family val="2"/>
    </font>
    <font>
      <b/>
      <sz val="15"/>
      <color indexed="56"/>
      <name val="Calibri"/>
      <family val="2"/>
    </font>
    <font>
      <b/>
      <sz val="18"/>
      <color indexed="56"/>
      <name val="Cambria"/>
      <family val="2"/>
    </font>
    <font>
      <b/>
      <sz val="13"/>
      <color indexed="56"/>
      <name val="Calibri"/>
      <family val="2"/>
    </font>
    <font>
      <b/>
      <sz val="11"/>
      <color indexed="8"/>
      <name val="Calibri"/>
      <family val="2"/>
    </font>
    <font>
      <sz val="11"/>
      <name val="Calibri"/>
      <family val="2"/>
      <scheme val="minor"/>
    </font>
    <font>
      <sz val="12"/>
      <color theme="1"/>
      <name val="Calibri"/>
      <family val="2"/>
      <scheme val="minor"/>
    </font>
    <font>
      <b/>
      <sz val="12"/>
      <color theme="0"/>
      <name val="Calibri"/>
      <family val="2"/>
      <scheme val="minor"/>
    </font>
    <font>
      <sz val="12"/>
      <color rgb="FFFF0000"/>
      <name val="Calibri"/>
      <family val="2"/>
      <scheme val="minor"/>
    </font>
    <font>
      <sz val="11"/>
      <color rgb="FF000000"/>
      <name val="Arial"/>
      <family val="2"/>
    </font>
    <font>
      <sz val="11"/>
      <name val="Arial"/>
      <family val="2"/>
    </font>
    <font>
      <sz val="11"/>
      <color theme="1"/>
      <name val="Arial"/>
      <family val="2"/>
    </font>
    <font>
      <b/>
      <sz val="11"/>
      <color theme="1"/>
      <name val="Arial"/>
      <family val="2"/>
    </font>
    <font>
      <sz val="12"/>
      <color theme="1"/>
      <name val="Arial"/>
      <family val="2"/>
    </font>
    <font>
      <sz val="12"/>
      <name val="Arial"/>
      <family val="2"/>
    </font>
    <font>
      <sz val="12"/>
      <color theme="1" tint="0.249977111117893"/>
      <name val="Arial"/>
      <family val="2"/>
    </font>
    <font>
      <sz val="12"/>
      <color theme="0"/>
      <name val="Arial"/>
      <family val="2"/>
    </font>
    <font>
      <b/>
      <sz val="12"/>
      <color rgb="FFFF0000"/>
      <name val="Arial"/>
      <family val="2"/>
    </font>
    <font>
      <b/>
      <sz val="18"/>
      <name val="Arial"/>
      <family val="2"/>
    </font>
    <font>
      <sz val="18"/>
      <name val="Arial"/>
      <family val="2"/>
    </font>
    <font>
      <sz val="14"/>
      <color theme="0"/>
      <name val="Arial"/>
      <family val="2"/>
    </font>
    <font>
      <b/>
      <sz val="12"/>
      <color theme="1"/>
      <name val="Arial"/>
      <family val="2"/>
    </font>
  </fonts>
  <fills count="63">
    <fill>
      <patternFill patternType="none"/>
    </fill>
    <fill>
      <patternFill patternType="gray125"/>
    </fill>
    <fill>
      <patternFill patternType="solid">
        <fgColor theme="3" tint="0.79998168889431442"/>
        <bgColor indexed="64"/>
      </patternFill>
    </fill>
    <fill>
      <patternFill patternType="solid">
        <fgColor indexed="31"/>
        <bgColor indexed="50"/>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45"/>
      </patternFill>
    </fill>
    <fill>
      <patternFill patternType="solid">
        <fgColor indexed="46"/>
        <bgColor indexed="24"/>
      </patternFill>
    </fill>
    <fill>
      <patternFill patternType="solid">
        <fgColor indexed="27"/>
        <bgColor indexed="42"/>
      </patternFill>
    </fill>
    <fill>
      <patternFill patternType="solid">
        <fgColor indexed="27"/>
        <bgColor indexed="41"/>
      </patternFill>
    </fill>
    <fill>
      <patternFill patternType="solid">
        <fgColor indexed="47"/>
        <bgColor indexed="50"/>
      </patternFill>
    </fill>
    <fill>
      <patternFill patternType="solid">
        <fgColor indexed="47"/>
        <bgColor indexed="2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bgColor indexed="38"/>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22"/>
        <bgColor indexed="31"/>
      </patternFill>
    </fill>
    <fill>
      <patternFill patternType="solid">
        <fgColor indexed="22"/>
        <bgColor indexed="50"/>
      </patternFill>
    </fill>
    <fill>
      <patternFill patternType="solid">
        <fgColor indexed="55"/>
      </patternFill>
    </fill>
    <fill>
      <patternFill patternType="solid">
        <fgColor indexed="55"/>
        <bgColor indexed="23"/>
      </patternFill>
    </fill>
    <fill>
      <patternFill patternType="solid">
        <fgColor indexed="62"/>
        <bgColor indexed="21"/>
      </patternFill>
    </fill>
    <fill>
      <patternFill patternType="solid">
        <fgColor indexed="62"/>
        <bgColor indexed="56"/>
      </patternFill>
    </fill>
    <fill>
      <patternFill patternType="solid">
        <fgColor indexed="10"/>
        <bgColor indexed="60"/>
      </patternFill>
    </fill>
    <fill>
      <patternFill patternType="solid">
        <fgColor indexed="57"/>
        <bgColor indexed="19"/>
      </patternFill>
    </fill>
    <fill>
      <patternFill patternType="solid">
        <fgColor indexed="57"/>
        <bgColor indexed="21"/>
      </patternFill>
    </fill>
    <fill>
      <patternFill patternType="solid">
        <fgColor indexed="53"/>
        <b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bgColor indexed="64"/>
      </patternFill>
    </fill>
    <fill>
      <patternFill patternType="solid">
        <fgColor indexed="26"/>
        <bgColor indexed="64"/>
      </patternFill>
    </fill>
    <fill>
      <patternFill patternType="solid">
        <fgColor indexed="43"/>
        <bgColor indexed="26"/>
      </patternFill>
    </fill>
    <fill>
      <patternFill patternType="solid">
        <fgColor indexed="26"/>
        <bgColor indexed="9"/>
      </patternFill>
    </fill>
    <fill>
      <patternFill patternType="solid">
        <fgColor indexed="26"/>
      </patternFill>
    </fill>
    <fill>
      <patternFill patternType="solid">
        <fgColor indexed="21"/>
        <bgColor indexed="24"/>
      </patternFill>
    </fill>
    <fill>
      <patternFill patternType="solid">
        <fgColor theme="0" tint="-0.14999847407452621"/>
        <bgColor indexed="64"/>
      </patternFill>
    </fill>
    <fill>
      <patternFill patternType="solid">
        <fgColor theme="0" tint="-0.499984740745262"/>
        <bgColor indexed="64"/>
      </patternFill>
    </fill>
    <fill>
      <patternFill patternType="solid">
        <fgColor rgb="FF7F7F7F"/>
        <bgColor rgb="FF7F7F7F"/>
      </patternFill>
    </fill>
    <fill>
      <patternFill patternType="solid">
        <fgColor rgb="FFD8D8D8"/>
        <bgColor rgb="FFD8D8D8"/>
      </patternFill>
    </fill>
    <fill>
      <patternFill patternType="solid">
        <fgColor rgb="FFEEECE1"/>
        <bgColor rgb="FFEEECE1"/>
      </patternFill>
    </fill>
    <fill>
      <patternFill patternType="solid">
        <fgColor rgb="FFDDD9C3"/>
        <bgColor rgb="FFDDD9C3"/>
      </patternFill>
    </fill>
  </fills>
  <borders count="70">
    <border>
      <left/>
      <right/>
      <top/>
      <bottom/>
      <diagonal/>
    </border>
    <border>
      <left style="thin">
        <color theme="0"/>
      </left>
      <right style="thin">
        <color theme="0"/>
      </right>
      <top style="thin">
        <color theme="0"/>
      </top>
      <bottom style="thin">
        <color theme="0"/>
      </bottom>
      <diagonal/>
    </border>
    <border>
      <left/>
      <right/>
      <top style="thin">
        <color theme="0"/>
      </top>
      <bottom/>
      <diagonal/>
    </border>
    <border>
      <left/>
      <right/>
      <top/>
      <bottom style="thin">
        <color theme="0"/>
      </bottom>
      <diagonal/>
    </border>
    <border>
      <left style="thin">
        <color theme="0"/>
      </left>
      <right style="thin">
        <color theme="0"/>
      </right>
      <top/>
      <bottom style="thin">
        <color theme="0"/>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rgb="FF004D99"/>
      </left>
      <right style="thin">
        <color rgb="FF004D99"/>
      </right>
      <top style="thin">
        <color rgb="FF004D99"/>
      </top>
      <bottom style="thin">
        <color rgb="FF004D99"/>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top/>
      <bottom style="thin">
        <color theme="1" tint="0.499984740745262"/>
      </bottom>
      <diagonal/>
    </border>
    <border>
      <left/>
      <right style="thin">
        <color theme="1" tint="0.499984740745262"/>
      </right>
      <top/>
      <bottom style="thin">
        <color theme="1" tint="0.499984740745262"/>
      </bottom>
      <diagonal/>
    </border>
    <border>
      <left style="medium">
        <color theme="1" tint="0.499984740745262"/>
      </left>
      <right/>
      <top style="medium">
        <color theme="1" tint="0.499984740745262"/>
      </top>
      <bottom/>
      <diagonal/>
    </border>
    <border>
      <left/>
      <right/>
      <top style="medium">
        <color theme="1" tint="0.499984740745262"/>
      </top>
      <bottom/>
      <diagonal/>
    </border>
    <border>
      <left style="medium">
        <color theme="1" tint="0.499984740745262"/>
      </left>
      <right/>
      <top/>
      <bottom/>
      <diagonal/>
    </border>
    <border>
      <left/>
      <right style="medium">
        <color theme="1" tint="0.499984740745262"/>
      </right>
      <top/>
      <bottom/>
      <diagonal/>
    </border>
    <border>
      <left style="medium">
        <color theme="1" tint="0.499984740745262"/>
      </left>
      <right/>
      <top/>
      <bottom style="medium">
        <color theme="1" tint="0.499984740745262"/>
      </bottom>
      <diagonal/>
    </border>
    <border>
      <left/>
      <right/>
      <top/>
      <bottom style="medium">
        <color theme="1" tint="0.499984740745262"/>
      </bottom>
      <diagonal/>
    </border>
    <border>
      <left/>
      <right style="medium">
        <color theme="1" tint="0.499984740745262"/>
      </right>
      <top/>
      <bottom style="medium">
        <color theme="1" tint="0.499984740745262"/>
      </bottom>
      <diagonal/>
    </border>
    <border>
      <left style="thin">
        <color theme="0"/>
      </left>
      <right style="thin">
        <color theme="0"/>
      </right>
      <top style="thin">
        <color theme="0"/>
      </top>
      <bottom/>
      <diagonal/>
    </border>
    <border>
      <left/>
      <right style="thin">
        <color theme="0"/>
      </right>
      <top style="thin">
        <color theme="0"/>
      </top>
      <bottom/>
      <diagonal/>
    </border>
    <border>
      <left style="thin">
        <color theme="0"/>
      </left>
      <right/>
      <top style="thin">
        <color theme="0"/>
      </top>
      <bottom style="thin">
        <color theme="1" tint="0.499984740745262"/>
      </bottom>
      <diagonal/>
    </border>
    <border>
      <left/>
      <right/>
      <top style="thin">
        <color theme="0"/>
      </top>
      <bottom style="thin">
        <color theme="1" tint="0.499984740745262"/>
      </bottom>
      <diagonal/>
    </border>
    <border>
      <left/>
      <right/>
      <top style="medium">
        <color theme="1" tint="0.499984740745262"/>
      </top>
      <bottom style="medium">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right style="thin">
        <color theme="0"/>
      </right>
      <top style="thin">
        <color theme="0"/>
      </top>
      <bottom style="thin">
        <color theme="1" tint="0.499984740745262"/>
      </bottom>
      <diagonal/>
    </border>
    <border>
      <left style="thin">
        <color indexed="64"/>
      </left>
      <right style="thin">
        <color indexed="64"/>
      </right>
      <top/>
      <bottom style="thin">
        <color indexed="64"/>
      </bottom>
      <diagonal/>
    </border>
    <border>
      <left/>
      <right/>
      <top style="thin">
        <color theme="1" tint="0.499984740745262"/>
      </top>
      <bottom/>
      <diagonal/>
    </border>
    <border>
      <left/>
      <right/>
      <top/>
      <bottom style="thin">
        <color theme="1" tint="0.499984740745262"/>
      </bottom>
      <diagonal/>
    </border>
    <border>
      <left/>
      <right style="medium">
        <color theme="1" tint="0.499984740745262"/>
      </right>
      <top style="medium">
        <color theme="1" tint="0.499984740745262"/>
      </top>
      <bottom/>
      <diagonal/>
    </border>
    <border>
      <left/>
      <right/>
      <top style="thin">
        <color theme="1" tint="0.499984740745262"/>
      </top>
      <bottom style="medium">
        <color theme="1" tint="0.499984740745262"/>
      </bottom>
      <diagonal/>
    </border>
    <border>
      <left style="thin">
        <color indexed="23"/>
      </left>
      <right style="thin">
        <color indexed="23"/>
      </right>
      <top style="thin">
        <color indexed="23"/>
      </top>
      <bottom style="thin">
        <color indexed="23"/>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style="thin">
        <color rgb="FF7F7F7F"/>
      </right>
      <top/>
      <bottom/>
      <diagonal/>
    </border>
    <border>
      <left style="thin">
        <color rgb="FF7F7F7F"/>
      </left>
      <right style="thin">
        <color rgb="FF7F7F7F"/>
      </right>
      <top/>
      <bottom style="thin">
        <color rgb="FF7F7F7F"/>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808080"/>
      </bottom>
      <diagonal/>
    </border>
    <border>
      <left style="thin">
        <color rgb="FF808080"/>
      </left>
      <right/>
      <top/>
      <bottom style="thin">
        <color rgb="FF80808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theme="0"/>
      </top>
      <bottom style="thin">
        <color rgb="FFBFBFBF"/>
      </bottom>
      <diagonal/>
    </border>
    <border>
      <left style="thin">
        <color rgb="FFC0C0C0"/>
      </left>
      <right style="thin">
        <color rgb="FFC0C0C0"/>
      </right>
      <top/>
      <bottom style="thin">
        <color rgb="FFC0C0C0"/>
      </bottom>
      <diagonal/>
    </border>
    <border>
      <left style="thin">
        <color rgb="FFBFBFBF"/>
      </left>
      <right style="thin">
        <color rgb="FFBFBFBF"/>
      </right>
      <top style="thin">
        <color rgb="FFBFBFBF"/>
      </top>
      <bottom style="thin">
        <color rgb="FFBFBFBF"/>
      </bottom>
      <diagonal/>
    </border>
    <border>
      <left style="thin">
        <color rgb="FFC0C0C0"/>
      </left>
      <right style="thin">
        <color rgb="FFC0C0C0"/>
      </right>
      <top style="thin">
        <color rgb="FFC0C0C0"/>
      </top>
      <bottom style="thin">
        <color rgb="FFC0C0C0"/>
      </bottom>
      <diagonal/>
    </border>
  </borders>
  <cellStyleXfs count="634">
    <xf numFmtId="0" fontId="0" fillId="0" borderId="0"/>
    <xf numFmtId="9" fontId="1" fillId="0" borderId="0" applyFont="0" applyFill="0" applyBorder="0" applyAlignment="0" applyProtection="0"/>
    <xf numFmtId="0" fontId="3" fillId="0" borderId="0"/>
    <xf numFmtId="168" fontId="3"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168" fontId="4" fillId="13" borderId="0" applyNumberFormat="0" applyBorder="0" applyAlignment="0" applyProtection="0"/>
    <xf numFmtId="168" fontId="4" fillId="13" borderId="0" applyNumberFormat="0" applyBorder="0" applyAlignment="0" applyProtection="0"/>
    <xf numFmtId="168" fontId="4" fillId="13" borderId="0" applyNumberFormat="0" applyBorder="0" applyAlignment="0" applyProtection="0"/>
    <xf numFmtId="0" fontId="4" fillId="14" borderId="0" applyNumberFormat="0" applyBorder="0" applyAlignment="0" applyProtection="0"/>
    <xf numFmtId="168" fontId="4" fillId="14" borderId="0" applyNumberFormat="0" applyBorder="0" applyAlignment="0" applyProtection="0"/>
    <xf numFmtId="168" fontId="4" fillId="14" borderId="0" applyNumberFormat="0" applyBorder="0" applyAlignment="0" applyProtection="0"/>
    <xf numFmtId="168" fontId="4" fillId="14" borderId="0" applyNumberFormat="0" applyBorder="0" applyAlignment="0" applyProtection="0"/>
    <xf numFmtId="0" fontId="4" fillId="15" borderId="0" applyNumberFormat="0" applyBorder="0" applyAlignment="0" applyProtection="0"/>
    <xf numFmtId="168" fontId="4" fillId="15" borderId="0" applyNumberFormat="0" applyBorder="0" applyAlignment="0" applyProtection="0"/>
    <xf numFmtId="168" fontId="4" fillId="15" borderId="0" applyNumberFormat="0" applyBorder="0" applyAlignment="0" applyProtection="0"/>
    <xf numFmtId="168" fontId="4" fillId="15" borderId="0" applyNumberFormat="0" applyBorder="0" applyAlignment="0" applyProtection="0"/>
    <xf numFmtId="0" fontId="4" fillId="16" borderId="0" applyNumberFormat="0" applyBorder="0" applyAlignment="0" applyProtection="0"/>
    <xf numFmtId="168" fontId="4" fillId="16" borderId="0" applyNumberFormat="0" applyBorder="0" applyAlignment="0" applyProtection="0"/>
    <xf numFmtId="168" fontId="4" fillId="16" borderId="0" applyNumberFormat="0" applyBorder="0" applyAlignment="0" applyProtection="0"/>
    <xf numFmtId="168" fontId="4" fillId="16" borderId="0" applyNumberFormat="0" applyBorder="0" applyAlignment="0" applyProtection="0"/>
    <xf numFmtId="0" fontId="4" fillId="17" borderId="0" applyNumberFormat="0" applyBorder="0" applyAlignment="0" applyProtection="0"/>
    <xf numFmtId="168" fontId="4" fillId="17" borderId="0" applyNumberFormat="0" applyBorder="0" applyAlignment="0" applyProtection="0"/>
    <xf numFmtId="168" fontId="4" fillId="17" borderId="0" applyNumberFormat="0" applyBorder="0" applyAlignment="0" applyProtection="0"/>
    <xf numFmtId="168" fontId="4" fillId="17" borderId="0" applyNumberFormat="0" applyBorder="0" applyAlignment="0" applyProtection="0"/>
    <xf numFmtId="0" fontId="4" fillId="18" borderId="0" applyNumberFormat="0" applyBorder="0" applyAlignment="0" applyProtection="0"/>
    <xf numFmtId="168" fontId="4" fillId="18" borderId="0" applyNumberFormat="0" applyBorder="0" applyAlignment="0" applyProtection="0"/>
    <xf numFmtId="168" fontId="4" fillId="18" borderId="0" applyNumberFormat="0" applyBorder="0" applyAlignment="0" applyProtection="0"/>
    <xf numFmtId="168"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168" fontId="4" fillId="23" borderId="0" applyNumberFormat="0" applyBorder="0" applyAlignment="0" applyProtection="0"/>
    <xf numFmtId="168" fontId="4" fillId="23" borderId="0" applyNumberFormat="0" applyBorder="0" applyAlignment="0" applyProtection="0"/>
    <xf numFmtId="168" fontId="4" fillId="23" borderId="0" applyNumberFormat="0" applyBorder="0" applyAlignment="0" applyProtection="0"/>
    <xf numFmtId="0" fontId="4" fillId="24" borderId="0" applyNumberFormat="0" applyBorder="0" applyAlignment="0" applyProtection="0"/>
    <xf numFmtId="168" fontId="4" fillId="24" borderId="0" applyNumberFormat="0" applyBorder="0" applyAlignment="0" applyProtection="0"/>
    <xf numFmtId="168" fontId="4" fillId="24" borderId="0" applyNumberFormat="0" applyBorder="0" applyAlignment="0" applyProtection="0"/>
    <xf numFmtId="168" fontId="4" fillId="24" borderId="0" applyNumberFormat="0" applyBorder="0" applyAlignment="0" applyProtection="0"/>
    <xf numFmtId="0" fontId="4" fillId="25" borderId="0" applyNumberFormat="0" applyBorder="0" applyAlignment="0" applyProtection="0"/>
    <xf numFmtId="168" fontId="4" fillId="25" borderId="0" applyNumberFormat="0" applyBorder="0" applyAlignment="0" applyProtection="0"/>
    <xf numFmtId="168" fontId="4" fillId="25" borderId="0" applyNumberFormat="0" applyBorder="0" applyAlignment="0" applyProtection="0"/>
    <xf numFmtId="168" fontId="4" fillId="25" borderId="0" applyNumberFormat="0" applyBorder="0" applyAlignment="0" applyProtection="0"/>
    <xf numFmtId="0" fontId="4" fillId="16" borderId="0" applyNumberFormat="0" applyBorder="0" applyAlignment="0" applyProtection="0"/>
    <xf numFmtId="168" fontId="4" fillId="16" borderId="0" applyNumberFormat="0" applyBorder="0" applyAlignment="0" applyProtection="0"/>
    <xf numFmtId="168" fontId="4" fillId="16" borderId="0" applyNumberFormat="0" applyBorder="0" applyAlignment="0" applyProtection="0"/>
    <xf numFmtId="168" fontId="4" fillId="16" borderId="0" applyNumberFormat="0" applyBorder="0" applyAlignment="0" applyProtection="0"/>
    <xf numFmtId="0" fontId="4" fillId="23" borderId="0" applyNumberFormat="0" applyBorder="0" applyAlignment="0" applyProtection="0"/>
    <xf numFmtId="168" fontId="4" fillId="23" borderId="0" applyNumberFormat="0" applyBorder="0" applyAlignment="0" applyProtection="0"/>
    <xf numFmtId="168" fontId="4" fillId="23" borderId="0" applyNumberFormat="0" applyBorder="0" applyAlignment="0" applyProtection="0"/>
    <xf numFmtId="168" fontId="4" fillId="23" borderId="0" applyNumberFormat="0" applyBorder="0" applyAlignment="0" applyProtection="0"/>
    <xf numFmtId="0" fontId="4" fillId="26" borderId="0" applyNumberFormat="0" applyBorder="0" applyAlignment="0" applyProtection="0"/>
    <xf numFmtId="168" fontId="4" fillId="26" borderId="0" applyNumberFormat="0" applyBorder="0" applyAlignment="0" applyProtection="0"/>
    <xf numFmtId="168" fontId="4" fillId="26" borderId="0" applyNumberFormat="0" applyBorder="0" applyAlignment="0" applyProtection="0"/>
    <xf numFmtId="168" fontId="4"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168" fontId="5" fillId="32" borderId="0" applyNumberFormat="0" applyBorder="0" applyAlignment="0" applyProtection="0"/>
    <xf numFmtId="0" fontId="5" fillId="24" borderId="0" applyNumberFormat="0" applyBorder="0" applyAlignment="0" applyProtection="0"/>
    <xf numFmtId="168" fontId="5" fillId="24" borderId="0" applyNumberFormat="0" applyBorder="0" applyAlignment="0" applyProtection="0"/>
    <xf numFmtId="0" fontId="5" fillId="25" borderId="0" applyNumberFormat="0" applyBorder="0" applyAlignment="0" applyProtection="0"/>
    <xf numFmtId="168" fontId="5" fillId="25" borderId="0" applyNumberFormat="0" applyBorder="0" applyAlignment="0" applyProtection="0"/>
    <xf numFmtId="0" fontId="5" fillId="33" borderId="0" applyNumberFormat="0" applyBorder="0" applyAlignment="0" applyProtection="0"/>
    <xf numFmtId="168" fontId="5" fillId="33" borderId="0" applyNumberFormat="0" applyBorder="0" applyAlignment="0" applyProtection="0"/>
    <xf numFmtId="0" fontId="5" fillId="34" borderId="0" applyNumberFormat="0" applyBorder="0" applyAlignment="0" applyProtection="0"/>
    <xf numFmtId="168" fontId="5" fillId="34" borderId="0" applyNumberFormat="0" applyBorder="0" applyAlignment="0" applyProtection="0"/>
    <xf numFmtId="0" fontId="5" fillId="35" borderId="0" applyNumberFormat="0" applyBorder="0" applyAlignment="0" applyProtection="0"/>
    <xf numFmtId="168" fontId="5" fillId="35" borderId="0" applyNumberFormat="0" applyBorder="0" applyAlignment="0" applyProtection="0"/>
    <xf numFmtId="0" fontId="6" fillId="0" borderId="0" applyNumberFormat="0" applyAlignment="0"/>
    <xf numFmtId="168" fontId="6" fillId="0" borderId="0" applyNumberFormat="0" applyAlignment="0"/>
    <xf numFmtId="0" fontId="7" fillId="6" borderId="0" applyNumberFormat="0" applyBorder="0" applyAlignment="0" applyProtection="0"/>
    <xf numFmtId="0" fontId="7" fillId="15" borderId="0" applyNumberFormat="0" applyBorder="0" applyAlignment="0" applyProtection="0"/>
    <xf numFmtId="168" fontId="7" fillId="15" borderId="0" applyNumberFormat="0" applyBorder="0" applyAlignment="0" applyProtection="0"/>
    <xf numFmtId="168" fontId="8" fillId="36" borderId="5" applyNumberFormat="0" applyAlignment="0" applyProtection="0"/>
    <xf numFmtId="0" fontId="8" fillId="37" borderId="5" applyNumberFormat="0" applyAlignment="0" applyProtection="0"/>
    <xf numFmtId="168" fontId="8" fillId="36" borderId="5" applyNumberFormat="0" applyAlignment="0" applyProtection="0"/>
    <xf numFmtId="0" fontId="8" fillId="38" borderId="5" applyNumberFormat="0" applyAlignment="0" applyProtection="0"/>
    <xf numFmtId="0" fontId="8" fillId="36" borderId="5" applyNumberFormat="0" applyAlignment="0" applyProtection="0"/>
    <xf numFmtId="0" fontId="8" fillId="36" borderId="5" applyNumberFormat="0" applyAlignment="0" applyProtection="0"/>
    <xf numFmtId="0" fontId="8" fillId="36" borderId="5" applyNumberFormat="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Protection="0">
      <alignment horizontal="left"/>
    </xf>
    <xf numFmtId="0" fontId="9" fillId="39" borderId="6" applyNumberFormat="0" applyAlignment="0" applyProtection="0"/>
    <xf numFmtId="168" fontId="9" fillId="39" borderId="6" applyNumberFormat="0" applyAlignment="0" applyProtection="0"/>
    <xf numFmtId="0" fontId="10" fillId="0" borderId="7" applyNumberFormat="0" applyFill="0" applyAlignment="0" applyProtection="0"/>
    <xf numFmtId="168" fontId="10" fillId="0" borderId="7" applyNumberFormat="0" applyFill="0" applyAlignment="0" applyProtection="0"/>
    <xf numFmtId="0" fontId="9" fillId="40" borderId="6" applyNumberFormat="0" applyAlignment="0" applyProtection="0"/>
    <xf numFmtId="0" fontId="10" fillId="0" borderId="7"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70" fontId="11" fillId="0" borderId="0">
      <alignment horizontal="left"/>
    </xf>
    <xf numFmtId="0" fontId="12" fillId="0" borderId="0" applyNumberFormat="0" applyFill="0" applyBorder="0" applyAlignment="0" applyProtection="0"/>
    <xf numFmtId="168" fontId="12" fillId="0" borderId="0" applyNumberFormat="0" applyFill="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168" fontId="5" fillId="47" borderId="0" applyNumberFormat="0" applyBorder="0" applyAlignment="0" applyProtection="0"/>
    <xf numFmtId="0" fontId="5" fillId="48" borderId="0" applyNumberFormat="0" applyBorder="0" applyAlignment="0" applyProtection="0"/>
    <xf numFmtId="168" fontId="5" fillId="48" borderId="0" applyNumberFormat="0" applyBorder="0" applyAlignment="0" applyProtection="0"/>
    <xf numFmtId="0" fontId="5" fillId="49" borderId="0" applyNumberFormat="0" applyBorder="0" applyAlignment="0" applyProtection="0"/>
    <xf numFmtId="168" fontId="5" fillId="49" borderId="0" applyNumberFormat="0" applyBorder="0" applyAlignment="0" applyProtection="0"/>
    <xf numFmtId="0" fontId="5" fillId="33" borderId="0" applyNumberFormat="0" applyBorder="0" applyAlignment="0" applyProtection="0"/>
    <xf numFmtId="168" fontId="5" fillId="33" borderId="0" applyNumberFormat="0" applyBorder="0" applyAlignment="0" applyProtection="0"/>
    <xf numFmtId="0" fontId="5" fillId="34" borderId="0" applyNumberFormat="0" applyBorder="0" applyAlignment="0" applyProtection="0"/>
    <xf numFmtId="168" fontId="5" fillId="34" borderId="0" applyNumberFormat="0" applyBorder="0" applyAlignment="0" applyProtection="0"/>
    <xf numFmtId="0" fontId="5" fillId="50" borderId="0" applyNumberFormat="0" applyBorder="0" applyAlignment="0" applyProtection="0"/>
    <xf numFmtId="168" fontId="5" fillId="50" borderId="0" applyNumberFormat="0" applyBorder="0" applyAlignment="0" applyProtection="0"/>
    <xf numFmtId="168" fontId="13" fillId="18" borderId="5" applyNumberFormat="0" applyAlignment="0" applyProtection="0"/>
    <xf numFmtId="0" fontId="13" fillId="12" borderId="5" applyNumberFormat="0" applyAlignment="0" applyProtection="0"/>
    <xf numFmtId="168" fontId="13" fillId="18" borderId="5" applyNumberFormat="0" applyAlignment="0" applyProtection="0"/>
    <xf numFmtId="0" fontId="13" fillId="11" borderId="5" applyNumberFormat="0" applyAlignment="0" applyProtection="0"/>
    <xf numFmtId="0" fontId="13" fillId="18" borderId="5" applyNumberFormat="0" applyAlignment="0" applyProtection="0"/>
    <xf numFmtId="0" fontId="13" fillId="18" borderId="5" applyNumberFormat="0" applyAlignment="0" applyProtection="0"/>
    <xf numFmtId="0" fontId="13" fillId="18" borderId="5" applyNumberFormat="0" applyAlignment="0" applyProtection="0"/>
    <xf numFmtId="171" fontId="14" fillId="0" borderId="0"/>
    <xf numFmtId="38" fontId="6" fillId="51" borderId="0" applyNumberFormat="0" applyBorder="0" applyAlignment="0" applyProtection="0"/>
    <xf numFmtId="0" fontId="15" fillId="0" borderId="8" applyNumberFormat="0" applyAlignment="0" applyProtection="0">
      <alignment horizontal="left" vertical="center"/>
    </xf>
    <xf numFmtId="168" fontId="15" fillId="0" borderId="8" applyNumberFormat="0" applyAlignment="0" applyProtection="0">
      <alignment horizontal="left" vertical="center"/>
    </xf>
    <xf numFmtId="0" fontId="15" fillId="0" borderId="9">
      <alignment horizontal="left" vertical="center"/>
    </xf>
    <xf numFmtId="168" fontId="15" fillId="0" borderId="9">
      <alignment horizontal="left" vertical="center"/>
    </xf>
    <xf numFmtId="0" fontId="16" fillId="0" borderId="0" applyNumberFormat="0" applyFill="0" applyBorder="0" applyAlignment="0" applyProtection="0">
      <alignment vertical="top"/>
      <protection locked="0"/>
    </xf>
    <xf numFmtId="168" fontId="16" fillId="0" borderId="0" applyNumberFormat="0" applyFill="0" applyBorder="0" applyAlignment="0" applyProtection="0">
      <alignment vertical="top"/>
      <protection locked="0"/>
    </xf>
    <xf numFmtId="0" fontId="17" fillId="14" borderId="0" applyNumberFormat="0" applyBorder="0" applyAlignment="0" applyProtection="0"/>
    <xf numFmtId="168" fontId="17" fillId="14" borderId="0" applyNumberFormat="0" applyBorder="0" applyAlignment="0" applyProtection="0"/>
    <xf numFmtId="0" fontId="17" fillId="5" borderId="0" applyNumberFormat="0" applyBorder="0" applyAlignment="0" applyProtection="0"/>
    <xf numFmtId="10" fontId="6" fillId="52" borderId="10" applyNumberFormat="0" applyBorder="0" applyAlignment="0" applyProtection="0"/>
    <xf numFmtId="0" fontId="18" fillId="53" borderId="0" applyNumberFormat="0" applyBorder="0" applyAlignment="0" applyProtection="0"/>
    <xf numFmtId="172" fontId="3" fillId="0" borderId="0"/>
    <xf numFmtId="172" fontId="3" fillId="0" borderId="0"/>
    <xf numFmtId="172" fontId="3" fillId="0" borderId="0"/>
    <xf numFmtId="172" fontId="3" fillId="0" borderId="0"/>
    <xf numFmtId="172" fontId="3" fillId="0" borderId="0"/>
    <xf numFmtId="172" fontId="3" fillId="0" borderId="0"/>
    <xf numFmtId="172" fontId="3" fillId="0" borderId="0"/>
    <xf numFmtId="172" fontId="3" fillId="0" borderId="0"/>
    <xf numFmtId="172" fontId="3" fillId="0" borderId="0"/>
    <xf numFmtId="0" fontId="3" fillId="0" borderId="0"/>
    <xf numFmtId="168" fontId="3" fillId="0" borderId="0"/>
    <xf numFmtId="0" fontId="3" fillId="0" borderId="0"/>
    <xf numFmtId="0" fontId="3" fillId="0" borderId="0"/>
    <xf numFmtId="168"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4" fillId="0" borderId="0"/>
    <xf numFmtId="168" fontId="4" fillId="0" borderId="0"/>
    <xf numFmtId="168"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8"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168" fontId="3" fillId="0" borderId="0"/>
    <xf numFmtId="0" fontId="3" fillId="0" borderId="0"/>
    <xf numFmtId="168" fontId="3" fillId="0" borderId="0"/>
    <xf numFmtId="168" fontId="3" fillId="0" borderId="0"/>
    <xf numFmtId="0" fontId="3" fillId="0" borderId="0"/>
    <xf numFmtId="168" fontId="3" fillId="0" borderId="0"/>
    <xf numFmtId="0" fontId="3" fillId="0" borderId="0"/>
    <xf numFmtId="168" fontId="3" fillId="0" borderId="0"/>
    <xf numFmtId="168" fontId="1" fillId="0" borderId="0"/>
    <xf numFmtId="0" fontId="3" fillId="0" borderId="0"/>
    <xf numFmtId="0" fontId="3" fillId="0" borderId="0"/>
    <xf numFmtId="0" fontId="3" fillId="54" borderId="11" applyNumberFormat="0" applyAlignment="0" applyProtection="0"/>
    <xf numFmtId="0" fontId="3" fillId="55" borderId="11" applyNumberFormat="0" applyFont="0" applyAlignment="0" applyProtection="0"/>
    <xf numFmtId="168" fontId="3" fillId="55" borderId="11" applyNumberFormat="0" applyFont="0" applyAlignment="0" applyProtection="0"/>
    <xf numFmtId="0" fontId="19" fillId="56" borderId="10" applyNumberFormat="0" applyFont="0" applyFill="0" applyAlignment="0" applyProtection="0">
      <alignment horizontal="center" vertical="center" wrapText="1"/>
    </xf>
    <xf numFmtId="168" fontId="19" fillId="56" borderId="10" applyNumberFormat="0" applyFont="0" applyFill="0" applyAlignment="0" applyProtection="0">
      <alignment horizontal="center" vertical="center" wrapText="1"/>
    </xf>
    <xf numFmtId="0" fontId="11" fillId="0" borderId="0">
      <alignment horizontal="center"/>
    </xf>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6"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3" fillId="0" borderId="0" applyFill="0" applyBorder="0" applyAlignment="0" applyProtection="0"/>
    <xf numFmtId="9" fontId="4" fillId="0" borderId="0" applyFont="0" applyFill="0" applyBorder="0" applyAlignment="0" applyProtection="0"/>
    <xf numFmtId="9" fontId="3" fillId="0" borderId="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0" fontId="20" fillId="0" borderId="0" applyNumberFormat="0" applyFont="0" applyFill="0" applyBorder="0" applyAlignment="0" applyProtection="0">
      <alignment horizontal="left"/>
    </xf>
    <xf numFmtId="168" fontId="20" fillId="0" borderId="0" applyNumberFormat="0" applyFont="0" applyFill="0" applyBorder="0" applyAlignment="0" applyProtection="0">
      <alignment horizontal="left"/>
    </xf>
    <xf numFmtId="0" fontId="21" fillId="0" borderId="0" applyNumberFormat="0" applyFill="0" applyBorder="0" applyAlignment="0" applyProtection="0"/>
    <xf numFmtId="0" fontId="22" fillId="38" borderId="12" applyNumberFormat="0" applyAlignment="0" applyProtection="0"/>
    <xf numFmtId="0" fontId="22" fillId="37" borderId="12" applyNumberFormat="0" applyAlignment="0" applyProtection="0"/>
    <xf numFmtId="0" fontId="22" fillId="36" borderId="12" applyNumberFormat="0" applyAlignment="0" applyProtection="0"/>
    <xf numFmtId="168" fontId="22" fillId="36" borderId="12" applyNumberFormat="0" applyAlignment="0" applyProtection="0"/>
    <xf numFmtId="0" fontId="23" fillId="0" borderId="0" applyNumberFormat="0" applyFill="0" applyBorder="0" applyAlignment="0" applyProtection="0"/>
    <xf numFmtId="168" fontId="23" fillId="0" borderId="0" applyNumberFormat="0" applyFill="0" applyBorder="0" applyAlignment="0" applyProtection="0"/>
    <xf numFmtId="0" fontId="23" fillId="0" borderId="0" applyNumberFormat="0" applyFill="0" applyBorder="0" applyAlignment="0" applyProtection="0"/>
    <xf numFmtId="168" fontId="24" fillId="0" borderId="0" applyNumberFormat="0" applyFill="0" applyBorder="0" applyAlignment="0" applyProtection="0"/>
    <xf numFmtId="0" fontId="24" fillId="0" borderId="0" applyNumberFormat="0" applyFill="0" applyBorder="0" applyAlignment="0" applyProtection="0"/>
    <xf numFmtId="168"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5" fillId="0" borderId="13" applyNumberFormat="0" applyFill="0" applyAlignment="0" applyProtection="0"/>
    <xf numFmtId="168" fontId="25" fillId="0" borderId="13" applyNumberFormat="0" applyFill="0" applyAlignment="0" applyProtection="0"/>
    <xf numFmtId="0" fontId="26" fillId="0" borderId="0" applyNumberFormat="0" applyFill="0" applyBorder="0" applyAlignment="0" applyProtection="0"/>
    <xf numFmtId="168" fontId="25" fillId="0" borderId="13" applyNumberFormat="0" applyFill="0" applyAlignment="0" applyProtection="0"/>
    <xf numFmtId="0" fontId="25" fillId="0" borderId="13" applyNumberFormat="0" applyFill="0" applyAlignment="0" applyProtection="0"/>
    <xf numFmtId="0" fontId="25" fillId="0" borderId="13" applyNumberFormat="0" applyFill="0" applyAlignment="0" applyProtection="0"/>
    <xf numFmtId="0" fontId="25" fillId="0" borderId="13" applyNumberFormat="0" applyFill="0" applyAlignment="0" applyProtection="0"/>
    <xf numFmtId="168" fontId="27" fillId="0" borderId="14" applyNumberFormat="0" applyFill="0" applyAlignment="0" applyProtection="0"/>
    <xf numFmtId="168" fontId="27" fillId="0" borderId="14" applyNumberFormat="0" applyFill="0" applyAlignment="0" applyProtection="0"/>
    <xf numFmtId="0" fontId="27" fillId="0" borderId="14" applyNumberFormat="0" applyFill="0" applyAlignment="0" applyProtection="0"/>
    <xf numFmtId="0" fontId="27" fillId="0" borderId="14" applyNumberFormat="0" applyFill="0" applyAlignment="0" applyProtection="0"/>
    <xf numFmtId="0" fontId="27" fillId="0" borderId="14" applyNumberFormat="0" applyFill="0" applyAlignment="0" applyProtection="0"/>
    <xf numFmtId="168" fontId="12" fillId="0" borderId="15" applyNumberFormat="0" applyFill="0" applyAlignment="0" applyProtection="0"/>
    <xf numFmtId="168" fontId="12" fillId="0" borderId="15" applyNumberFormat="0" applyFill="0" applyAlignment="0" applyProtection="0"/>
    <xf numFmtId="0" fontId="12" fillId="0" borderId="15" applyNumberFormat="0" applyFill="0" applyAlignment="0" applyProtection="0"/>
    <xf numFmtId="0" fontId="12" fillId="0" borderId="15" applyNumberFormat="0" applyFill="0" applyAlignment="0" applyProtection="0"/>
    <xf numFmtId="0" fontId="12" fillId="0" borderId="15" applyNumberFormat="0" applyFill="0" applyAlignment="0" applyProtection="0"/>
    <xf numFmtId="0" fontId="12" fillId="0" borderId="0" applyNumberFormat="0" applyFill="0" applyBorder="0" applyAlignment="0" applyProtection="0"/>
    <xf numFmtId="168" fontId="26" fillId="0" borderId="0" applyNumberFormat="0" applyFill="0" applyBorder="0" applyAlignment="0" applyProtection="0"/>
    <xf numFmtId="168" fontId="26" fillId="0" borderId="0" applyNumberFormat="0" applyFill="0" applyBorder="0" applyAlignment="0" applyProtection="0"/>
    <xf numFmtId="168"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1" fillId="0" borderId="0" applyNumberFormat="0" applyFill="0" applyBorder="0" applyProtection="0">
      <alignment horizontal="left"/>
    </xf>
    <xf numFmtId="0" fontId="28" fillId="0" borderId="16" applyNumberFormat="0" applyFill="0" applyAlignment="0" applyProtection="0"/>
    <xf numFmtId="0" fontId="3" fillId="0" borderId="0" applyNumberForma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73" fontId="3" fillId="0" borderId="0" applyFill="0" applyBorder="0" applyAlignment="0" applyProtection="0"/>
    <xf numFmtId="174" fontId="3" fillId="0" borderId="0" applyFill="0" applyBorder="0" applyAlignment="0" applyProtection="0"/>
    <xf numFmtId="168" fontId="8" fillId="36" borderId="47" applyNumberFormat="0" applyAlignment="0" applyProtection="0"/>
    <xf numFmtId="0" fontId="8" fillId="37" borderId="47" applyNumberFormat="0" applyAlignment="0" applyProtection="0"/>
    <xf numFmtId="168" fontId="8" fillId="36" borderId="47" applyNumberFormat="0" applyAlignment="0" applyProtection="0"/>
    <xf numFmtId="0" fontId="8" fillId="38" borderId="47" applyNumberFormat="0" applyAlignment="0" applyProtection="0"/>
    <xf numFmtId="0" fontId="8" fillId="36" borderId="47" applyNumberFormat="0" applyAlignment="0" applyProtection="0"/>
    <xf numFmtId="0" fontId="8" fillId="36" borderId="47" applyNumberFormat="0" applyAlignment="0" applyProtection="0"/>
    <xf numFmtId="0" fontId="8" fillId="36" borderId="47" applyNumberFormat="0" applyAlignment="0" applyProtection="0"/>
    <xf numFmtId="168" fontId="13" fillId="18" borderId="47" applyNumberFormat="0" applyAlignment="0" applyProtection="0"/>
    <xf numFmtId="0" fontId="13" fillId="12" borderId="47" applyNumberFormat="0" applyAlignment="0" applyProtection="0"/>
    <xf numFmtId="168" fontId="13" fillId="18" borderId="47" applyNumberFormat="0" applyAlignment="0" applyProtection="0"/>
    <xf numFmtId="0" fontId="13" fillId="11" borderId="47" applyNumberFormat="0" applyAlignment="0" applyProtection="0"/>
    <xf numFmtId="0" fontId="13" fillId="18" borderId="47" applyNumberFormat="0" applyAlignment="0" applyProtection="0"/>
    <xf numFmtId="0" fontId="13" fillId="18" borderId="47" applyNumberFormat="0" applyAlignment="0" applyProtection="0"/>
    <xf numFmtId="0" fontId="13" fillId="18" borderId="47" applyNumberFormat="0" applyAlignment="0" applyProtection="0"/>
    <xf numFmtId="0" fontId="15" fillId="0" borderId="48">
      <alignment horizontal="left" vertical="center"/>
    </xf>
    <xf numFmtId="168" fontId="15" fillId="0" borderId="48">
      <alignment horizontal="left" vertical="center"/>
    </xf>
    <xf numFmtId="10" fontId="6" fillId="52" borderId="49" applyNumberFormat="0" applyBorder="0" applyAlignment="0" applyProtection="0"/>
    <xf numFmtId="0" fontId="3" fillId="54" borderId="50" applyNumberFormat="0" applyAlignment="0" applyProtection="0"/>
    <xf numFmtId="0" fontId="3" fillId="55" borderId="50" applyNumberFormat="0" applyFont="0" applyAlignment="0" applyProtection="0"/>
    <xf numFmtId="168" fontId="3" fillId="55" borderId="50" applyNumberFormat="0" applyFont="0" applyAlignment="0" applyProtection="0"/>
    <xf numFmtId="0" fontId="19" fillId="56" borderId="49" applyNumberFormat="0" applyFont="0" applyFill="0" applyAlignment="0" applyProtection="0">
      <alignment horizontal="center" vertical="center" wrapText="1"/>
    </xf>
    <xf numFmtId="168" fontId="19" fillId="56" borderId="49" applyNumberFormat="0" applyFont="0" applyFill="0" applyAlignment="0" applyProtection="0">
      <alignment horizontal="center" vertical="center" wrapText="1"/>
    </xf>
    <xf numFmtId="0" fontId="22" fillId="38" borderId="51" applyNumberFormat="0" applyAlignment="0" applyProtection="0"/>
    <xf numFmtId="0" fontId="22" fillId="37" borderId="51" applyNumberFormat="0" applyAlignment="0" applyProtection="0"/>
    <xf numFmtId="0" fontId="22" fillId="36" borderId="51" applyNumberFormat="0" applyAlignment="0" applyProtection="0"/>
    <xf numFmtId="168" fontId="22" fillId="36" borderId="51" applyNumberFormat="0" applyAlignment="0" applyProtection="0"/>
    <xf numFmtId="0" fontId="28" fillId="0" borderId="52" applyNumberFormat="0" applyFill="0" applyAlignment="0" applyProtection="0"/>
    <xf numFmtId="164" fontId="3" fillId="0" borderId="0" applyFont="0" applyFill="0" applyBorder="0" applyAlignment="0" applyProtection="0"/>
    <xf numFmtId="0" fontId="4" fillId="0" borderId="0"/>
  </cellStyleXfs>
  <cellXfs count="187">
    <xf numFmtId="0" fontId="0" fillId="0" borderId="0" xfId="0"/>
    <xf numFmtId="167" fontId="0" fillId="0" borderId="17" xfId="0" applyNumberFormat="1" applyBorder="1" applyAlignment="1">
      <alignment horizontal="center"/>
    </xf>
    <xf numFmtId="167" fontId="0" fillId="0" borderId="17" xfId="0" applyNumberFormat="1" applyBorder="1" applyAlignment="1">
      <alignment horizontal="left"/>
    </xf>
    <xf numFmtId="167" fontId="0" fillId="0" borderId="17" xfId="0" applyNumberFormat="1" applyBorder="1"/>
    <xf numFmtId="0" fontId="0" fillId="0" borderId="17" xfId="0" applyBorder="1"/>
    <xf numFmtId="167" fontId="29" fillId="0" borderId="17" xfId="0" applyNumberFormat="1" applyFont="1" applyBorder="1" applyAlignment="1">
      <alignment horizontal="left"/>
    </xf>
    <xf numFmtId="167" fontId="29" fillId="0" borderId="17" xfId="0" applyNumberFormat="1" applyFont="1" applyBorder="1" applyAlignment="1">
      <alignment horizontal="center"/>
    </xf>
    <xf numFmtId="0" fontId="29" fillId="2" borderId="17" xfId="0" applyFont="1" applyFill="1" applyBorder="1" applyAlignment="1">
      <alignment horizontal="center"/>
    </xf>
    <xf numFmtId="0" fontId="30" fillId="0" borderId="0" xfId="0" applyFont="1" applyProtection="1">
      <protection locked="0"/>
    </xf>
    <xf numFmtId="0" fontId="2" fillId="57" borderId="1" xfId="0" applyFont="1" applyFill="1" applyBorder="1" applyAlignment="1" applyProtection="1">
      <alignment horizontal="center" vertical="center" wrapText="1"/>
      <protection locked="0"/>
    </xf>
    <xf numFmtId="0" fontId="2" fillId="0" borderId="0" xfId="0" applyFont="1" applyBorder="1" applyAlignment="1" applyProtection="1">
      <alignment horizontal="left" vertical="center"/>
      <protection locked="0"/>
    </xf>
    <xf numFmtId="9" fontId="31" fillId="58" borderId="4" xfId="1" applyNumberFormat="1" applyFont="1" applyFill="1" applyBorder="1" applyAlignment="1" applyProtection="1">
      <alignment horizontal="center" vertical="center" wrapText="1"/>
      <protection locked="0"/>
    </xf>
    <xf numFmtId="0" fontId="30" fillId="0" borderId="10" xfId="0" applyFont="1" applyBorder="1" applyProtection="1">
      <protection locked="0"/>
    </xf>
    <xf numFmtId="9" fontId="30" fillId="0" borderId="10" xfId="1" applyNumberFormat="1" applyFont="1" applyBorder="1" applyAlignment="1" applyProtection="1">
      <alignment horizontal="center" vertical="center"/>
      <protection locked="0"/>
    </xf>
    <xf numFmtId="9" fontId="32" fillId="0" borderId="10" xfId="1" applyNumberFormat="1" applyFont="1" applyBorder="1" applyAlignment="1" applyProtection="1">
      <alignment horizontal="center" vertical="center"/>
      <protection locked="0"/>
    </xf>
    <xf numFmtId="1" fontId="30" fillId="0" borderId="10" xfId="1" applyNumberFormat="1" applyFont="1" applyFill="1" applyBorder="1" applyAlignment="1" applyProtection="1">
      <alignment horizontal="center" vertical="center"/>
      <protection locked="0"/>
    </xf>
    <xf numFmtId="0" fontId="2" fillId="0" borderId="10" xfId="0" applyFont="1" applyBorder="1" applyProtection="1">
      <protection locked="0"/>
    </xf>
    <xf numFmtId="0" fontId="30" fillId="0" borderId="10" xfId="0" applyFont="1" applyBorder="1" applyAlignment="1" applyProtection="1">
      <alignment horizontal="center"/>
      <protection locked="0"/>
    </xf>
    <xf numFmtId="175" fontId="30" fillId="0" borderId="10" xfId="0" applyNumberFormat="1" applyFont="1" applyBorder="1" applyAlignment="1" applyProtection="1">
      <alignment horizontal="center" vertical="center"/>
      <protection locked="0"/>
    </xf>
    <xf numFmtId="0" fontId="30" fillId="0" borderId="10" xfId="0" applyFont="1" applyBorder="1" applyAlignment="1" applyProtection="1">
      <alignment vertical="center"/>
      <protection locked="0"/>
    </xf>
    <xf numFmtId="2" fontId="30" fillId="0" borderId="10" xfId="0" applyNumberFormat="1" applyFont="1" applyBorder="1" applyAlignment="1" applyProtection="1">
      <alignment horizontal="center" vertical="center"/>
      <protection locked="0"/>
    </xf>
    <xf numFmtId="2" fontId="30" fillId="0" borderId="10" xfId="1" applyNumberFormat="1" applyFont="1" applyFill="1" applyBorder="1" applyAlignment="1" applyProtection="1">
      <alignment horizontal="center" vertical="center"/>
      <protection locked="0"/>
    </xf>
    <xf numFmtId="0" fontId="30" fillId="0" borderId="10" xfId="1" applyNumberFormat="1" applyFont="1" applyBorder="1" applyAlignment="1" applyProtection="1">
      <alignment horizontal="center" vertical="center"/>
      <protection locked="0"/>
    </xf>
    <xf numFmtId="0" fontId="30" fillId="0" borderId="10" xfId="0" applyNumberFormat="1" applyFont="1" applyBorder="1" applyAlignment="1" applyProtection="1">
      <alignment horizontal="center" vertical="center"/>
      <protection locked="0"/>
    </xf>
    <xf numFmtId="9" fontId="30" fillId="0" borderId="42" xfId="0" applyNumberFormat="1" applyFont="1" applyBorder="1" applyAlignment="1" applyProtection="1">
      <alignment horizontal="center" vertical="center"/>
      <protection locked="0"/>
    </xf>
    <xf numFmtId="10" fontId="30" fillId="0" borderId="0" xfId="0" applyNumberFormat="1" applyFont="1" applyBorder="1" applyProtection="1">
      <protection locked="0"/>
    </xf>
    <xf numFmtId="0" fontId="30" fillId="0" borderId="0" xfId="0" applyFont="1" applyAlignment="1" applyProtection="1">
      <alignment vertical="center"/>
      <protection locked="0"/>
    </xf>
    <xf numFmtId="2" fontId="30" fillId="0" borderId="10" xfId="0" applyNumberFormat="1" applyFont="1" applyBorder="1" applyAlignment="1" applyProtection="1">
      <alignment vertical="center"/>
      <protection locked="0"/>
    </xf>
    <xf numFmtId="9" fontId="30" fillId="0" borderId="10" xfId="1" applyFont="1" applyBorder="1" applyAlignment="1" applyProtection="1">
      <alignment horizontal="center" vertical="center"/>
      <protection locked="0"/>
    </xf>
    <xf numFmtId="9" fontId="30" fillId="0" borderId="0" xfId="1" applyFont="1" applyBorder="1" applyProtection="1">
      <protection locked="0"/>
    </xf>
    <xf numFmtId="2" fontId="30" fillId="0" borderId="0" xfId="0" applyNumberFormat="1" applyFont="1" applyBorder="1" applyAlignment="1" applyProtection="1">
      <alignment vertical="center"/>
      <protection locked="0"/>
    </xf>
    <xf numFmtId="0" fontId="30" fillId="0" borderId="0" xfId="0" applyFont="1" applyAlignment="1" applyProtection="1">
      <alignment horizontal="left"/>
      <protection locked="0"/>
    </xf>
    <xf numFmtId="0" fontId="33" fillId="0" borderId="58" xfId="0" applyFont="1" applyBorder="1" applyAlignment="1" applyProtection="1">
      <alignment horizontal="left" vertical="top" wrapText="1"/>
      <protection locked="0"/>
    </xf>
    <xf numFmtId="177" fontId="35" fillId="0" borderId="59" xfId="0" applyNumberFormat="1" applyFont="1" applyBorder="1" applyAlignment="1" applyProtection="1">
      <alignment horizontal="center" vertical="center"/>
      <protection locked="0"/>
    </xf>
    <xf numFmtId="177" fontId="36" fillId="0" borderId="59" xfId="0" applyNumberFormat="1" applyFont="1" applyBorder="1" applyAlignment="1" applyProtection="1">
      <alignment horizontal="center" vertical="center"/>
      <protection locked="0"/>
    </xf>
    <xf numFmtId="177" fontId="35" fillId="0" borderId="60" xfId="0" applyNumberFormat="1" applyFont="1" applyBorder="1" applyAlignment="1" applyProtection="1">
      <alignment horizontal="center" vertical="center"/>
      <protection locked="0"/>
    </xf>
    <xf numFmtId="177" fontId="36" fillId="0" borderId="60" xfId="0" applyNumberFormat="1" applyFont="1" applyBorder="1" applyAlignment="1" applyProtection="1">
      <alignment horizontal="center" vertical="center"/>
      <protection locked="0"/>
    </xf>
    <xf numFmtId="177" fontId="36" fillId="0" borderId="58" xfId="0" applyNumberFormat="1" applyFont="1" applyBorder="1" applyAlignment="1" applyProtection="1">
      <alignment horizontal="center" vertical="center"/>
      <protection locked="0"/>
    </xf>
    <xf numFmtId="0" fontId="37" fillId="0" borderId="0" xfId="0" applyFont="1" applyProtection="1"/>
    <xf numFmtId="0" fontId="37" fillId="0" borderId="26" xfId="0" applyFont="1" applyBorder="1" applyProtection="1"/>
    <xf numFmtId="0" fontId="37" fillId="0" borderId="27" xfId="0" applyFont="1" applyBorder="1" applyProtection="1">
      <protection locked="0"/>
    </xf>
    <xf numFmtId="3" fontId="38" fillId="0" borderId="27" xfId="1" applyNumberFormat="1" applyFont="1" applyFill="1" applyBorder="1" applyAlignment="1" applyProtection="1">
      <alignment horizontal="center" vertical="center" wrapText="1"/>
      <protection locked="0"/>
    </xf>
    <xf numFmtId="0" fontId="37" fillId="0" borderId="27" xfId="0" applyFont="1" applyBorder="1" applyProtection="1"/>
    <xf numFmtId="0" fontId="37" fillId="0" borderId="45" xfId="0" applyFont="1" applyBorder="1" applyProtection="1"/>
    <xf numFmtId="0" fontId="37" fillId="0" borderId="0" xfId="0" applyFont="1" applyBorder="1" applyProtection="1"/>
    <xf numFmtId="0" fontId="37" fillId="0" borderId="0" xfId="0" applyFont="1" applyProtection="1">
      <protection locked="0"/>
    </xf>
    <xf numFmtId="0" fontId="35" fillId="0" borderId="0" xfId="0" applyFont="1"/>
    <xf numFmtId="0" fontId="37" fillId="0" borderId="0" xfId="0" applyFont="1"/>
    <xf numFmtId="0" fontId="37" fillId="0" borderId="28" xfId="0" applyFont="1" applyBorder="1" applyProtection="1"/>
    <xf numFmtId="3" fontId="37" fillId="57" borderId="0" xfId="0" applyNumberFormat="1" applyFont="1" applyFill="1" applyBorder="1" applyAlignment="1" applyProtection="1">
      <alignment vertical="center"/>
      <protection locked="0"/>
    </xf>
    <xf numFmtId="3" fontId="37" fillId="57" borderId="0" xfId="0" applyNumberFormat="1" applyFont="1" applyFill="1" applyBorder="1" applyAlignment="1" applyProtection="1">
      <alignment vertical="center"/>
    </xf>
    <xf numFmtId="0" fontId="37" fillId="0" borderId="29" xfId="0" applyFont="1" applyBorder="1" applyProtection="1"/>
    <xf numFmtId="3" fontId="39" fillId="0" borderId="0" xfId="0" applyNumberFormat="1" applyFont="1" applyBorder="1" applyAlignment="1" applyProtection="1">
      <alignment horizontal="right"/>
      <protection locked="0"/>
    </xf>
    <xf numFmtId="3" fontId="15" fillId="0" borderId="0" xfId="0" applyNumberFormat="1" applyFont="1" applyBorder="1" applyProtection="1">
      <protection locked="0"/>
    </xf>
    <xf numFmtId="3" fontId="15" fillId="0" borderId="0" xfId="0" applyNumberFormat="1" applyFont="1" applyBorder="1" applyProtection="1"/>
    <xf numFmtId="3" fontId="39" fillId="0" borderId="0" xfId="0" applyNumberFormat="1" applyFont="1" applyFill="1" applyBorder="1" applyAlignment="1" applyProtection="1">
      <alignment horizontal="right"/>
    </xf>
    <xf numFmtId="3" fontId="39" fillId="0" borderId="0" xfId="0" applyNumberFormat="1" applyFont="1" applyBorder="1" applyAlignment="1" applyProtection="1">
      <alignment horizontal="right"/>
    </xf>
    <xf numFmtId="167" fontId="40" fillId="0" borderId="0" xfId="0" applyNumberFormat="1" applyFont="1" applyBorder="1" applyAlignment="1" applyProtection="1">
      <alignment horizontal="center" vertical="center"/>
    </xf>
    <xf numFmtId="14" fontId="41" fillId="0" borderId="0" xfId="0" applyNumberFormat="1" applyFont="1" applyFill="1" applyBorder="1" applyAlignment="1" applyProtection="1">
      <alignment horizontal="left"/>
      <protection locked="0"/>
    </xf>
    <xf numFmtId="0" fontId="37" fillId="0" borderId="30" xfId="0" applyFont="1" applyBorder="1" applyProtection="1"/>
    <xf numFmtId="3" fontId="39" fillId="0" borderId="31" xfId="0" applyNumberFormat="1" applyFont="1" applyBorder="1" applyAlignment="1" applyProtection="1">
      <alignment horizontal="right"/>
      <protection locked="0"/>
    </xf>
    <xf numFmtId="3" fontId="38" fillId="0" borderId="31" xfId="0" applyNumberFormat="1" applyFont="1" applyFill="1" applyBorder="1" applyAlignment="1" applyProtection="1">
      <alignment horizontal="left" vertical="center"/>
      <protection locked="0"/>
    </xf>
    <xf numFmtId="3" fontId="38" fillId="0" borderId="31" xfId="0" applyNumberFormat="1" applyFont="1" applyBorder="1" applyAlignment="1" applyProtection="1">
      <alignment horizontal="right"/>
      <protection locked="0"/>
    </xf>
    <xf numFmtId="3" fontId="38" fillId="0" borderId="31" xfId="0" applyNumberFormat="1" applyFont="1" applyBorder="1" applyAlignment="1" applyProtection="1">
      <alignment horizontal="right"/>
    </xf>
    <xf numFmtId="3" fontId="15" fillId="0" borderId="31" xfId="0" applyNumberFormat="1" applyFont="1" applyBorder="1" applyProtection="1"/>
    <xf numFmtId="3" fontId="38" fillId="0" borderId="31" xfId="0" applyNumberFormat="1" applyFont="1" applyBorder="1" applyProtection="1">
      <protection locked="0"/>
    </xf>
    <xf numFmtId="0" fontId="37" fillId="0" borderId="32" xfId="0" applyFont="1" applyBorder="1" applyProtection="1"/>
    <xf numFmtId="0" fontId="37" fillId="0" borderId="0" xfId="0" applyFont="1" applyBorder="1" applyProtection="1">
      <protection locked="0"/>
    </xf>
    <xf numFmtId="0" fontId="37" fillId="0" borderId="37" xfId="0" applyFont="1" applyBorder="1" applyProtection="1"/>
    <xf numFmtId="0" fontId="37" fillId="0" borderId="37" xfId="0" applyFont="1" applyFill="1" applyBorder="1" applyProtection="1"/>
    <xf numFmtId="3" fontId="37" fillId="57" borderId="3" xfId="0" applyNumberFormat="1" applyFont="1" applyFill="1" applyBorder="1" applyAlignment="1" applyProtection="1">
      <alignment horizontal="left" vertical="top"/>
      <protection locked="0"/>
    </xf>
    <xf numFmtId="3" fontId="37" fillId="57" borderId="3" xfId="0" applyNumberFormat="1" applyFont="1" applyFill="1" applyBorder="1" applyAlignment="1" applyProtection="1">
      <alignment horizontal="left" vertical="top"/>
    </xf>
    <xf numFmtId="0" fontId="40" fillId="0" borderId="29" xfId="0" applyFont="1" applyBorder="1" applyAlignment="1" applyProtection="1">
      <alignment vertical="center"/>
    </xf>
    <xf numFmtId="0" fontId="40" fillId="0" borderId="0" xfId="0" applyFont="1" applyBorder="1" applyAlignment="1" applyProtection="1">
      <alignment vertical="center"/>
    </xf>
    <xf numFmtId="9" fontId="37" fillId="57" borderId="33" xfId="1" applyFont="1" applyFill="1" applyBorder="1" applyAlignment="1" applyProtection="1">
      <alignment horizontal="left" vertical="center" wrapText="1"/>
    </xf>
    <xf numFmtId="9" fontId="37" fillId="57" borderId="33" xfId="1" applyFont="1" applyFill="1" applyBorder="1" applyAlignment="1" applyProtection="1">
      <alignment horizontal="left" vertical="center"/>
    </xf>
    <xf numFmtId="9" fontId="37" fillId="57" borderId="33" xfId="1" applyFont="1" applyFill="1" applyBorder="1" applyAlignment="1" applyProtection="1">
      <alignment horizontal="left" vertical="top"/>
    </xf>
    <xf numFmtId="9" fontId="37" fillId="57" borderId="2" xfId="1" applyFont="1" applyFill="1" applyBorder="1" applyAlignment="1" applyProtection="1">
      <alignment horizontal="left" vertical="center" wrapText="1"/>
    </xf>
    <xf numFmtId="9" fontId="15" fillId="0" borderId="38" xfId="1" applyNumberFormat="1" applyFont="1" applyFill="1" applyBorder="1" applyAlignment="1" applyProtection="1">
      <alignment horizontal="center" vertical="center" wrapText="1"/>
    </xf>
    <xf numFmtId="9" fontId="15" fillId="0" borderId="39" xfId="1" applyNumberFormat="1" applyFont="1" applyFill="1" applyBorder="1" applyAlignment="1" applyProtection="1">
      <alignment horizontal="center" vertical="center" wrapText="1"/>
    </xf>
    <xf numFmtId="9" fontId="15" fillId="0" borderId="40" xfId="1" applyNumberFormat="1" applyFont="1" applyFill="1" applyBorder="1" applyAlignment="1" applyProtection="1">
      <alignment horizontal="center" vertical="center" wrapText="1"/>
    </xf>
    <xf numFmtId="3" fontId="37" fillId="0" borderId="31" xfId="0" applyNumberFormat="1" applyFont="1" applyBorder="1" applyAlignment="1" applyProtection="1">
      <alignment horizontal="left" vertical="center"/>
      <protection locked="0"/>
    </xf>
    <xf numFmtId="3" fontId="37" fillId="0" borderId="31" xfId="0" applyNumberFormat="1" applyFont="1" applyBorder="1" applyAlignment="1" applyProtection="1">
      <alignment horizontal="left" vertical="center"/>
    </xf>
    <xf numFmtId="0" fontId="37" fillId="0" borderId="46" xfId="0" applyFont="1" applyBorder="1" applyProtection="1"/>
    <xf numFmtId="0" fontId="37" fillId="0" borderId="0" xfId="0" applyFont="1" applyFill="1" applyBorder="1" applyProtection="1"/>
    <xf numFmtId="3" fontId="37" fillId="0" borderId="27" xfId="0" applyNumberFormat="1" applyFont="1" applyBorder="1" applyAlignment="1" applyProtection="1">
      <alignment horizontal="left" vertical="center"/>
      <protection locked="0"/>
    </xf>
    <xf numFmtId="3" fontId="37" fillId="0" borderId="27" xfId="0" applyNumberFormat="1" applyFont="1" applyBorder="1" applyAlignment="1" applyProtection="1">
      <alignment horizontal="left" vertical="center"/>
    </xf>
    <xf numFmtId="3" fontId="37" fillId="57" borderId="34" xfId="0" applyNumberFormat="1" applyFont="1" applyFill="1" applyBorder="1" applyAlignment="1" applyProtection="1">
      <alignment horizontal="left" vertical="top" wrapText="1"/>
      <protection locked="0"/>
    </xf>
    <xf numFmtId="3" fontId="37" fillId="57" borderId="33" xfId="0" applyNumberFormat="1" applyFont="1" applyFill="1" applyBorder="1" applyAlignment="1" applyProtection="1">
      <alignment horizontal="left" vertical="top"/>
      <protection locked="0"/>
    </xf>
    <xf numFmtId="9" fontId="37" fillId="57" borderId="33" xfId="1" applyFont="1" applyFill="1" applyBorder="1" applyAlignment="1" applyProtection="1">
      <alignment horizontal="left" vertical="top" wrapText="1"/>
      <protection locked="0"/>
    </xf>
    <xf numFmtId="9" fontId="37" fillId="57" borderId="33" xfId="1" applyFont="1" applyFill="1" applyBorder="1" applyAlignment="1" applyProtection="1">
      <alignment horizontal="left" vertical="top" wrapText="1"/>
    </xf>
    <xf numFmtId="9" fontId="37" fillId="57" borderId="35" xfId="1" applyFont="1" applyFill="1" applyBorder="1" applyAlignment="1" applyProtection="1">
      <alignment horizontal="left" vertical="top" wrapText="1"/>
    </xf>
    <xf numFmtId="0" fontId="37" fillId="0" borderId="0" xfId="0" applyFont="1" applyBorder="1" applyAlignment="1" applyProtection="1">
      <alignment vertical="center"/>
      <protection locked="0"/>
    </xf>
    <xf numFmtId="0" fontId="37" fillId="0" borderId="28" xfId="0" applyFont="1" applyBorder="1" applyAlignment="1" applyProtection="1">
      <alignment vertical="center"/>
      <protection locked="0"/>
    </xf>
    <xf numFmtId="9" fontId="43" fillId="0" borderId="18" xfId="1" applyFont="1" applyFill="1" applyBorder="1" applyAlignment="1" applyProtection="1">
      <alignment horizontal="center" vertical="center" wrapText="1"/>
      <protection locked="0"/>
    </xf>
    <xf numFmtId="9" fontId="38" fillId="0" borderId="18" xfId="1" applyNumberFormat="1" applyFont="1" applyFill="1" applyBorder="1" applyAlignment="1" applyProtection="1">
      <alignment horizontal="center" vertical="center" wrapText="1"/>
      <protection locked="0"/>
    </xf>
    <xf numFmtId="3" fontId="38" fillId="0" borderId="18" xfId="1" applyNumberFormat="1" applyFont="1" applyFill="1" applyBorder="1" applyAlignment="1" applyProtection="1">
      <alignment horizontal="center" vertical="center" wrapText="1"/>
      <protection locked="0"/>
    </xf>
    <xf numFmtId="0" fontId="40" fillId="0" borderId="29" xfId="0" applyFont="1" applyBorder="1" applyAlignment="1" applyProtection="1">
      <alignment vertical="center"/>
      <protection locked="0"/>
    </xf>
    <xf numFmtId="0" fontId="40" fillId="0" borderId="0" xfId="0" applyFont="1" applyBorder="1" applyAlignment="1" applyProtection="1">
      <alignment vertical="center"/>
      <protection locked="0"/>
    </xf>
    <xf numFmtId="0" fontId="37" fillId="0" borderId="0" xfId="0" applyFont="1" applyAlignment="1" applyProtection="1">
      <alignment vertical="center"/>
      <protection locked="0"/>
    </xf>
    <xf numFmtId="0" fontId="37" fillId="0" borderId="0" xfId="0" applyFont="1" applyBorder="1" applyAlignment="1" applyProtection="1">
      <alignment vertical="center"/>
    </xf>
    <xf numFmtId="0" fontId="37" fillId="0" borderId="30" xfId="0" applyFont="1" applyBorder="1" applyAlignment="1" applyProtection="1">
      <alignment vertical="center"/>
    </xf>
    <xf numFmtId="3" fontId="37" fillId="0" borderId="31" xfId="0" applyNumberFormat="1" applyFont="1" applyBorder="1" applyAlignment="1" applyProtection="1">
      <alignment horizontal="center" vertical="center" wrapText="1"/>
      <protection locked="0"/>
    </xf>
    <xf numFmtId="3" fontId="37" fillId="0" borderId="31" xfId="0" applyNumberFormat="1" applyFont="1" applyBorder="1" applyAlignment="1" applyProtection="1">
      <alignment horizontal="left" vertical="center" wrapText="1"/>
      <protection locked="0"/>
    </xf>
    <xf numFmtId="3" fontId="37" fillId="0" borderId="31" xfId="0" applyNumberFormat="1" applyFont="1" applyBorder="1" applyAlignment="1" applyProtection="1">
      <alignment horizontal="left" vertical="center" wrapText="1"/>
    </xf>
    <xf numFmtId="9" fontId="38" fillId="0" borderId="31" xfId="1" applyNumberFormat="1" applyFont="1" applyFill="1" applyBorder="1" applyAlignment="1" applyProtection="1">
      <alignment horizontal="center" vertical="center" wrapText="1"/>
      <protection locked="0"/>
    </xf>
    <xf numFmtId="0" fontId="37" fillId="0" borderId="32" xfId="0" applyFont="1" applyBorder="1" applyAlignment="1" applyProtection="1">
      <alignment vertical="center"/>
    </xf>
    <xf numFmtId="0" fontId="37" fillId="0" borderId="0" xfId="0" applyFont="1" applyAlignment="1" applyProtection="1">
      <alignment vertical="center"/>
    </xf>
    <xf numFmtId="3" fontId="15" fillId="0" borderId="0" xfId="0" applyNumberFormat="1" applyFont="1" applyBorder="1" applyAlignment="1" applyProtection="1">
      <protection locked="0"/>
    </xf>
    <xf numFmtId="3" fontId="38" fillId="0" borderId="0" xfId="0" applyNumberFormat="1" applyFont="1" applyFill="1" applyBorder="1" applyAlignment="1" applyProtection="1">
      <alignment vertical="top"/>
    </xf>
    <xf numFmtId="0" fontId="37" fillId="0" borderId="0" xfId="0" applyFont="1" applyBorder="1" applyAlignment="1" applyProtection="1">
      <alignment horizontal="left"/>
    </xf>
    <xf numFmtId="2" fontId="38" fillId="0" borderId="0" xfId="1" applyNumberFormat="1" applyFont="1" applyFill="1" applyBorder="1" applyAlignment="1" applyProtection="1">
      <alignment horizontal="right" vertical="center" wrapText="1"/>
    </xf>
    <xf numFmtId="9" fontId="38" fillId="0" borderId="0" xfId="1" applyFont="1" applyFill="1" applyBorder="1" applyAlignment="1" applyProtection="1">
      <alignment horizontal="right" vertical="center" wrapText="1"/>
      <protection locked="0"/>
    </xf>
    <xf numFmtId="2" fontId="38" fillId="0" borderId="0" xfId="1" applyNumberFormat="1" applyFont="1" applyFill="1" applyBorder="1" applyAlignment="1" applyProtection="1">
      <alignment horizontal="right" vertical="center" wrapText="1"/>
      <protection locked="0"/>
    </xf>
    <xf numFmtId="3" fontId="34" fillId="0" borderId="18" xfId="0" applyNumberFormat="1" applyFont="1" applyBorder="1" applyAlignment="1" applyProtection="1">
      <alignment horizontal="center" vertical="center" wrapText="1"/>
      <protection locked="0"/>
    </xf>
    <xf numFmtId="3" fontId="34" fillId="0" borderId="19" xfId="0" applyNumberFormat="1" applyFont="1" applyFill="1" applyBorder="1" applyAlignment="1" applyProtection="1">
      <alignment vertical="top" wrapText="1"/>
      <protection locked="0"/>
    </xf>
    <xf numFmtId="167" fontId="34" fillId="0" borderId="18" xfId="0" applyNumberFormat="1" applyFont="1" applyFill="1" applyBorder="1" applyAlignment="1" applyProtection="1">
      <alignment horizontal="center" vertical="center"/>
      <protection locked="0"/>
    </xf>
    <xf numFmtId="3" fontId="3" fillId="0" borderId="0" xfId="0" applyNumberFormat="1" applyFont="1" applyFill="1" applyBorder="1" applyAlignment="1" applyProtection="1">
      <alignment vertical="top"/>
      <protection locked="0"/>
    </xf>
    <xf numFmtId="3" fontId="3" fillId="0" borderId="0" xfId="0" applyNumberFormat="1" applyFont="1" applyFill="1" applyBorder="1" applyAlignment="1" applyProtection="1">
      <alignment vertical="top"/>
    </xf>
    <xf numFmtId="0" fontId="34" fillId="0" borderId="65" xfId="0" applyFont="1" applyBorder="1" applyAlignment="1">
      <alignment horizontal="left" vertical="top" wrapText="1"/>
    </xf>
    <xf numFmtId="0" fontId="35" fillId="0" borderId="0" xfId="0" applyFont="1" applyAlignment="1">
      <alignment vertical="center"/>
    </xf>
    <xf numFmtId="3" fontId="35" fillId="0" borderId="0" xfId="0" applyNumberFormat="1" applyFont="1" applyAlignment="1">
      <alignment horizontal="center" vertical="center" wrapText="1"/>
    </xf>
    <xf numFmtId="0" fontId="35" fillId="60" borderId="33" xfId="0" applyFont="1" applyFill="1" applyBorder="1" applyAlignment="1">
      <alignment horizontal="left" vertical="top" wrapText="1"/>
    </xf>
    <xf numFmtId="0" fontId="35" fillId="61" borderId="33" xfId="0" applyFont="1" applyFill="1" applyBorder="1" applyAlignment="1">
      <alignment horizontal="left" vertical="top" wrapText="1"/>
    </xf>
    <xf numFmtId="0" fontId="35" fillId="62" borderId="33" xfId="0" applyFont="1" applyFill="1" applyBorder="1" applyAlignment="1">
      <alignment horizontal="left" vertical="top" wrapText="1"/>
    </xf>
    <xf numFmtId="0" fontId="35" fillId="60" borderId="4" xfId="0" applyFont="1" applyFill="1" applyBorder="1" applyAlignment="1">
      <alignment horizontal="left" vertical="top" wrapText="1"/>
    </xf>
    <xf numFmtId="0" fontId="35" fillId="61" borderId="4" xfId="0" applyFont="1" applyFill="1" applyBorder="1" applyAlignment="1">
      <alignment horizontal="left" vertical="top" wrapText="1"/>
    </xf>
    <xf numFmtId="0" fontId="35" fillId="61" borderId="4" xfId="0" applyFont="1" applyFill="1" applyBorder="1" applyAlignment="1">
      <alignment horizontal="left" vertical="center"/>
    </xf>
    <xf numFmtId="0" fontId="35" fillId="61" borderId="4" xfId="0" applyFont="1" applyFill="1" applyBorder="1" applyAlignment="1">
      <alignment horizontal="left" vertical="center" wrapText="1"/>
    </xf>
    <xf numFmtId="0" fontId="35" fillId="62" borderId="4" xfId="0" applyFont="1" applyFill="1" applyBorder="1" applyAlignment="1">
      <alignment horizontal="left" vertical="top" wrapText="1"/>
    </xf>
    <xf numFmtId="0" fontId="35" fillId="0" borderId="65" xfId="0" applyFont="1" applyBorder="1" applyAlignment="1">
      <alignment horizontal="right" vertical="top" wrapText="1"/>
    </xf>
    <xf numFmtId="0" fontId="35" fillId="0" borderId="66" xfId="0" applyFont="1" applyBorder="1" applyAlignment="1">
      <alignment horizontal="left" vertical="top" wrapText="1"/>
    </xf>
    <xf numFmtId="0" fontId="35" fillId="0" borderId="65" xfId="0" applyFont="1" applyBorder="1" applyAlignment="1">
      <alignment horizontal="left" vertical="top" wrapText="1"/>
    </xf>
    <xf numFmtId="177" fontId="35" fillId="0" borderId="65" xfId="0" applyNumberFormat="1" applyFont="1" applyBorder="1" applyAlignment="1">
      <alignment horizontal="center" vertical="center"/>
    </xf>
    <xf numFmtId="0" fontId="35" fillId="0" borderId="65" xfId="0" applyFont="1" applyBorder="1" applyAlignment="1">
      <alignment vertical="center" wrapText="1"/>
    </xf>
    <xf numFmtId="0" fontId="35" fillId="0" borderId="67" xfId="0" applyFont="1" applyBorder="1" applyAlignment="1">
      <alignment horizontal="center" vertical="center" wrapText="1"/>
    </xf>
    <xf numFmtId="0" fontId="35" fillId="0" borderId="65" xfId="0" applyFont="1" applyBorder="1" applyAlignment="1">
      <alignment horizontal="center" vertical="center"/>
    </xf>
    <xf numFmtId="0" fontId="35" fillId="0" borderId="65" xfId="0" applyFont="1" applyBorder="1" applyAlignment="1">
      <alignment horizontal="left" vertical="center" wrapText="1"/>
    </xf>
    <xf numFmtId="0" fontId="35" fillId="0" borderId="65" xfId="0" applyFont="1" applyBorder="1" applyAlignment="1">
      <alignment horizontal="center" vertical="center" wrapText="1"/>
    </xf>
    <xf numFmtId="176" fontId="35" fillId="0" borderId="65" xfId="0" applyNumberFormat="1" applyFont="1" applyBorder="1" applyAlignment="1">
      <alignment horizontal="left" vertical="center"/>
    </xf>
    <xf numFmtId="0" fontId="35" fillId="0" borderId="68" xfId="0" applyFont="1" applyBorder="1" applyAlignment="1">
      <alignment vertical="top" wrapText="1"/>
    </xf>
    <xf numFmtId="177" fontId="35" fillId="0" borderId="68" xfId="0" applyNumberFormat="1" applyFont="1" applyBorder="1" applyAlignment="1">
      <alignment horizontal="center" vertical="center"/>
    </xf>
    <xf numFmtId="0" fontId="35" fillId="0" borderId="68" xfId="0" applyFont="1" applyBorder="1" applyAlignment="1">
      <alignment vertical="center" wrapText="1"/>
    </xf>
    <xf numFmtId="0" fontId="35" fillId="0" borderId="69" xfId="0" applyFont="1" applyBorder="1" applyAlignment="1">
      <alignment horizontal="center" vertical="center" wrapText="1"/>
    </xf>
    <xf numFmtId="0" fontId="35" fillId="0" borderId="68" xfId="0" applyFont="1" applyBorder="1" applyAlignment="1">
      <alignment horizontal="center" vertical="center" wrapText="1"/>
    </xf>
    <xf numFmtId="0" fontId="35" fillId="0" borderId="68" xfId="0" applyFont="1" applyBorder="1" applyAlignment="1">
      <alignment horizontal="left" vertical="top" wrapText="1"/>
    </xf>
    <xf numFmtId="0" fontId="36" fillId="0" borderId="65" xfId="0" applyFont="1" applyBorder="1" applyAlignment="1">
      <alignment horizontal="center" vertical="center" wrapText="1"/>
    </xf>
    <xf numFmtId="175" fontId="36" fillId="0" borderId="65" xfId="0" applyNumberFormat="1" applyFont="1" applyBorder="1" applyAlignment="1">
      <alignment horizontal="center" vertical="center" wrapText="1"/>
    </xf>
    <xf numFmtId="175" fontId="35" fillId="0" borderId="65" xfId="0" applyNumberFormat="1" applyFont="1" applyBorder="1" applyAlignment="1">
      <alignment horizontal="center" vertical="center" wrapText="1"/>
    </xf>
    <xf numFmtId="175" fontId="36" fillId="0" borderId="68" xfId="0" applyNumberFormat="1" applyFont="1" applyBorder="1" applyAlignment="1">
      <alignment horizontal="center" vertical="center" wrapText="1"/>
    </xf>
    <xf numFmtId="175" fontId="35" fillId="0" borderId="68" xfId="0" applyNumberFormat="1" applyFont="1" applyBorder="1" applyAlignment="1">
      <alignment horizontal="center" vertical="center" wrapText="1"/>
    </xf>
    <xf numFmtId="0" fontId="33" fillId="0" borderId="55" xfId="0" applyFont="1" applyBorder="1" applyAlignment="1" applyProtection="1">
      <alignment horizontal="left" vertical="center" wrapText="1"/>
      <protection locked="0"/>
    </xf>
    <xf numFmtId="0" fontId="34" fillId="0" borderId="56" xfId="0" applyFont="1" applyBorder="1" applyProtection="1">
      <protection locked="0"/>
    </xf>
    <xf numFmtId="0" fontId="34" fillId="0" borderId="57" xfId="0" applyFont="1" applyBorder="1" applyProtection="1">
      <protection locked="0"/>
    </xf>
    <xf numFmtId="9" fontId="37" fillId="57" borderId="36" xfId="1" applyFont="1" applyFill="1" applyBorder="1" applyAlignment="1" applyProtection="1">
      <alignment horizontal="left" vertical="center" wrapText="1"/>
      <protection locked="0"/>
    </xf>
    <xf numFmtId="9" fontId="37" fillId="57" borderId="41" xfId="1" applyFont="1" applyFill="1" applyBorder="1" applyAlignment="1" applyProtection="1">
      <alignment horizontal="left" vertical="center" wrapText="1"/>
      <protection locked="0"/>
    </xf>
    <xf numFmtId="0" fontId="38" fillId="0" borderId="20" xfId="275" applyNumberFormat="1" applyFont="1" applyFill="1" applyBorder="1" applyAlignment="1" applyProtection="1">
      <alignment horizontal="center" vertical="center"/>
      <protection locked="0"/>
    </xf>
    <xf numFmtId="0" fontId="38" fillId="0" borderId="43" xfId="275" applyNumberFormat="1" applyFont="1" applyFill="1" applyBorder="1" applyAlignment="1" applyProtection="1">
      <alignment horizontal="center" vertical="center"/>
      <protection locked="0"/>
    </xf>
    <xf numFmtId="0" fontId="38" fillId="0" borderId="21" xfId="275" applyNumberFormat="1" applyFont="1" applyFill="1" applyBorder="1" applyAlignment="1" applyProtection="1">
      <alignment horizontal="center" vertical="center"/>
      <protection locked="0"/>
    </xf>
    <xf numFmtId="0" fontId="38" fillId="0" borderId="22" xfId="275" applyNumberFormat="1" applyFont="1" applyFill="1" applyBorder="1" applyAlignment="1" applyProtection="1">
      <alignment horizontal="center" vertical="center"/>
      <protection locked="0"/>
    </xf>
    <xf numFmtId="0" fontId="38" fillId="0" borderId="0" xfId="275" applyNumberFormat="1" applyFont="1" applyFill="1" applyBorder="1" applyAlignment="1" applyProtection="1">
      <alignment horizontal="center" vertical="center"/>
      <protection locked="0"/>
    </xf>
    <xf numFmtId="0" fontId="38" fillId="0" borderId="23" xfId="275" applyNumberFormat="1" applyFont="1" applyFill="1" applyBorder="1" applyAlignment="1" applyProtection="1">
      <alignment horizontal="center" vertical="center"/>
      <protection locked="0"/>
    </xf>
    <xf numFmtId="0" fontId="38" fillId="0" borderId="24" xfId="275" applyNumberFormat="1" applyFont="1" applyFill="1" applyBorder="1" applyAlignment="1" applyProtection="1">
      <alignment horizontal="center" vertical="center"/>
      <protection locked="0"/>
    </xf>
    <xf numFmtId="0" fontId="38" fillId="0" borderId="44" xfId="275" applyNumberFormat="1" applyFont="1" applyFill="1" applyBorder="1" applyAlignment="1" applyProtection="1">
      <alignment horizontal="center" vertical="center"/>
      <protection locked="0"/>
    </xf>
    <xf numFmtId="0" fontId="38" fillId="0" borderId="25" xfId="275" applyNumberFormat="1" applyFont="1" applyFill="1" applyBorder="1" applyAlignment="1" applyProtection="1">
      <alignment horizontal="center" vertical="center"/>
      <protection locked="0"/>
    </xf>
    <xf numFmtId="9" fontId="15" fillId="0" borderId="18" xfId="1" applyNumberFormat="1" applyFont="1" applyFill="1" applyBorder="1" applyAlignment="1" applyProtection="1">
      <alignment horizontal="center" vertical="center" wrapText="1"/>
    </xf>
    <xf numFmtId="9" fontId="15" fillId="0" borderId="38" xfId="1" applyNumberFormat="1" applyFont="1" applyFill="1" applyBorder="1" applyAlignment="1" applyProtection="1">
      <alignment horizontal="center" vertical="center" wrapText="1"/>
    </xf>
    <xf numFmtId="9" fontId="15" fillId="0" borderId="39" xfId="1" applyNumberFormat="1" applyFont="1" applyFill="1" applyBorder="1" applyAlignment="1" applyProtection="1">
      <alignment horizontal="center" vertical="center" wrapText="1"/>
    </xf>
    <xf numFmtId="9" fontId="15" fillId="0" borderId="40" xfId="1" applyNumberFormat="1" applyFont="1" applyFill="1" applyBorder="1" applyAlignment="1" applyProtection="1">
      <alignment horizontal="center" vertical="center" wrapText="1"/>
    </xf>
    <xf numFmtId="9" fontId="42" fillId="0" borderId="18" xfId="1" applyNumberFormat="1" applyFont="1" applyFill="1" applyBorder="1" applyAlignment="1" applyProtection="1">
      <alignment horizontal="center" vertical="center" wrapText="1"/>
    </xf>
    <xf numFmtId="9" fontId="42" fillId="0" borderId="38" xfId="1" applyNumberFormat="1" applyFont="1" applyFill="1" applyBorder="1" applyAlignment="1" applyProtection="1">
      <alignment horizontal="center" vertical="center" wrapText="1"/>
    </xf>
    <xf numFmtId="9" fontId="42" fillId="0" borderId="39" xfId="1" applyNumberFormat="1" applyFont="1" applyFill="1" applyBorder="1" applyAlignment="1" applyProtection="1">
      <alignment horizontal="center" vertical="center" wrapText="1"/>
    </xf>
    <xf numFmtId="9" fontId="42" fillId="0" borderId="40" xfId="1" applyNumberFormat="1" applyFont="1" applyFill="1" applyBorder="1" applyAlignment="1" applyProtection="1">
      <alignment horizontal="center" vertical="center" wrapText="1"/>
    </xf>
    <xf numFmtId="0" fontId="35" fillId="61" borderId="64" xfId="0" applyFont="1" applyFill="1" applyBorder="1" applyAlignment="1">
      <alignment horizontal="left" vertical="top" wrapText="1"/>
    </xf>
    <xf numFmtId="0" fontId="34" fillId="0" borderId="34" xfId="0" applyFont="1" applyBorder="1"/>
    <xf numFmtId="0" fontId="34" fillId="0" borderId="2" xfId="0" applyFont="1" applyBorder="1"/>
    <xf numFmtId="0" fontId="44" fillId="59" borderId="0" xfId="0" applyFont="1" applyFill="1" applyAlignment="1">
      <alignment horizontal="left"/>
    </xf>
    <xf numFmtId="0" fontId="34" fillId="0" borderId="0" xfId="0" applyFont="1"/>
    <xf numFmtId="0" fontId="45" fillId="60" borderId="61" xfId="0" applyFont="1" applyFill="1" applyBorder="1" applyAlignment="1">
      <alignment horizontal="left" vertical="top" wrapText="1"/>
    </xf>
    <xf numFmtId="0" fontId="34" fillId="0" borderId="62" xfId="0" applyFont="1" applyBorder="1"/>
    <xf numFmtId="0" fontId="34" fillId="0" borderId="63" xfId="0" applyFont="1" applyBorder="1"/>
    <xf numFmtId="0" fontId="45" fillId="61" borderId="61" xfId="0" applyFont="1" applyFill="1" applyBorder="1" applyAlignment="1">
      <alignment horizontal="left" vertical="top" wrapText="1"/>
    </xf>
    <xf numFmtId="0" fontId="45" fillId="62" borderId="61" xfId="0" applyFont="1" applyFill="1" applyBorder="1" applyAlignment="1">
      <alignment horizontal="left" vertical="top" wrapText="1"/>
    </xf>
    <xf numFmtId="0" fontId="29" fillId="2" borderId="17" xfId="0" applyFont="1" applyFill="1" applyBorder="1" applyAlignment="1">
      <alignment horizontal="center"/>
    </xf>
    <xf numFmtId="0" fontId="2" fillId="0" borderId="53" xfId="0" applyFont="1" applyBorder="1" applyAlignment="1" applyProtection="1">
      <alignment horizontal="left" vertical="center"/>
      <protection locked="0"/>
    </xf>
    <xf numFmtId="0" fontId="2" fillId="0" borderId="54" xfId="0" applyFont="1" applyBorder="1" applyAlignment="1" applyProtection="1">
      <alignment horizontal="left" vertical="center"/>
      <protection locked="0"/>
    </xf>
    <xf numFmtId="0" fontId="2" fillId="0" borderId="10" xfId="0" applyFont="1" applyBorder="1" applyAlignment="1" applyProtection="1">
      <alignment horizontal="left" vertical="center"/>
      <protection locked="0"/>
    </xf>
  </cellXfs>
  <cellStyles count="634">
    <cellStyle name="%" xfId="2"/>
    <cellStyle name="% 2" xfId="3"/>
    <cellStyle name="20% - Ênfase1 2" xfId="4"/>
    <cellStyle name="20% - Ênfase1 2 2" xfId="5"/>
    <cellStyle name="20% - Ênfase2 2" xfId="6"/>
    <cellStyle name="20% - Ênfase3 2" xfId="7"/>
    <cellStyle name="20% - Ênfase4 2" xfId="8"/>
    <cellStyle name="20% - Ênfase4 2 2" xfId="9"/>
    <cellStyle name="20% - Ênfase5 2" xfId="10"/>
    <cellStyle name="20% - Ênfase5 2 2" xfId="11"/>
    <cellStyle name="20% - Ênfase6 2" xfId="12"/>
    <cellStyle name="20% - Ênfase6 2 2" xfId="13"/>
    <cellStyle name="20% - Énfasis1" xfId="14"/>
    <cellStyle name="20% - Énfasis1 2" xfId="15"/>
    <cellStyle name="20% - Énfasis1 2 2" xfId="16"/>
    <cellStyle name="20% - Énfasis1 3" xfId="17"/>
    <cellStyle name="20% - Énfasis2" xfId="18"/>
    <cellStyle name="20% - Énfasis2 2" xfId="19"/>
    <cellStyle name="20% - Énfasis2 2 2" xfId="20"/>
    <cellStyle name="20% - Énfasis2 3" xfId="21"/>
    <cellStyle name="20% - Énfasis3" xfId="22"/>
    <cellStyle name="20% - Énfasis3 2" xfId="23"/>
    <cellStyle name="20% - Énfasis3 2 2" xfId="24"/>
    <cellStyle name="20% - Énfasis3 3" xfId="25"/>
    <cellStyle name="20% - Énfasis4" xfId="26"/>
    <cellStyle name="20% - Énfasis4 2" xfId="27"/>
    <cellStyle name="20% - Énfasis4 2 2" xfId="28"/>
    <cellStyle name="20% - Énfasis4 3" xfId="29"/>
    <cellStyle name="20% - Énfasis5" xfId="30"/>
    <cellStyle name="20% - Énfasis5 2" xfId="31"/>
    <cellStyle name="20% - Énfasis5 2 2" xfId="32"/>
    <cellStyle name="20% - Énfasis5 3" xfId="33"/>
    <cellStyle name="20% - Énfasis6" xfId="34"/>
    <cellStyle name="20% - Énfasis6 2" xfId="35"/>
    <cellStyle name="20% - Énfasis6 2 2" xfId="36"/>
    <cellStyle name="20% - Énfasis6 3" xfId="37"/>
    <cellStyle name="40% - Ênfase1 2" xfId="38"/>
    <cellStyle name="40% - Ênfase2 2" xfId="39"/>
    <cellStyle name="40% - Ênfase3 2" xfId="40"/>
    <cellStyle name="40% - Ênfase4 2" xfId="41"/>
    <cellStyle name="40% - Ênfase4 2 2" xfId="42"/>
    <cellStyle name="40% - Ênfase5 2" xfId="43"/>
    <cellStyle name="40% - Ênfase6 2" xfId="44"/>
    <cellStyle name="40% - Énfasis1" xfId="45"/>
    <cellStyle name="40% - Énfasis1 2" xfId="46"/>
    <cellStyle name="40% - Énfasis1 2 2" xfId="47"/>
    <cellStyle name="40% - Énfasis1 3" xfId="48"/>
    <cellStyle name="40% - Énfasis2" xfId="49"/>
    <cellStyle name="40% - Énfasis2 2" xfId="50"/>
    <cellStyle name="40% - Énfasis2 2 2" xfId="51"/>
    <cellStyle name="40% - Énfasis2 3" xfId="52"/>
    <cellStyle name="40% - Énfasis3" xfId="53"/>
    <cellStyle name="40% - Énfasis3 2" xfId="54"/>
    <cellStyle name="40% - Énfasis3 2 2" xfId="55"/>
    <cellStyle name="40% - Énfasis3 3" xfId="56"/>
    <cellStyle name="40% - Énfasis4" xfId="57"/>
    <cellStyle name="40% - Énfasis4 2" xfId="58"/>
    <cellStyle name="40% - Énfasis4 2 2" xfId="59"/>
    <cellStyle name="40% - Énfasis4 3" xfId="60"/>
    <cellStyle name="40% - Énfasis5" xfId="61"/>
    <cellStyle name="40% - Énfasis5 2" xfId="62"/>
    <cellStyle name="40% - Énfasis5 2 2" xfId="63"/>
    <cellStyle name="40% - Énfasis5 3" xfId="64"/>
    <cellStyle name="40% - Énfasis6" xfId="65"/>
    <cellStyle name="40% - Énfasis6 2" xfId="66"/>
    <cellStyle name="40% - Énfasis6 2 2" xfId="67"/>
    <cellStyle name="40% - Énfasis6 3" xfId="68"/>
    <cellStyle name="60% - Ênfase1 2" xfId="69"/>
    <cellStyle name="60% - Ênfase1 2 2" xfId="70"/>
    <cellStyle name="60% - Ênfase2 2" xfId="71"/>
    <cellStyle name="60% - Ênfase3 2" xfId="72"/>
    <cellStyle name="60% - Ênfase4 2" xfId="73"/>
    <cellStyle name="60% - Ênfase5 2" xfId="74"/>
    <cellStyle name="60% - Ênfase6 2" xfId="75"/>
    <cellStyle name="60% - Énfasis1" xfId="76"/>
    <cellStyle name="60% - Énfasis1 2" xfId="77"/>
    <cellStyle name="60% - Énfasis2" xfId="78"/>
    <cellStyle name="60% - Énfasis2 2" xfId="79"/>
    <cellStyle name="60% - Énfasis3" xfId="80"/>
    <cellStyle name="60% - Énfasis3 2" xfId="81"/>
    <cellStyle name="60% - Énfasis4" xfId="82"/>
    <cellStyle name="60% - Énfasis4 2" xfId="83"/>
    <cellStyle name="60% - Énfasis5" xfId="84"/>
    <cellStyle name="60% - Énfasis5 2" xfId="85"/>
    <cellStyle name="60% - Énfasis6" xfId="86"/>
    <cellStyle name="60% - Énfasis6 2" xfId="87"/>
    <cellStyle name="active" xfId="88"/>
    <cellStyle name="active 2" xfId="89"/>
    <cellStyle name="Bom 2" xfId="90"/>
    <cellStyle name="Buena" xfId="91"/>
    <cellStyle name="Buena 2" xfId="92"/>
    <cellStyle name="Cálculo 2" xfId="93"/>
    <cellStyle name="Cálculo 2 2" xfId="94"/>
    <cellStyle name="Cálculo 2 2 2" xfId="606"/>
    <cellStyle name="Cálculo 2 3" xfId="95"/>
    <cellStyle name="Cálculo 2 3 2" xfId="607"/>
    <cellStyle name="Cálculo 2 4" xfId="96"/>
    <cellStyle name="Cálculo 2 4 2" xfId="608"/>
    <cellStyle name="Cálculo 2 5" xfId="605"/>
    <cellStyle name="Cálculo 3" xfId="97"/>
    <cellStyle name="Cálculo 3 2" xfId="609"/>
    <cellStyle name="Cálculo 4" xfId="98"/>
    <cellStyle name="Cálculo 4 2" xfId="610"/>
    <cellStyle name="Cálculo 5" xfId="99"/>
    <cellStyle name="Cálculo 5 2" xfId="611"/>
    <cellStyle name="Campo do Assistente de dados" xfId="100"/>
    <cellStyle name="Canto do Assistente de dados" xfId="101"/>
    <cellStyle name="Categoria do Assistente de dados" xfId="102"/>
    <cellStyle name="Celda de comprobación" xfId="103"/>
    <cellStyle name="Celda de comprobación 2" xfId="104"/>
    <cellStyle name="Celda vinculada" xfId="105"/>
    <cellStyle name="Celda vinculada 2" xfId="106"/>
    <cellStyle name="Célula de Verificação 2" xfId="107"/>
    <cellStyle name="Célula Vinculada 2" xfId="108"/>
    <cellStyle name="Comma 10" xfId="109"/>
    <cellStyle name="Comma 10 2" xfId="110"/>
    <cellStyle name="Comma 11" xfId="111"/>
    <cellStyle name="Comma 11 2" xfId="112"/>
    <cellStyle name="Comma 12" xfId="113"/>
    <cellStyle name="Comma 12 2" xfId="114"/>
    <cellStyle name="Comma 13" xfId="115"/>
    <cellStyle name="Comma 13 2" xfId="116"/>
    <cellStyle name="Comma 14" xfId="117"/>
    <cellStyle name="Comma 14 2" xfId="118"/>
    <cellStyle name="Comma 15" xfId="119"/>
    <cellStyle name="Comma 15 2" xfId="120"/>
    <cellStyle name="Comma 16" xfId="121"/>
    <cellStyle name="Comma 16 2" xfId="122"/>
    <cellStyle name="Comma 17" xfId="123"/>
    <cellStyle name="Comma 17 2" xfId="124"/>
    <cellStyle name="Comma 18" xfId="125"/>
    <cellStyle name="Comma 18 2" xfId="126"/>
    <cellStyle name="Comma 19" xfId="127"/>
    <cellStyle name="Comma 19 2" xfId="128"/>
    <cellStyle name="Comma 2" xfId="129"/>
    <cellStyle name="Comma 2 2" xfId="130"/>
    <cellStyle name="Comma 20" xfId="131"/>
    <cellStyle name="Comma 20 2" xfId="132"/>
    <cellStyle name="Comma 21" xfId="133"/>
    <cellStyle name="Comma 21 2" xfId="134"/>
    <cellStyle name="Comma 22" xfId="135"/>
    <cellStyle name="Comma 3" xfId="136"/>
    <cellStyle name="Comma 3 2" xfId="137"/>
    <cellStyle name="Comma 4" xfId="138"/>
    <cellStyle name="Comma 4 2" xfId="139"/>
    <cellStyle name="Comma 5" xfId="140"/>
    <cellStyle name="Comma 5 2" xfId="141"/>
    <cellStyle name="Comma 6" xfId="142"/>
    <cellStyle name="Comma 6 2" xfId="143"/>
    <cellStyle name="Comma 7" xfId="144"/>
    <cellStyle name="Comma 7 2" xfId="145"/>
    <cellStyle name="Comma 8" xfId="146"/>
    <cellStyle name="Comma 8 2" xfId="147"/>
    <cellStyle name="Comma 9" xfId="148"/>
    <cellStyle name="Comma 9 2" xfId="149"/>
    <cellStyle name="Currency 2" xfId="150"/>
    <cellStyle name="Currency 3" xfId="151"/>
    <cellStyle name="date" xfId="152"/>
    <cellStyle name="Encabezado 4" xfId="153"/>
    <cellStyle name="Encabezado 4 2" xfId="154"/>
    <cellStyle name="Ênfase1 2" xfId="155"/>
    <cellStyle name="Ênfase1 2 2" xfId="156"/>
    <cellStyle name="Ênfase2 2" xfId="157"/>
    <cellStyle name="Ênfase3 2" xfId="158"/>
    <cellStyle name="Ênfase3 2 2" xfId="159"/>
    <cellStyle name="Ênfase4 2" xfId="160"/>
    <cellStyle name="Ênfase5 2" xfId="161"/>
    <cellStyle name="Ênfase6 2" xfId="162"/>
    <cellStyle name="Énfasis1" xfId="163"/>
    <cellStyle name="Énfasis1 2" xfId="164"/>
    <cellStyle name="Énfasis2" xfId="165"/>
    <cellStyle name="Énfasis2 2" xfId="166"/>
    <cellStyle name="Énfasis3" xfId="167"/>
    <cellStyle name="Énfasis3 2" xfId="168"/>
    <cellStyle name="Énfasis4" xfId="169"/>
    <cellStyle name="Énfasis4 2" xfId="170"/>
    <cellStyle name="Énfasis5" xfId="171"/>
    <cellStyle name="Énfasis5 2" xfId="172"/>
    <cellStyle name="Énfasis6" xfId="173"/>
    <cellStyle name="Énfasis6 2" xfId="174"/>
    <cellStyle name="Entrada 2" xfId="175"/>
    <cellStyle name="Entrada 2 2" xfId="176"/>
    <cellStyle name="Entrada 2 2 2" xfId="613"/>
    <cellStyle name="Entrada 2 3" xfId="177"/>
    <cellStyle name="Entrada 2 3 2" xfId="614"/>
    <cellStyle name="Entrada 2 4" xfId="178"/>
    <cellStyle name="Entrada 2 4 2" xfId="615"/>
    <cellStyle name="Entrada 2 5" xfId="612"/>
    <cellStyle name="Entrada 3" xfId="179"/>
    <cellStyle name="Entrada 3 2" xfId="616"/>
    <cellStyle name="Entrada 4" xfId="180"/>
    <cellStyle name="Entrada 4 2" xfId="617"/>
    <cellStyle name="Entrada 5" xfId="181"/>
    <cellStyle name="Entrada 5 2" xfId="618"/>
    <cellStyle name="Excel Built-in Normal" xfId="633"/>
    <cellStyle name="Excel_BuiltIn_Comma" xfId="182"/>
    <cellStyle name="Grey" xfId="183"/>
    <cellStyle name="Header1" xfId="184"/>
    <cellStyle name="Header1 2" xfId="185"/>
    <cellStyle name="Header2" xfId="186"/>
    <cellStyle name="Header2 2" xfId="187"/>
    <cellStyle name="Header2 2 2" xfId="620"/>
    <cellStyle name="Header2 3" xfId="619"/>
    <cellStyle name="Hyperlink 2" xfId="188"/>
    <cellStyle name="Hyperlink 2 2" xfId="189"/>
    <cellStyle name="Incorrecto" xfId="190"/>
    <cellStyle name="Incorrecto 2" xfId="191"/>
    <cellStyle name="Incorreto 2" xfId="192"/>
    <cellStyle name="Input [yellow]" xfId="193"/>
    <cellStyle name="Input [yellow] 2" xfId="621"/>
    <cellStyle name="Moeda 2" xfId="632"/>
    <cellStyle name="Neutra 2" xfId="194"/>
    <cellStyle name="Normal" xfId="0" builtinId="0"/>
    <cellStyle name="Normal - Style1" xfId="195"/>
    <cellStyle name="Normal - Style1 2" xfId="196"/>
    <cellStyle name="Normal - Style1 3" xfId="197"/>
    <cellStyle name="Normal - Style1 4" xfId="198"/>
    <cellStyle name="Normal - Style1 5" xfId="199"/>
    <cellStyle name="Normal - Style1 6" xfId="200"/>
    <cellStyle name="Normal - Style1 7" xfId="201"/>
    <cellStyle name="Normal - Style1 8" xfId="202"/>
    <cellStyle name="Normal - Style1 9" xfId="203"/>
    <cellStyle name="Normal 10" xfId="204"/>
    <cellStyle name="Normal 10 2" xfId="205"/>
    <cellStyle name="Normal 2" xfId="206"/>
    <cellStyle name="Normal 2 2" xfId="207"/>
    <cellStyle name="Normal 2 2 2" xfId="208"/>
    <cellStyle name="Normal 2 2 2 2" xfId="209"/>
    <cellStyle name="Normal 2 2 2 2 2" xfId="210"/>
    <cellStyle name="Normal 2 2 2 3" xfId="211"/>
    <cellStyle name="Normal 2 2 2 4" xfId="212"/>
    <cellStyle name="Normal 2 2 3" xfId="213"/>
    <cellStyle name="Normal 2 2 3 2" xfId="214"/>
    <cellStyle name="Normal 2 2 4" xfId="215"/>
    <cellStyle name="Normal 2 2 5" xfId="216"/>
    <cellStyle name="Normal 2 3" xfId="217"/>
    <cellStyle name="Normal 2 3 2" xfId="218"/>
    <cellStyle name="Normal 2 3 2 2" xfId="219"/>
    <cellStyle name="Normal 2 3 3" xfId="220"/>
    <cellStyle name="Normal 2 3 4" xfId="221"/>
    <cellStyle name="Normal 2 4" xfId="222"/>
    <cellStyle name="Normal 2 4 2" xfId="223"/>
    <cellStyle name="Normal 2 5" xfId="224"/>
    <cellStyle name="Normal 2 6" xfId="225"/>
    <cellStyle name="Normal 2_Tem_ProjectResourceRegister_TechEdited_616" xfId="226"/>
    <cellStyle name="Normal 3" xfId="227"/>
    <cellStyle name="Normal 3 2" xfId="228"/>
    <cellStyle name="Normal 3 2 2" xfId="229"/>
    <cellStyle name="Normal 3 2 2 2" xfId="230"/>
    <cellStyle name="Normal 3 2 2 2 2" xfId="231"/>
    <cellStyle name="Normal 3 2 2 2 2 2" xfId="232"/>
    <cellStyle name="Normal 3 2 2 2 3" xfId="233"/>
    <cellStyle name="Normal 3 2 2 2 4" xfId="234"/>
    <cellStyle name="Normal 3 2 2 3" xfId="235"/>
    <cellStyle name="Normal 3 2 2 3 2" xfId="236"/>
    <cellStyle name="Normal 3 2 2 4" xfId="237"/>
    <cellStyle name="Normal 3 2 2 5" xfId="238"/>
    <cellStyle name="Normal 3 2 3" xfId="239"/>
    <cellStyle name="Normal 3 2 3 2" xfId="240"/>
    <cellStyle name="Normal 3 2 3 2 2" xfId="241"/>
    <cellStyle name="Normal 3 2 3 2 2 2" xfId="242"/>
    <cellStyle name="Normal 3 2 3 2 3" xfId="243"/>
    <cellStyle name="Normal 3 2 3 3" xfId="244"/>
    <cellStyle name="Normal 3 2 3 3 2" xfId="245"/>
    <cellStyle name="Normal 3 2 3 4" xfId="246"/>
    <cellStyle name="Normal 3 2 3 5" xfId="247"/>
    <cellStyle name="Normal 3 2 4" xfId="248"/>
    <cellStyle name="Normal 3 2 4 2" xfId="249"/>
    <cellStyle name="Normal 3 2 4 2 2" xfId="250"/>
    <cellStyle name="Normal 3 2 4 3" xfId="251"/>
    <cellStyle name="Normal 3 2 5" xfId="252"/>
    <cellStyle name="Normal 3 2 5 2" xfId="253"/>
    <cellStyle name="Normal 3 2 6" xfId="254"/>
    <cellStyle name="Normal 3 2 7" xfId="255"/>
    <cellStyle name="Normal 3 3" xfId="256"/>
    <cellStyle name="Normal 3 3 2" xfId="257"/>
    <cellStyle name="Normal 3 3 2 2" xfId="258"/>
    <cellStyle name="Normal 3 3 2 2 2" xfId="259"/>
    <cellStyle name="Normal 3 3 2 3" xfId="260"/>
    <cellStyle name="Normal 3 3 2 4" xfId="261"/>
    <cellStyle name="Normal 3 3 3" xfId="262"/>
    <cellStyle name="Normal 3 3 3 2" xfId="263"/>
    <cellStyle name="Normal 3 3 4" xfId="264"/>
    <cellStyle name="Normal 3 3 5" xfId="265"/>
    <cellStyle name="Normal 3 4" xfId="266"/>
    <cellStyle name="Normal 3 4 2" xfId="267"/>
    <cellStyle name="Normal 3 4 2 2" xfId="268"/>
    <cellStyle name="Normal 3 4 3" xfId="269"/>
    <cellStyle name="Normal 3 4 4" xfId="270"/>
    <cellStyle name="Normal 3 5" xfId="271"/>
    <cellStyle name="Normal 3 5 2" xfId="272"/>
    <cellStyle name="Normal 3 6" xfId="273"/>
    <cellStyle name="Normal 3 7" xfId="274"/>
    <cellStyle name="Normal 4" xfId="275"/>
    <cellStyle name="Normal 4 2" xfId="276"/>
    <cellStyle name="Normal 4 2 2" xfId="277"/>
    <cellStyle name="Normal 4 3" xfId="278"/>
    <cellStyle name="Normal 4 3 2" xfId="279"/>
    <cellStyle name="Normal 4 4" xfId="280"/>
    <cellStyle name="Normal 5" xfId="281"/>
    <cellStyle name="Normal 5 2" xfId="282"/>
    <cellStyle name="Normal 6" xfId="283"/>
    <cellStyle name="Normal 6 2" xfId="284"/>
    <cellStyle name="Normal 7" xfId="285"/>
    <cellStyle name="Normal 8" xfId="286"/>
    <cellStyle name="Normal 9" xfId="287"/>
    <cellStyle name="Nota 2" xfId="288"/>
    <cellStyle name="Nota 2 2" xfId="622"/>
    <cellStyle name="Notas" xfId="289"/>
    <cellStyle name="Notas 2" xfId="290"/>
    <cellStyle name="Notas 2 2" xfId="624"/>
    <cellStyle name="Notas 3" xfId="623"/>
    <cellStyle name="Novo1" xfId="291"/>
    <cellStyle name="Novo1 2" xfId="292"/>
    <cellStyle name="Novo1 2 2" xfId="626"/>
    <cellStyle name="Novo1 3" xfId="625"/>
    <cellStyle name="nr_label" xfId="293"/>
    <cellStyle name="Percent [2]" xfId="294"/>
    <cellStyle name="Percent [2] 2" xfId="295"/>
    <cellStyle name="Percent [2] 3" xfId="296"/>
    <cellStyle name="Percent [2] 4" xfId="297"/>
    <cellStyle name="Percent [2] 5" xfId="298"/>
    <cellStyle name="Percent [2] 6" xfId="299"/>
    <cellStyle name="Percent [2] 7" xfId="300"/>
    <cellStyle name="Percent [2] 8" xfId="301"/>
    <cellStyle name="Percent [2] 9" xfId="302"/>
    <cellStyle name="Percent 10" xfId="303"/>
    <cellStyle name="Percent 100" xfId="304"/>
    <cellStyle name="Percent 101" xfId="305"/>
    <cellStyle name="Percent 102" xfId="306"/>
    <cellStyle name="Percent 103" xfId="307"/>
    <cellStyle name="Percent 104" xfId="308"/>
    <cellStyle name="Percent 105" xfId="309"/>
    <cellStyle name="Percent 106" xfId="310"/>
    <cellStyle name="Percent 107" xfId="311"/>
    <cellStyle name="Percent 108" xfId="312"/>
    <cellStyle name="Percent 109" xfId="313"/>
    <cellStyle name="Percent 11" xfId="314"/>
    <cellStyle name="Percent 110" xfId="315"/>
    <cellStyle name="Percent 111" xfId="316"/>
    <cellStyle name="Percent 112" xfId="317"/>
    <cellStyle name="Percent 113" xfId="318"/>
    <cellStyle name="Percent 114" xfId="319"/>
    <cellStyle name="Percent 115" xfId="320"/>
    <cellStyle name="Percent 116" xfId="321"/>
    <cellStyle name="Percent 117" xfId="322"/>
    <cellStyle name="Percent 118" xfId="323"/>
    <cellStyle name="Percent 119" xfId="324"/>
    <cellStyle name="Percent 12" xfId="325"/>
    <cellStyle name="Percent 120" xfId="326"/>
    <cellStyle name="Percent 121" xfId="327"/>
    <cellStyle name="Percent 122" xfId="328"/>
    <cellStyle name="Percent 123" xfId="329"/>
    <cellStyle name="Percent 124" xfId="330"/>
    <cellStyle name="Percent 125" xfId="331"/>
    <cellStyle name="Percent 126" xfId="332"/>
    <cellStyle name="Percent 127" xfId="333"/>
    <cellStyle name="Percent 128" xfId="334"/>
    <cellStyle name="Percent 129" xfId="335"/>
    <cellStyle name="Percent 13" xfId="336"/>
    <cellStyle name="Percent 130" xfId="337"/>
    <cellStyle name="Percent 131" xfId="338"/>
    <cellStyle name="Percent 132" xfId="339"/>
    <cellStyle name="Percent 133" xfId="340"/>
    <cellStyle name="Percent 134" xfId="341"/>
    <cellStyle name="Percent 135" xfId="342"/>
    <cellStyle name="Percent 136" xfId="343"/>
    <cellStyle name="Percent 137" xfId="344"/>
    <cellStyle name="Percent 138" xfId="345"/>
    <cellStyle name="Percent 139" xfId="346"/>
    <cellStyle name="Percent 14" xfId="347"/>
    <cellStyle name="Percent 140" xfId="348"/>
    <cellStyle name="Percent 141" xfId="349"/>
    <cellStyle name="Percent 142" xfId="350"/>
    <cellStyle name="Percent 143" xfId="351"/>
    <cellStyle name="Percent 144" xfId="352"/>
    <cellStyle name="Percent 145" xfId="353"/>
    <cellStyle name="Percent 146" xfId="354"/>
    <cellStyle name="Percent 147" xfId="355"/>
    <cellStyle name="Percent 148" xfId="356"/>
    <cellStyle name="Percent 149" xfId="357"/>
    <cellStyle name="Percent 15" xfId="358"/>
    <cellStyle name="Percent 150" xfId="359"/>
    <cellStyle name="Percent 151" xfId="360"/>
    <cellStyle name="Percent 152" xfId="361"/>
    <cellStyle name="Percent 153" xfId="362"/>
    <cellStyle name="Percent 154" xfId="363"/>
    <cellStyle name="Percent 155" xfId="364"/>
    <cellStyle name="Percent 156" xfId="365"/>
    <cellStyle name="Percent 157" xfId="366"/>
    <cellStyle name="Percent 158" xfId="367"/>
    <cellStyle name="Percent 159" xfId="368"/>
    <cellStyle name="Percent 16" xfId="369"/>
    <cellStyle name="Percent 160" xfId="370"/>
    <cellStyle name="Percent 161" xfId="371"/>
    <cellStyle name="Percent 162" xfId="372"/>
    <cellStyle name="Percent 163" xfId="373"/>
    <cellStyle name="Percent 164" xfId="374"/>
    <cellStyle name="Percent 165" xfId="375"/>
    <cellStyle name="Percent 166" xfId="376"/>
    <cellStyle name="Percent 167" xfId="377"/>
    <cellStyle name="Percent 168" xfId="378"/>
    <cellStyle name="Percent 169" xfId="379"/>
    <cellStyle name="Percent 17" xfId="380"/>
    <cellStyle name="Percent 170" xfId="381"/>
    <cellStyle name="Percent 171" xfId="382"/>
    <cellStyle name="Percent 172" xfId="383"/>
    <cellStyle name="Percent 173" xfId="384"/>
    <cellStyle name="Percent 174" xfId="385"/>
    <cellStyle name="Percent 175" xfId="386"/>
    <cellStyle name="Percent 176" xfId="387"/>
    <cellStyle name="Percent 177" xfId="388"/>
    <cellStyle name="Percent 178" xfId="389"/>
    <cellStyle name="Percent 179" xfId="390"/>
    <cellStyle name="Percent 18" xfId="391"/>
    <cellStyle name="Percent 180" xfId="392"/>
    <cellStyle name="Percent 181" xfId="393"/>
    <cellStyle name="Percent 182" xfId="394"/>
    <cellStyle name="Percent 183" xfId="395"/>
    <cellStyle name="Percent 184" xfId="396"/>
    <cellStyle name="Percent 185" xfId="397"/>
    <cellStyle name="Percent 186" xfId="398"/>
    <cellStyle name="Percent 187" xfId="399"/>
    <cellStyle name="Percent 188" xfId="400"/>
    <cellStyle name="Percent 189" xfId="401"/>
    <cellStyle name="Percent 19" xfId="402"/>
    <cellStyle name="Percent 190" xfId="403"/>
    <cellStyle name="Percent 191" xfId="404"/>
    <cellStyle name="Percent 192" xfId="405"/>
    <cellStyle name="Percent 193" xfId="406"/>
    <cellStyle name="Percent 194" xfId="407"/>
    <cellStyle name="Percent 195" xfId="408"/>
    <cellStyle name="Percent 196" xfId="409"/>
    <cellStyle name="Percent 197" xfId="410"/>
    <cellStyle name="Percent 198" xfId="411"/>
    <cellStyle name="Percent 199" xfId="412"/>
    <cellStyle name="Percent 2" xfId="413"/>
    <cellStyle name="Percent 20" xfId="414"/>
    <cellStyle name="Percent 200" xfId="415"/>
    <cellStyle name="Percent 201" xfId="416"/>
    <cellStyle name="Percent 202" xfId="417"/>
    <cellStyle name="Percent 203" xfId="418"/>
    <cellStyle name="Percent 204" xfId="419"/>
    <cellStyle name="Percent 205" xfId="420"/>
    <cellStyle name="Percent 206" xfId="421"/>
    <cellStyle name="Percent 207" xfId="422"/>
    <cellStyle name="Percent 208" xfId="423"/>
    <cellStyle name="Percent 209" xfId="424"/>
    <cellStyle name="Percent 21" xfId="425"/>
    <cellStyle name="Percent 210" xfId="426"/>
    <cellStyle name="Percent 211" xfId="427"/>
    <cellStyle name="Percent 212" xfId="428"/>
    <cellStyle name="Percent 213" xfId="429"/>
    <cellStyle name="Percent 214" xfId="430"/>
    <cellStyle name="Percent 215" xfId="431"/>
    <cellStyle name="Percent 216" xfId="432"/>
    <cellStyle name="Percent 217" xfId="433"/>
    <cellStyle name="Percent 218" xfId="434"/>
    <cellStyle name="Percent 219" xfId="435"/>
    <cellStyle name="Percent 22" xfId="436"/>
    <cellStyle name="Percent 220" xfId="437"/>
    <cellStyle name="Percent 221" xfId="438"/>
    <cellStyle name="Percent 222" xfId="439"/>
    <cellStyle name="Percent 223" xfId="440"/>
    <cellStyle name="Percent 224" xfId="441"/>
    <cellStyle name="Percent 225" xfId="442"/>
    <cellStyle name="Percent 226" xfId="443"/>
    <cellStyle name="Percent 227" xfId="444"/>
    <cellStyle name="Percent 228" xfId="445"/>
    <cellStyle name="Percent 229" xfId="446"/>
    <cellStyle name="Percent 23" xfId="447"/>
    <cellStyle name="Percent 230" xfId="448"/>
    <cellStyle name="Percent 231" xfId="449"/>
    <cellStyle name="Percent 232" xfId="450"/>
    <cellStyle name="Percent 233" xfId="451"/>
    <cellStyle name="Percent 234" xfId="452"/>
    <cellStyle name="Percent 235" xfId="453"/>
    <cellStyle name="Percent 236" xfId="454"/>
    <cellStyle name="Percent 237" xfId="455"/>
    <cellStyle name="Percent 238" xfId="456"/>
    <cellStyle name="Percent 239" xfId="457"/>
    <cellStyle name="Percent 24" xfId="458"/>
    <cellStyle name="Percent 240" xfId="459"/>
    <cellStyle name="Percent 241" xfId="460"/>
    <cellStyle name="Percent 25" xfId="461"/>
    <cellStyle name="Percent 26" xfId="462"/>
    <cellStyle name="Percent 27" xfId="463"/>
    <cellStyle name="Percent 28" xfId="464"/>
    <cellStyle name="Percent 29" xfId="465"/>
    <cellStyle name="Percent 3" xfId="466"/>
    <cellStyle name="Percent 30" xfId="467"/>
    <cellStyle name="Percent 31" xfId="468"/>
    <cellStyle name="Percent 32" xfId="469"/>
    <cellStyle name="Percent 33" xfId="470"/>
    <cellStyle name="Percent 34" xfId="471"/>
    <cellStyle name="Percent 35" xfId="472"/>
    <cellStyle name="Percent 36" xfId="473"/>
    <cellStyle name="Percent 37" xfId="474"/>
    <cellStyle name="Percent 38" xfId="475"/>
    <cellStyle name="Percent 39" xfId="476"/>
    <cellStyle name="Percent 4" xfId="477"/>
    <cellStyle name="Percent 40" xfId="478"/>
    <cellStyle name="Percent 41" xfId="479"/>
    <cellStyle name="Percent 42" xfId="480"/>
    <cellStyle name="Percent 43" xfId="481"/>
    <cellStyle name="Percent 44" xfId="482"/>
    <cellStyle name="Percent 45" xfId="483"/>
    <cellStyle name="Percent 46" xfId="484"/>
    <cellStyle name="Percent 47" xfId="485"/>
    <cellStyle name="Percent 48" xfId="486"/>
    <cellStyle name="Percent 49" xfId="487"/>
    <cellStyle name="Percent 5" xfId="488"/>
    <cellStyle name="Percent 50" xfId="489"/>
    <cellStyle name="Percent 51" xfId="490"/>
    <cellStyle name="Percent 52" xfId="491"/>
    <cellStyle name="Percent 53" xfId="492"/>
    <cellStyle name="Percent 54" xfId="493"/>
    <cellStyle name="Percent 55" xfId="494"/>
    <cellStyle name="Percent 56" xfId="495"/>
    <cellStyle name="Percent 57" xfId="496"/>
    <cellStyle name="Percent 58" xfId="497"/>
    <cellStyle name="Percent 59" xfId="498"/>
    <cellStyle name="Percent 6" xfId="499"/>
    <cellStyle name="Percent 60" xfId="500"/>
    <cellStyle name="Percent 61" xfId="501"/>
    <cellStyle name="Percent 62" xfId="502"/>
    <cellStyle name="Percent 63" xfId="503"/>
    <cellStyle name="Percent 64" xfId="504"/>
    <cellStyle name="Percent 65" xfId="505"/>
    <cellStyle name="Percent 66" xfId="506"/>
    <cellStyle name="Percent 67" xfId="507"/>
    <cellStyle name="Percent 68" xfId="508"/>
    <cellStyle name="Percent 69" xfId="509"/>
    <cellStyle name="Percent 7" xfId="510"/>
    <cellStyle name="Percent 70" xfId="511"/>
    <cellStyle name="Percent 71" xfId="512"/>
    <cellStyle name="Percent 72" xfId="513"/>
    <cellStyle name="Percent 73" xfId="514"/>
    <cellStyle name="Percent 74" xfId="515"/>
    <cellStyle name="Percent 75" xfId="516"/>
    <cellStyle name="Percent 76" xfId="517"/>
    <cellStyle name="Percent 77" xfId="518"/>
    <cellStyle name="Percent 78" xfId="519"/>
    <cellStyle name="Percent 79" xfId="520"/>
    <cellStyle name="Percent 8" xfId="521"/>
    <cellStyle name="Percent 80" xfId="522"/>
    <cellStyle name="Percent 81" xfId="523"/>
    <cellStyle name="Percent 82" xfId="524"/>
    <cellStyle name="Percent 83" xfId="525"/>
    <cellStyle name="Percent 84" xfId="526"/>
    <cellStyle name="Percent 85" xfId="527"/>
    <cellStyle name="Percent 86" xfId="528"/>
    <cellStyle name="Percent 87" xfId="529"/>
    <cellStyle name="Percent 88" xfId="530"/>
    <cellStyle name="Percent 89" xfId="531"/>
    <cellStyle name="Percent 9" xfId="532"/>
    <cellStyle name="Percent 90" xfId="533"/>
    <cellStyle name="Percent 91" xfId="534"/>
    <cellStyle name="Percent 92" xfId="535"/>
    <cellStyle name="Percent 93" xfId="536"/>
    <cellStyle name="Percent 94" xfId="537"/>
    <cellStyle name="Percent 95" xfId="538"/>
    <cellStyle name="Percent 96" xfId="539"/>
    <cellStyle name="Percent 97" xfId="540"/>
    <cellStyle name="Percent 98" xfId="541"/>
    <cellStyle name="Percent 99" xfId="542"/>
    <cellStyle name="Porcentagem" xfId="1" builtinId="5"/>
    <cellStyle name="Porcentagem 2" xfId="543"/>
    <cellStyle name="Porcentagem 2 2" xfId="544"/>
    <cellStyle name="Porcentagem 2 3" xfId="545"/>
    <cellStyle name="Porcentagem 2 4" xfId="546"/>
    <cellStyle name="Porcentagem 2 5" xfId="547"/>
    <cellStyle name="Porcentagem 3" xfId="548"/>
    <cellStyle name="Porcentagem 4" xfId="549"/>
    <cellStyle name="Porcentagem 4 2" xfId="550"/>
    <cellStyle name="PSChar" xfId="551"/>
    <cellStyle name="PSChar 2" xfId="552"/>
    <cellStyle name="Resultado do Assistente de dados" xfId="553"/>
    <cellStyle name="Saída 2" xfId="554"/>
    <cellStyle name="Saída 2 2" xfId="555"/>
    <cellStyle name="Saída 2 2 2" xfId="628"/>
    <cellStyle name="Saída 2 3" xfId="627"/>
    <cellStyle name="Salida" xfId="556"/>
    <cellStyle name="Salida 2" xfId="557"/>
    <cellStyle name="Salida 2 2" xfId="630"/>
    <cellStyle name="Salida 3" xfId="629"/>
    <cellStyle name="Texto de advertencia" xfId="558"/>
    <cellStyle name="Texto de advertencia 2" xfId="559"/>
    <cellStyle name="Texto de Aviso 2" xfId="560"/>
    <cellStyle name="Texto explicativo 2" xfId="561"/>
    <cellStyle name="Texto Explicativo 2 10" xfId="562"/>
    <cellStyle name="Texto explicativo 2 2" xfId="563"/>
    <cellStyle name="Texto Explicativo 2 3" xfId="564"/>
    <cellStyle name="Texto Explicativo 2 4" xfId="565"/>
    <cellStyle name="Texto Explicativo 2 5" xfId="566"/>
    <cellStyle name="Texto Explicativo 2 6" xfId="567"/>
    <cellStyle name="Texto Explicativo 2 7" xfId="568"/>
    <cellStyle name="Texto Explicativo 2 8" xfId="569"/>
    <cellStyle name="Texto Explicativo 2 9" xfId="570"/>
    <cellStyle name="Texto explicativo 3" xfId="571"/>
    <cellStyle name="Texto explicativo 4" xfId="572"/>
    <cellStyle name="Texto explicativo 5" xfId="573"/>
    <cellStyle name="Título 1 1" xfId="574"/>
    <cellStyle name="Título 1 2" xfId="575"/>
    <cellStyle name="Título 1 2 2" xfId="576"/>
    <cellStyle name="Título 1 2 3" xfId="577"/>
    <cellStyle name="Título 1 2 4" xfId="578"/>
    <cellStyle name="Título 1 3" xfId="579"/>
    <cellStyle name="Título 1 4" xfId="580"/>
    <cellStyle name="Título 2 2" xfId="581"/>
    <cellStyle name="Título 2 2 2" xfId="582"/>
    <cellStyle name="Título 2 2 3" xfId="583"/>
    <cellStyle name="Título 2 3" xfId="584"/>
    <cellStyle name="Título 2 4" xfId="585"/>
    <cellStyle name="Título 3 2" xfId="586"/>
    <cellStyle name="Título 3 2 2" xfId="587"/>
    <cellStyle name="Título 3 2 3" xfId="588"/>
    <cellStyle name="Título 3 3" xfId="589"/>
    <cellStyle name="Título 3 4" xfId="590"/>
    <cellStyle name="Título 4 2" xfId="591"/>
    <cellStyle name="Título 4 3" xfId="592"/>
    <cellStyle name="Título 4 4" xfId="593"/>
    <cellStyle name="Título 4 5" xfId="594"/>
    <cellStyle name="Título 5" xfId="595"/>
    <cellStyle name="Título 6" xfId="596"/>
    <cellStyle name="Título 7" xfId="597"/>
    <cellStyle name="Título do Assistente de dados" xfId="598"/>
    <cellStyle name="Total 2" xfId="599"/>
    <cellStyle name="Total 2 2" xfId="631"/>
    <cellStyle name="Valor do Assistente de dados" xfId="600"/>
    <cellStyle name="Vírgula 2" xfId="601"/>
    <cellStyle name="Vírgula 2 2" xfId="602"/>
    <cellStyle name="Vírgula 2 3" xfId="603"/>
    <cellStyle name="Vírgula 3" xfId="604"/>
  </cellStyles>
  <dxfs count="83">
    <dxf>
      <fill>
        <patternFill patternType="solid">
          <fgColor rgb="FF92D050"/>
          <bgColor rgb="FF92D050"/>
        </patternFill>
      </fill>
    </dxf>
    <dxf>
      <fill>
        <patternFill patternType="solid">
          <fgColor rgb="FFFFFF00"/>
          <bgColor rgb="FFFFFF00"/>
        </patternFill>
      </fill>
    </dxf>
    <dxf>
      <fill>
        <patternFill patternType="solid">
          <fgColor theme="9"/>
          <bgColor theme="9"/>
        </patternFill>
      </fill>
    </dxf>
    <dxf>
      <font>
        <color theme="0"/>
      </font>
      <fill>
        <patternFill patternType="solid">
          <fgColor rgb="FFFF0000"/>
          <bgColor rgb="FFFF0000"/>
        </patternFill>
      </fill>
    </dxf>
    <dxf>
      <fill>
        <patternFill patternType="solid">
          <fgColor rgb="FF92D050"/>
          <bgColor rgb="FF92D050"/>
        </patternFill>
      </fill>
    </dxf>
    <dxf>
      <fill>
        <patternFill patternType="solid">
          <fgColor rgb="FFFFFF00"/>
          <bgColor rgb="FFFFFF00"/>
        </patternFill>
      </fill>
    </dxf>
    <dxf>
      <fill>
        <patternFill patternType="solid">
          <fgColor theme="9"/>
          <bgColor theme="9"/>
        </patternFill>
      </fill>
    </dxf>
    <dxf>
      <font>
        <color theme="0"/>
      </font>
      <fill>
        <patternFill patternType="solid">
          <fgColor rgb="FFFF0000"/>
          <bgColor rgb="FFFF0000"/>
        </patternFill>
      </fill>
    </dxf>
    <dxf>
      <fill>
        <patternFill patternType="solid">
          <fgColor rgb="FF92D050"/>
          <bgColor rgb="FF92D050"/>
        </patternFill>
      </fill>
    </dxf>
    <dxf>
      <fill>
        <patternFill patternType="solid">
          <fgColor rgb="FFFFFF00"/>
          <bgColor rgb="FFFFFF00"/>
        </patternFill>
      </fill>
    </dxf>
    <dxf>
      <fill>
        <patternFill patternType="solid">
          <fgColor theme="9"/>
          <bgColor theme="9"/>
        </patternFill>
      </fill>
    </dxf>
    <dxf>
      <font>
        <color theme="0"/>
      </font>
      <fill>
        <patternFill patternType="solid">
          <fgColor rgb="FFFF0000"/>
          <bgColor rgb="FFFF0000"/>
        </patternFill>
      </fill>
    </dxf>
    <dxf>
      <fill>
        <patternFill patternType="solid">
          <fgColor rgb="FF92D050"/>
          <bgColor rgb="FF92D050"/>
        </patternFill>
      </fill>
    </dxf>
    <dxf>
      <fill>
        <patternFill patternType="solid">
          <fgColor rgb="FFFFFF00"/>
          <bgColor rgb="FFFFFF00"/>
        </patternFill>
      </fill>
    </dxf>
    <dxf>
      <fill>
        <patternFill patternType="solid">
          <fgColor theme="9"/>
          <bgColor theme="9"/>
        </patternFill>
      </fill>
    </dxf>
    <dxf>
      <font>
        <color theme="0"/>
      </font>
      <fill>
        <patternFill patternType="solid">
          <fgColor rgb="FFFF0000"/>
          <bgColor rgb="FFFF0000"/>
        </patternFill>
      </fill>
    </dxf>
    <dxf>
      <fill>
        <patternFill patternType="solid">
          <fgColor rgb="FF92D050"/>
          <bgColor rgb="FF92D050"/>
        </patternFill>
      </fill>
    </dxf>
    <dxf>
      <fill>
        <patternFill patternType="solid">
          <fgColor rgb="FFFFFF00"/>
          <bgColor rgb="FFFFFF00"/>
        </patternFill>
      </fill>
    </dxf>
    <dxf>
      <fill>
        <patternFill patternType="solid">
          <fgColor rgb="FFFFC000"/>
          <bgColor rgb="FFFFC000"/>
        </patternFill>
      </fill>
    </dxf>
    <dxf>
      <font>
        <color theme="0"/>
      </font>
      <fill>
        <patternFill patternType="solid">
          <fgColor rgb="FFFF0000"/>
          <bgColor rgb="FFFF0000"/>
        </patternFill>
      </fill>
    </dxf>
    <dxf>
      <fill>
        <patternFill patternType="solid">
          <fgColor rgb="FF92D050"/>
          <bgColor rgb="FF92D050"/>
        </patternFill>
      </fill>
    </dxf>
    <dxf>
      <fill>
        <patternFill patternType="solid">
          <fgColor rgb="FFFFFF00"/>
          <bgColor rgb="FFFFFF00"/>
        </patternFill>
      </fill>
    </dxf>
    <dxf>
      <fill>
        <patternFill patternType="solid">
          <fgColor rgb="FFFFC000"/>
          <bgColor rgb="FFFFC000"/>
        </patternFill>
      </fill>
    </dxf>
    <dxf>
      <font>
        <color theme="0"/>
      </font>
      <fill>
        <patternFill patternType="solid">
          <fgColor rgb="FFFF0000"/>
          <bgColor rgb="FFFF0000"/>
        </patternFill>
      </fill>
    </dxf>
    <dxf>
      <fill>
        <patternFill patternType="solid">
          <fgColor rgb="FF92D050"/>
          <bgColor rgb="FF92D050"/>
        </patternFill>
      </fill>
    </dxf>
    <dxf>
      <fill>
        <patternFill patternType="solid">
          <fgColor rgb="FFFFFF00"/>
          <bgColor rgb="FFFFFF00"/>
        </patternFill>
      </fill>
    </dxf>
    <dxf>
      <fill>
        <patternFill patternType="solid">
          <fgColor rgb="FFFFC000"/>
          <bgColor rgb="FFFFC000"/>
        </patternFill>
      </fill>
    </dxf>
    <dxf>
      <font>
        <color theme="0"/>
      </font>
      <fill>
        <patternFill patternType="solid">
          <fgColor rgb="FFFF0000"/>
          <bgColor rgb="FFFF0000"/>
        </patternFill>
      </fill>
    </dxf>
    <dxf>
      <fill>
        <patternFill patternType="solid">
          <fgColor rgb="FF92D050"/>
          <bgColor rgb="FF92D050"/>
        </patternFill>
      </fill>
    </dxf>
    <dxf>
      <fill>
        <patternFill patternType="solid">
          <fgColor rgb="FFFFFF00"/>
          <bgColor rgb="FFFFFF00"/>
        </patternFill>
      </fill>
    </dxf>
    <dxf>
      <fill>
        <patternFill patternType="solid">
          <fgColor rgb="FFFFC000"/>
          <bgColor rgb="FFFFC000"/>
        </patternFill>
      </fill>
    </dxf>
    <dxf>
      <font>
        <color theme="0"/>
      </font>
      <fill>
        <patternFill patternType="solid">
          <fgColor rgb="FFFF0000"/>
          <bgColor rgb="FFFF0000"/>
        </patternFill>
      </fill>
    </dxf>
    <dxf>
      <fill>
        <patternFill patternType="solid">
          <fgColor rgb="FF92D050"/>
          <bgColor rgb="FF92D050"/>
        </patternFill>
      </fill>
    </dxf>
    <dxf>
      <fill>
        <patternFill patternType="solid">
          <fgColor rgb="FFFFFF00"/>
          <bgColor rgb="FFFFFF00"/>
        </patternFill>
      </fill>
    </dxf>
    <dxf>
      <fill>
        <patternFill patternType="solid">
          <fgColor rgb="FFFFC000"/>
          <bgColor rgb="FFFFC000"/>
        </patternFill>
      </fill>
    </dxf>
    <dxf>
      <font>
        <color theme="0"/>
      </font>
      <fill>
        <patternFill patternType="solid">
          <fgColor rgb="FFFF0000"/>
          <bgColor rgb="FFFF0000"/>
        </patternFill>
      </fill>
    </dxf>
    <dxf>
      <fill>
        <patternFill patternType="solid">
          <fgColor rgb="FF92D050"/>
          <bgColor rgb="FF92D050"/>
        </patternFill>
      </fill>
    </dxf>
    <dxf>
      <fill>
        <patternFill patternType="solid">
          <fgColor rgb="FFFFFF00"/>
          <bgColor rgb="FFFFFF00"/>
        </patternFill>
      </fill>
    </dxf>
    <dxf>
      <fill>
        <patternFill patternType="solid">
          <fgColor rgb="FFFFC000"/>
          <bgColor rgb="FFFFC000"/>
        </patternFill>
      </fill>
    </dxf>
    <dxf>
      <font>
        <color theme="0"/>
      </font>
      <fill>
        <patternFill patternType="solid">
          <fgColor rgb="FFFF0000"/>
          <bgColor rgb="FFFF0000"/>
        </patternFill>
      </fill>
    </dxf>
    <dxf>
      <fill>
        <patternFill patternType="solid">
          <fgColor rgb="FF92D050"/>
          <bgColor rgb="FF92D050"/>
        </patternFill>
      </fill>
    </dxf>
    <dxf>
      <fill>
        <patternFill patternType="solid">
          <fgColor rgb="FFFFFF00"/>
          <bgColor rgb="FFFFFF00"/>
        </patternFill>
      </fill>
    </dxf>
    <dxf>
      <fill>
        <patternFill patternType="solid">
          <fgColor rgb="FFFFC000"/>
          <bgColor rgb="FFFFC000"/>
        </patternFill>
      </fill>
    </dxf>
    <dxf>
      <font>
        <color theme="0"/>
      </font>
      <fill>
        <patternFill patternType="solid">
          <fgColor rgb="FFFF0000"/>
          <bgColor rgb="FFFF0000"/>
        </patternFill>
      </fill>
    </dxf>
    <dxf>
      <fill>
        <patternFill patternType="solid">
          <fgColor rgb="FF92D050"/>
          <bgColor rgb="FF92D050"/>
        </patternFill>
      </fill>
    </dxf>
    <dxf>
      <fill>
        <patternFill patternType="solid">
          <fgColor rgb="FFFFFF00"/>
          <bgColor rgb="FFFFFF00"/>
        </patternFill>
      </fill>
    </dxf>
    <dxf>
      <fill>
        <patternFill patternType="solid">
          <fgColor rgb="FFFFC000"/>
          <bgColor rgb="FFFFC000"/>
        </patternFill>
      </fill>
    </dxf>
    <dxf>
      <font>
        <color theme="0"/>
      </font>
      <fill>
        <patternFill patternType="solid">
          <fgColor rgb="FFFF0000"/>
          <bgColor rgb="FFFF0000"/>
        </patternFill>
      </fill>
    </dxf>
    <dxf>
      <fill>
        <patternFill patternType="solid">
          <fgColor rgb="FF92D050"/>
          <bgColor rgb="FF92D050"/>
        </patternFill>
      </fill>
    </dxf>
    <dxf>
      <fill>
        <patternFill patternType="solid">
          <fgColor rgb="FFFFFF00"/>
          <bgColor rgb="FFFFFF00"/>
        </patternFill>
      </fill>
    </dxf>
    <dxf>
      <fill>
        <patternFill patternType="solid">
          <fgColor rgb="FFFFC000"/>
          <bgColor rgb="FFFFC000"/>
        </patternFill>
      </fill>
    </dxf>
    <dxf>
      <font>
        <color theme="0"/>
      </font>
      <fill>
        <patternFill patternType="solid">
          <fgColor rgb="FFFF0000"/>
          <bgColor rgb="FFFF0000"/>
        </patternFill>
      </fill>
    </dxf>
    <dxf>
      <fill>
        <patternFill patternType="solid">
          <fgColor rgb="FF92D050"/>
          <bgColor rgb="FF92D050"/>
        </patternFill>
      </fill>
    </dxf>
    <dxf>
      <fill>
        <patternFill patternType="solid">
          <fgColor rgb="FFFFFF00"/>
          <bgColor rgb="FFFFFF00"/>
        </patternFill>
      </fill>
    </dxf>
    <dxf>
      <fill>
        <patternFill patternType="solid">
          <fgColor rgb="FFFFC000"/>
          <bgColor rgb="FFFFC000"/>
        </patternFill>
      </fill>
    </dxf>
    <dxf>
      <font>
        <color theme="0"/>
      </font>
      <fill>
        <patternFill patternType="solid">
          <fgColor rgb="FFFF0000"/>
          <bgColor rgb="FFFF0000"/>
        </patternFill>
      </fill>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s>
  <tableStyles count="0" defaultTableStyle="TableStyleMedium2" defaultPivotStyle="PivotStyleLight16"/>
  <colors>
    <mruColors>
      <color rgb="FFFFFF66"/>
      <color rgb="FFFFFF00"/>
      <color rgb="FFFFCC00"/>
      <color rgb="FFFFCC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61151001499262"/>
          <c:y val="0.17116357556952264"/>
          <c:w val="0.19757621939486303"/>
          <c:h val="0.80274811910392474"/>
        </c:manualLayout>
      </c:layout>
      <c:doughnutChart>
        <c:varyColors val="1"/>
        <c:ser>
          <c:idx val="0"/>
          <c:order val="0"/>
          <c:tx>
            <c:v>Velocimetro</c:v>
          </c:tx>
          <c:spPr>
            <a:ln w="73025">
              <a:noFill/>
            </a:ln>
          </c:spPr>
          <c:dPt>
            <c:idx val="0"/>
            <c:bubble3D val="0"/>
            <c:spPr>
              <a:solidFill>
                <a:srgbClr val="FF0000">
                  <a:alpha val="55000"/>
                </a:srgbClr>
              </a:solidFill>
              <a:ln w="73025">
                <a:noFill/>
              </a:ln>
            </c:spPr>
            <c:extLst xmlns:c16r2="http://schemas.microsoft.com/office/drawing/2015/06/chart">
              <c:ext xmlns:c16="http://schemas.microsoft.com/office/drawing/2014/chart" uri="{C3380CC4-5D6E-409C-BE32-E72D297353CC}">
                <c16:uniqueId val="{00000001-41D5-4851-8E44-A6D081B87BE2}"/>
              </c:ext>
            </c:extLst>
          </c:dPt>
          <c:dPt>
            <c:idx val="1"/>
            <c:bubble3D val="0"/>
            <c:spPr>
              <a:solidFill>
                <a:srgbClr val="FFCC00">
                  <a:alpha val="55000"/>
                </a:srgbClr>
              </a:solidFill>
              <a:ln w="73025" cap="flat" cmpd="sng">
                <a:noFill/>
              </a:ln>
            </c:spPr>
            <c:extLst xmlns:c16r2="http://schemas.microsoft.com/office/drawing/2015/06/chart">
              <c:ext xmlns:c16="http://schemas.microsoft.com/office/drawing/2014/chart" uri="{C3380CC4-5D6E-409C-BE32-E72D297353CC}">
                <c16:uniqueId val="{00000003-41D5-4851-8E44-A6D081B87BE2}"/>
              </c:ext>
            </c:extLst>
          </c:dPt>
          <c:dPt>
            <c:idx val="2"/>
            <c:bubble3D val="0"/>
            <c:spPr>
              <a:solidFill>
                <a:srgbClr val="00B050">
                  <a:alpha val="70000"/>
                </a:srgbClr>
              </a:solidFill>
              <a:ln w="73025">
                <a:noFill/>
              </a:ln>
            </c:spPr>
            <c:extLst xmlns:c16r2="http://schemas.microsoft.com/office/drawing/2015/06/chart">
              <c:ext xmlns:c16="http://schemas.microsoft.com/office/drawing/2014/chart" uri="{C3380CC4-5D6E-409C-BE32-E72D297353CC}">
                <c16:uniqueId val="{00000005-41D5-4851-8E44-A6D081B87BE2}"/>
              </c:ext>
            </c:extLst>
          </c:dPt>
          <c:dPt>
            <c:idx val="3"/>
            <c:bubble3D val="0"/>
            <c:spPr>
              <a:noFill/>
              <a:ln w="73025">
                <a:noFill/>
              </a:ln>
            </c:spPr>
            <c:extLst xmlns:c16r2="http://schemas.microsoft.com/office/drawing/2015/06/chart">
              <c:ext xmlns:c16="http://schemas.microsoft.com/office/drawing/2014/chart" uri="{C3380CC4-5D6E-409C-BE32-E72D297353CC}">
                <c16:uniqueId val="{00000007-41D5-4851-8E44-A6D081B87BE2}"/>
              </c:ext>
            </c:extLst>
          </c:dPt>
          <c:cat>
            <c:strRef>
              <c:f>'Base dados pizza'!$E$3:$E$6</c:f>
              <c:strCache>
                <c:ptCount val="4"/>
                <c:pt idx="0">
                  <c:v>PREOCUPANTE</c:v>
                </c:pt>
                <c:pt idx="1">
                  <c:v>ATENÇÃO</c:v>
                </c:pt>
                <c:pt idx="2">
                  <c:v>ADEQUADO</c:v>
                </c:pt>
                <c:pt idx="3">
                  <c:v>Fim</c:v>
                </c:pt>
              </c:strCache>
            </c:strRef>
          </c:cat>
          <c:val>
            <c:numRef>
              <c:f>'Base dados pizza'!$F$3:$F$6</c:f>
              <c:numCache>
                <c:formatCode>0%</c:formatCode>
                <c:ptCount val="4"/>
                <c:pt idx="0">
                  <c:v>0.5</c:v>
                </c:pt>
                <c:pt idx="1">
                  <c:v>0.4</c:v>
                </c:pt>
                <c:pt idx="2">
                  <c:v>0.1</c:v>
                </c:pt>
                <c:pt idx="3">
                  <c:v>1</c:v>
                </c:pt>
              </c:numCache>
            </c:numRef>
          </c:val>
          <c:extLst xmlns:c16r2="http://schemas.microsoft.com/office/drawing/2015/06/chart">
            <c:ext xmlns:c16="http://schemas.microsoft.com/office/drawing/2014/chart" uri="{C3380CC4-5D6E-409C-BE32-E72D297353CC}">
              <c16:uniqueId val="{00000008-41D5-4851-8E44-A6D081B87BE2}"/>
            </c:ext>
          </c:extLst>
        </c:ser>
        <c:dLbls>
          <c:showLegendKey val="0"/>
          <c:showVal val="0"/>
          <c:showCatName val="0"/>
          <c:showSerName val="0"/>
          <c:showPercent val="0"/>
          <c:showBubbleSize val="0"/>
          <c:showLeaderLines val="1"/>
        </c:dLbls>
        <c:firstSliceAng val="270"/>
        <c:holeSize val="51"/>
      </c:doughnutChart>
    </c:plotArea>
    <c:legend>
      <c:legendPos val="r"/>
      <c:legendEntry>
        <c:idx val="3"/>
        <c:delete val="1"/>
      </c:legendEntry>
      <c:layout>
        <c:manualLayout>
          <c:xMode val="edge"/>
          <c:yMode val="edge"/>
          <c:x val="0.49511435037562451"/>
          <c:y val="0.26490472148853006"/>
          <c:w val="0.21091545375009943"/>
          <c:h val="0.31545760288393476"/>
        </c:manualLayout>
      </c:layout>
      <c:overlay val="0"/>
      <c:txPr>
        <a:bodyPr/>
        <a:lstStyle/>
        <a:p>
          <a:pPr>
            <a:defRPr sz="1200"/>
          </a:pPr>
          <a:endParaRPr lang="pt-BR"/>
        </a:p>
      </c:txPr>
    </c:legend>
    <c:plotVisOnly val="0"/>
    <c:dispBlanksAs val="gap"/>
    <c:showDLblsOverMax val="0"/>
  </c:chart>
  <c:spPr>
    <a:noFill/>
    <a:ln>
      <a:noFill/>
    </a:ln>
  </c:spPr>
  <c:printSettings>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42589981929114"/>
          <c:y val="0.15890715414959097"/>
          <c:w val="0.20902184170210164"/>
          <c:h val="0.83975441666282946"/>
        </c:manualLayout>
      </c:layout>
      <c:doughnutChart>
        <c:varyColors val="1"/>
        <c:ser>
          <c:idx val="0"/>
          <c:order val="0"/>
          <c:tx>
            <c:v>Velocimetro</c:v>
          </c:tx>
          <c:spPr>
            <a:ln w="12700">
              <a:solidFill>
                <a:schemeClr val="bg1"/>
              </a:solidFill>
            </a:ln>
          </c:spPr>
          <c:dPt>
            <c:idx val="0"/>
            <c:bubble3D val="0"/>
            <c:spPr>
              <a:solidFill>
                <a:srgbClr val="FF0000">
                  <a:alpha val="10000"/>
                </a:srgbClr>
              </a:solidFill>
              <a:ln w="12700">
                <a:solidFill>
                  <a:schemeClr val="bg1"/>
                </a:solidFill>
              </a:ln>
            </c:spPr>
            <c:extLst xmlns:c16r2="http://schemas.microsoft.com/office/drawing/2015/06/chart">
              <c:ext xmlns:c16="http://schemas.microsoft.com/office/drawing/2014/chart" uri="{C3380CC4-5D6E-409C-BE32-E72D297353CC}">
                <c16:uniqueId val="{00000001-B590-4A8D-8AF7-197B366026B4}"/>
              </c:ext>
            </c:extLst>
          </c:dPt>
          <c:dPt>
            <c:idx val="1"/>
            <c:bubble3D val="0"/>
            <c:spPr>
              <a:solidFill>
                <a:srgbClr val="FFCC00">
                  <a:alpha val="55000"/>
                </a:srgbClr>
              </a:solidFill>
              <a:ln w="12700" cap="flat" cmpd="sng">
                <a:solidFill>
                  <a:schemeClr val="bg1"/>
                </a:solidFill>
              </a:ln>
            </c:spPr>
            <c:extLst xmlns:c16r2="http://schemas.microsoft.com/office/drawing/2015/06/chart">
              <c:ext xmlns:c16="http://schemas.microsoft.com/office/drawing/2014/chart" uri="{C3380CC4-5D6E-409C-BE32-E72D297353CC}">
                <c16:uniqueId val="{00000003-B590-4A8D-8AF7-197B366026B4}"/>
              </c:ext>
            </c:extLst>
          </c:dPt>
          <c:dPt>
            <c:idx val="2"/>
            <c:bubble3D val="0"/>
            <c:spPr>
              <a:solidFill>
                <a:srgbClr val="00B050">
                  <a:alpha val="70000"/>
                </a:srgbClr>
              </a:solidFill>
              <a:ln w="12700">
                <a:solidFill>
                  <a:schemeClr val="bg1"/>
                </a:solidFill>
              </a:ln>
            </c:spPr>
            <c:extLst xmlns:c16r2="http://schemas.microsoft.com/office/drawing/2015/06/chart">
              <c:ext xmlns:c16="http://schemas.microsoft.com/office/drawing/2014/chart" uri="{C3380CC4-5D6E-409C-BE32-E72D297353CC}">
                <c16:uniqueId val="{00000005-B590-4A8D-8AF7-197B366026B4}"/>
              </c:ext>
            </c:extLst>
          </c:dPt>
          <c:dPt>
            <c:idx val="3"/>
            <c:bubble3D val="0"/>
            <c:spPr>
              <a:noFill/>
              <a:ln w="12700">
                <a:noFill/>
              </a:ln>
            </c:spPr>
            <c:extLst xmlns:c16r2="http://schemas.microsoft.com/office/drawing/2015/06/chart">
              <c:ext xmlns:c16="http://schemas.microsoft.com/office/drawing/2014/chart" uri="{C3380CC4-5D6E-409C-BE32-E72D297353CC}">
                <c16:uniqueId val="{00000007-B590-4A8D-8AF7-197B366026B4}"/>
              </c:ext>
            </c:extLst>
          </c:dPt>
          <c:cat>
            <c:strRef>
              <c:f>'Base dados pizza'!$E$3:$E$6</c:f>
              <c:strCache>
                <c:ptCount val="4"/>
                <c:pt idx="0">
                  <c:v>PREOCUPANTE</c:v>
                </c:pt>
                <c:pt idx="1">
                  <c:v>ATENÇÃO</c:v>
                </c:pt>
                <c:pt idx="2">
                  <c:v>ADEQUADO</c:v>
                </c:pt>
                <c:pt idx="3">
                  <c:v>Fim</c:v>
                </c:pt>
              </c:strCache>
            </c:strRef>
          </c:cat>
          <c:val>
            <c:numRef>
              <c:f>'Base dados pizza'!$F$3:$F$6</c:f>
              <c:numCache>
                <c:formatCode>0%</c:formatCode>
                <c:ptCount val="4"/>
                <c:pt idx="0">
                  <c:v>0.5</c:v>
                </c:pt>
                <c:pt idx="1">
                  <c:v>0.4</c:v>
                </c:pt>
                <c:pt idx="2">
                  <c:v>0.1</c:v>
                </c:pt>
                <c:pt idx="3">
                  <c:v>1</c:v>
                </c:pt>
              </c:numCache>
            </c:numRef>
          </c:val>
          <c:extLst xmlns:c16r2="http://schemas.microsoft.com/office/drawing/2015/06/chart">
            <c:ext xmlns:c16="http://schemas.microsoft.com/office/drawing/2014/chart" uri="{C3380CC4-5D6E-409C-BE32-E72D297353CC}">
              <c16:uniqueId val="{00000008-B590-4A8D-8AF7-197B366026B4}"/>
            </c:ext>
          </c:extLst>
        </c:ser>
        <c:dLbls>
          <c:showLegendKey val="0"/>
          <c:showVal val="0"/>
          <c:showCatName val="0"/>
          <c:showSerName val="0"/>
          <c:showPercent val="0"/>
          <c:showBubbleSize val="0"/>
          <c:showLeaderLines val="1"/>
        </c:dLbls>
        <c:firstSliceAng val="270"/>
        <c:holeSize val="46"/>
      </c:doughnutChart>
      <c:pieChart>
        <c:varyColors val="1"/>
        <c:ser>
          <c:idx val="1"/>
          <c:order val="1"/>
          <c:tx>
            <c:v>Ponteiro</c:v>
          </c:tx>
          <c:spPr>
            <a:ln>
              <a:noFill/>
            </a:ln>
          </c:spPr>
          <c:dPt>
            <c:idx val="0"/>
            <c:bubble3D val="0"/>
            <c:spPr>
              <a:noFill/>
              <a:ln>
                <a:noFill/>
              </a:ln>
            </c:spPr>
            <c:extLst xmlns:c16r2="http://schemas.microsoft.com/office/drawing/2015/06/chart">
              <c:ext xmlns:c16="http://schemas.microsoft.com/office/drawing/2014/chart" uri="{C3380CC4-5D6E-409C-BE32-E72D297353CC}">
                <c16:uniqueId val="{0000000A-B590-4A8D-8AF7-197B366026B4}"/>
              </c:ext>
            </c:extLst>
          </c:dPt>
          <c:dPt>
            <c:idx val="1"/>
            <c:bubble3D val="0"/>
            <c:spPr>
              <a:solidFill>
                <a:schemeClr val="tx1"/>
              </a:solidFill>
              <a:ln>
                <a:solidFill>
                  <a:schemeClr val="tx1"/>
                </a:solidFill>
              </a:ln>
            </c:spPr>
            <c:extLst xmlns:c16r2="http://schemas.microsoft.com/office/drawing/2015/06/chart">
              <c:ext xmlns:c16="http://schemas.microsoft.com/office/drawing/2014/chart" uri="{C3380CC4-5D6E-409C-BE32-E72D297353CC}">
                <c16:uniqueId val="{0000000C-B590-4A8D-8AF7-197B366026B4}"/>
              </c:ext>
            </c:extLst>
          </c:dPt>
          <c:dPt>
            <c:idx val="2"/>
            <c:bubble3D val="0"/>
            <c:spPr>
              <a:noFill/>
              <a:ln>
                <a:noFill/>
              </a:ln>
            </c:spPr>
            <c:extLst xmlns:c16r2="http://schemas.microsoft.com/office/drawing/2015/06/chart">
              <c:ext xmlns:c16="http://schemas.microsoft.com/office/drawing/2014/chart" uri="{C3380CC4-5D6E-409C-BE32-E72D297353CC}">
                <c16:uniqueId val="{0000000E-B590-4A8D-8AF7-197B366026B4}"/>
              </c:ext>
            </c:extLst>
          </c:dPt>
          <c:dLbls>
            <c:dLbl>
              <c:idx val="1"/>
              <c:layout/>
              <c:tx>
                <c:strRef>
                  <c:f>'Base dados pizza'!$K$3</c:f>
                  <c:strCache>
                    <c:ptCount val="1"/>
                    <c:pt idx="0">
                      <c:v>98%</c:v>
                    </c:pt>
                  </c:strCache>
                </c:strRef>
              </c:tx>
              <c:spPr/>
              <c:txPr>
                <a:bodyPr/>
                <a:lstStyle/>
                <a:p>
                  <a:pPr>
                    <a:defRPr sz="1800" b="1"/>
                  </a:pPr>
                  <a:endParaRPr lang="pt-BR"/>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dlblFTEntry>
                      <c15:txfldGUID>{46231187-2258-4262-A484-DB88560A99E1}</c15:txfldGUID>
                      <c15:f>'Base dados pizza'!$K$3</c15:f>
                      <c15:dlblFieldTableCache>
                        <c:ptCount val="1"/>
                        <c:pt idx="0">
                          <c:v>98%</c:v>
                        </c:pt>
                      </c15:dlblFieldTableCache>
                    </c15:dlblFTEntry>
                  </c15:dlblFieldTable>
                  <c15:showDataLabelsRange val="0"/>
                </c:ext>
                <c:ext xmlns:c16="http://schemas.microsoft.com/office/drawing/2014/chart" uri="{C3380CC4-5D6E-409C-BE32-E72D297353CC}">
                  <c16:uniqueId val="{0000000C-B590-4A8D-8AF7-197B366026B4}"/>
                </c:ext>
              </c:extLst>
            </c:dLbl>
            <c:spPr>
              <a:noFill/>
              <a:ln>
                <a:noFill/>
              </a:ln>
              <a:effectLst/>
            </c:spPr>
            <c:txPr>
              <a:bodyPr/>
              <a:lstStyle/>
              <a:p>
                <a:pPr>
                  <a:defRPr sz="1800"/>
                </a:pPr>
                <a:endParaRPr lang="pt-B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s>
          <c:val>
            <c:numRef>
              <c:f>'Base dados pizza'!$J$3:$J$5</c:f>
              <c:numCache>
                <c:formatCode>0.0</c:formatCode>
                <c:ptCount val="3"/>
                <c:pt idx="0" formatCode="0">
                  <c:v>98.248188405797094</c:v>
                </c:pt>
                <c:pt idx="1">
                  <c:v>2.5</c:v>
                </c:pt>
                <c:pt idx="2">
                  <c:v>99.251811594202906</c:v>
                </c:pt>
              </c:numCache>
            </c:numRef>
          </c:val>
          <c:extLst xmlns:c16r2="http://schemas.microsoft.com/office/drawing/2015/06/chart">
            <c:ext xmlns:c16="http://schemas.microsoft.com/office/drawing/2014/chart" uri="{C3380CC4-5D6E-409C-BE32-E72D297353CC}">
              <c16:uniqueId val="{0000000F-B590-4A8D-8AF7-197B366026B4}"/>
            </c:ext>
          </c:extLst>
        </c:ser>
        <c:dLbls>
          <c:showLegendKey val="0"/>
          <c:showVal val="0"/>
          <c:showCatName val="0"/>
          <c:showSerName val="0"/>
          <c:showPercent val="0"/>
          <c:showBubbleSize val="0"/>
          <c:showLeaderLines val="1"/>
        </c:dLbls>
        <c:firstSliceAng val="266"/>
      </c:pieChart>
      <c:spPr>
        <a:noFill/>
        <a:ln w="25400">
          <a:noFill/>
        </a:ln>
      </c:spPr>
    </c:plotArea>
    <c:plotVisOnly val="0"/>
    <c:dispBlanksAs val="gap"/>
    <c:showDLblsOverMax val="0"/>
  </c:chart>
  <c:spPr>
    <a:noFill/>
    <a:ln>
      <a:noFill/>
    </a:ln>
  </c:spPr>
  <c:printSettings>
    <c:headerFooter/>
    <c:pageMargins b="0.75" l="0.7" r="0.7" t="0.75" header="0.3" footer="0.3"/>
    <c:pageSetup paperSize="9" orientation="landscape"/>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1361</xdr:rowOff>
    </xdr:from>
    <xdr:to>
      <xdr:col>7</xdr:col>
      <xdr:colOff>885825</xdr:colOff>
      <xdr:row>16</xdr:row>
      <xdr:rowOff>76200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38100</xdr:rowOff>
    </xdr:from>
    <xdr:to>
      <xdr:col>7</xdr:col>
      <xdr:colOff>800100</xdr:colOff>
      <xdr:row>16</xdr:row>
      <xdr:rowOff>9525</xdr:rowOff>
    </xdr:to>
    <xdr:graphicFrame macro="">
      <xdr:nvGraphicFramePr>
        <xdr:cNvPr id="3" name="Chart 2">
          <a:extLst>
            <a:ext uri="{FF2B5EF4-FFF2-40B4-BE49-F238E27FC236}">
              <a16:creationId xmlns:a16="http://schemas.microsoft.com/office/drawing/2014/main" xmlns=""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neto\AppData\Local\Microsoft\Windows\INetCache\Content.Outlook\TWVUVG6A\2019-04-15%20Planilha%20de%20Riscos%20(projet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1-PLANO BÁSICO"/>
      <sheetName val="2-ÁRVORE DE ENTREGAS"/>
      <sheetName val="3-EQUIPE TÉCNICA"/>
      <sheetName val="3-MATRIZ ERICA"/>
      <sheetName val="4-ÁRVORE DE ENTREGAS (antigo)"/>
      <sheetName val="5-DICIONÁRIO DAS ENTREGAS"/>
      <sheetName val="MATRIZ DE RISCOS"/>
      <sheetName val="7-COMUNICAÇÕES"/>
      <sheetName val="8-ORÇAMENTO"/>
      <sheetName val="CONFIG"/>
    </sheetNames>
    <sheetDataSet>
      <sheetData sheetId="0"/>
      <sheetData sheetId="1"/>
      <sheetData sheetId="2"/>
      <sheetData sheetId="3"/>
      <sheetData sheetId="4"/>
      <sheetData sheetId="5"/>
      <sheetData sheetId="6"/>
      <sheetData sheetId="7"/>
      <sheetData sheetId="8"/>
      <sheetData sheetId="9"/>
      <sheetData sheetId="10">
        <row r="2">
          <cell r="A2" t="str">
            <v>Gerenciamento do projeto (Estimativas)</v>
          </cell>
          <cell r="B2" t="str">
            <v>Gerenciamento do projeto</v>
          </cell>
        </row>
        <row r="3">
          <cell r="A3" t="str">
            <v>Gerenciamento do projeto (Planejamento)</v>
          </cell>
          <cell r="B3" t="str">
            <v>Organizacional</v>
          </cell>
        </row>
        <row r="4">
          <cell r="A4" t="str">
            <v>Gerenciamento do projeto (Controle)</v>
          </cell>
          <cell r="B4" t="str">
            <v>Técnico</v>
          </cell>
        </row>
        <row r="5">
          <cell r="A5" t="str">
            <v>Gerenciamento do projeto (Comunicação)</v>
          </cell>
          <cell r="B5" t="str">
            <v>Externo</v>
          </cell>
        </row>
        <row r="6">
          <cell r="A6" t="str">
            <v>Organizacional (Dependências do projeto)</v>
          </cell>
        </row>
        <row r="7">
          <cell r="A7" t="str">
            <v>Organizacional (Recursos)</v>
          </cell>
        </row>
        <row r="8">
          <cell r="A8" t="str">
            <v>Organizacional (Financiamento)</v>
          </cell>
        </row>
        <row r="9">
          <cell r="A9" t="str">
            <v>Organizacional (Priorização)</v>
          </cell>
        </row>
        <row r="10">
          <cell r="A10" t="str">
            <v>Técnico (Requisitos)</v>
          </cell>
        </row>
        <row r="11">
          <cell r="A11" t="str">
            <v>Técnico (Tecnologia)</v>
          </cell>
        </row>
        <row r="12">
          <cell r="A12" t="str">
            <v>Técnico (Complexidade e interfaces)</v>
          </cell>
        </row>
        <row r="13">
          <cell r="A13" t="str">
            <v>Técnico (Desempenho e confiabilidade)</v>
          </cell>
        </row>
        <row r="14">
          <cell r="A14" t="str">
            <v>Técnico (Qualidade)</v>
          </cell>
        </row>
        <row r="15">
          <cell r="A15" t="str">
            <v>Externo (Contratos e fornecedores)</v>
          </cell>
        </row>
        <row r="16">
          <cell r="A16" t="str">
            <v>Externo (Legislação / Outras Entidades)</v>
          </cell>
        </row>
        <row r="17">
          <cell r="A17" t="str">
            <v>Externo (Economia)</v>
          </cell>
        </row>
        <row r="18">
          <cell r="A18" t="str">
            <v>Externo (Usuários e sociedade)</v>
          </cell>
        </row>
        <row r="19">
          <cell r="A19" t="str">
            <v>Externo (Político)</v>
          </cell>
        </row>
      </sheetData>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A1:XEP1016"/>
  <sheetViews>
    <sheetView showGridLines="0" tabSelected="1" zoomScaleNormal="100" zoomScaleSheetLayoutView="100" zoomScalePageLayoutView="40" workbookViewId="0"/>
  </sheetViews>
  <sheetFormatPr defaultColWidth="0" defaultRowHeight="15"/>
  <cols>
    <col min="1" max="2" width="0.85546875" style="38" customWidth="1"/>
    <col min="3" max="3" width="9.28515625" style="45" customWidth="1"/>
    <col min="4" max="4" width="43.5703125" style="45" customWidth="1"/>
    <col min="5" max="6" width="10.42578125" style="45" customWidth="1"/>
    <col min="7" max="7" width="15" style="38" customWidth="1"/>
    <col min="8" max="8" width="13.28515625" style="38" customWidth="1"/>
    <col min="9" max="9" width="17.140625" style="38" hidden="1" customWidth="1"/>
    <col min="10" max="14" width="17.85546875" style="38" hidden="1" customWidth="1"/>
    <col min="15" max="15" width="83" style="38" customWidth="1"/>
    <col min="16" max="16" width="0.85546875" style="38" customWidth="1"/>
    <col min="17" max="17" width="0.85546875" style="44" customWidth="1"/>
    <col min="18" max="19" width="9.140625" style="45" customWidth="1"/>
    <col min="20" max="23" width="11.140625" style="45" customWidth="1"/>
    <col min="24" max="25" width="23.7109375" style="46" bestFit="1"/>
    <col min="26" max="26" width="14.42578125" style="46" bestFit="1"/>
    <col min="27" max="27" width="14.28515625" style="46" bestFit="1"/>
    <col min="28" max="32" width="11.140625" style="46"/>
    <col min="33" max="33" width="12" style="46" bestFit="1"/>
    <col min="34" max="42" width="11.140625" style="46"/>
    <col min="43" max="43" width="11.140625" style="45" customWidth="1"/>
    <col min="44" max="53" width="11.140625" style="47" hidden="1"/>
    <col min="54" max="63" width="11.140625" style="38" hidden="1"/>
    <col min="64" max="78" width="11.140625" style="47" hidden="1"/>
    <col min="79" max="224" width="11.140625" style="38" hidden="1"/>
    <col min="225" max="236" width="11.140625" style="47" hidden="1"/>
    <col min="237" max="16136" width="11.140625" style="38" hidden="1"/>
    <col min="16137" max="16370" width="0" style="38" hidden="1"/>
    <col min="16371" max="16384" width="11.140625" style="38" hidden="1"/>
  </cols>
  <sheetData>
    <row r="1" spans="1:17" ht="7.5" customHeight="1">
      <c r="B1" s="39"/>
      <c r="C1" s="40"/>
      <c r="D1" s="41"/>
      <c r="E1" s="40"/>
      <c r="F1" s="40"/>
      <c r="G1" s="42"/>
      <c r="H1" s="42"/>
      <c r="I1" s="42"/>
      <c r="J1" s="42"/>
      <c r="K1" s="42"/>
      <c r="L1" s="42"/>
      <c r="M1" s="42"/>
      <c r="N1" s="42"/>
      <c r="O1" s="42"/>
      <c r="P1" s="43"/>
    </row>
    <row r="2" spans="1:17" ht="15" customHeight="1">
      <c r="A2" s="44"/>
      <c r="B2" s="48"/>
      <c r="C2" s="49"/>
      <c r="D2" s="49"/>
      <c r="E2" s="49"/>
      <c r="F2" s="49"/>
      <c r="G2" s="50" t="s">
        <v>22</v>
      </c>
      <c r="H2" s="50"/>
      <c r="I2" s="50"/>
      <c r="J2" s="50"/>
      <c r="K2" s="50"/>
      <c r="L2" s="50"/>
      <c r="M2" s="50"/>
      <c r="N2" s="50"/>
      <c r="O2" s="50"/>
      <c r="P2" s="51"/>
    </row>
    <row r="3" spans="1:17" ht="15" customHeight="1">
      <c r="A3" s="44"/>
      <c r="B3" s="48"/>
      <c r="C3" s="52" t="s">
        <v>21</v>
      </c>
      <c r="D3" s="53" t="s">
        <v>123</v>
      </c>
      <c r="E3" s="53"/>
      <c r="F3" s="53"/>
      <c r="G3" s="54"/>
      <c r="H3" s="55" t="s">
        <v>69</v>
      </c>
      <c r="I3" s="55"/>
      <c r="J3" s="56"/>
      <c r="K3" s="56"/>
      <c r="L3" s="56"/>
      <c r="M3" s="56"/>
      <c r="N3" s="57">
        <f>O3</f>
        <v>43707</v>
      </c>
      <c r="O3" s="58">
        <v>43707</v>
      </c>
      <c r="P3" s="51"/>
    </row>
    <row r="4" spans="1:17" ht="15" customHeight="1" thickBot="1">
      <c r="A4" s="44"/>
      <c r="B4" s="59"/>
      <c r="C4" s="60" t="s">
        <v>43</v>
      </c>
      <c r="D4" s="61" t="s">
        <v>124</v>
      </c>
      <c r="E4" s="62"/>
      <c r="F4" s="62"/>
      <c r="G4" s="63"/>
      <c r="H4" s="63" t="s">
        <v>49</v>
      </c>
      <c r="I4" s="63"/>
      <c r="J4" s="63"/>
      <c r="K4" s="63"/>
      <c r="L4" s="63"/>
      <c r="M4" s="63"/>
      <c r="N4" s="64"/>
      <c r="O4" s="65" t="s">
        <v>125</v>
      </c>
      <c r="P4" s="66"/>
    </row>
    <row r="5" spans="1:17" ht="15" customHeight="1" thickBot="1">
      <c r="A5" s="44"/>
      <c r="B5" s="44"/>
      <c r="C5" s="67"/>
      <c r="D5" s="67"/>
      <c r="E5" s="67"/>
      <c r="F5" s="67"/>
      <c r="G5" s="44"/>
      <c r="H5" s="44"/>
      <c r="I5" s="44"/>
      <c r="J5" s="44"/>
      <c r="K5" s="44"/>
      <c r="L5" s="44"/>
      <c r="M5" s="44"/>
      <c r="N5" s="68"/>
      <c r="O5" s="69"/>
      <c r="P5" s="44"/>
    </row>
    <row r="6" spans="1:17" ht="7.5" customHeight="1">
      <c r="A6" s="44"/>
      <c r="B6" s="39"/>
      <c r="C6" s="40"/>
      <c r="D6" s="40"/>
      <c r="E6" s="40"/>
      <c r="F6" s="40"/>
      <c r="G6" s="42"/>
      <c r="H6" s="42"/>
      <c r="I6" s="42"/>
      <c r="J6" s="42"/>
      <c r="K6" s="42"/>
      <c r="L6" s="42"/>
      <c r="M6" s="42"/>
      <c r="N6" s="42"/>
      <c r="O6" s="42"/>
      <c r="P6" s="43"/>
    </row>
    <row r="7" spans="1:17" ht="15" customHeight="1">
      <c r="A7" s="44"/>
      <c r="B7" s="48"/>
      <c r="C7" s="70" t="s">
        <v>41</v>
      </c>
      <c r="D7" s="70"/>
      <c r="E7" s="70"/>
      <c r="F7" s="70"/>
      <c r="G7" s="71"/>
      <c r="H7" s="71"/>
      <c r="I7" s="71"/>
      <c r="J7" s="71"/>
      <c r="K7" s="71"/>
      <c r="L7" s="71"/>
      <c r="M7" s="71"/>
      <c r="N7" s="71"/>
      <c r="O7" s="71"/>
      <c r="P7" s="72"/>
      <c r="Q7" s="73"/>
    </row>
    <row r="8" spans="1:17" ht="15" customHeight="1">
      <c r="B8" s="48"/>
      <c r="C8" s="154" t="s">
        <v>44</v>
      </c>
      <c r="D8" s="154"/>
      <c r="E8" s="154"/>
      <c r="F8" s="155"/>
      <c r="G8" s="74" t="s">
        <v>45</v>
      </c>
      <c r="H8" s="74" t="s">
        <v>46</v>
      </c>
      <c r="I8" s="74"/>
      <c r="J8" s="74"/>
      <c r="K8" s="75" t="s">
        <v>57</v>
      </c>
      <c r="L8" s="75"/>
      <c r="M8" s="75"/>
      <c r="N8" s="76" t="s">
        <v>56</v>
      </c>
      <c r="O8" s="77" t="s">
        <v>67</v>
      </c>
      <c r="P8" s="72"/>
      <c r="Q8" s="73"/>
    </row>
    <row r="9" spans="1:17" ht="40.5" customHeight="1">
      <c r="A9" s="44"/>
      <c r="B9" s="48"/>
      <c r="C9" s="156"/>
      <c r="D9" s="157"/>
      <c r="E9" s="157"/>
      <c r="F9" s="158"/>
      <c r="G9" s="169">
        <f>IF(OR($D$3="",$D$3="não há"),"-",'Base dados pizza'!A3)</f>
        <v>0.12927400468384076</v>
      </c>
      <c r="H9" s="170">
        <f ca="1">IF(OR($D$3="",$D$3="não há"),"-",'Base dados pizza'!B3)</f>
        <v>0.12700936768149884</v>
      </c>
      <c r="I9" s="78"/>
      <c r="J9" s="165"/>
      <c r="K9" s="165" t="e">
        <f>IF(OR(D3="",D3="não há"),"-",#REF!)</f>
        <v>#REF!</v>
      </c>
      <c r="L9" s="78"/>
      <c r="M9" s="78"/>
      <c r="N9" s="166" t="e">
        <f>IF(OR(D3="",D3="não há"),"-",#REF!)</f>
        <v>#REF!</v>
      </c>
      <c r="O9" s="151" t="s">
        <v>203</v>
      </c>
      <c r="P9" s="72"/>
      <c r="Q9" s="73"/>
    </row>
    <row r="10" spans="1:17" ht="40.5" customHeight="1">
      <c r="A10" s="44"/>
      <c r="B10" s="48"/>
      <c r="C10" s="159"/>
      <c r="D10" s="160"/>
      <c r="E10" s="160"/>
      <c r="F10" s="161"/>
      <c r="G10" s="169"/>
      <c r="H10" s="171"/>
      <c r="I10" s="79"/>
      <c r="J10" s="165"/>
      <c r="K10" s="165"/>
      <c r="L10" s="79"/>
      <c r="M10" s="79"/>
      <c r="N10" s="167"/>
      <c r="O10" s="152"/>
      <c r="P10" s="72"/>
      <c r="Q10" s="73"/>
    </row>
    <row r="11" spans="1:17" ht="40.5" customHeight="1">
      <c r="A11" s="44"/>
      <c r="B11" s="48"/>
      <c r="C11" s="159"/>
      <c r="D11" s="160"/>
      <c r="E11" s="160"/>
      <c r="F11" s="161"/>
      <c r="G11" s="169"/>
      <c r="H11" s="171"/>
      <c r="I11" s="79"/>
      <c r="J11" s="165"/>
      <c r="K11" s="165"/>
      <c r="L11" s="79"/>
      <c r="M11" s="79"/>
      <c r="N11" s="167"/>
      <c r="O11" s="152"/>
      <c r="P11" s="72"/>
      <c r="Q11" s="73"/>
    </row>
    <row r="12" spans="1:17" ht="40.5" customHeight="1">
      <c r="A12" s="44"/>
      <c r="B12" s="48"/>
      <c r="C12" s="159"/>
      <c r="D12" s="160"/>
      <c r="E12" s="160"/>
      <c r="F12" s="161"/>
      <c r="G12" s="169"/>
      <c r="H12" s="171"/>
      <c r="I12" s="79"/>
      <c r="J12" s="165"/>
      <c r="K12" s="165"/>
      <c r="L12" s="79"/>
      <c r="M12" s="79"/>
      <c r="N12" s="167"/>
      <c r="O12" s="152"/>
      <c r="P12" s="72"/>
      <c r="Q12" s="73"/>
    </row>
    <row r="13" spans="1:17" ht="40.5" customHeight="1">
      <c r="A13" s="44"/>
      <c r="B13" s="48"/>
      <c r="C13" s="162"/>
      <c r="D13" s="163"/>
      <c r="E13" s="163"/>
      <c r="F13" s="164"/>
      <c r="G13" s="169"/>
      <c r="H13" s="172"/>
      <c r="I13" s="80"/>
      <c r="J13" s="165"/>
      <c r="K13" s="165"/>
      <c r="L13" s="80"/>
      <c r="M13" s="80"/>
      <c r="N13" s="168"/>
      <c r="O13" s="153"/>
      <c r="P13" s="72"/>
      <c r="Q13" s="73"/>
    </row>
    <row r="14" spans="1:17" ht="7.5" customHeight="1" thickBot="1">
      <c r="A14" s="44"/>
      <c r="B14" s="59"/>
      <c r="C14" s="81"/>
      <c r="D14" s="81"/>
      <c r="E14" s="81"/>
      <c r="F14" s="81"/>
      <c r="G14" s="82"/>
      <c r="H14" s="82"/>
      <c r="I14" s="82"/>
      <c r="J14" s="82"/>
      <c r="K14" s="82"/>
      <c r="L14" s="82"/>
      <c r="M14" s="82"/>
      <c r="N14" s="82"/>
      <c r="O14" s="83"/>
      <c r="P14" s="66"/>
    </row>
    <row r="15" spans="1:17" ht="15" customHeight="1" thickBot="1">
      <c r="A15" s="44"/>
      <c r="B15" s="44"/>
      <c r="C15" s="67"/>
      <c r="D15" s="67"/>
      <c r="E15" s="67"/>
      <c r="F15" s="67"/>
      <c r="G15" s="44"/>
      <c r="H15" s="44"/>
      <c r="I15" s="44"/>
      <c r="J15" s="44"/>
      <c r="K15" s="44"/>
      <c r="L15" s="44"/>
      <c r="M15" s="44"/>
      <c r="N15" s="44"/>
      <c r="O15" s="84"/>
      <c r="P15" s="44"/>
    </row>
    <row r="16" spans="1:17" ht="7.5" customHeight="1">
      <c r="A16" s="44"/>
      <c r="B16" s="39"/>
      <c r="C16" s="85"/>
      <c r="D16" s="85"/>
      <c r="E16" s="85"/>
      <c r="F16" s="85"/>
      <c r="G16" s="86"/>
      <c r="H16" s="86"/>
      <c r="I16" s="86"/>
      <c r="J16" s="86"/>
      <c r="K16" s="86"/>
      <c r="L16" s="86"/>
      <c r="M16" s="86"/>
      <c r="N16" s="86"/>
      <c r="O16" s="42"/>
      <c r="P16" s="43"/>
    </row>
    <row r="17" spans="1:17" ht="15" customHeight="1">
      <c r="A17" s="44"/>
      <c r="B17" s="48"/>
      <c r="C17" s="70" t="s">
        <v>66</v>
      </c>
      <c r="D17" s="70"/>
      <c r="E17" s="70"/>
      <c r="F17" s="70"/>
      <c r="G17" s="71"/>
      <c r="H17" s="71"/>
      <c r="I17" s="71"/>
      <c r="J17" s="71"/>
      <c r="K17" s="71"/>
      <c r="L17" s="71"/>
      <c r="M17" s="71"/>
      <c r="N17" s="71"/>
      <c r="O17" s="71"/>
      <c r="P17" s="72"/>
      <c r="Q17" s="73"/>
    </row>
    <row r="18" spans="1:17" ht="32.25" customHeight="1">
      <c r="A18" s="44"/>
      <c r="B18" s="48"/>
      <c r="C18" s="87" t="s">
        <v>70</v>
      </c>
      <c r="D18" s="88" t="s">
        <v>50</v>
      </c>
      <c r="E18" s="89" t="s">
        <v>42</v>
      </c>
      <c r="F18" s="89" t="s">
        <v>34</v>
      </c>
      <c r="G18" s="90" t="s">
        <v>47</v>
      </c>
      <c r="H18" s="90" t="s">
        <v>54</v>
      </c>
      <c r="I18" s="90" t="s">
        <v>59</v>
      </c>
      <c r="J18" s="90" t="s">
        <v>55</v>
      </c>
      <c r="K18" s="90" t="s">
        <v>45</v>
      </c>
      <c r="L18" s="90" t="s">
        <v>0</v>
      </c>
      <c r="M18" s="90" t="s">
        <v>18</v>
      </c>
      <c r="N18" s="90" t="s">
        <v>64</v>
      </c>
      <c r="O18" s="91" t="s">
        <v>68</v>
      </c>
      <c r="P18" s="72"/>
      <c r="Q18" s="73"/>
    </row>
    <row r="19" spans="1:17" s="99" customFormat="1" ht="85.5">
      <c r="A19" s="92"/>
      <c r="B19" s="93"/>
      <c r="C19" s="114" t="s">
        <v>75</v>
      </c>
      <c r="D19" s="115" t="s">
        <v>76</v>
      </c>
      <c r="E19" s="33">
        <v>43677</v>
      </c>
      <c r="F19" s="34">
        <v>43708</v>
      </c>
      <c r="G19" s="116" t="s">
        <v>48</v>
      </c>
      <c r="H19" s="94">
        <f t="shared" ref="H19:H42" si="0">I19</f>
        <v>4</v>
      </c>
      <c r="I19" s="94">
        <f t="shared" ref="I19:I42" si="1">IF(G19="PREOCUPANTE",1,IF(G19="ATENÇÃO",2,IF(G19="ADEQUADO",3,IF(G19="CONCLUÍDO",4,""))))</f>
        <v>4</v>
      </c>
      <c r="J19" s="95">
        <f t="shared" ref="J19:J42" si="2">IF(G19="CONCLUÍDO",1,IF(G19="ADEQUADO",0.91*K19,IF(G19="ATENÇÃO",0.6*K19,IF(G19="PREOCUPANTE",0.5*K19))))</f>
        <v>1</v>
      </c>
      <c r="K19" s="95">
        <f t="shared" ref="K19:K42" ca="1" si="3">IF(OR(D19="",D19="não há"),"-",IFERROR(M19/L19,IF(F19&lt;=TODAY(),1,0)))</f>
        <v>1</v>
      </c>
      <c r="L19" s="96">
        <f>IF(OR(E19=0,F19=0),1,NETWORKDAYS(E19,F19,Feriados!$A$3:$A$100)*8)</f>
        <v>184</v>
      </c>
      <c r="M19" s="96">
        <f>IF($N$3&lt;E19,0,IF($N$3&gt;=F19,L19,NETWORKDAYS(E19,$N$3,Feriados!$A$3:$A$100)*8))</f>
        <v>184</v>
      </c>
      <c r="N19" s="96">
        <f t="shared" ref="N19:N42" si="4">J19*L19</f>
        <v>184</v>
      </c>
      <c r="O19" s="32" t="s">
        <v>204</v>
      </c>
      <c r="P19" s="97"/>
      <c r="Q19" s="98"/>
    </row>
    <row r="20" spans="1:17" s="99" customFormat="1" ht="128.25">
      <c r="A20" s="92"/>
      <c r="B20" s="93"/>
      <c r="C20" s="114" t="s">
        <v>79</v>
      </c>
      <c r="D20" s="115" t="s">
        <v>80</v>
      </c>
      <c r="E20" s="35">
        <v>43677</v>
      </c>
      <c r="F20" s="36">
        <v>43708</v>
      </c>
      <c r="G20" s="116" t="s">
        <v>52</v>
      </c>
      <c r="H20" s="94">
        <f t="shared" si="0"/>
        <v>2</v>
      </c>
      <c r="I20" s="94">
        <f t="shared" si="1"/>
        <v>2</v>
      </c>
      <c r="J20" s="95">
        <f t="shared" ca="1" si="2"/>
        <v>0.6</v>
      </c>
      <c r="K20" s="95">
        <f t="shared" ca="1" si="3"/>
        <v>1</v>
      </c>
      <c r="L20" s="96">
        <f>IF(OR(E20=0,F20=0),1,NETWORKDAYS(E20,F20,Feriados!$A$3:$A$100)*8)</f>
        <v>184</v>
      </c>
      <c r="M20" s="96">
        <f>IF($N$3&lt;E20,0,IF($N$3&gt;=F20,L20,NETWORKDAYS(E20,$N$3,Feriados!$A$3:$A$100)*8))</f>
        <v>184</v>
      </c>
      <c r="N20" s="96">
        <f t="shared" ca="1" si="4"/>
        <v>110.39999999999999</v>
      </c>
      <c r="O20" s="32" t="s">
        <v>205</v>
      </c>
      <c r="P20" s="97"/>
      <c r="Q20" s="98"/>
    </row>
    <row r="21" spans="1:17" s="99" customFormat="1" ht="85.5">
      <c r="A21" s="92"/>
      <c r="B21" s="93"/>
      <c r="C21" s="114" t="s">
        <v>111</v>
      </c>
      <c r="D21" s="115" t="s">
        <v>112</v>
      </c>
      <c r="E21" s="35">
        <v>43677</v>
      </c>
      <c r="F21" s="37">
        <v>43769</v>
      </c>
      <c r="G21" s="116" t="s">
        <v>48</v>
      </c>
      <c r="H21" s="94">
        <f t="shared" si="0"/>
        <v>4</v>
      </c>
      <c r="I21" s="94">
        <f t="shared" si="1"/>
        <v>4</v>
      </c>
      <c r="J21" s="95">
        <f t="shared" si="2"/>
        <v>1</v>
      </c>
      <c r="K21" s="95">
        <f t="shared" ca="1" si="3"/>
        <v>0.34848484848484851</v>
      </c>
      <c r="L21" s="96">
        <f>IF(OR(E21=0,F21=0),1,NETWORKDAYS(E21,F21,Feriados!$A$3:$A$100)*8)</f>
        <v>528</v>
      </c>
      <c r="M21" s="96">
        <f>IF($N$3&lt;E21,0,IF($N$3&gt;=F21,L21,NETWORKDAYS(E21,$N$3,Feriados!$A$3:$A$100)*8))</f>
        <v>184</v>
      </c>
      <c r="N21" s="96">
        <f t="shared" si="4"/>
        <v>528</v>
      </c>
      <c r="O21" s="32" t="s">
        <v>206</v>
      </c>
      <c r="P21" s="97"/>
      <c r="Q21" s="98"/>
    </row>
    <row r="22" spans="1:17" s="99" customFormat="1" ht="57">
      <c r="A22" s="92"/>
      <c r="B22" s="93"/>
      <c r="C22" s="114" t="s">
        <v>77</v>
      </c>
      <c r="D22" s="115" t="s">
        <v>78</v>
      </c>
      <c r="E22" s="35">
        <v>43677</v>
      </c>
      <c r="F22" s="37">
        <v>43861</v>
      </c>
      <c r="G22" s="116" t="s">
        <v>53</v>
      </c>
      <c r="H22" s="94">
        <f t="shared" si="0"/>
        <v>3</v>
      </c>
      <c r="I22" s="94">
        <f t="shared" si="1"/>
        <v>3</v>
      </c>
      <c r="J22" s="95">
        <f t="shared" ca="1" si="2"/>
        <v>0.1622480620155039</v>
      </c>
      <c r="K22" s="95">
        <f t="shared" ca="1" si="3"/>
        <v>0.17829457364341086</v>
      </c>
      <c r="L22" s="96">
        <f>IF(OR(E22=0,F22=0),1,NETWORKDAYS(E22,F22,Feriados!$A$3:$A$100)*8)</f>
        <v>1032</v>
      </c>
      <c r="M22" s="96">
        <f>IF($N$3&lt;E22,0,IF($N$3&gt;=F22,L22,NETWORKDAYS(E22,$N$3,Feriados!$A$3:$A$100)*8))</f>
        <v>184</v>
      </c>
      <c r="N22" s="96">
        <f t="shared" ca="1" si="4"/>
        <v>167.44000000000003</v>
      </c>
      <c r="O22" s="32" t="s">
        <v>207</v>
      </c>
      <c r="P22" s="97"/>
      <c r="Q22" s="98"/>
    </row>
    <row r="23" spans="1:17" s="99" customFormat="1" ht="114">
      <c r="A23" s="92"/>
      <c r="B23" s="93"/>
      <c r="C23" s="114" t="s">
        <v>85</v>
      </c>
      <c r="D23" s="115" t="s">
        <v>86</v>
      </c>
      <c r="E23" s="35">
        <v>43677</v>
      </c>
      <c r="F23" s="37">
        <v>43861</v>
      </c>
      <c r="G23" s="116" t="s">
        <v>53</v>
      </c>
      <c r="H23" s="94">
        <f t="shared" si="0"/>
        <v>3</v>
      </c>
      <c r="I23" s="94">
        <f t="shared" si="1"/>
        <v>3</v>
      </c>
      <c r="J23" s="95">
        <f t="shared" ca="1" si="2"/>
        <v>0.1622480620155039</v>
      </c>
      <c r="K23" s="95">
        <f t="shared" ca="1" si="3"/>
        <v>0.17829457364341086</v>
      </c>
      <c r="L23" s="96">
        <f>IF(OR(E23=0,F23=0),1,NETWORKDAYS(E23,F23,Feriados!$A$3:$A$100)*8)</f>
        <v>1032</v>
      </c>
      <c r="M23" s="96">
        <f>IF($N$3&lt;E23,0,IF($N$3&gt;=F23,L23,NETWORKDAYS(E23,$N$3,Feriados!$A$3:$A$100)*8))</f>
        <v>184</v>
      </c>
      <c r="N23" s="96">
        <f t="shared" ca="1" si="4"/>
        <v>167.44000000000003</v>
      </c>
      <c r="O23" s="32" t="s">
        <v>208</v>
      </c>
      <c r="P23" s="97"/>
      <c r="Q23" s="98"/>
    </row>
    <row r="24" spans="1:17" s="99" customFormat="1" ht="128.25">
      <c r="A24" s="92"/>
      <c r="B24" s="93"/>
      <c r="C24" s="114" t="s">
        <v>89</v>
      </c>
      <c r="D24" s="115" t="s">
        <v>90</v>
      </c>
      <c r="E24" s="35">
        <v>43677</v>
      </c>
      <c r="F24" s="37">
        <v>43861</v>
      </c>
      <c r="G24" s="116" t="s">
        <v>53</v>
      </c>
      <c r="H24" s="94">
        <f t="shared" si="0"/>
        <v>3</v>
      </c>
      <c r="I24" s="94">
        <f t="shared" si="1"/>
        <v>3</v>
      </c>
      <c r="J24" s="95">
        <f t="shared" ca="1" si="2"/>
        <v>0.1622480620155039</v>
      </c>
      <c r="K24" s="95">
        <f t="shared" ca="1" si="3"/>
        <v>0.17829457364341086</v>
      </c>
      <c r="L24" s="96">
        <f>IF(OR(E24=0,F24=0),1,NETWORKDAYS(E24,F24,Feriados!$A$3:$A$100)*8)</f>
        <v>1032</v>
      </c>
      <c r="M24" s="96">
        <f>IF($N$3&lt;E24,0,IF($N$3&gt;=F24,L24,NETWORKDAYS(E24,$N$3,Feriados!$A$3:$A$100)*8))</f>
        <v>184</v>
      </c>
      <c r="N24" s="96">
        <f t="shared" ca="1" si="4"/>
        <v>167.44000000000003</v>
      </c>
      <c r="O24" s="32" t="s">
        <v>209</v>
      </c>
      <c r="P24" s="97"/>
      <c r="Q24" s="98"/>
    </row>
    <row r="25" spans="1:17" s="99" customFormat="1" ht="185.25">
      <c r="A25" s="92"/>
      <c r="B25" s="93"/>
      <c r="C25" s="114" t="s">
        <v>91</v>
      </c>
      <c r="D25" s="115" t="s">
        <v>92</v>
      </c>
      <c r="E25" s="35">
        <v>43677</v>
      </c>
      <c r="F25" s="37">
        <v>43861</v>
      </c>
      <c r="G25" s="116" t="s">
        <v>53</v>
      </c>
      <c r="H25" s="94">
        <f t="shared" si="0"/>
        <v>3</v>
      </c>
      <c r="I25" s="94">
        <f t="shared" si="1"/>
        <v>3</v>
      </c>
      <c r="J25" s="95">
        <f t="shared" ca="1" si="2"/>
        <v>0.1622480620155039</v>
      </c>
      <c r="K25" s="95">
        <f t="shared" ca="1" si="3"/>
        <v>0.17829457364341086</v>
      </c>
      <c r="L25" s="96">
        <f>IF(OR(E25=0,F25=0),1,NETWORKDAYS(E25,F25,Feriados!$A$3:$A$100)*8)</f>
        <v>1032</v>
      </c>
      <c r="M25" s="96">
        <f>IF($N$3&lt;E25,0,IF($N$3&gt;=F25,L25,NETWORKDAYS(E25,$N$3,Feriados!$A$3:$A$100)*8))</f>
        <v>184</v>
      </c>
      <c r="N25" s="96">
        <f t="shared" ca="1" si="4"/>
        <v>167.44000000000003</v>
      </c>
      <c r="O25" s="32" t="s">
        <v>210</v>
      </c>
      <c r="P25" s="97"/>
      <c r="Q25" s="98"/>
    </row>
    <row r="26" spans="1:17" s="99" customFormat="1" ht="57">
      <c r="A26" s="92"/>
      <c r="B26" s="93"/>
      <c r="C26" s="114" t="s">
        <v>93</v>
      </c>
      <c r="D26" s="115" t="s">
        <v>94</v>
      </c>
      <c r="E26" s="35">
        <v>43677</v>
      </c>
      <c r="F26" s="37">
        <v>43861</v>
      </c>
      <c r="G26" s="116" t="s">
        <v>53</v>
      </c>
      <c r="H26" s="94">
        <f t="shared" si="0"/>
        <v>3</v>
      </c>
      <c r="I26" s="94">
        <f t="shared" si="1"/>
        <v>3</v>
      </c>
      <c r="J26" s="95">
        <f t="shared" ca="1" si="2"/>
        <v>0.1622480620155039</v>
      </c>
      <c r="K26" s="95">
        <f t="shared" ca="1" si="3"/>
        <v>0.17829457364341086</v>
      </c>
      <c r="L26" s="96">
        <f>IF(OR(E26=0,F26=0),1,NETWORKDAYS(E26,F26,Feriados!$A$3:$A$100)*8)</f>
        <v>1032</v>
      </c>
      <c r="M26" s="96">
        <f>IF($N$3&lt;E26,0,IF($N$3&gt;=F26,L26,NETWORKDAYS(E26,$N$3,Feriados!$A$3:$A$100)*8))</f>
        <v>184</v>
      </c>
      <c r="N26" s="96">
        <f t="shared" ca="1" si="4"/>
        <v>167.44000000000003</v>
      </c>
      <c r="O26" s="32" t="s">
        <v>211</v>
      </c>
      <c r="P26" s="97"/>
      <c r="Q26" s="98"/>
    </row>
    <row r="27" spans="1:17" s="99" customFormat="1" ht="57">
      <c r="A27" s="92"/>
      <c r="B27" s="93"/>
      <c r="C27" s="114" t="s">
        <v>95</v>
      </c>
      <c r="D27" s="115" t="s">
        <v>96</v>
      </c>
      <c r="E27" s="35">
        <v>43677</v>
      </c>
      <c r="F27" s="37">
        <v>43861</v>
      </c>
      <c r="G27" s="116" t="s">
        <v>53</v>
      </c>
      <c r="H27" s="94">
        <f t="shared" si="0"/>
        <v>3</v>
      </c>
      <c r="I27" s="94">
        <f t="shared" si="1"/>
        <v>3</v>
      </c>
      <c r="J27" s="95">
        <f t="shared" ca="1" si="2"/>
        <v>0.1622480620155039</v>
      </c>
      <c r="K27" s="95">
        <f t="shared" ca="1" si="3"/>
        <v>0.17829457364341086</v>
      </c>
      <c r="L27" s="96">
        <f>IF(OR(E27=0,F27=0),1,NETWORKDAYS(E27,F27,Feriados!$A$3:$A$100)*8)</f>
        <v>1032</v>
      </c>
      <c r="M27" s="96">
        <f>IF($N$3&lt;E27,0,IF($N$3&gt;=F27,L27,NETWORKDAYS(E27,$N$3,Feriados!$A$3:$A$100)*8))</f>
        <v>184</v>
      </c>
      <c r="N27" s="96">
        <f t="shared" ca="1" si="4"/>
        <v>167.44000000000003</v>
      </c>
      <c r="O27" s="32" t="s">
        <v>212</v>
      </c>
      <c r="P27" s="97"/>
      <c r="Q27" s="98"/>
    </row>
    <row r="28" spans="1:17" s="99" customFormat="1" ht="99.75">
      <c r="A28" s="92"/>
      <c r="B28" s="93"/>
      <c r="C28" s="114" t="s">
        <v>97</v>
      </c>
      <c r="D28" s="115" t="s">
        <v>98</v>
      </c>
      <c r="E28" s="35">
        <v>43677</v>
      </c>
      <c r="F28" s="37">
        <v>43861</v>
      </c>
      <c r="G28" s="116" t="s">
        <v>53</v>
      </c>
      <c r="H28" s="94">
        <f t="shared" si="0"/>
        <v>3</v>
      </c>
      <c r="I28" s="94">
        <f t="shared" si="1"/>
        <v>3</v>
      </c>
      <c r="J28" s="95">
        <f t="shared" ca="1" si="2"/>
        <v>0.1622480620155039</v>
      </c>
      <c r="K28" s="95">
        <f t="shared" ca="1" si="3"/>
        <v>0.17829457364341086</v>
      </c>
      <c r="L28" s="96">
        <f>IF(OR(E28=0,F28=0),1,NETWORKDAYS(E28,F28,Feriados!$A$3:$A$100)*8)</f>
        <v>1032</v>
      </c>
      <c r="M28" s="96">
        <f>IF($N$3&lt;E28,0,IF($N$3&gt;=F28,L28,NETWORKDAYS(E28,$N$3,Feriados!$A$3:$A$100)*8))</f>
        <v>184</v>
      </c>
      <c r="N28" s="96">
        <f t="shared" ca="1" si="4"/>
        <v>167.44000000000003</v>
      </c>
      <c r="O28" s="32" t="s">
        <v>213</v>
      </c>
      <c r="P28" s="97"/>
      <c r="Q28" s="98"/>
    </row>
    <row r="29" spans="1:17" s="99" customFormat="1" ht="57">
      <c r="A29" s="92"/>
      <c r="B29" s="93"/>
      <c r="C29" s="114" t="s">
        <v>99</v>
      </c>
      <c r="D29" s="115" t="s">
        <v>100</v>
      </c>
      <c r="E29" s="35">
        <v>43677</v>
      </c>
      <c r="F29" s="37">
        <v>43861</v>
      </c>
      <c r="G29" s="116" t="s">
        <v>53</v>
      </c>
      <c r="H29" s="94">
        <f t="shared" si="0"/>
        <v>3</v>
      </c>
      <c r="I29" s="94">
        <f t="shared" si="1"/>
        <v>3</v>
      </c>
      <c r="J29" s="95">
        <f t="shared" ca="1" si="2"/>
        <v>0.1622480620155039</v>
      </c>
      <c r="K29" s="95">
        <f t="shared" ca="1" si="3"/>
        <v>0.17829457364341086</v>
      </c>
      <c r="L29" s="96">
        <f>IF(OR(E29=0,F29=0),1,NETWORKDAYS(E29,F29,Feriados!$A$3:$A$100)*8)</f>
        <v>1032</v>
      </c>
      <c r="M29" s="96">
        <f>IF($N$3&lt;E29,0,IF($N$3&gt;=F29,L29,NETWORKDAYS(E29,$N$3,Feriados!$A$3:$A$100)*8))</f>
        <v>184</v>
      </c>
      <c r="N29" s="96">
        <f t="shared" ca="1" si="4"/>
        <v>167.44000000000003</v>
      </c>
      <c r="O29" s="32" t="s">
        <v>211</v>
      </c>
      <c r="P29" s="97"/>
      <c r="Q29" s="98"/>
    </row>
    <row r="30" spans="1:17" s="99" customFormat="1" ht="57">
      <c r="A30" s="92"/>
      <c r="B30" s="93"/>
      <c r="C30" s="114" t="s">
        <v>101</v>
      </c>
      <c r="D30" s="115" t="s">
        <v>102</v>
      </c>
      <c r="E30" s="35">
        <v>43677</v>
      </c>
      <c r="F30" s="37">
        <v>43861</v>
      </c>
      <c r="G30" s="116" t="s">
        <v>53</v>
      </c>
      <c r="H30" s="94">
        <f t="shared" si="0"/>
        <v>3</v>
      </c>
      <c r="I30" s="94">
        <f t="shared" si="1"/>
        <v>3</v>
      </c>
      <c r="J30" s="95">
        <f t="shared" ca="1" si="2"/>
        <v>0.1622480620155039</v>
      </c>
      <c r="K30" s="95">
        <f t="shared" ca="1" si="3"/>
        <v>0.17829457364341086</v>
      </c>
      <c r="L30" s="96">
        <f>IF(OR(E30=0,F30=0),1,NETWORKDAYS(E30,F30,Feriados!$A$3:$A$100)*8)</f>
        <v>1032</v>
      </c>
      <c r="M30" s="96">
        <f>IF($N$3&lt;E30,0,IF($N$3&gt;=F30,L30,NETWORKDAYS(E30,$N$3,Feriados!$A$3:$A$100)*8))</f>
        <v>184</v>
      </c>
      <c r="N30" s="96">
        <f t="shared" ca="1" si="4"/>
        <v>167.44000000000003</v>
      </c>
      <c r="O30" s="32" t="s">
        <v>214</v>
      </c>
      <c r="P30" s="97"/>
      <c r="Q30" s="98"/>
    </row>
    <row r="31" spans="1:17" s="99" customFormat="1" ht="114">
      <c r="A31" s="92"/>
      <c r="B31" s="93"/>
      <c r="C31" s="114" t="s">
        <v>113</v>
      </c>
      <c r="D31" s="115" t="s">
        <v>114</v>
      </c>
      <c r="E31" s="35">
        <v>43677</v>
      </c>
      <c r="F31" s="37">
        <v>43861</v>
      </c>
      <c r="G31" s="116" t="s">
        <v>53</v>
      </c>
      <c r="H31" s="94">
        <f t="shared" si="0"/>
        <v>3</v>
      </c>
      <c r="I31" s="94">
        <f t="shared" si="1"/>
        <v>3</v>
      </c>
      <c r="J31" s="95">
        <f t="shared" ca="1" si="2"/>
        <v>0.1622480620155039</v>
      </c>
      <c r="K31" s="95">
        <f t="shared" ca="1" si="3"/>
        <v>0.17829457364341086</v>
      </c>
      <c r="L31" s="96">
        <f>IF(OR(E31=0,F31=0),1,NETWORKDAYS(E31,F31,Feriados!$A$3:$A$100)*8)</f>
        <v>1032</v>
      </c>
      <c r="M31" s="96">
        <f>IF($N$3&lt;E31,0,IF($N$3&gt;=F31,L31,NETWORKDAYS(E31,$N$3,Feriados!$A$3:$A$100)*8))</f>
        <v>184</v>
      </c>
      <c r="N31" s="96">
        <f t="shared" ca="1" si="4"/>
        <v>167.44000000000003</v>
      </c>
      <c r="O31" s="32" t="s">
        <v>215</v>
      </c>
      <c r="P31" s="97"/>
      <c r="Q31" s="98"/>
    </row>
    <row r="32" spans="1:17" s="99" customFormat="1" ht="42.75">
      <c r="A32" s="92"/>
      <c r="B32" s="93"/>
      <c r="C32" s="114" t="s">
        <v>117</v>
      </c>
      <c r="D32" s="115" t="s">
        <v>118</v>
      </c>
      <c r="E32" s="35">
        <v>43677</v>
      </c>
      <c r="F32" s="37">
        <v>43861</v>
      </c>
      <c r="G32" s="116" t="s">
        <v>53</v>
      </c>
      <c r="H32" s="94">
        <f t="shared" si="0"/>
        <v>3</v>
      </c>
      <c r="I32" s="94">
        <f t="shared" si="1"/>
        <v>3</v>
      </c>
      <c r="J32" s="95">
        <f t="shared" ca="1" si="2"/>
        <v>0.1622480620155039</v>
      </c>
      <c r="K32" s="95">
        <f t="shared" ca="1" si="3"/>
        <v>0.17829457364341086</v>
      </c>
      <c r="L32" s="96">
        <f>IF(OR(E32=0,F32=0),1,NETWORKDAYS(E32,F32,Feriados!$A$3:$A$100)*8)</f>
        <v>1032</v>
      </c>
      <c r="M32" s="96">
        <f>IF($N$3&lt;E32,0,IF($N$3&gt;=F32,L32,NETWORKDAYS(E32,$N$3,Feriados!$A$3:$A$100)*8))</f>
        <v>184</v>
      </c>
      <c r="N32" s="96">
        <f t="shared" ca="1" si="4"/>
        <v>167.44000000000003</v>
      </c>
      <c r="O32" s="32" t="s">
        <v>216</v>
      </c>
      <c r="P32" s="97"/>
      <c r="Q32" s="98"/>
    </row>
    <row r="33" spans="1:43" s="99" customFormat="1" ht="57">
      <c r="A33" s="92"/>
      <c r="B33" s="93"/>
      <c r="C33" s="114" t="s">
        <v>81</v>
      </c>
      <c r="D33" s="115" t="s">
        <v>82</v>
      </c>
      <c r="E33" s="35">
        <v>43677</v>
      </c>
      <c r="F33" s="37">
        <v>43921</v>
      </c>
      <c r="G33" s="116" t="s">
        <v>53</v>
      </c>
      <c r="H33" s="94">
        <f t="shared" si="0"/>
        <v>3</v>
      </c>
      <c r="I33" s="94">
        <f t="shared" si="1"/>
        <v>3</v>
      </c>
      <c r="J33" s="95">
        <f t="shared" ca="1" si="2"/>
        <v>0.12239766081871345</v>
      </c>
      <c r="K33" s="95">
        <f t="shared" ca="1" si="3"/>
        <v>0.13450292397660818</v>
      </c>
      <c r="L33" s="96">
        <f>IF(OR(E33=0,F33=0),1,NETWORKDAYS(E33,F33,Feriados!$A$3:$A$100)*8)</f>
        <v>1368</v>
      </c>
      <c r="M33" s="96">
        <f>IF($N$3&lt;E33,0,IF($N$3&gt;=F33,L33,NETWORKDAYS(E33,$N$3,Feriados!$A$3:$A$100)*8))</f>
        <v>184</v>
      </c>
      <c r="N33" s="96">
        <f t="shared" ca="1" si="4"/>
        <v>167.44</v>
      </c>
      <c r="O33" s="32" t="s">
        <v>217</v>
      </c>
      <c r="P33" s="97"/>
      <c r="Q33" s="98"/>
    </row>
    <row r="34" spans="1:43" s="99" customFormat="1" ht="42.75">
      <c r="A34" s="92"/>
      <c r="B34" s="93"/>
      <c r="C34" s="114" t="s">
        <v>83</v>
      </c>
      <c r="D34" s="115" t="s">
        <v>84</v>
      </c>
      <c r="E34" s="35">
        <v>43677</v>
      </c>
      <c r="F34" s="37">
        <v>44043</v>
      </c>
      <c r="G34" s="116" t="s">
        <v>53</v>
      </c>
      <c r="H34" s="94">
        <f t="shared" si="0"/>
        <v>3</v>
      </c>
      <c r="I34" s="94">
        <f t="shared" si="1"/>
        <v>3</v>
      </c>
      <c r="J34" s="95">
        <f t="shared" ca="1" si="2"/>
        <v>8.1439688715953307E-2</v>
      </c>
      <c r="K34" s="95">
        <f t="shared" ca="1" si="3"/>
        <v>8.9494163424124515E-2</v>
      </c>
      <c r="L34" s="96">
        <f>IF(OR(E34=0,F34=0),1,NETWORKDAYS(E34,F34,Feriados!$A$3:$A$100)*8)</f>
        <v>2056</v>
      </c>
      <c r="M34" s="96">
        <f>IF($N$3&lt;E34,0,IF($N$3&gt;=F34,L34,NETWORKDAYS(E34,$N$3,Feriados!$A$3:$A$100)*8))</f>
        <v>184</v>
      </c>
      <c r="N34" s="96">
        <f t="shared" ca="1" si="4"/>
        <v>167.44</v>
      </c>
      <c r="O34" s="32" t="s">
        <v>218</v>
      </c>
      <c r="P34" s="97"/>
      <c r="Q34" s="98"/>
    </row>
    <row r="35" spans="1:43" s="99" customFormat="1" ht="71.25">
      <c r="A35" s="92"/>
      <c r="B35" s="93"/>
      <c r="C35" s="114" t="s">
        <v>103</v>
      </c>
      <c r="D35" s="115" t="s">
        <v>104</v>
      </c>
      <c r="E35" s="35">
        <v>43677</v>
      </c>
      <c r="F35" s="37">
        <v>44043</v>
      </c>
      <c r="G35" s="116" t="s">
        <v>53</v>
      </c>
      <c r="H35" s="94">
        <f t="shared" si="0"/>
        <v>3</v>
      </c>
      <c r="I35" s="94">
        <f t="shared" si="1"/>
        <v>3</v>
      </c>
      <c r="J35" s="95">
        <f t="shared" ca="1" si="2"/>
        <v>8.1439688715953307E-2</v>
      </c>
      <c r="K35" s="95">
        <f t="shared" ca="1" si="3"/>
        <v>8.9494163424124515E-2</v>
      </c>
      <c r="L35" s="96">
        <f>IF(OR(E35=0,F35=0),1,NETWORKDAYS(E35,F35,Feriados!$A$3:$A$100)*8)</f>
        <v>2056</v>
      </c>
      <c r="M35" s="96">
        <f>IF($N$3&lt;E35,0,IF($N$3&gt;=F35,L35,NETWORKDAYS(E35,$N$3,Feriados!$A$3:$A$100)*8))</f>
        <v>184</v>
      </c>
      <c r="N35" s="96">
        <f t="shared" ca="1" si="4"/>
        <v>167.44</v>
      </c>
      <c r="O35" s="32" t="s">
        <v>219</v>
      </c>
      <c r="P35" s="97"/>
      <c r="Q35" s="98"/>
    </row>
    <row r="36" spans="1:43" s="99" customFormat="1" ht="57">
      <c r="A36" s="92"/>
      <c r="B36" s="93"/>
      <c r="C36" s="114" t="s">
        <v>105</v>
      </c>
      <c r="D36" s="115" t="s">
        <v>106</v>
      </c>
      <c r="E36" s="35">
        <v>43677</v>
      </c>
      <c r="F36" s="37">
        <v>44043</v>
      </c>
      <c r="G36" s="116" t="s">
        <v>53</v>
      </c>
      <c r="H36" s="94">
        <f t="shared" si="0"/>
        <v>3</v>
      </c>
      <c r="I36" s="94">
        <f t="shared" si="1"/>
        <v>3</v>
      </c>
      <c r="J36" s="95">
        <f t="shared" ca="1" si="2"/>
        <v>8.1439688715953307E-2</v>
      </c>
      <c r="K36" s="95">
        <f t="shared" ca="1" si="3"/>
        <v>8.9494163424124515E-2</v>
      </c>
      <c r="L36" s="96">
        <f>IF(OR(E36=0,F36=0),1,NETWORKDAYS(E36,F36,Feriados!$A$3:$A$100)*8)</f>
        <v>2056</v>
      </c>
      <c r="M36" s="96">
        <f>IF($N$3&lt;E36,0,IF($N$3&gt;=F36,L36,NETWORKDAYS(E36,$N$3,Feriados!$A$3:$A$100)*8))</f>
        <v>184</v>
      </c>
      <c r="N36" s="96">
        <f t="shared" ca="1" si="4"/>
        <v>167.44</v>
      </c>
      <c r="O36" s="32" t="s">
        <v>220</v>
      </c>
      <c r="P36" s="97"/>
      <c r="Q36" s="98"/>
    </row>
    <row r="37" spans="1:43" s="99" customFormat="1" ht="57">
      <c r="A37" s="92"/>
      <c r="B37" s="93"/>
      <c r="C37" s="114" t="s">
        <v>107</v>
      </c>
      <c r="D37" s="115" t="s">
        <v>108</v>
      </c>
      <c r="E37" s="35">
        <v>43677</v>
      </c>
      <c r="F37" s="37">
        <v>44043</v>
      </c>
      <c r="G37" s="116" t="s">
        <v>53</v>
      </c>
      <c r="H37" s="94">
        <f t="shared" si="0"/>
        <v>3</v>
      </c>
      <c r="I37" s="94">
        <f t="shared" si="1"/>
        <v>3</v>
      </c>
      <c r="J37" s="95">
        <f t="shared" ca="1" si="2"/>
        <v>8.1439688715953307E-2</v>
      </c>
      <c r="K37" s="95">
        <f t="shared" ca="1" si="3"/>
        <v>8.9494163424124515E-2</v>
      </c>
      <c r="L37" s="96">
        <f>IF(OR(E37=0,F37=0),1,NETWORKDAYS(E37,F37,Feriados!$A$3:$A$100)*8)</f>
        <v>2056</v>
      </c>
      <c r="M37" s="96">
        <f>IF($N$3&lt;E37,0,IF($N$3&gt;=F37,L37,NETWORKDAYS(E37,$N$3,Feriados!$A$3:$A$100)*8))</f>
        <v>184</v>
      </c>
      <c r="N37" s="96">
        <f t="shared" ca="1" si="4"/>
        <v>167.44</v>
      </c>
      <c r="O37" s="32" t="s">
        <v>221</v>
      </c>
      <c r="P37" s="97"/>
      <c r="Q37" s="98"/>
    </row>
    <row r="38" spans="1:43" s="99" customFormat="1" ht="57">
      <c r="A38" s="92"/>
      <c r="B38" s="93"/>
      <c r="C38" s="114" t="s">
        <v>109</v>
      </c>
      <c r="D38" s="115" t="s">
        <v>110</v>
      </c>
      <c r="E38" s="35">
        <v>43677</v>
      </c>
      <c r="F38" s="37">
        <v>44043</v>
      </c>
      <c r="G38" s="116" t="s">
        <v>53</v>
      </c>
      <c r="H38" s="94">
        <f t="shared" si="0"/>
        <v>3</v>
      </c>
      <c r="I38" s="94">
        <f t="shared" si="1"/>
        <v>3</v>
      </c>
      <c r="J38" s="95">
        <f t="shared" ca="1" si="2"/>
        <v>8.1439688715953307E-2</v>
      </c>
      <c r="K38" s="95">
        <f t="shared" ca="1" si="3"/>
        <v>8.9494163424124515E-2</v>
      </c>
      <c r="L38" s="96">
        <f>IF(OR(E38=0,F38=0),1,NETWORKDAYS(E38,F38,Feriados!$A$3:$A$100)*8)</f>
        <v>2056</v>
      </c>
      <c r="M38" s="96">
        <f>IF($N$3&lt;E38,0,IF($N$3&gt;=F38,L38,NETWORKDAYS(E38,$N$3,Feriados!$A$3:$A$100)*8))</f>
        <v>184</v>
      </c>
      <c r="N38" s="96">
        <f t="shared" ca="1" si="4"/>
        <v>167.44</v>
      </c>
      <c r="O38" s="32" t="s">
        <v>211</v>
      </c>
      <c r="P38" s="97"/>
      <c r="Q38" s="98"/>
    </row>
    <row r="39" spans="1:43" s="99" customFormat="1" ht="114">
      <c r="A39" s="92"/>
      <c r="B39" s="93"/>
      <c r="C39" s="114" t="s">
        <v>115</v>
      </c>
      <c r="D39" s="115" t="s">
        <v>116</v>
      </c>
      <c r="E39" s="35">
        <v>43677</v>
      </c>
      <c r="F39" s="37">
        <v>44043</v>
      </c>
      <c r="G39" s="116" t="s">
        <v>53</v>
      </c>
      <c r="H39" s="94">
        <f t="shared" si="0"/>
        <v>3</v>
      </c>
      <c r="I39" s="94">
        <f t="shared" si="1"/>
        <v>3</v>
      </c>
      <c r="J39" s="95">
        <f t="shared" ca="1" si="2"/>
        <v>8.1439688715953307E-2</v>
      </c>
      <c r="K39" s="95">
        <f t="shared" ca="1" si="3"/>
        <v>8.9494163424124515E-2</v>
      </c>
      <c r="L39" s="96">
        <f>IF(OR(E39=0,F39=0),1,NETWORKDAYS(E39,F39,Feriados!$A$3:$A$100)*8)</f>
        <v>2056</v>
      </c>
      <c r="M39" s="96">
        <f>IF($N$3&lt;E39,0,IF($N$3&gt;=F39,L39,NETWORKDAYS(E39,$N$3,Feriados!$A$3:$A$100)*8))</f>
        <v>184</v>
      </c>
      <c r="N39" s="96">
        <f t="shared" ca="1" si="4"/>
        <v>167.44</v>
      </c>
      <c r="O39" s="32" t="s">
        <v>215</v>
      </c>
      <c r="P39" s="97"/>
      <c r="Q39" s="98"/>
    </row>
    <row r="40" spans="1:43" s="99" customFormat="1" ht="28.5">
      <c r="A40" s="92"/>
      <c r="B40" s="93"/>
      <c r="C40" s="114" t="s">
        <v>119</v>
      </c>
      <c r="D40" s="115" t="s">
        <v>120</v>
      </c>
      <c r="E40" s="35">
        <v>43677</v>
      </c>
      <c r="F40" s="37">
        <v>44043</v>
      </c>
      <c r="G40" s="116" t="s">
        <v>53</v>
      </c>
      <c r="H40" s="94">
        <f t="shared" si="0"/>
        <v>3</v>
      </c>
      <c r="I40" s="94">
        <f t="shared" si="1"/>
        <v>3</v>
      </c>
      <c r="J40" s="95">
        <f t="shared" ca="1" si="2"/>
        <v>8.1439688715953307E-2</v>
      </c>
      <c r="K40" s="95">
        <f t="shared" ca="1" si="3"/>
        <v>8.9494163424124515E-2</v>
      </c>
      <c r="L40" s="96">
        <f>IF(OR(E40=0,F40=0),1,NETWORKDAYS(E40,F40,Feriados!$A$3:$A$100)*8)</f>
        <v>2056</v>
      </c>
      <c r="M40" s="96">
        <f>IF($N$3&lt;E40,0,IF($N$3&gt;=F40,L40,NETWORKDAYS(E40,$N$3,Feriados!$A$3:$A$100)*8))</f>
        <v>184</v>
      </c>
      <c r="N40" s="96">
        <f t="shared" ca="1" si="4"/>
        <v>167.44</v>
      </c>
      <c r="O40" s="32" t="s">
        <v>216</v>
      </c>
      <c r="P40" s="97"/>
      <c r="Q40" s="98"/>
    </row>
    <row r="41" spans="1:43" s="99" customFormat="1" ht="42.75">
      <c r="A41" s="92"/>
      <c r="B41" s="93"/>
      <c r="C41" s="114" t="s">
        <v>121</v>
      </c>
      <c r="D41" s="115" t="s">
        <v>122</v>
      </c>
      <c r="E41" s="35">
        <v>43677</v>
      </c>
      <c r="F41" s="37">
        <v>44043</v>
      </c>
      <c r="G41" s="116" t="s">
        <v>53</v>
      </c>
      <c r="H41" s="94">
        <f t="shared" si="0"/>
        <v>3</v>
      </c>
      <c r="I41" s="94">
        <f t="shared" si="1"/>
        <v>3</v>
      </c>
      <c r="J41" s="95">
        <f t="shared" ca="1" si="2"/>
        <v>8.1439688715953307E-2</v>
      </c>
      <c r="K41" s="95">
        <f t="shared" ca="1" si="3"/>
        <v>8.9494163424124515E-2</v>
      </c>
      <c r="L41" s="96">
        <f>IF(OR(E41=0,F41=0),1,NETWORKDAYS(E41,F41,Feriados!$A$3:$A$100)*8)</f>
        <v>2056</v>
      </c>
      <c r="M41" s="96">
        <f>IF($N$3&lt;E41,0,IF($N$3&gt;=F41,L41,NETWORKDAYS(E41,$N$3,Feriados!$A$3:$A$100)*8))</f>
        <v>184</v>
      </c>
      <c r="N41" s="96">
        <f t="shared" ca="1" si="4"/>
        <v>167.44</v>
      </c>
      <c r="O41" s="32" t="s">
        <v>222</v>
      </c>
      <c r="P41" s="97"/>
      <c r="Q41" s="98"/>
    </row>
    <row r="42" spans="1:43" s="99" customFormat="1" ht="57">
      <c r="A42" s="92"/>
      <c r="B42" s="93"/>
      <c r="C42" s="114" t="s">
        <v>87</v>
      </c>
      <c r="D42" s="115" t="s">
        <v>88</v>
      </c>
      <c r="E42" s="35">
        <v>43677</v>
      </c>
      <c r="F42" s="37">
        <v>44408</v>
      </c>
      <c r="G42" s="116" t="s">
        <v>53</v>
      </c>
      <c r="H42" s="94">
        <f t="shared" si="0"/>
        <v>3</v>
      </c>
      <c r="I42" s="94">
        <f t="shared" si="1"/>
        <v>3</v>
      </c>
      <c r="J42" s="95">
        <f t="shared" ca="1" si="2"/>
        <v>4.0878906249999999E-2</v>
      </c>
      <c r="K42" s="95">
        <f t="shared" ca="1" si="3"/>
        <v>4.4921875E-2</v>
      </c>
      <c r="L42" s="96">
        <f>IF(OR(E42=0,F42=0),1,NETWORKDAYS(E42,F42,Feriados!$A$3:$A$100)*8)</f>
        <v>4096</v>
      </c>
      <c r="M42" s="96">
        <f>IF($N$3&lt;E42,0,IF($N$3&gt;=F42,L42,NETWORKDAYS(E42,$N$3,Feriados!$A$3:$A$100)*8))</f>
        <v>184</v>
      </c>
      <c r="N42" s="96">
        <f t="shared" ca="1" si="4"/>
        <v>167.44</v>
      </c>
      <c r="O42" s="32" t="s">
        <v>223</v>
      </c>
      <c r="P42" s="97"/>
      <c r="Q42" s="98"/>
    </row>
    <row r="43" spans="1:43" s="107" customFormat="1" ht="7.5" customHeight="1" thickBot="1">
      <c r="A43" s="100"/>
      <c r="B43" s="101"/>
      <c r="C43" s="102"/>
      <c r="D43" s="103"/>
      <c r="E43" s="103"/>
      <c r="F43" s="103"/>
      <c r="G43" s="103"/>
      <c r="H43" s="104"/>
      <c r="I43" s="104"/>
      <c r="J43" s="104"/>
      <c r="K43" s="104"/>
      <c r="L43" s="104"/>
      <c r="M43" s="104"/>
      <c r="N43" s="104"/>
      <c r="O43" s="105"/>
      <c r="P43" s="106"/>
      <c r="Q43" s="100"/>
      <c r="R43" s="99"/>
      <c r="S43" s="99"/>
      <c r="T43" s="99"/>
      <c r="U43" s="99"/>
      <c r="V43" s="99"/>
      <c r="W43" s="99"/>
      <c r="AQ43" s="99"/>
    </row>
    <row r="44" spans="1:43" ht="15" customHeight="1">
      <c r="A44" s="44"/>
      <c r="B44" s="44"/>
      <c r="C44" s="67"/>
      <c r="D44" s="67"/>
      <c r="E44" s="67"/>
      <c r="F44" s="67"/>
      <c r="G44" s="67"/>
      <c r="H44" s="44"/>
      <c r="I44" s="44"/>
      <c r="J44" s="44"/>
      <c r="K44" s="44"/>
      <c r="L44" s="44"/>
      <c r="M44" s="44"/>
      <c r="N44" s="44"/>
      <c r="O44" s="44"/>
      <c r="P44" s="100"/>
      <c r="Q44" s="100"/>
    </row>
    <row r="45" spans="1:43" ht="15" customHeight="1">
      <c r="A45" s="44"/>
      <c r="B45" s="44"/>
      <c r="C45" s="67"/>
      <c r="D45" s="67"/>
      <c r="E45" s="67"/>
      <c r="F45" s="67"/>
      <c r="G45" s="67"/>
      <c r="H45" s="44"/>
      <c r="I45" s="44"/>
      <c r="J45" s="44"/>
      <c r="K45" s="44"/>
      <c r="L45" s="44"/>
      <c r="M45" s="44"/>
      <c r="N45" s="44"/>
      <c r="O45" s="44"/>
      <c r="P45" s="100"/>
      <c r="Q45" s="100"/>
    </row>
    <row r="46" spans="1:43" ht="15" customHeight="1">
      <c r="A46" s="44"/>
      <c r="B46" s="44"/>
      <c r="C46" s="67"/>
      <c r="D46" s="67"/>
      <c r="E46" s="67"/>
      <c r="F46" s="67"/>
      <c r="G46" s="67"/>
      <c r="H46" s="44"/>
      <c r="I46" s="44"/>
      <c r="J46" s="44"/>
      <c r="K46" s="44"/>
      <c r="L46" s="44"/>
      <c r="M46" s="44"/>
      <c r="N46" s="44"/>
      <c r="O46" s="44"/>
      <c r="P46" s="100"/>
      <c r="Q46" s="100"/>
    </row>
    <row r="47" spans="1:43" ht="15" customHeight="1">
      <c r="A47" s="44"/>
      <c r="B47" s="44"/>
      <c r="C47" s="108"/>
      <c r="D47" s="67"/>
      <c r="E47" s="67"/>
      <c r="F47" s="67"/>
      <c r="G47" s="67"/>
      <c r="H47" s="44"/>
      <c r="I47" s="44"/>
      <c r="J47" s="44"/>
      <c r="K47" s="44"/>
      <c r="L47" s="44"/>
      <c r="M47" s="44"/>
      <c r="N47" s="44"/>
      <c r="O47" s="44"/>
      <c r="P47" s="100"/>
      <c r="Q47" s="100"/>
    </row>
    <row r="48" spans="1:43" ht="15" customHeight="1">
      <c r="C48" s="108" t="s">
        <v>71</v>
      </c>
      <c r="D48" s="67"/>
      <c r="E48" s="67"/>
      <c r="F48" s="67"/>
      <c r="G48" s="45"/>
      <c r="N48" s="109"/>
      <c r="P48" s="110"/>
      <c r="Q48" s="110"/>
    </row>
    <row r="49" spans="3:17" ht="15" customHeight="1">
      <c r="C49" s="108" t="s">
        <v>72</v>
      </c>
      <c r="D49" s="108"/>
      <c r="G49" s="108" t="s">
        <v>73</v>
      </c>
      <c r="J49" s="111"/>
      <c r="P49" s="44"/>
    </row>
    <row r="50" spans="3:17" ht="15" customHeight="1">
      <c r="C50" s="112">
        <v>0.9</v>
      </c>
      <c r="D50" s="117" t="s">
        <v>48</v>
      </c>
      <c r="G50" s="112">
        <v>0.9</v>
      </c>
      <c r="H50" s="118" t="s">
        <v>48</v>
      </c>
      <c r="J50" s="111"/>
      <c r="P50" s="44"/>
    </row>
    <row r="51" spans="3:17" ht="15" customHeight="1">
      <c r="C51" s="113">
        <v>9</v>
      </c>
      <c r="D51" s="117" t="s">
        <v>224</v>
      </c>
      <c r="G51" s="113">
        <v>9</v>
      </c>
      <c r="H51" s="118" t="s">
        <v>225</v>
      </c>
      <c r="P51" s="44"/>
    </row>
    <row r="52" spans="3:17" ht="15" customHeight="1">
      <c r="C52" s="113">
        <v>7</v>
      </c>
      <c r="D52" s="117" t="s">
        <v>65</v>
      </c>
      <c r="G52" s="113">
        <v>7</v>
      </c>
      <c r="H52" s="118" t="s">
        <v>226</v>
      </c>
      <c r="N52" s="109"/>
      <c r="P52" s="110"/>
      <c r="Q52" s="110"/>
    </row>
    <row r="53" spans="3:17" ht="15" customHeight="1">
      <c r="C53" s="113">
        <v>6</v>
      </c>
      <c r="D53" s="117" t="s">
        <v>74</v>
      </c>
      <c r="G53" s="113">
        <v>6</v>
      </c>
      <c r="H53" s="118" t="s">
        <v>63</v>
      </c>
      <c r="J53" s="111"/>
      <c r="P53" s="44"/>
    </row>
    <row r="54" spans="3:17">
      <c r="G54" s="45"/>
      <c r="P54" s="44"/>
    </row>
    <row r="55" spans="3:17">
      <c r="G55" s="45"/>
      <c r="P55" s="44"/>
    </row>
    <row r="56" spans="3:17">
      <c r="G56" s="45"/>
    </row>
    <row r="57" spans="3:17">
      <c r="G57" s="45"/>
    </row>
    <row r="58" spans="3:17">
      <c r="G58" s="45"/>
    </row>
    <row r="59" spans="3:17">
      <c r="G59" s="45"/>
    </row>
    <row r="60" spans="3:17">
      <c r="G60" s="45"/>
    </row>
    <row r="61" spans="3:17">
      <c r="G61" s="45"/>
    </row>
    <row r="62" spans="3:17">
      <c r="G62" s="45"/>
    </row>
    <row r="63" spans="3:17">
      <c r="G63" s="45"/>
    </row>
    <row r="64" spans="3:17">
      <c r="G64" s="45"/>
    </row>
    <row r="65" spans="7:7">
      <c r="G65" s="45"/>
    </row>
    <row r="66" spans="7:7">
      <c r="G66" s="45"/>
    </row>
    <row r="67" spans="7:7">
      <c r="G67" s="45"/>
    </row>
    <row r="68" spans="7:7">
      <c r="G68" s="45"/>
    </row>
    <row r="69" spans="7:7">
      <c r="G69" s="45"/>
    </row>
    <row r="70" spans="7:7">
      <c r="G70" s="45"/>
    </row>
    <row r="71" spans="7:7">
      <c r="G71" s="45"/>
    </row>
    <row r="72" spans="7:7">
      <c r="G72" s="45"/>
    </row>
    <row r="73" spans="7:7">
      <c r="G73" s="45"/>
    </row>
    <row r="74" spans="7:7">
      <c r="G74" s="45"/>
    </row>
    <row r="75" spans="7:7">
      <c r="G75" s="45"/>
    </row>
    <row r="76" spans="7:7">
      <c r="G76" s="45"/>
    </row>
    <row r="77" spans="7:7">
      <c r="G77" s="45"/>
    </row>
    <row r="78" spans="7:7">
      <c r="G78" s="45"/>
    </row>
    <row r="79" spans="7:7">
      <c r="G79" s="45"/>
    </row>
    <row r="80" spans="7:7">
      <c r="G80" s="45"/>
    </row>
    <row r="81" spans="7:7">
      <c r="G81" s="45"/>
    </row>
    <row r="82" spans="7:7">
      <c r="G82" s="45"/>
    </row>
    <row r="83" spans="7:7">
      <c r="G83" s="45"/>
    </row>
    <row r="84" spans="7:7">
      <c r="G84" s="45"/>
    </row>
    <row r="85" spans="7:7">
      <c r="G85" s="45"/>
    </row>
    <row r="86" spans="7:7">
      <c r="G86" s="45"/>
    </row>
    <row r="87" spans="7:7">
      <c r="G87" s="45"/>
    </row>
    <row r="88" spans="7:7">
      <c r="G88" s="45"/>
    </row>
    <row r="89" spans="7:7">
      <c r="G89" s="45"/>
    </row>
    <row r="90" spans="7:7">
      <c r="G90" s="45"/>
    </row>
    <row r="91" spans="7:7">
      <c r="G91" s="45"/>
    </row>
    <row r="92" spans="7:7">
      <c r="G92" s="45"/>
    </row>
    <row r="93" spans="7:7">
      <c r="G93" s="45"/>
    </row>
    <row r="94" spans="7:7">
      <c r="G94" s="45"/>
    </row>
    <row r="95" spans="7:7">
      <c r="G95" s="45"/>
    </row>
    <row r="96" spans="7:7">
      <c r="G96" s="45"/>
    </row>
    <row r="97" spans="7:7">
      <c r="G97" s="45"/>
    </row>
    <row r="98" spans="7:7">
      <c r="G98" s="45"/>
    </row>
    <row r="99" spans="7:7">
      <c r="G99" s="45"/>
    </row>
    <row r="100" spans="7:7">
      <c r="G100" s="45"/>
    </row>
    <row r="101" spans="7:7">
      <c r="G101" s="45"/>
    </row>
    <row r="102" spans="7:7">
      <c r="G102" s="45"/>
    </row>
    <row r="103" spans="7:7">
      <c r="G103" s="45"/>
    </row>
    <row r="104" spans="7:7">
      <c r="G104" s="45"/>
    </row>
    <row r="105" spans="7:7">
      <c r="G105" s="45"/>
    </row>
    <row r="106" spans="7:7">
      <c r="G106" s="45"/>
    </row>
    <row r="107" spans="7:7">
      <c r="G107" s="45"/>
    </row>
    <row r="108" spans="7:7">
      <c r="G108" s="45"/>
    </row>
    <row r="109" spans="7:7">
      <c r="G109" s="45"/>
    </row>
    <row r="110" spans="7:7">
      <c r="G110" s="45"/>
    </row>
    <row r="111" spans="7:7">
      <c r="G111" s="45"/>
    </row>
    <row r="112" spans="7:7">
      <c r="G112" s="45"/>
    </row>
    <row r="113" spans="7:7">
      <c r="G113" s="45"/>
    </row>
    <row r="114" spans="7:7">
      <c r="G114" s="45"/>
    </row>
    <row r="115" spans="7:7">
      <c r="G115" s="45"/>
    </row>
    <row r="116" spans="7:7">
      <c r="G116" s="45"/>
    </row>
    <row r="117" spans="7:7">
      <c r="G117" s="45"/>
    </row>
    <row r="118" spans="7:7">
      <c r="G118" s="45"/>
    </row>
    <row r="119" spans="7:7">
      <c r="G119" s="45"/>
    </row>
    <row r="120" spans="7:7">
      <c r="G120" s="45"/>
    </row>
    <row r="121" spans="7:7">
      <c r="G121" s="45"/>
    </row>
    <row r="122" spans="7:7">
      <c r="G122" s="45"/>
    </row>
    <row r="123" spans="7:7">
      <c r="G123" s="45"/>
    </row>
    <row r="124" spans="7:7">
      <c r="G124" s="45"/>
    </row>
    <row r="125" spans="7:7">
      <c r="G125" s="45"/>
    </row>
    <row r="126" spans="7:7">
      <c r="G126" s="45"/>
    </row>
    <row r="127" spans="7:7">
      <c r="G127" s="45"/>
    </row>
    <row r="128" spans="7:7">
      <c r="G128" s="45"/>
    </row>
    <row r="129" spans="7:7">
      <c r="G129" s="45"/>
    </row>
    <row r="130" spans="7:7">
      <c r="G130" s="45"/>
    </row>
    <row r="131" spans="7:7">
      <c r="G131" s="45"/>
    </row>
    <row r="132" spans="7:7">
      <c r="G132" s="45"/>
    </row>
    <row r="133" spans="7:7">
      <c r="G133" s="45"/>
    </row>
    <row r="134" spans="7:7">
      <c r="G134" s="45"/>
    </row>
    <row r="135" spans="7:7">
      <c r="G135" s="45"/>
    </row>
    <row r="136" spans="7:7">
      <c r="G136" s="45"/>
    </row>
    <row r="137" spans="7:7">
      <c r="G137" s="45"/>
    </row>
    <row r="138" spans="7:7">
      <c r="G138" s="45"/>
    </row>
    <row r="139" spans="7:7">
      <c r="G139" s="45"/>
    </row>
    <row r="140" spans="7:7">
      <c r="G140" s="45"/>
    </row>
    <row r="141" spans="7:7">
      <c r="G141" s="45"/>
    </row>
    <row r="142" spans="7:7">
      <c r="G142" s="45"/>
    </row>
    <row r="143" spans="7:7">
      <c r="G143" s="45"/>
    </row>
    <row r="144" spans="7:7">
      <c r="G144" s="45"/>
    </row>
    <row r="145" spans="7:7">
      <c r="G145" s="45"/>
    </row>
    <row r="146" spans="7:7">
      <c r="G146" s="45"/>
    </row>
    <row r="147" spans="7:7">
      <c r="G147" s="45"/>
    </row>
    <row r="148" spans="7:7">
      <c r="G148" s="45"/>
    </row>
    <row r="149" spans="7:7">
      <c r="G149" s="45"/>
    </row>
    <row r="150" spans="7:7">
      <c r="G150" s="45"/>
    </row>
    <row r="151" spans="7:7">
      <c r="G151" s="45"/>
    </row>
    <row r="152" spans="7:7">
      <c r="G152" s="45"/>
    </row>
    <row r="153" spans="7:7">
      <c r="G153" s="45"/>
    </row>
    <row r="154" spans="7:7">
      <c r="G154" s="45"/>
    </row>
    <row r="155" spans="7:7">
      <c r="G155" s="45"/>
    </row>
    <row r="156" spans="7:7">
      <c r="G156" s="45"/>
    </row>
    <row r="157" spans="7:7">
      <c r="G157" s="45"/>
    </row>
    <row r="158" spans="7:7">
      <c r="G158" s="45"/>
    </row>
    <row r="159" spans="7:7">
      <c r="G159" s="45"/>
    </row>
    <row r="160" spans="7:7">
      <c r="G160" s="45"/>
    </row>
    <row r="161" spans="7:7">
      <c r="G161" s="45"/>
    </row>
    <row r="162" spans="7:7">
      <c r="G162" s="45"/>
    </row>
    <row r="163" spans="7:7">
      <c r="G163" s="45"/>
    </row>
    <row r="164" spans="7:7">
      <c r="G164" s="45"/>
    </row>
    <row r="165" spans="7:7">
      <c r="G165" s="45"/>
    </row>
    <row r="166" spans="7:7">
      <c r="G166" s="45"/>
    </row>
    <row r="167" spans="7:7">
      <c r="G167" s="45"/>
    </row>
    <row r="168" spans="7:7">
      <c r="G168" s="45"/>
    </row>
    <row r="169" spans="7:7">
      <c r="G169" s="45"/>
    </row>
    <row r="170" spans="7:7">
      <c r="G170" s="45"/>
    </row>
    <row r="171" spans="7:7">
      <c r="G171" s="45"/>
    </row>
    <row r="172" spans="7:7">
      <c r="G172" s="45"/>
    </row>
    <row r="173" spans="7:7">
      <c r="G173" s="45"/>
    </row>
    <row r="174" spans="7:7">
      <c r="G174" s="45"/>
    </row>
    <row r="175" spans="7:7">
      <c r="G175" s="45"/>
    </row>
    <row r="176" spans="7:7">
      <c r="G176" s="45"/>
    </row>
    <row r="177" spans="7:7">
      <c r="G177" s="45"/>
    </row>
    <row r="178" spans="7:7">
      <c r="G178" s="45"/>
    </row>
    <row r="179" spans="7:7">
      <c r="G179" s="45"/>
    </row>
    <row r="180" spans="7:7">
      <c r="G180" s="45"/>
    </row>
    <row r="181" spans="7:7">
      <c r="G181" s="45"/>
    </row>
    <row r="182" spans="7:7">
      <c r="G182" s="45"/>
    </row>
    <row r="183" spans="7:7">
      <c r="G183" s="45"/>
    </row>
    <row r="184" spans="7:7">
      <c r="G184" s="45"/>
    </row>
    <row r="185" spans="7:7">
      <c r="G185" s="45"/>
    </row>
    <row r="186" spans="7:7">
      <c r="G186" s="45"/>
    </row>
    <row r="187" spans="7:7">
      <c r="G187" s="45"/>
    </row>
    <row r="188" spans="7:7">
      <c r="G188" s="45"/>
    </row>
    <row r="189" spans="7:7">
      <c r="G189" s="45"/>
    </row>
    <row r="190" spans="7:7">
      <c r="G190" s="45"/>
    </row>
    <row r="191" spans="7:7">
      <c r="G191" s="45"/>
    </row>
    <row r="192" spans="7:7">
      <c r="G192" s="45"/>
    </row>
    <row r="193" spans="7:7">
      <c r="G193" s="45"/>
    </row>
    <row r="194" spans="7:7">
      <c r="G194" s="45"/>
    </row>
    <row r="195" spans="7:7">
      <c r="G195" s="45"/>
    </row>
    <row r="196" spans="7:7">
      <c r="G196" s="45"/>
    </row>
    <row r="197" spans="7:7">
      <c r="G197" s="45"/>
    </row>
    <row r="198" spans="7:7">
      <c r="G198" s="45"/>
    </row>
    <row r="199" spans="7:7">
      <c r="G199" s="45"/>
    </row>
    <row r="200" spans="7:7">
      <c r="G200" s="45"/>
    </row>
    <row r="201" spans="7:7">
      <c r="G201" s="45"/>
    </row>
    <row r="202" spans="7:7">
      <c r="G202" s="45"/>
    </row>
    <row r="203" spans="7:7">
      <c r="G203" s="45"/>
    </row>
    <row r="204" spans="7:7">
      <c r="G204" s="45"/>
    </row>
    <row r="205" spans="7:7">
      <c r="G205" s="45"/>
    </row>
    <row r="206" spans="7:7">
      <c r="G206" s="45"/>
    </row>
    <row r="207" spans="7:7">
      <c r="G207" s="45"/>
    </row>
    <row r="208" spans="7:7">
      <c r="G208" s="45"/>
    </row>
    <row r="209" spans="7:7">
      <c r="G209" s="45"/>
    </row>
    <row r="210" spans="7:7">
      <c r="G210" s="45"/>
    </row>
    <row r="211" spans="7:7">
      <c r="G211" s="45"/>
    </row>
    <row r="212" spans="7:7">
      <c r="G212" s="45"/>
    </row>
    <row r="213" spans="7:7">
      <c r="G213" s="45"/>
    </row>
    <row r="214" spans="7:7">
      <c r="G214" s="45"/>
    </row>
    <row r="215" spans="7:7">
      <c r="G215" s="45"/>
    </row>
    <row r="216" spans="7:7">
      <c r="G216" s="45"/>
    </row>
    <row r="217" spans="7:7">
      <c r="G217" s="45"/>
    </row>
    <row r="218" spans="7:7">
      <c r="G218" s="45"/>
    </row>
    <row r="219" spans="7:7">
      <c r="G219" s="45"/>
    </row>
    <row r="220" spans="7:7">
      <c r="G220" s="45"/>
    </row>
    <row r="221" spans="7:7">
      <c r="G221" s="45"/>
    </row>
    <row r="222" spans="7:7">
      <c r="G222" s="45"/>
    </row>
    <row r="223" spans="7:7">
      <c r="G223" s="45"/>
    </row>
    <row r="224" spans="7:7">
      <c r="G224" s="45"/>
    </row>
    <row r="225" spans="7:7">
      <c r="G225" s="45"/>
    </row>
    <row r="226" spans="7:7">
      <c r="G226" s="45"/>
    </row>
    <row r="227" spans="7:7">
      <c r="G227" s="45"/>
    </row>
    <row r="228" spans="7:7">
      <c r="G228" s="45"/>
    </row>
    <row r="229" spans="7:7">
      <c r="G229" s="45"/>
    </row>
    <row r="230" spans="7:7">
      <c r="G230" s="45"/>
    </row>
    <row r="231" spans="7:7">
      <c r="G231" s="45"/>
    </row>
    <row r="232" spans="7:7">
      <c r="G232" s="45"/>
    </row>
    <row r="233" spans="7:7">
      <c r="G233" s="45"/>
    </row>
    <row r="234" spans="7:7">
      <c r="G234" s="45"/>
    </row>
    <row r="235" spans="7:7">
      <c r="G235" s="45"/>
    </row>
    <row r="236" spans="7:7">
      <c r="G236" s="45"/>
    </row>
    <row r="237" spans="7:7">
      <c r="G237" s="45"/>
    </row>
    <row r="238" spans="7:7">
      <c r="G238" s="45"/>
    </row>
    <row r="239" spans="7:7">
      <c r="G239" s="45"/>
    </row>
    <row r="240" spans="7:7">
      <c r="G240" s="45"/>
    </row>
    <row r="241" spans="7:7">
      <c r="G241" s="45"/>
    </row>
    <row r="242" spans="7:7">
      <c r="G242" s="45"/>
    </row>
    <row r="243" spans="7:7">
      <c r="G243" s="45"/>
    </row>
    <row r="244" spans="7:7">
      <c r="G244" s="45"/>
    </row>
    <row r="245" spans="7:7">
      <c r="G245" s="45"/>
    </row>
    <row r="246" spans="7:7">
      <c r="G246" s="45"/>
    </row>
    <row r="247" spans="7:7">
      <c r="G247" s="45"/>
    </row>
    <row r="248" spans="7:7">
      <c r="G248" s="45"/>
    </row>
    <row r="249" spans="7:7">
      <c r="G249" s="45"/>
    </row>
    <row r="250" spans="7:7">
      <c r="G250" s="45"/>
    </row>
    <row r="251" spans="7:7">
      <c r="G251" s="45"/>
    </row>
    <row r="252" spans="7:7">
      <c r="G252" s="45"/>
    </row>
    <row r="253" spans="7:7">
      <c r="G253" s="45"/>
    </row>
    <row r="254" spans="7:7">
      <c r="G254" s="45"/>
    </row>
    <row r="255" spans="7:7">
      <c r="G255" s="45"/>
    </row>
    <row r="256" spans="7:7">
      <c r="G256" s="45"/>
    </row>
    <row r="257" spans="7:7">
      <c r="G257" s="45"/>
    </row>
    <row r="258" spans="7:7">
      <c r="G258" s="45"/>
    </row>
    <row r="259" spans="7:7">
      <c r="G259" s="45"/>
    </row>
    <row r="260" spans="7:7">
      <c r="G260" s="45"/>
    </row>
    <row r="261" spans="7:7">
      <c r="G261" s="45"/>
    </row>
    <row r="262" spans="7:7">
      <c r="G262" s="45"/>
    </row>
    <row r="263" spans="7:7">
      <c r="G263" s="45"/>
    </row>
    <row r="264" spans="7:7">
      <c r="G264" s="45"/>
    </row>
    <row r="265" spans="7:7">
      <c r="G265" s="45"/>
    </row>
    <row r="266" spans="7:7">
      <c r="G266" s="45"/>
    </row>
    <row r="267" spans="7:7">
      <c r="G267" s="45"/>
    </row>
    <row r="268" spans="7:7">
      <c r="G268" s="45"/>
    </row>
    <row r="269" spans="7:7">
      <c r="G269" s="45"/>
    </row>
    <row r="270" spans="7:7">
      <c r="G270" s="45"/>
    </row>
    <row r="271" spans="7:7">
      <c r="G271" s="45"/>
    </row>
    <row r="272" spans="7:7">
      <c r="G272" s="45"/>
    </row>
    <row r="273" spans="7:7">
      <c r="G273" s="45"/>
    </row>
    <row r="274" spans="7:7">
      <c r="G274" s="45"/>
    </row>
    <row r="275" spans="7:7">
      <c r="G275" s="45"/>
    </row>
    <row r="276" spans="7:7">
      <c r="G276" s="45"/>
    </row>
    <row r="277" spans="7:7">
      <c r="G277" s="45"/>
    </row>
    <row r="278" spans="7:7">
      <c r="G278" s="45"/>
    </row>
    <row r="279" spans="7:7">
      <c r="G279" s="45"/>
    </row>
    <row r="280" spans="7:7">
      <c r="G280" s="45"/>
    </row>
    <row r="281" spans="7:7">
      <c r="G281" s="45"/>
    </row>
    <row r="282" spans="7:7">
      <c r="G282" s="45"/>
    </row>
    <row r="283" spans="7:7">
      <c r="G283" s="45"/>
    </row>
    <row r="284" spans="7:7">
      <c r="G284" s="45"/>
    </row>
    <row r="285" spans="7:7">
      <c r="G285" s="45"/>
    </row>
    <row r="286" spans="7:7">
      <c r="G286" s="45"/>
    </row>
    <row r="287" spans="7:7">
      <c r="G287" s="45"/>
    </row>
    <row r="288" spans="7:7">
      <c r="G288" s="45"/>
    </row>
    <row r="289" spans="7:7">
      <c r="G289" s="45"/>
    </row>
    <row r="290" spans="7:7">
      <c r="G290" s="45"/>
    </row>
    <row r="291" spans="7:7">
      <c r="G291" s="45"/>
    </row>
    <row r="292" spans="7:7">
      <c r="G292" s="45"/>
    </row>
    <row r="293" spans="7:7">
      <c r="G293" s="45"/>
    </row>
    <row r="294" spans="7:7">
      <c r="G294" s="45"/>
    </row>
    <row r="295" spans="7:7">
      <c r="G295" s="45"/>
    </row>
    <row r="296" spans="7:7">
      <c r="G296" s="45"/>
    </row>
    <row r="297" spans="7:7">
      <c r="G297" s="45"/>
    </row>
    <row r="298" spans="7:7">
      <c r="G298" s="45"/>
    </row>
    <row r="299" spans="7:7">
      <c r="G299" s="45"/>
    </row>
    <row r="300" spans="7:7">
      <c r="G300" s="45"/>
    </row>
    <row r="301" spans="7:7">
      <c r="G301" s="45"/>
    </row>
    <row r="302" spans="7:7">
      <c r="G302" s="45"/>
    </row>
    <row r="303" spans="7:7">
      <c r="G303" s="45"/>
    </row>
    <row r="304" spans="7:7">
      <c r="G304" s="45"/>
    </row>
    <row r="305" spans="7:7">
      <c r="G305" s="45"/>
    </row>
    <row r="306" spans="7:7">
      <c r="G306" s="45"/>
    </row>
    <row r="307" spans="7:7">
      <c r="G307" s="45"/>
    </row>
    <row r="308" spans="7:7">
      <c r="G308" s="45"/>
    </row>
    <row r="309" spans="7:7">
      <c r="G309" s="45"/>
    </row>
    <row r="310" spans="7:7">
      <c r="G310" s="45"/>
    </row>
    <row r="311" spans="7:7">
      <c r="G311" s="45"/>
    </row>
    <row r="312" spans="7:7">
      <c r="G312" s="45"/>
    </row>
    <row r="313" spans="7:7">
      <c r="G313" s="45"/>
    </row>
    <row r="314" spans="7:7">
      <c r="G314" s="45"/>
    </row>
    <row r="315" spans="7:7">
      <c r="G315" s="45"/>
    </row>
    <row r="316" spans="7:7">
      <c r="G316" s="45"/>
    </row>
    <row r="317" spans="7:7">
      <c r="G317" s="45"/>
    </row>
    <row r="318" spans="7:7">
      <c r="G318" s="45"/>
    </row>
    <row r="319" spans="7:7">
      <c r="G319" s="45"/>
    </row>
    <row r="320" spans="7:7">
      <c r="G320" s="45"/>
    </row>
    <row r="321" spans="7:7">
      <c r="G321" s="45"/>
    </row>
    <row r="322" spans="7:7">
      <c r="G322" s="45"/>
    </row>
    <row r="323" spans="7:7">
      <c r="G323" s="45"/>
    </row>
    <row r="324" spans="7:7">
      <c r="G324" s="45"/>
    </row>
    <row r="325" spans="7:7">
      <c r="G325" s="45"/>
    </row>
    <row r="326" spans="7:7">
      <c r="G326" s="45"/>
    </row>
    <row r="327" spans="7:7">
      <c r="G327" s="45"/>
    </row>
    <row r="328" spans="7:7">
      <c r="G328" s="45"/>
    </row>
    <row r="329" spans="7:7">
      <c r="G329" s="45"/>
    </row>
    <row r="330" spans="7:7">
      <c r="G330" s="45"/>
    </row>
    <row r="331" spans="7:7">
      <c r="G331" s="45"/>
    </row>
    <row r="332" spans="7:7">
      <c r="G332" s="45"/>
    </row>
    <row r="333" spans="7:7">
      <c r="G333" s="45"/>
    </row>
    <row r="334" spans="7:7">
      <c r="G334" s="45"/>
    </row>
    <row r="335" spans="7:7">
      <c r="G335" s="45"/>
    </row>
    <row r="336" spans="7:7">
      <c r="G336" s="45"/>
    </row>
    <row r="337" spans="7:7">
      <c r="G337" s="45"/>
    </row>
    <row r="338" spans="7:7">
      <c r="G338" s="45"/>
    </row>
    <row r="339" spans="7:7">
      <c r="G339" s="45"/>
    </row>
    <row r="340" spans="7:7">
      <c r="G340" s="45"/>
    </row>
    <row r="341" spans="7:7">
      <c r="G341" s="45"/>
    </row>
    <row r="342" spans="7:7">
      <c r="G342" s="45"/>
    </row>
    <row r="343" spans="7:7">
      <c r="G343" s="45"/>
    </row>
    <row r="344" spans="7:7">
      <c r="G344" s="45"/>
    </row>
    <row r="345" spans="7:7">
      <c r="G345" s="45"/>
    </row>
    <row r="346" spans="7:7">
      <c r="G346" s="45"/>
    </row>
    <row r="347" spans="7:7">
      <c r="G347" s="45"/>
    </row>
    <row r="348" spans="7:7">
      <c r="G348" s="45"/>
    </row>
    <row r="349" spans="7:7">
      <c r="G349" s="45"/>
    </row>
    <row r="350" spans="7:7">
      <c r="G350" s="45"/>
    </row>
    <row r="351" spans="7:7">
      <c r="G351" s="45"/>
    </row>
    <row r="352" spans="7:7">
      <c r="G352" s="45"/>
    </row>
    <row r="353" spans="7:7">
      <c r="G353" s="45"/>
    </row>
    <row r="354" spans="7:7">
      <c r="G354" s="45"/>
    </row>
    <row r="355" spans="7:7">
      <c r="G355" s="45"/>
    </row>
    <row r="356" spans="7:7">
      <c r="G356" s="45"/>
    </row>
    <row r="357" spans="7:7">
      <c r="G357" s="45"/>
    </row>
    <row r="358" spans="7:7">
      <c r="G358" s="45"/>
    </row>
    <row r="359" spans="7:7">
      <c r="G359" s="45"/>
    </row>
    <row r="360" spans="7:7">
      <c r="G360" s="45"/>
    </row>
    <row r="361" spans="7:7">
      <c r="G361" s="45"/>
    </row>
    <row r="362" spans="7:7">
      <c r="G362" s="45"/>
    </row>
    <row r="363" spans="7:7">
      <c r="G363" s="45"/>
    </row>
    <row r="364" spans="7:7">
      <c r="G364" s="45"/>
    </row>
    <row r="365" spans="7:7">
      <c r="G365" s="45"/>
    </row>
    <row r="366" spans="7:7">
      <c r="G366" s="45"/>
    </row>
    <row r="367" spans="7:7">
      <c r="G367" s="45"/>
    </row>
    <row r="368" spans="7:7">
      <c r="G368" s="45"/>
    </row>
    <row r="369" spans="7:7">
      <c r="G369" s="45"/>
    </row>
    <row r="370" spans="7:7">
      <c r="G370" s="45"/>
    </row>
    <row r="371" spans="7:7">
      <c r="G371" s="45"/>
    </row>
    <row r="372" spans="7:7">
      <c r="G372" s="45"/>
    </row>
    <row r="373" spans="7:7">
      <c r="G373" s="45"/>
    </row>
    <row r="374" spans="7:7">
      <c r="G374" s="45"/>
    </row>
    <row r="375" spans="7:7">
      <c r="G375" s="45"/>
    </row>
    <row r="376" spans="7:7">
      <c r="G376" s="45"/>
    </row>
    <row r="377" spans="7:7">
      <c r="G377" s="45"/>
    </row>
    <row r="378" spans="7:7">
      <c r="G378" s="45"/>
    </row>
    <row r="379" spans="7:7">
      <c r="G379" s="45"/>
    </row>
    <row r="380" spans="7:7">
      <c r="G380" s="45"/>
    </row>
    <row r="381" spans="7:7">
      <c r="G381" s="45"/>
    </row>
    <row r="382" spans="7:7">
      <c r="G382" s="45"/>
    </row>
    <row r="383" spans="7:7">
      <c r="G383" s="45"/>
    </row>
    <row r="384" spans="7:7">
      <c r="G384" s="45"/>
    </row>
    <row r="385" spans="7:7">
      <c r="G385" s="45"/>
    </row>
    <row r="386" spans="7:7">
      <c r="G386" s="45"/>
    </row>
    <row r="387" spans="7:7">
      <c r="G387" s="45"/>
    </row>
    <row r="388" spans="7:7">
      <c r="G388" s="45"/>
    </row>
    <row r="389" spans="7:7">
      <c r="G389" s="45"/>
    </row>
    <row r="390" spans="7:7">
      <c r="G390" s="45"/>
    </row>
    <row r="391" spans="7:7">
      <c r="G391" s="45"/>
    </row>
    <row r="392" spans="7:7">
      <c r="G392" s="45"/>
    </row>
    <row r="393" spans="7:7">
      <c r="G393" s="45"/>
    </row>
    <row r="394" spans="7:7">
      <c r="G394" s="45"/>
    </row>
    <row r="395" spans="7:7">
      <c r="G395" s="45"/>
    </row>
    <row r="396" spans="7:7">
      <c r="G396" s="45"/>
    </row>
    <row r="397" spans="7:7">
      <c r="G397" s="45"/>
    </row>
    <row r="398" spans="7:7">
      <c r="G398" s="45"/>
    </row>
    <row r="399" spans="7:7">
      <c r="G399" s="45"/>
    </row>
    <row r="400" spans="7:7">
      <c r="G400" s="45"/>
    </row>
    <row r="401" spans="7:7">
      <c r="G401" s="45"/>
    </row>
    <row r="402" spans="7:7">
      <c r="G402" s="45"/>
    </row>
    <row r="403" spans="7:7">
      <c r="G403" s="45"/>
    </row>
    <row r="404" spans="7:7">
      <c r="G404" s="45"/>
    </row>
    <row r="405" spans="7:7">
      <c r="G405" s="45"/>
    </row>
    <row r="406" spans="7:7">
      <c r="G406" s="45"/>
    </row>
    <row r="407" spans="7:7">
      <c r="G407" s="45"/>
    </row>
    <row r="408" spans="7:7">
      <c r="G408" s="45"/>
    </row>
    <row r="409" spans="7:7">
      <c r="G409" s="45"/>
    </row>
    <row r="410" spans="7:7">
      <c r="G410" s="45"/>
    </row>
    <row r="411" spans="7:7">
      <c r="G411" s="45"/>
    </row>
    <row r="412" spans="7:7">
      <c r="G412" s="45"/>
    </row>
    <row r="413" spans="7:7">
      <c r="G413" s="45"/>
    </row>
    <row r="414" spans="7:7">
      <c r="G414" s="45"/>
    </row>
    <row r="415" spans="7:7">
      <c r="G415" s="45"/>
    </row>
    <row r="416" spans="7:7">
      <c r="G416" s="45"/>
    </row>
    <row r="417" spans="7:7">
      <c r="G417" s="45"/>
    </row>
    <row r="418" spans="7:7">
      <c r="G418" s="45"/>
    </row>
    <row r="419" spans="7:7">
      <c r="G419" s="45"/>
    </row>
    <row r="420" spans="7:7">
      <c r="G420" s="45"/>
    </row>
    <row r="421" spans="7:7">
      <c r="G421" s="45"/>
    </row>
    <row r="422" spans="7:7">
      <c r="G422" s="45"/>
    </row>
    <row r="423" spans="7:7">
      <c r="G423" s="45"/>
    </row>
    <row r="424" spans="7:7">
      <c r="G424" s="45"/>
    </row>
    <row r="425" spans="7:7">
      <c r="G425" s="45"/>
    </row>
    <row r="426" spans="7:7">
      <c r="G426" s="45"/>
    </row>
    <row r="427" spans="7:7">
      <c r="G427" s="45"/>
    </row>
    <row r="428" spans="7:7">
      <c r="G428" s="45"/>
    </row>
    <row r="429" spans="7:7">
      <c r="G429" s="45"/>
    </row>
    <row r="430" spans="7:7">
      <c r="G430" s="45"/>
    </row>
    <row r="431" spans="7:7">
      <c r="G431" s="45"/>
    </row>
    <row r="432" spans="7:7">
      <c r="G432" s="45"/>
    </row>
    <row r="433" spans="7:7">
      <c r="G433" s="45"/>
    </row>
    <row r="434" spans="7:7">
      <c r="G434" s="45"/>
    </row>
    <row r="435" spans="7:7">
      <c r="G435" s="45"/>
    </row>
    <row r="436" spans="7:7">
      <c r="G436" s="45"/>
    </row>
    <row r="437" spans="7:7">
      <c r="G437" s="45"/>
    </row>
    <row r="438" spans="7:7">
      <c r="G438" s="45"/>
    </row>
    <row r="439" spans="7:7">
      <c r="G439" s="45"/>
    </row>
    <row r="440" spans="7:7">
      <c r="G440" s="45"/>
    </row>
    <row r="441" spans="7:7">
      <c r="G441" s="45"/>
    </row>
    <row r="442" spans="7:7">
      <c r="G442" s="45"/>
    </row>
    <row r="443" spans="7:7">
      <c r="G443" s="45"/>
    </row>
    <row r="444" spans="7:7">
      <c r="G444" s="45"/>
    </row>
    <row r="445" spans="7:7">
      <c r="G445" s="45"/>
    </row>
    <row r="446" spans="7:7">
      <c r="G446" s="45"/>
    </row>
    <row r="447" spans="7:7">
      <c r="G447" s="45"/>
    </row>
    <row r="448" spans="7:7">
      <c r="G448" s="45"/>
    </row>
    <row r="449" spans="7:7">
      <c r="G449" s="45"/>
    </row>
    <row r="450" spans="7:7">
      <c r="G450" s="45"/>
    </row>
    <row r="451" spans="7:7">
      <c r="G451" s="45"/>
    </row>
    <row r="452" spans="7:7">
      <c r="G452" s="45"/>
    </row>
    <row r="453" spans="7:7">
      <c r="G453" s="45"/>
    </row>
    <row r="454" spans="7:7">
      <c r="G454" s="45"/>
    </row>
    <row r="455" spans="7:7">
      <c r="G455" s="45"/>
    </row>
    <row r="456" spans="7:7">
      <c r="G456" s="45"/>
    </row>
    <row r="457" spans="7:7">
      <c r="G457" s="45"/>
    </row>
    <row r="458" spans="7:7">
      <c r="G458" s="45"/>
    </row>
    <row r="459" spans="7:7">
      <c r="G459" s="45"/>
    </row>
    <row r="460" spans="7:7">
      <c r="G460" s="45"/>
    </row>
    <row r="461" spans="7:7">
      <c r="G461" s="45"/>
    </row>
    <row r="462" spans="7:7">
      <c r="G462" s="45"/>
    </row>
    <row r="463" spans="7:7">
      <c r="G463" s="45"/>
    </row>
    <row r="464" spans="7:7">
      <c r="G464" s="45"/>
    </row>
    <row r="465" spans="7:7">
      <c r="G465" s="45"/>
    </row>
    <row r="466" spans="7:7">
      <c r="G466" s="45"/>
    </row>
    <row r="467" spans="7:7">
      <c r="G467" s="45"/>
    </row>
    <row r="468" spans="7:7">
      <c r="G468" s="45"/>
    </row>
    <row r="469" spans="7:7">
      <c r="G469" s="45"/>
    </row>
    <row r="470" spans="7:7">
      <c r="G470" s="45"/>
    </row>
    <row r="471" spans="7:7">
      <c r="G471" s="45"/>
    </row>
    <row r="472" spans="7:7">
      <c r="G472" s="45"/>
    </row>
    <row r="473" spans="7:7">
      <c r="G473" s="45"/>
    </row>
    <row r="474" spans="7:7">
      <c r="G474" s="45"/>
    </row>
    <row r="475" spans="7:7">
      <c r="G475" s="45"/>
    </row>
    <row r="476" spans="7:7">
      <c r="G476" s="45"/>
    </row>
    <row r="477" spans="7:7">
      <c r="G477" s="45"/>
    </row>
    <row r="478" spans="7:7">
      <c r="G478" s="45"/>
    </row>
    <row r="479" spans="7:7">
      <c r="G479" s="45"/>
    </row>
    <row r="480" spans="7:7">
      <c r="G480" s="45"/>
    </row>
    <row r="481" spans="7:7">
      <c r="G481" s="45"/>
    </row>
    <row r="482" spans="7:7">
      <c r="G482" s="45"/>
    </row>
    <row r="483" spans="7:7">
      <c r="G483" s="45"/>
    </row>
    <row r="484" spans="7:7">
      <c r="G484" s="45"/>
    </row>
    <row r="485" spans="7:7">
      <c r="G485" s="45"/>
    </row>
    <row r="486" spans="7:7">
      <c r="G486" s="45"/>
    </row>
    <row r="487" spans="7:7">
      <c r="G487" s="45"/>
    </row>
    <row r="488" spans="7:7">
      <c r="G488" s="45"/>
    </row>
    <row r="489" spans="7:7">
      <c r="G489" s="45"/>
    </row>
    <row r="490" spans="7:7">
      <c r="G490" s="45"/>
    </row>
    <row r="491" spans="7:7">
      <c r="G491" s="45"/>
    </row>
    <row r="492" spans="7:7">
      <c r="G492" s="45"/>
    </row>
    <row r="493" spans="7:7">
      <c r="G493" s="45"/>
    </row>
    <row r="494" spans="7:7">
      <c r="G494" s="45"/>
    </row>
    <row r="495" spans="7:7">
      <c r="G495" s="45"/>
    </row>
    <row r="496" spans="7:7">
      <c r="G496" s="45"/>
    </row>
    <row r="497" spans="7:7">
      <c r="G497" s="45"/>
    </row>
    <row r="498" spans="7:7">
      <c r="G498" s="45"/>
    </row>
    <row r="499" spans="7:7">
      <c r="G499" s="45"/>
    </row>
    <row r="500" spans="7:7">
      <c r="G500" s="45"/>
    </row>
    <row r="501" spans="7:7">
      <c r="G501" s="45"/>
    </row>
    <row r="502" spans="7:7">
      <c r="G502" s="45"/>
    </row>
    <row r="503" spans="7:7">
      <c r="G503" s="45"/>
    </row>
    <row r="504" spans="7:7">
      <c r="G504" s="45"/>
    </row>
    <row r="505" spans="7:7">
      <c r="G505" s="45"/>
    </row>
    <row r="506" spans="7:7">
      <c r="G506" s="45"/>
    </row>
    <row r="507" spans="7:7">
      <c r="G507" s="45"/>
    </row>
    <row r="508" spans="7:7">
      <c r="G508" s="45"/>
    </row>
    <row r="509" spans="7:7">
      <c r="G509" s="45"/>
    </row>
    <row r="510" spans="7:7">
      <c r="G510" s="45"/>
    </row>
    <row r="511" spans="7:7">
      <c r="G511" s="45"/>
    </row>
    <row r="512" spans="7:7">
      <c r="G512" s="45"/>
    </row>
    <row r="513" spans="7:7">
      <c r="G513" s="45"/>
    </row>
    <row r="514" spans="7:7">
      <c r="G514" s="45"/>
    </row>
    <row r="515" spans="7:7">
      <c r="G515" s="45"/>
    </row>
    <row r="516" spans="7:7">
      <c r="G516" s="45"/>
    </row>
    <row r="517" spans="7:7">
      <c r="G517" s="45"/>
    </row>
    <row r="518" spans="7:7">
      <c r="G518" s="45"/>
    </row>
    <row r="519" spans="7:7">
      <c r="G519" s="45"/>
    </row>
    <row r="520" spans="7:7">
      <c r="G520" s="45"/>
    </row>
    <row r="521" spans="7:7">
      <c r="G521" s="45"/>
    </row>
    <row r="522" spans="7:7">
      <c r="G522" s="45"/>
    </row>
    <row r="523" spans="7:7">
      <c r="G523" s="45"/>
    </row>
    <row r="524" spans="7:7">
      <c r="G524" s="45"/>
    </row>
    <row r="525" spans="7:7">
      <c r="G525" s="45"/>
    </row>
    <row r="526" spans="7:7">
      <c r="G526" s="45"/>
    </row>
    <row r="527" spans="7:7">
      <c r="G527" s="45"/>
    </row>
    <row r="528" spans="7:7">
      <c r="G528" s="45"/>
    </row>
    <row r="529" spans="7:7">
      <c r="G529" s="45"/>
    </row>
    <row r="530" spans="7:7">
      <c r="G530" s="45"/>
    </row>
    <row r="531" spans="7:7">
      <c r="G531" s="45"/>
    </row>
    <row r="532" spans="7:7">
      <c r="G532" s="45"/>
    </row>
    <row r="533" spans="7:7">
      <c r="G533" s="45"/>
    </row>
    <row r="534" spans="7:7">
      <c r="G534" s="45"/>
    </row>
    <row r="535" spans="7:7">
      <c r="G535" s="45"/>
    </row>
    <row r="536" spans="7:7">
      <c r="G536" s="45"/>
    </row>
    <row r="537" spans="7:7">
      <c r="G537" s="45"/>
    </row>
    <row r="538" spans="7:7">
      <c r="G538" s="45"/>
    </row>
    <row r="539" spans="7:7">
      <c r="G539" s="45"/>
    </row>
    <row r="540" spans="7:7">
      <c r="G540" s="45"/>
    </row>
    <row r="541" spans="7:7">
      <c r="G541" s="45"/>
    </row>
    <row r="542" spans="7:7">
      <c r="G542" s="45"/>
    </row>
    <row r="543" spans="7:7">
      <c r="G543" s="45"/>
    </row>
    <row r="544" spans="7:7">
      <c r="G544" s="45"/>
    </row>
    <row r="545" spans="7:7">
      <c r="G545" s="45"/>
    </row>
    <row r="546" spans="7:7">
      <c r="G546" s="45"/>
    </row>
    <row r="547" spans="7:7">
      <c r="G547" s="45"/>
    </row>
    <row r="548" spans="7:7">
      <c r="G548" s="45"/>
    </row>
    <row r="549" spans="7:7">
      <c r="G549" s="45"/>
    </row>
    <row r="550" spans="7:7">
      <c r="G550" s="45"/>
    </row>
    <row r="551" spans="7:7">
      <c r="G551" s="45"/>
    </row>
    <row r="552" spans="7:7">
      <c r="G552" s="45"/>
    </row>
    <row r="553" spans="7:7">
      <c r="G553" s="45"/>
    </row>
    <row r="554" spans="7:7">
      <c r="G554" s="45"/>
    </row>
    <row r="555" spans="7:7">
      <c r="G555" s="45"/>
    </row>
    <row r="556" spans="7:7">
      <c r="G556" s="45"/>
    </row>
    <row r="557" spans="7:7">
      <c r="G557" s="45"/>
    </row>
    <row r="558" spans="7:7">
      <c r="G558" s="45"/>
    </row>
    <row r="559" spans="7:7">
      <c r="G559" s="45"/>
    </row>
    <row r="560" spans="7:7">
      <c r="G560" s="45"/>
    </row>
    <row r="561" spans="7:7">
      <c r="G561" s="45"/>
    </row>
    <row r="562" spans="7:7">
      <c r="G562" s="45"/>
    </row>
    <row r="563" spans="7:7">
      <c r="G563" s="45"/>
    </row>
    <row r="564" spans="7:7">
      <c r="G564" s="45"/>
    </row>
    <row r="565" spans="7:7">
      <c r="G565" s="45"/>
    </row>
    <row r="566" spans="7:7">
      <c r="G566" s="45"/>
    </row>
    <row r="567" spans="7:7">
      <c r="G567" s="45"/>
    </row>
    <row r="568" spans="7:7">
      <c r="G568" s="45"/>
    </row>
    <row r="569" spans="7:7">
      <c r="G569" s="45"/>
    </row>
    <row r="570" spans="7:7">
      <c r="G570" s="45"/>
    </row>
    <row r="571" spans="7:7">
      <c r="G571" s="45"/>
    </row>
    <row r="572" spans="7:7">
      <c r="G572" s="45"/>
    </row>
    <row r="573" spans="7:7">
      <c r="G573" s="45"/>
    </row>
    <row r="574" spans="7:7">
      <c r="G574" s="45"/>
    </row>
    <row r="575" spans="7:7">
      <c r="G575" s="45"/>
    </row>
    <row r="576" spans="7:7">
      <c r="G576" s="45"/>
    </row>
    <row r="577" spans="7:7">
      <c r="G577" s="45"/>
    </row>
    <row r="578" spans="7:7">
      <c r="G578" s="45"/>
    </row>
    <row r="579" spans="7:7">
      <c r="G579" s="45"/>
    </row>
    <row r="580" spans="7:7">
      <c r="G580" s="45"/>
    </row>
    <row r="581" spans="7:7">
      <c r="G581" s="45"/>
    </row>
    <row r="582" spans="7:7">
      <c r="G582" s="45"/>
    </row>
    <row r="583" spans="7:7">
      <c r="G583" s="45"/>
    </row>
    <row r="584" spans="7:7">
      <c r="G584" s="45"/>
    </row>
    <row r="585" spans="7:7">
      <c r="G585" s="45"/>
    </row>
    <row r="586" spans="7:7">
      <c r="G586" s="45"/>
    </row>
    <row r="587" spans="7:7">
      <c r="G587" s="45"/>
    </row>
    <row r="588" spans="7:7">
      <c r="G588" s="45"/>
    </row>
    <row r="589" spans="7:7">
      <c r="G589" s="45"/>
    </row>
    <row r="590" spans="7:7">
      <c r="G590" s="45"/>
    </row>
    <row r="591" spans="7:7">
      <c r="G591" s="45"/>
    </row>
    <row r="592" spans="7:7">
      <c r="G592" s="45"/>
    </row>
    <row r="593" spans="7:7">
      <c r="G593" s="45"/>
    </row>
    <row r="594" spans="7:7">
      <c r="G594" s="45"/>
    </row>
    <row r="595" spans="7:7">
      <c r="G595" s="45"/>
    </row>
    <row r="596" spans="7:7">
      <c r="G596" s="45"/>
    </row>
    <row r="597" spans="7:7">
      <c r="G597" s="45"/>
    </row>
    <row r="598" spans="7:7">
      <c r="G598" s="45"/>
    </row>
    <row r="599" spans="7:7">
      <c r="G599" s="45"/>
    </row>
    <row r="600" spans="7:7">
      <c r="G600" s="45"/>
    </row>
    <row r="601" spans="7:7">
      <c r="G601" s="45"/>
    </row>
    <row r="602" spans="7:7">
      <c r="G602" s="45"/>
    </row>
    <row r="603" spans="7:7">
      <c r="G603" s="45"/>
    </row>
    <row r="604" spans="7:7">
      <c r="G604" s="45"/>
    </row>
    <row r="605" spans="7:7">
      <c r="G605" s="45"/>
    </row>
    <row r="606" spans="7:7">
      <c r="G606" s="45"/>
    </row>
    <row r="607" spans="7:7">
      <c r="G607" s="45"/>
    </row>
    <row r="608" spans="7:7">
      <c r="G608" s="45"/>
    </row>
    <row r="609" spans="7:7">
      <c r="G609" s="45"/>
    </row>
    <row r="610" spans="7:7">
      <c r="G610" s="45"/>
    </row>
    <row r="611" spans="7:7">
      <c r="G611" s="45"/>
    </row>
    <row r="612" spans="7:7">
      <c r="G612" s="45"/>
    </row>
    <row r="613" spans="7:7">
      <c r="G613" s="45"/>
    </row>
    <row r="614" spans="7:7">
      <c r="G614" s="45"/>
    </row>
    <row r="615" spans="7:7">
      <c r="G615" s="45"/>
    </row>
    <row r="616" spans="7:7">
      <c r="G616" s="45"/>
    </row>
    <row r="617" spans="7:7">
      <c r="G617" s="45"/>
    </row>
    <row r="618" spans="7:7">
      <c r="G618" s="45"/>
    </row>
    <row r="619" spans="7:7">
      <c r="G619" s="45"/>
    </row>
    <row r="620" spans="7:7">
      <c r="G620" s="45"/>
    </row>
    <row r="621" spans="7:7">
      <c r="G621" s="45"/>
    </row>
    <row r="622" spans="7:7">
      <c r="G622" s="45"/>
    </row>
    <row r="623" spans="7:7">
      <c r="G623" s="45"/>
    </row>
    <row r="624" spans="7:7">
      <c r="G624" s="45"/>
    </row>
    <row r="625" spans="7:7">
      <c r="G625" s="45"/>
    </row>
    <row r="626" spans="7:7">
      <c r="G626" s="45"/>
    </row>
    <row r="627" spans="7:7">
      <c r="G627" s="45"/>
    </row>
    <row r="628" spans="7:7">
      <c r="G628" s="45"/>
    </row>
    <row r="629" spans="7:7">
      <c r="G629" s="45"/>
    </row>
    <row r="630" spans="7:7">
      <c r="G630" s="45"/>
    </row>
    <row r="631" spans="7:7">
      <c r="G631" s="45"/>
    </row>
    <row r="632" spans="7:7">
      <c r="G632" s="45"/>
    </row>
    <row r="633" spans="7:7">
      <c r="G633" s="45"/>
    </row>
    <row r="634" spans="7:7">
      <c r="G634" s="45"/>
    </row>
    <row r="635" spans="7:7">
      <c r="G635" s="45"/>
    </row>
    <row r="636" spans="7:7">
      <c r="G636" s="45"/>
    </row>
    <row r="637" spans="7:7">
      <c r="G637" s="45"/>
    </row>
    <row r="638" spans="7:7">
      <c r="G638" s="45"/>
    </row>
    <row r="639" spans="7:7">
      <c r="G639" s="45"/>
    </row>
    <row r="640" spans="7:7">
      <c r="G640" s="45"/>
    </row>
    <row r="641" spans="7:7">
      <c r="G641" s="45"/>
    </row>
    <row r="642" spans="7:7">
      <c r="G642" s="45"/>
    </row>
    <row r="643" spans="7:7">
      <c r="G643" s="45"/>
    </row>
    <row r="644" spans="7:7">
      <c r="G644" s="45"/>
    </row>
    <row r="645" spans="7:7">
      <c r="G645" s="45"/>
    </row>
    <row r="646" spans="7:7">
      <c r="G646" s="45"/>
    </row>
    <row r="647" spans="7:7">
      <c r="G647" s="45"/>
    </row>
    <row r="648" spans="7:7">
      <c r="G648" s="45"/>
    </row>
    <row r="649" spans="7:7">
      <c r="G649" s="45"/>
    </row>
    <row r="650" spans="7:7">
      <c r="G650" s="45"/>
    </row>
    <row r="651" spans="7:7">
      <c r="G651" s="45"/>
    </row>
    <row r="652" spans="7:7">
      <c r="G652" s="45"/>
    </row>
    <row r="653" spans="7:7">
      <c r="G653" s="45"/>
    </row>
    <row r="654" spans="7:7">
      <c r="G654" s="45"/>
    </row>
    <row r="655" spans="7:7">
      <c r="G655" s="45"/>
    </row>
    <row r="656" spans="7:7">
      <c r="G656" s="45"/>
    </row>
    <row r="657" spans="7:7">
      <c r="G657" s="45"/>
    </row>
    <row r="658" spans="7:7">
      <c r="G658" s="45"/>
    </row>
    <row r="659" spans="7:7">
      <c r="G659" s="45"/>
    </row>
    <row r="660" spans="7:7">
      <c r="G660" s="45"/>
    </row>
    <row r="661" spans="7:7">
      <c r="G661" s="45"/>
    </row>
    <row r="662" spans="7:7">
      <c r="G662" s="45"/>
    </row>
    <row r="663" spans="7:7">
      <c r="G663" s="45"/>
    </row>
    <row r="664" spans="7:7">
      <c r="G664" s="45"/>
    </row>
    <row r="665" spans="7:7">
      <c r="G665" s="45"/>
    </row>
    <row r="666" spans="7:7">
      <c r="G666" s="45"/>
    </row>
    <row r="667" spans="7:7">
      <c r="G667" s="45"/>
    </row>
    <row r="668" spans="7:7">
      <c r="G668" s="45"/>
    </row>
    <row r="669" spans="7:7">
      <c r="G669" s="45"/>
    </row>
    <row r="670" spans="7:7">
      <c r="G670" s="45"/>
    </row>
    <row r="671" spans="7:7">
      <c r="G671" s="45"/>
    </row>
    <row r="672" spans="7:7">
      <c r="G672" s="45"/>
    </row>
    <row r="673" spans="7:7">
      <c r="G673" s="45"/>
    </row>
    <row r="674" spans="7:7">
      <c r="G674" s="45"/>
    </row>
    <row r="675" spans="7:7">
      <c r="G675" s="45"/>
    </row>
    <row r="676" spans="7:7">
      <c r="G676" s="45"/>
    </row>
    <row r="677" spans="7:7">
      <c r="G677" s="45"/>
    </row>
    <row r="678" spans="7:7">
      <c r="G678" s="45"/>
    </row>
    <row r="679" spans="7:7">
      <c r="G679" s="45"/>
    </row>
    <row r="680" spans="7:7">
      <c r="G680" s="45"/>
    </row>
    <row r="681" spans="7:7">
      <c r="G681" s="45"/>
    </row>
    <row r="682" spans="7:7">
      <c r="G682" s="45"/>
    </row>
    <row r="683" spans="7:7">
      <c r="G683" s="45"/>
    </row>
    <row r="684" spans="7:7">
      <c r="G684" s="45"/>
    </row>
    <row r="685" spans="7:7">
      <c r="G685" s="45"/>
    </row>
    <row r="686" spans="7:7">
      <c r="G686" s="45"/>
    </row>
    <row r="687" spans="7:7">
      <c r="G687" s="45"/>
    </row>
    <row r="688" spans="7:7">
      <c r="G688" s="45"/>
    </row>
    <row r="689" spans="7:7">
      <c r="G689" s="45"/>
    </row>
    <row r="690" spans="7:7">
      <c r="G690" s="45"/>
    </row>
    <row r="691" spans="7:7">
      <c r="G691" s="45"/>
    </row>
    <row r="692" spans="7:7">
      <c r="G692" s="45"/>
    </row>
    <row r="693" spans="7:7">
      <c r="G693" s="45"/>
    </row>
    <row r="694" spans="7:7">
      <c r="G694" s="45"/>
    </row>
    <row r="695" spans="7:7">
      <c r="G695" s="45"/>
    </row>
    <row r="696" spans="7:7">
      <c r="G696" s="45"/>
    </row>
    <row r="697" spans="7:7">
      <c r="G697" s="45"/>
    </row>
    <row r="698" spans="7:7">
      <c r="G698" s="45"/>
    </row>
    <row r="699" spans="7:7">
      <c r="G699" s="45"/>
    </row>
    <row r="700" spans="7:7">
      <c r="G700" s="45"/>
    </row>
    <row r="701" spans="7:7">
      <c r="G701" s="45"/>
    </row>
    <row r="702" spans="7:7">
      <c r="G702" s="45"/>
    </row>
    <row r="703" spans="7:7">
      <c r="G703" s="45"/>
    </row>
    <row r="704" spans="7:7">
      <c r="G704" s="45"/>
    </row>
    <row r="705" spans="7:7">
      <c r="G705" s="45"/>
    </row>
    <row r="706" spans="7:7">
      <c r="G706" s="45"/>
    </row>
    <row r="707" spans="7:7">
      <c r="G707" s="45"/>
    </row>
    <row r="708" spans="7:7">
      <c r="G708" s="45"/>
    </row>
    <row r="709" spans="7:7">
      <c r="G709" s="45"/>
    </row>
    <row r="710" spans="7:7">
      <c r="G710" s="45"/>
    </row>
    <row r="711" spans="7:7">
      <c r="G711" s="45"/>
    </row>
    <row r="712" spans="7:7">
      <c r="G712" s="45"/>
    </row>
    <row r="713" spans="7:7">
      <c r="G713" s="45"/>
    </row>
    <row r="714" spans="7:7">
      <c r="G714" s="45"/>
    </row>
    <row r="715" spans="7:7">
      <c r="G715" s="45"/>
    </row>
    <row r="716" spans="7:7">
      <c r="G716" s="45"/>
    </row>
    <row r="717" spans="7:7">
      <c r="G717" s="45"/>
    </row>
    <row r="718" spans="7:7">
      <c r="G718" s="45"/>
    </row>
    <row r="719" spans="7:7">
      <c r="G719" s="45"/>
    </row>
    <row r="720" spans="7:7">
      <c r="G720" s="45"/>
    </row>
    <row r="721" spans="7:7">
      <c r="G721" s="45"/>
    </row>
    <row r="722" spans="7:7">
      <c r="G722" s="45"/>
    </row>
    <row r="723" spans="7:7">
      <c r="G723" s="45"/>
    </row>
    <row r="724" spans="7:7">
      <c r="G724" s="45"/>
    </row>
    <row r="725" spans="7:7">
      <c r="G725" s="45"/>
    </row>
    <row r="726" spans="7:7">
      <c r="G726" s="45"/>
    </row>
    <row r="727" spans="7:7">
      <c r="G727" s="45"/>
    </row>
    <row r="728" spans="7:7">
      <c r="G728" s="45"/>
    </row>
    <row r="729" spans="7:7">
      <c r="G729" s="45"/>
    </row>
    <row r="730" spans="7:7">
      <c r="G730" s="45"/>
    </row>
    <row r="731" spans="7:7">
      <c r="G731" s="45"/>
    </row>
    <row r="732" spans="7:7">
      <c r="G732" s="45"/>
    </row>
    <row r="733" spans="7:7">
      <c r="G733" s="45"/>
    </row>
    <row r="734" spans="7:7">
      <c r="G734" s="45"/>
    </row>
    <row r="735" spans="7:7">
      <c r="G735" s="45"/>
    </row>
    <row r="736" spans="7:7">
      <c r="G736" s="45"/>
    </row>
    <row r="737" spans="7:7">
      <c r="G737" s="45"/>
    </row>
    <row r="738" spans="7:7">
      <c r="G738" s="45"/>
    </row>
    <row r="739" spans="7:7">
      <c r="G739" s="45"/>
    </row>
    <row r="740" spans="7:7">
      <c r="G740" s="45"/>
    </row>
    <row r="741" spans="7:7">
      <c r="G741" s="45"/>
    </row>
    <row r="742" spans="7:7">
      <c r="G742" s="45"/>
    </row>
    <row r="743" spans="7:7">
      <c r="G743" s="45"/>
    </row>
    <row r="744" spans="7:7">
      <c r="G744" s="45"/>
    </row>
    <row r="745" spans="7:7">
      <c r="G745" s="45"/>
    </row>
    <row r="746" spans="7:7">
      <c r="G746" s="45"/>
    </row>
    <row r="747" spans="7:7">
      <c r="G747" s="45"/>
    </row>
    <row r="748" spans="7:7">
      <c r="G748" s="45"/>
    </row>
    <row r="749" spans="7:7">
      <c r="G749" s="45"/>
    </row>
    <row r="750" spans="7:7">
      <c r="G750" s="45"/>
    </row>
    <row r="751" spans="7:7">
      <c r="G751" s="45"/>
    </row>
    <row r="752" spans="7:7">
      <c r="G752" s="45"/>
    </row>
    <row r="753" spans="7:7">
      <c r="G753" s="45"/>
    </row>
    <row r="754" spans="7:7">
      <c r="G754" s="45"/>
    </row>
    <row r="755" spans="7:7">
      <c r="G755" s="45"/>
    </row>
    <row r="756" spans="7:7">
      <c r="G756" s="45"/>
    </row>
    <row r="757" spans="7:7">
      <c r="G757" s="45"/>
    </row>
    <row r="758" spans="7:7">
      <c r="G758" s="45"/>
    </row>
    <row r="759" spans="7:7">
      <c r="G759" s="45"/>
    </row>
    <row r="760" spans="7:7">
      <c r="G760" s="45"/>
    </row>
    <row r="761" spans="7:7">
      <c r="G761" s="45"/>
    </row>
    <row r="762" spans="7:7">
      <c r="G762" s="45"/>
    </row>
    <row r="763" spans="7:7">
      <c r="G763" s="45"/>
    </row>
    <row r="764" spans="7:7">
      <c r="G764" s="45"/>
    </row>
    <row r="765" spans="7:7">
      <c r="G765" s="45"/>
    </row>
    <row r="766" spans="7:7">
      <c r="G766" s="45"/>
    </row>
    <row r="767" spans="7:7">
      <c r="G767" s="45"/>
    </row>
    <row r="768" spans="7:7">
      <c r="G768" s="45"/>
    </row>
    <row r="769" spans="7:7">
      <c r="G769" s="45"/>
    </row>
    <row r="770" spans="7:7">
      <c r="G770" s="45"/>
    </row>
    <row r="771" spans="7:7">
      <c r="G771" s="45"/>
    </row>
    <row r="772" spans="7:7">
      <c r="G772" s="45"/>
    </row>
    <row r="773" spans="7:7">
      <c r="G773" s="45"/>
    </row>
    <row r="774" spans="7:7">
      <c r="G774" s="45"/>
    </row>
    <row r="775" spans="7:7">
      <c r="G775" s="45"/>
    </row>
    <row r="776" spans="7:7">
      <c r="G776" s="45"/>
    </row>
    <row r="777" spans="7:7">
      <c r="G777" s="45"/>
    </row>
    <row r="778" spans="7:7">
      <c r="G778" s="45"/>
    </row>
    <row r="779" spans="7:7">
      <c r="G779" s="45"/>
    </row>
    <row r="780" spans="7:7">
      <c r="G780" s="45"/>
    </row>
    <row r="781" spans="7:7">
      <c r="G781" s="45"/>
    </row>
    <row r="782" spans="7:7">
      <c r="G782" s="45"/>
    </row>
    <row r="783" spans="7:7">
      <c r="G783" s="45"/>
    </row>
    <row r="784" spans="7:7">
      <c r="G784" s="45"/>
    </row>
    <row r="785" spans="7:7">
      <c r="G785" s="45"/>
    </row>
    <row r="786" spans="7:7">
      <c r="G786" s="45"/>
    </row>
    <row r="787" spans="7:7">
      <c r="G787" s="45"/>
    </row>
    <row r="788" spans="7:7">
      <c r="G788" s="45"/>
    </row>
    <row r="789" spans="7:7">
      <c r="G789" s="45"/>
    </row>
    <row r="790" spans="7:7">
      <c r="G790" s="45"/>
    </row>
    <row r="791" spans="7:7">
      <c r="G791" s="45"/>
    </row>
    <row r="792" spans="7:7">
      <c r="G792" s="45"/>
    </row>
    <row r="793" spans="7:7">
      <c r="G793" s="45"/>
    </row>
    <row r="794" spans="7:7">
      <c r="G794" s="45"/>
    </row>
    <row r="795" spans="7:7">
      <c r="G795" s="45"/>
    </row>
    <row r="796" spans="7:7">
      <c r="G796" s="45"/>
    </row>
    <row r="797" spans="7:7">
      <c r="G797" s="45"/>
    </row>
    <row r="798" spans="7:7">
      <c r="G798" s="45"/>
    </row>
    <row r="799" spans="7:7">
      <c r="G799" s="45"/>
    </row>
    <row r="800" spans="7:7">
      <c r="G800" s="45"/>
    </row>
    <row r="801" spans="7:7">
      <c r="G801" s="45"/>
    </row>
    <row r="802" spans="7:7">
      <c r="G802" s="45"/>
    </row>
    <row r="803" spans="7:7">
      <c r="G803" s="45"/>
    </row>
    <row r="804" spans="7:7">
      <c r="G804" s="45"/>
    </row>
    <row r="805" spans="7:7">
      <c r="G805" s="45"/>
    </row>
    <row r="806" spans="7:7">
      <c r="G806" s="45"/>
    </row>
    <row r="807" spans="7:7">
      <c r="G807" s="45"/>
    </row>
    <row r="808" spans="7:7">
      <c r="G808" s="45"/>
    </row>
    <row r="809" spans="7:7">
      <c r="G809" s="45"/>
    </row>
    <row r="810" spans="7:7">
      <c r="G810" s="45"/>
    </row>
    <row r="811" spans="7:7">
      <c r="G811" s="45"/>
    </row>
    <row r="812" spans="7:7">
      <c r="G812" s="45"/>
    </row>
    <row r="813" spans="7:7">
      <c r="G813" s="45"/>
    </row>
    <row r="814" spans="7:7">
      <c r="G814" s="45"/>
    </row>
    <row r="815" spans="7:7">
      <c r="G815" s="45"/>
    </row>
    <row r="816" spans="7:7">
      <c r="G816" s="45"/>
    </row>
    <row r="817" spans="7:7">
      <c r="G817" s="45"/>
    </row>
    <row r="818" spans="7:7">
      <c r="G818" s="45"/>
    </row>
    <row r="819" spans="7:7">
      <c r="G819" s="45"/>
    </row>
    <row r="820" spans="7:7">
      <c r="G820" s="45"/>
    </row>
    <row r="821" spans="7:7">
      <c r="G821" s="45"/>
    </row>
    <row r="822" spans="7:7">
      <c r="G822" s="45"/>
    </row>
    <row r="823" spans="7:7">
      <c r="G823" s="45"/>
    </row>
    <row r="824" spans="7:7">
      <c r="G824" s="45"/>
    </row>
    <row r="825" spans="7:7">
      <c r="G825" s="45"/>
    </row>
    <row r="826" spans="7:7">
      <c r="G826" s="45"/>
    </row>
    <row r="827" spans="7:7">
      <c r="G827" s="45"/>
    </row>
    <row r="828" spans="7:7">
      <c r="G828" s="45"/>
    </row>
    <row r="829" spans="7:7">
      <c r="G829" s="45"/>
    </row>
    <row r="830" spans="7:7">
      <c r="G830" s="45"/>
    </row>
    <row r="831" spans="7:7">
      <c r="G831" s="45"/>
    </row>
    <row r="832" spans="7:7">
      <c r="G832" s="45"/>
    </row>
    <row r="833" spans="7:7">
      <c r="G833" s="45"/>
    </row>
    <row r="834" spans="7:7">
      <c r="G834" s="45"/>
    </row>
    <row r="835" spans="7:7">
      <c r="G835" s="45"/>
    </row>
    <row r="836" spans="7:7">
      <c r="G836" s="45"/>
    </row>
    <row r="837" spans="7:7">
      <c r="G837" s="45"/>
    </row>
    <row r="838" spans="7:7">
      <c r="G838" s="45"/>
    </row>
    <row r="839" spans="7:7">
      <c r="G839" s="45"/>
    </row>
    <row r="840" spans="7:7">
      <c r="G840" s="45"/>
    </row>
    <row r="841" spans="7:7">
      <c r="G841" s="45"/>
    </row>
    <row r="842" spans="7:7">
      <c r="G842" s="45"/>
    </row>
    <row r="843" spans="7:7">
      <c r="G843" s="45"/>
    </row>
    <row r="844" spans="7:7">
      <c r="G844" s="45"/>
    </row>
    <row r="845" spans="7:7">
      <c r="G845" s="45"/>
    </row>
    <row r="846" spans="7:7">
      <c r="G846" s="45"/>
    </row>
    <row r="847" spans="7:7">
      <c r="G847" s="45"/>
    </row>
    <row r="848" spans="7:7">
      <c r="G848" s="45"/>
    </row>
    <row r="849" spans="7:7">
      <c r="G849" s="45"/>
    </row>
    <row r="850" spans="7:7">
      <c r="G850" s="45"/>
    </row>
    <row r="851" spans="7:7">
      <c r="G851" s="45"/>
    </row>
    <row r="852" spans="7:7">
      <c r="G852" s="45"/>
    </row>
    <row r="853" spans="7:7">
      <c r="G853" s="45"/>
    </row>
    <row r="854" spans="7:7">
      <c r="G854" s="45"/>
    </row>
    <row r="855" spans="7:7">
      <c r="G855" s="45"/>
    </row>
    <row r="856" spans="7:7">
      <c r="G856" s="45"/>
    </row>
    <row r="857" spans="7:7">
      <c r="G857" s="45"/>
    </row>
    <row r="858" spans="7:7">
      <c r="G858" s="45"/>
    </row>
    <row r="859" spans="7:7">
      <c r="G859" s="45"/>
    </row>
    <row r="860" spans="7:7">
      <c r="G860" s="45"/>
    </row>
    <row r="861" spans="7:7">
      <c r="G861" s="45"/>
    </row>
    <row r="862" spans="7:7">
      <c r="G862" s="45"/>
    </row>
    <row r="863" spans="7:7">
      <c r="G863" s="45"/>
    </row>
    <row r="864" spans="7:7">
      <c r="G864" s="45"/>
    </row>
    <row r="865" spans="7:7">
      <c r="G865" s="45"/>
    </row>
    <row r="866" spans="7:7">
      <c r="G866" s="45"/>
    </row>
    <row r="867" spans="7:7">
      <c r="G867" s="45"/>
    </row>
    <row r="868" spans="7:7">
      <c r="G868" s="45"/>
    </row>
    <row r="869" spans="7:7">
      <c r="G869" s="45"/>
    </row>
    <row r="870" spans="7:7">
      <c r="G870" s="45"/>
    </row>
    <row r="871" spans="7:7">
      <c r="G871" s="45"/>
    </row>
    <row r="872" spans="7:7">
      <c r="G872" s="45"/>
    </row>
    <row r="873" spans="7:7">
      <c r="G873" s="45"/>
    </row>
    <row r="874" spans="7:7">
      <c r="G874" s="45"/>
    </row>
    <row r="875" spans="7:7">
      <c r="G875" s="45"/>
    </row>
    <row r="876" spans="7:7">
      <c r="G876" s="45"/>
    </row>
    <row r="877" spans="7:7">
      <c r="G877" s="45"/>
    </row>
    <row r="878" spans="7:7">
      <c r="G878" s="45"/>
    </row>
    <row r="879" spans="7:7">
      <c r="G879" s="45"/>
    </row>
    <row r="880" spans="7:7">
      <c r="G880" s="45"/>
    </row>
    <row r="881" spans="7:7">
      <c r="G881" s="45"/>
    </row>
    <row r="882" spans="7:7">
      <c r="G882" s="45"/>
    </row>
    <row r="883" spans="7:7">
      <c r="G883" s="45"/>
    </row>
    <row r="884" spans="7:7">
      <c r="G884" s="45"/>
    </row>
    <row r="885" spans="7:7">
      <c r="G885" s="45"/>
    </row>
    <row r="886" spans="7:7">
      <c r="G886" s="45"/>
    </row>
    <row r="887" spans="7:7">
      <c r="G887" s="45"/>
    </row>
    <row r="888" spans="7:7">
      <c r="G888" s="45"/>
    </row>
    <row r="889" spans="7:7">
      <c r="G889" s="45"/>
    </row>
    <row r="890" spans="7:7">
      <c r="G890" s="45"/>
    </row>
    <row r="891" spans="7:7">
      <c r="G891" s="45"/>
    </row>
    <row r="892" spans="7:7">
      <c r="G892" s="45"/>
    </row>
    <row r="893" spans="7:7">
      <c r="G893" s="45"/>
    </row>
    <row r="894" spans="7:7">
      <c r="G894" s="45"/>
    </row>
    <row r="895" spans="7:7">
      <c r="G895" s="45"/>
    </row>
    <row r="896" spans="7:7">
      <c r="G896" s="45"/>
    </row>
    <row r="897" spans="7:7">
      <c r="G897" s="45"/>
    </row>
    <row r="898" spans="7:7">
      <c r="G898" s="45"/>
    </row>
    <row r="899" spans="7:7">
      <c r="G899" s="45"/>
    </row>
    <row r="900" spans="7:7">
      <c r="G900" s="45"/>
    </row>
    <row r="901" spans="7:7">
      <c r="G901" s="45"/>
    </row>
    <row r="902" spans="7:7">
      <c r="G902" s="45"/>
    </row>
    <row r="903" spans="7:7">
      <c r="G903" s="45"/>
    </row>
    <row r="904" spans="7:7">
      <c r="G904" s="45"/>
    </row>
    <row r="905" spans="7:7">
      <c r="G905" s="45"/>
    </row>
    <row r="906" spans="7:7">
      <c r="G906" s="45"/>
    </row>
    <row r="907" spans="7:7">
      <c r="G907" s="45"/>
    </row>
    <row r="908" spans="7:7">
      <c r="G908" s="45"/>
    </row>
    <row r="909" spans="7:7">
      <c r="G909" s="45"/>
    </row>
    <row r="910" spans="7:7">
      <c r="G910" s="45"/>
    </row>
    <row r="911" spans="7:7">
      <c r="G911" s="45"/>
    </row>
    <row r="912" spans="7:7">
      <c r="G912" s="45"/>
    </row>
    <row r="913" spans="7:7">
      <c r="G913" s="45"/>
    </row>
    <row r="914" spans="7:7">
      <c r="G914" s="45"/>
    </row>
    <row r="915" spans="7:7">
      <c r="G915" s="45"/>
    </row>
    <row r="916" spans="7:7">
      <c r="G916" s="45"/>
    </row>
    <row r="917" spans="7:7">
      <c r="G917" s="45"/>
    </row>
    <row r="918" spans="7:7">
      <c r="G918" s="45"/>
    </row>
    <row r="919" spans="7:7">
      <c r="G919" s="45"/>
    </row>
    <row r="920" spans="7:7">
      <c r="G920" s="45"/>
    </row>
    <row r="921" spans="7:7">
      <c r="G921" s="45"/>
    </row>
    <row r="922" spans="7:7">
      <c r="G922" s="45"/>
    </row>
    <row r="923" spans="7:7">
      <c r="G923" s="45"/>
    </row>
    <row r="924" spans="7:7">
      <c r="G924" s="45"/>
    </row>
    <row r="925" spans="7:7">
      <c r="G925" s="45"/>
    </row>
    <row r="926" spans="7:7">
      <c r="G926" s="45"/>
    </row>
    <row r="927" spans="7:7">
      <c r="G927" s="45"/>
    </row>
    <row r="928" spans="7:7">
      <c r="G928" s="45"/>
    </row>
    <row r="929" spans="7:7">
      <c r="G929" s="45"/>
    </row>
    <row r="930" spans="7:7">
      <c r="G930" s="45"/>
    </row>
    <row r="931" spans="7:7">
      <c r="G931" s="45"/>
    </row>
    <row r="932" spans="7:7">
      <c r="G932" s="45"/>
    </row>
    <row r="933" spans="7:7">
      <c r="G933" s="45"/>
    </row>
    <row r="934" spans="7:7">
      <c r="G934" s="45"/>
    </row>
    <row r="935" spans="7:7">
      <c r="G935" s="45"/>
    </row>
    <row r="936" spans="7:7">
      <c r="G936" s="45"/>
    </row>
    <row r="937" spans="7:7">
      <c r="G937" s="45"/>
    </row>
    <row r="938" spans="7:7">
      <c r="G938" s="45"/>
    </row>
    <row r="939" spans="7:7">
      <c r="G939" s="45"/>
    </row>
    <row r="940" spans="7:7">
      <c r="G940" s="45"/>
    </row>
    <row r="941" spans="7:7">
      <c r="G941" s="45"/>
    </row>
    <row r="942" spans="7:7">
      <c r="G942" s="45"/>
    </row>
    <row r="943" spans="7:7">
      <c r="G943" s="45"/>
    </row>
    <row r="944" spans="7:7">
      <c r="G944" s="45"/>
    </row>
    <row r="945" spans="7:7">
      <c r="G945" s="45"/>
    </row>
    <row r="946" spans="7:7">
      <c r="G946" s="45"/>
    </row>
    <row r="947" spans="7:7">
      <c r="G947" s="45"/>
    </row>
    <row r="948" spans="7:7">
      <c r="G948" s="45"/>
    </row>
    <row r="949" spans="7:7">
      <c r="G949" s="45"/>
    </row>
    <row r="950" spans="7:7">
      <c r="G950" s="45"/>
    </row>
    <row r="951" spans="7:7">
      <c r="G951" s="45"/>
    </row>
    <row r="952" spans="7:7">
      <c r="G952" s="45"/>
    </row>
    <row r="953" spans="7:7">
      <c r="G953" s="45"/>
    </row>
    <row r="954" spans="7:7">
      <c r="G954" s="45"/>
    </row>
    <row r="955" spans="7:7">
      <c r="G955" s="45"/>
    </row>
    <row r="956" spans="7:7">
      <c r="G956" s="45"/>
    </row>
    <row r="957" spans="7:7">
      <c r="G957" s="45"/>
    </row>
    <row r="958" spans="7:7">
      <c r="G958" s="45"/>
    </row>
    <row r="959" spans="7:7">
      <c r="G959" s="45"/>
    </row>
    <row r="960" spans="7:7">
      <c r="G960" s="45"/>
    </row>
    <row r="961" spans="7:7">
      <c r="G961" s="45"/>
    </row>
    <row r="962" spans="7:7">
      <c r="G962" s="45"/>
    </row>
    <row r="963" spans="7:7">
      <c r="G963" s="45"/>
    </row>
    <row r="964" spans="7:7">
      <c r="G964" s="45"/>
    </row>
    <row r="965" spans="7:7">
      <c r="G965" s="45"/>
    </row>
    <row r="966" spans="7:7">
      <c r="G966" s="45"/>
    </row>
    <row r="967" spans="7:7">
      <c r="G967" s="45"/>
    </row>
    <row r="968" spans="7:7">
      <c r="G968" s="45"/>
    </row>
    <row r="969" spans="7:7">
      <c r="G969" s="45"/>
    </row>
    <row r="970" spans="7:7">
      <c r="G970" s="45"/>
    </row>
    <row r="971" spans="7:7">
      <c r="G971" s="45"/>
    </row>
    <row r="972" spans="7:7">
      <c r="G972" s="45"/>
    </row>
    <row r="973" spans="7:7">
      <c r="G973" s="45"/>
    </row>
    <row r="974" spans="7:7">
      <c r="G974" s="45"/>
    </row>
    <row r="975" spans="7:7">
      <c r="G975" s="45"/>
    </row>
    <row r="976" spans="7:7">
      <c r="G976" s="45"/>
    </row>
    <row r="977" spans="7:7">
      <c r="G977" s="45"/>
    </row>
    <row r="978" spans="7:7">
      <c r="G978" s="45"/>
    </row>
    <row r="979" spans="7:7">
      <c r="G979" s="45"/>
    </row>
    <row r="980" spans="7:7">
      <c r="G980" s="45"/>
    </row>
    <row r="981" spans="7:7">
      <c r="G981" s="45"/>
    </row>
    <row r="982" spans="7:7">
      <c r="G982" s="45"/>
    </row>
    <row r="983" spans="7:7">
      <c r="G983" s="45"/>
    </row>
    <row r="984" spans="7:7">
      <c r="G984" s="45"/>
    </row>
    <row r="985" spans="7:7">
      <c r="G985" s="45"/>
    </row>
    <row r="986" spans="7:7">
      <c r="G986" s="45"/>
    </row>
    <row r="987" spans="7:7">
      <c r="G987" s="45"/>
    </row>
    <row r="988" spans="7:7">
      <c r="G988" s="45"/>
    </row>
    <row r="989" spans="7:7">
      <c r="G989" s="45"/>
    </row>
    <row r="990" spans="7:7">
      <c r="G990" s="45"/>
    </row>
    <row r="991" spans="7:7">
      <c r="G991" s="45"/>
    </row>
    <row r="992" spans="7:7">
      <c r="G992" s="45"/>
    </row>
    <row r="993" spans="7:7">
      <c r="G993" s="45"/>
    </row>
    <row r="994" spans="7:7">
      <c r="G994" s="45"/>
    </row>
    <row r="995" spans="7:7">
      <c r="G995" s="45"/>
    </row>
    <row r="996" spans="7:7">
      <c r="G996" s="45"/>
    </row>
    <row r="997" spans="7:7">
      <c r="G997" s="45"/>
    </row>
    <row r="998" spans="7:7">
      <c r="G998" s="45"/>
    </row>
    <row r="999" spans="7:7">
      <c r="G999" s="45"/>
    </row>
    <row r="1000" spans="7:7">
      <c r="G1000" s="45"/>
    </row>
    <row r="1001" spans="7:7">
      <c r="G1001" s="45"/>
    </row>
    <row r="1002" spans="7:7">
      <c r="G1002" s="45"/>
    </row>
    <row r="1003" spans="7:7">
      <c r="G1003" s="45"/>
    </row>
    <row r="1004" spans="7:7">
      <c r="G1004" s="45"/>
    </row>
    <row r="1005" spans="7:7">
      <c r="G1005" s="45"/>
    </row>
    <row r="1006" spans="7:7">
      <c r="G1006" s="45"/>
    </row>
    <row r="1007" spans="7:7">
      <c r="G1007" s="45"/>
    </row>
    <row r="1008" spans="7:7">
      <c r="G1008" s="45"/>
    </row>
    <row r="1009" spans="7:7">
      <c r="G1009" s="45"/>
    </row>
    <row r="1010" spans="7:7">
      <c r="G1010" s="45"/>
    </row>
    <row r="1011" spans="7:7">
      <c r="G1011" s="45"/>
    </row>
    <row r="1012" spans="7:7">
      <c r="G1012" s="45"/>
    </row>
    <row r="1013" spans="7:7">
      <c r="G1013" s="45"/>
    </row>
    <row r="1014" spans="7:7">
      <c r="G1014" s="45"/>
    </row>
    <row r="1015" spans="7:7">
      <c r="G1015" s="45"/>
    </row>
    <row r="1016" spans="7:7">
      <c r="G1016" s="45"/>
    </row>
  </sheetData>
  <sheetProtection password="E207" sheet="1" objects="1" scenarios="1" formatCells="0" formatRows="0" insertRows="0" deleteRows="0" sort="0" autoFilter="0"/>
  <autoFilter ref="C18:P42">
    <sortState ref="C19:P42">
      <sortCondition ref="F18:F42"/>
    </sortState>
  </autoFilter>
  <mergeCells count="8">
    <mergeCell ref="O9:O13"/>
    <mergeCell ref="C8:F8"/>
    <mergeCell ref="C9:F13"/>
    <mergeCell ref="K9:K13"/>
    <mergeCell ref="N9:N13"/>
    <mergeCell ref="J9:J13"/>
    <mergeCell ref="G9:G13"/>
    <mergeCell ref="H9:H13"/>
  </mergeCells>
  <conditionalFormatting sqref="D43:I43 K43:N43">
    <cfRule type="cellIs" dxfId="82" priority="212" operator="notEqual">
      <formula>"A detalhar"</formula>
    </cfRule>
  </conditionalFormatting>
  <conditionalFormatting sqref="C39">
    <cfRule type="cellIs" dxfId="81" priority="216" operator="notEqual">
      <formula>"A detalhar"</formula>
    </cfRule>
  </conditionalFormatting>
  <conditionalFormatting sqref="C43">
    <cfRule type="cellIs" dxfId="80" priority="198" operator="notEqual">
      <formula>"A detalhar"</formula>
    </cfRule>
  </conditionalFormatting>
  <conditionalFormatting sqref="C19">
    <cfRule type="cellIs" dxfId="79" priority="197" operator="notEqual">
      <formula>"A detalhar"</formula>
    </cfRule>
  </conditionalFormatting>
  <conditionalFormatting sqref="G51">
    <cfRule type="iconSet" priority="169">
      <iconSet showValue="0">
        <cfvo type="percent" val="0"/>
        <cfvo type="num" val="7"/>
        <cfvo type="num" val="9"/>
      </iconSet>
    </cfRule>
  </conditionalFormatting>
  <conditionalFormatting sqref="G52">
    <cfRule type="iconSet" priority="168">
      <iconSet showValue="0">
        <cfvo type="percent" val="0"/>
        <cfvo type="num" val="7"/>
        <cfvo type="num" val="9"/>
      </iconSet>
    </cfRule>
  </conditionalFormatting>
  <conditionalFormatting sqref="G53">
    <cfRule type="iconSet" priority="167">
      <iconSet showValue="0">
        <cfvo type="percent" val="0"/>
        <cfvo type="num" val="7"/>
        <cfvo type="num" val="9"/>
      </iconSet>
    </cfRule>
  </conditionalFormatting>
  <conditionalFormatting sqref="J43">
    <cfRule type="cellIs" dxfId="78" priority="64" operator="notEqual">
      <formula>"A detalhar"</formula>
    </cfRule>
  </conditionalFormatting>
  <conditionalFormatting sqref="J53">
    <cfRule type="iconSet" priority="63">
      <iconSet showValue="0">
        <cfvo type="percent" val="0"/>
        <cfvo type="num" val="7"/>
        <cfvo type="num" val="9"/>
      </iconSet>
    </cfRule>
  </conditionalFormatting>
  <conditionalFormatting sqref="J49">
    <cfRule type="iconSet" priority="56">
      <iconSet showValue="0">
        <cfvo type="percent" val="0"/>
        <cfvo type="num" val="7"/>
        <cfvo type="num" val="9"/>
      </iconSet>
    </cfRule>
  </conditionalFormatting>
  <conditionalFormatting sqref="J50">
    <cfRule type="iconSet" priority="55">
      <iconSet showValue="0">
        <cfvo type="percent" val="0"/>
        <cfvo type="num" val="7"/>
        <cfvo type="num" val="9"/>
      </iconSet>
    </cfRule>
  </conditionalFormatting>
  <conditionalFormatting sqref="C51">
    <cfRule type="iconSet" priority="47">
      <iconSet showValue="0">
        <cfvo type="percent" val="0"/>
        <cfvo type="num" val="7"/>
        <cfvo type="num" val="9"/>
      </iconSet>
    </cfRule>
  </conditionalFormatting>
  <conditionalFormatting sqref="C52">
    <cfRule type="iconSet" priority="46">
      <iconSet showValue="0">
        <cfvo type="percent" val="0"/>
        <cfvo type="num" val="7"/>
        <cfvo type="num" val="9"/>
      </iconSet>
    </cfRule>
  </conditionalFormatting>
  <conditionalFormatting sqref="C53">
    <cfRule type="iconSet" priority="45">
      <iconSet showValue="0">
        <cfvo type="percent" val="0"/>
        <cfvo type="num" val="7"/>
        <cfvo type="num" val="9"/>
      </iconSet>
    </cfRule>
  </conditionalFormatting>
  <conditionalFormatting sqref="C40">
    <cfRule type="cellIs" dxfId="77" priority="40" operator="notEqual">
      <formula>"A detalhar"</formula>
    </cfRule>
  </conditionalFormatting>
  <conditionalFormatting sqref="C41">
    <cfRule type="cellIs" dxfId="76" priority="39" operator="notEqual">
      <formula>"A detalhar"</formula>
    </cfRule>
  </conditionalFormatting>
  <conditionalFormatting sqref="C36">
    <cfRule type="cellIs" dxfId="75" priority="36" operator="notEqual">
      <formula>"A detalhar"</formula>
    </cfRule>
  </conditionalFormatting>
  <conditionalFormatting sqref="C37">
    <cfRule type="cellIs" dxfId="74" priority="35" operator="notEqual">
      <formula>"A detalhar"</formula>
    </cfRule>
  </conditionalFormatting>
  <conditionalFormatting sqref="C38">
    <cfRule type="cellIs" dxfId="73" priority="34" operator="notEqual">
      <formula>"A detalhar"</formula>
    </cfRule>
  </conditionalFormatting>
  <conditionalFormatting sqref="C42">
    <cfRule type="cellIs" dxfId="72" priority="31" operator="notEqual">
      <formula>"A detalhar"</formula>
    </cfRule>
  </conditionalFormatting>
  <conditionalFormatting sqref="C32">
    <cfRule type="cellIs" dxfId="71" priority="26" operator="notEqual">
      <formula>"A detalhar"</formula>
    </cfRule>
  </conditionalFormatting>
  <conditionalFormatting sqref="C33">
    <cfRule type="cellIs" dxfId="70" priority="25" operator="notEqual">
      <formula>"A detalhar"</formula>
    </cfRule>
  </conditionalFormatting>
  <conditionalFormatting sqref="C34">
    <cfRule type="cellIs" dxfId="69" priority="24" operator="notEqual">
      <formula>"A detalhar"</formula>
    </cfRule>
  </conditionalFormatting>
  <conditionalFormatting sqref="C29">
    <cfRule type="cellIs" dxfId="68" priority="21" operator="notEqual">
      <formula>"A detalhar"</formula>
    </cfRule>
  </conditionalFormatting>
  <conditionalFormatting sqref="C30">
    <cfRule type="cellIs" dxfId="67" priority="20" operator="notEqual">
      <formula>"A detalhar"</formula>
    </cfRule>
  </conditionalFormatting>
  <conditionalFormatting sqref="C31">
    <cfRule type="cellIs" dxfId="66" priority="19" operator="notEqual">
      <formula>"A detalhar"</formula>
    </cfRule>
  </conditionalFormatting>
  <conditionalFormatting sqref="C35">
    <cfRule type="cellIs" dxfId="65" priority="17" operator="notEqual">
      <formula>"A detalhar"</formula>
    </cfRule>
  </conditionalFormatting>
  <conditionalFormatting sqref="C27">
    <cfRule type="cellIs" dxfId="64" priority="14" operator="notEqual">
      <formula>"A detalhar"</formula>
    </cfRule>
  </conditionalFormatting>
  <conditionalFormatting sqref="C28">
    <cfRule type="cellIs" dxfId="63" priority="13" operator="notEqual">
      <formula>"A detalhar"</formula>
    </cfRule>
  </conditionalFormatting>
  <conditionalFormatting sqref="C23">
    <cfRule type="cellIs" dxfId="62" priority="10" operator="notEqual">
      <formula>"A detalhar"</formula>
    </cfRule>
  </conditionalFormatting>
  <conditionalFormatting sqref="C24">
    <cfRule type="cellIs" dxfId="61" priority="9" operator="notEqual">
      <formula>"A detalhar"</formula>
    </cfRule>
  </conditionalFormatting>
  <conditionalFormatting sqref="C25">
    <cfRule type="cellIs" dxfId="60" priority="8" operator="notEqual">
      <formula>"A detalhar"</formula>
    </cfRule>
  </conditionalFormatting>
  <conditionalFormatting sqref="C20">
    <cfRule type="cellIs" dxfId="59" priority="5" operator="notEqual">
      <formula>"A detalhar"</formula>
    </cfRule>
  </conditionalFormatting>
  <conditionalFormatting sqref="C21">
    <cfRule type="cellIs" dxfId="58" priority="4" operator="notEqual">
      <formula>"A detalhar"</formula>
    </cfRule>
  </conditionalFormatting>
  <conditionalFormatting sqref="C22">
    <cfRule type="cellIs" dxfId="57" priority="3" operator="notEqual">
      <formula>"A detalhar"</formula>
    </cfRule>
  </conditionalFormatting>
  <conditionalFormatting sqref="C26">
    <cfRule type="cellIs" dxfId="56" priority="1" operator="notEqual">
      <formula>"A detalhar"</formula>
    </cfRule>
  </conditionalFormatting>
  <dataValidations count="2">
    <dataValidation allowBlank="1" showErrorMessage="1" sqref="G50:G53 J53 C50:C53 J49:J50 H19:I42"/>
    <dataValidation type="list" allowBlank="1" showInputMessage="1" showErrorMessage="1" sqref="G19:G42">
      <formula1>"ADEQUADO,ATENÇÃO,PREOCUPANTE,CONCLUÍDO"</formula1>
    </dataValidation>
  </dataValidations>
  <printOptions horizontalCentered="1"/>
  <pageMargins left="0.19685039370078741" right="0.19685039370078741" top="0.19685039370078741" bottom="0.6692913385826772" header="0.19685039370078741" footer="0.19685039370078741"/>
  <pageSetup paperSize="9" scale="76" fitToHeight="0" orientation="landscape" r:id="rId1"/>
  <headerFooter scaleWithDoc="0">
    <oddFooter>&amp;R&amp;"Arial,Normal"&amp;9Página &amp;P/&amp;N</oddFooter>
  </headerFooter>
  <drawing r:id="rId2"/>
  <extLst>
    <ext xmlns:x14="http://schemas.microsoft.com/office/spreadsheetml/2009/9/main" uri="{78C0D931-6437-407d-A8EE-F0AAD7539E65}">
      <x14:conditionalFormattings>
        <x14:conditionalFormatting xmlns:xm="http://schemas.microsoft.com/office/excel/2006/main">
          <x14:cfRule type="iconSet" priority="170" id="{14E92259-DD55-4CE3-A395-131AE97A7EE7}">
            <x14:iconSet iconSet="4TrafficLights" showValue="0" custom="1">
              <x14:cfvo type="percent">
                <xm:f>0</xm:f>
              </x14:cfvo>
              <x14:cfvo type="percent">
                <xm:f>70</xm:f>
              </x14:cfvo>
              <x14:cfvo type="percent">
                <xm:f>90</xm:f>
              </x14:cfvo>
              <x14:cfvo type="percent">
                <xm:f>100</xm:f>
              </x14:cfvo>
              <x14:cfIcon iconSet="3TrafficLights1" iconId="0"/>
              <x14:cfIcon iconSet="3TrafficLights1" iconId="1"/>
              <x14:cfIcon iconSet="3TrafficLights1" iconId="2"/>
              <x14:cfIcon iconSet="3Symbols2" iconId="2"/>
            </x14:iconSet>
          </x14:cfRule>
          <xm:sqref>G50</xm:sqref>
        </x14:conditionalFormatting>
        <x14:conditionalFormatting xmlns:xm="http://schemas.microsoft.com/office/excel/2006/main">
          <x14:cfRule type="iconSet" priority="48" id="{56AF4ACA-9E54-4CB0-94D7-CDB524BAD265}">
            <x14:iconSet iconSet="4TrafficLights" showValue="0" custom="1">
              <x14:cfvo type="percent">
                <xm:f>0</xm:f>
              </x14:cfvo>
              <x14:cfvo type="percent">
                <xm:f>70</xm:f>
              </x14:cfvo>
              <x14:cfvo type="percent">
                <xm:f>90</xm:f>
              </x14:cfvo>
              <x14:cfvo type="percent">
                <xm:f>100</xm:f>
              </x14:cfvo>
              <x14:cfIcon iconSet="3TrafficLights1" iconId="0"/>
              <x14:cfIcon iconSet="3TrafficLights1" iconId="1"/>
              <x14:cfIcon iconSet="3TrafficLights1" iconId="2"/>
              <x14:cfIcon iconSet="3Symbols2" iconId="2"/>
            </x14:iconSet>
          </x14:cfRule>
          <xm:sqref>C50</xm:sqref>
        </x14:conditionalFormatting>
        <x14:conditionalFormatting xmlns:xm="http://schemas.microsoft.com/office/excel/2006/main">
          <x14:cfRule type="iconSet" priority="37" id="{EA568FCF-FB73-4F3D-AE6F-C6CD25285D31}">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H36:I36</xm:sqref>
        </x14:conditionalFormatting>
        <x14:conditionalFormatting xmlns:xm="http://schemas.microsoft.com/office/excel/2006/main">
          <x14:cfRule type="iconSet" priority="38" id="{26CF5088-C9B9-41B1-BB29-0C8B6DF85C41}">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H37:I38</xm:sqref>
        </x14:conditionalFormatting>
        <x14:conditionalFormatting xmlns:xm="http://schemas.microsoft.com/office/excel/2006/main">
          <x14:cfRule type="iconSet" priority="32" id="{05E1F586-1A97-4DC7-872B-0AF296601F9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H42:I42</xm:sqref>
        </x14:conditionalFormatting>
        <x14:conditionalFormatting xmlns:xm="http://schemas.microsoft.com/office/excel/2006/main">
          <x14:cfRule type="iconSet" priority="16325" id="{15504FF7-B6CE-47AF-8B3D-07EBAFA4E620}">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H19:I19 H39:I39</xm:sqref>
        </x14:conditionalFormatting>
        <x14:conditionalFormatting xmlns:xm="http://schemas.microsoft.com/office/excel/2006/main">
          <x14:cfRule type="iconSet" priority="16327" id="{1F473614-3D20-4536-A6D4-83EB8CA80B82}">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H40:I41</xm:sqref>
        </x14:conditionalFormatting>
        <x14:conditionalFormatting xmlns:xm="http://schemas.microsoft.com/office/excel/2006/main">
          <x14:cfRule type="iconSet" priority="22" id="{41BE327C-657E-4F42-AEB9-0AC176480F6B}">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H29:I29</xm:sqref>
        </x14:conditionalFormatting>
        <x14:conditionalFormatting xmlns:xm="http://schemas.microsoft.com/office/excel/2006/main">
          <x14:cfRule type="iconSet" priority="23" id="{E9B36984-1B5C-4D28-ADFB-A06836602316}">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H30:I31</xm:sqref>
        </x14:conditionalFormatting>
        <x14:conditionalFormatting xmlns:xm="http://schemas.microsoft.com/office/excel/2006/main">
          <x14:cfRule type="iconSet" priority="18" id="{C8FE4B42-8353-4F2F-946B-1D0FA3305863}">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H35:I35</xm:sqref>
        </x14:conditionalFormatting>
        <x14:conditionalFormatting xmlns:xm="http://schemas.microsoft.com/office/excel/2006/main">
          <x14:cfRule type="iconSet" priority="27" id="{426A1CAB-033E-4886-9868-374F6043A6B7}">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H32:I32</xm:sqref>
        </x14:conditionalFormatting>
        <x14:conditionalFormatting xmlns:xm="http://schemas.microsoft.com/office/excel/2006/main">
          <x14:cfRule type="iconSet" priority="28" id="{18FA8F37-33BB-4EF2-8E95-C9E5549BF17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H33:I34</xm:sqref>
        </x14:conditionalFormatting>
        <x14:conditionalFormatting xmlns:xm="http://schemas.microsoft.com/office/excel/2006/main">
          <x14:cfRule type="iconSet" priority="15" id="{C500347C-EE9E-44DF-91DB-6A075BA4E1A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H27:I27</xm:sqref>
        </x14:conditionalFormatting>
        <x14:conditionalFormatting xmlns:xm="http://schemas.microsoft.com/office/excel/2006/main">
          <x14:cfRule type="iconSet" priority="16" id="{D7C2F283-CB43-4822-82A8-9FB562F31D3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H28:I28</xm:sqref>
        </x14:conditionalFormatting>
        <x14:conditionalFormatting xmlns:xm="http://schemas.microsoft.com/office/excel/2006/main">
          <x14:cfRule type="iconSet" priority="6" id="{CB35C291-74AC-4734-86FE-DEE4AF0F1E4A}">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H20:I20</xm:sqref>
        </x14:conditionalFormatting>
        <x14:conditionalFormatting xmlns:xm="http://schemas.microsoft.com/office/excel/2006/main">
          <x14:cfRule type="iconSet" priority="7" id="{4A5B424D-57BD-4367-A6D6-828F2F502B33}">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H21:I22</xm:sqref>
        </x14:conditionalFormatting>
        <x14:conditionalFormatting xmlns:xm="http://schemas.microsoft.com/office/excel/2006/main">
          <x14:cfRule type="iconSet" priority="2" id="{5BB9F4E5-D246-4138-AD79-60E4D4FD0C8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H26:I26</xm:sqref>
        </x14:conditionalFormatting>
        <x14:conditionalFormatting xmlns:xm="http://schemas.microsoft.com/office/excel/2006/main">
          <x14:cfRule type="iconSet" priority="11" id="{17E6DC62-39FE-41E6-AD26-0FFA4AEB38E1}">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H23:I23</xm:sqref>
        </x14:conditionalFormatting>
        <x14:conditionalFormatting xmlns:xm="http://schemas.microsoft.com/office/excel/2006/main">
          <x14:cfRule type="iconSet" priority="12" id="{A4D62068-8EAD-4F9E-BEE5-E38289F4B26F}">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H24:I25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pageSetUpPr fitToPage="1"/>
  </sheetPr>
  <dimension ref="A1:AB104"/>
  <sheetViews>
    <sheetView showGridLines="0" zoomScaleSheetLayoutView="70" workbookViewId="0">
      <pane xSplit="3" ySplit="4" topLeftCell="D5" activePane="bottomRight" state="frozen"/>
      <selection pane="topRight" activeCell="C1" sqref="C1"/>
      <selection pane="bottomLeft" activeCell="A5" sqref="A5"/>
      <selection pane="bottomRight" activeCell="D5" sqref="D5"/>
    </sheetView>
  </sheetViews>
  <sheetFormatPr defaultColWidth="14.42578125" defaultRowHeight="14.25"/>
  <cols>
    <col min="1" max="1" width="1.7109375" style="46" customWidth="1"/>
    <col min="2" max="2" width="4" style="46" customWidth="1"/>
    <col min="3" max="3" width="15.5703125" style="46" customWidth="1"/>
    <col min="4" max="4" width="24.28515625" style="46" customWidth="1"/>
    <col min="5" max="8" width="15.5703125" style="46" customWidth="1"/>
    <col min="9" max="9" width="10.7109375" style="46" hidden="1" customWidth="1"/>
    <col min="10" max="11" width="14.85546875" style="46" hidden="1" customWidth="1"/>
    <col min="12" max="12" width="11.5703125" style="46" hidden="1" customWidth="1"/>
    <col min="13" max="13" width="3.7109375" style="46" hidden="1" customWidth="1"/>
    <col min="14" max="14" width="11.5703125" style="46" hidden="1" customWidth="1"/>
    <col min="15" max="15" width="3.7109375" style="46" hidden="1" customWidth="1"/>
    <col min="16" max="16" width="11.5703125" style="46" hidden="1" customWidth="1"/>
    <col min="17" max="17" width="3.7109375" style="46" hidden="1" customWidth="1"/>
    <col min="18" max="18" width="11.5703125" style="46" hidden="1" customWidth="1"/>
    <col min="19" max="19" width="3.7109375" style="46" hidden="1" customWidth="1"/>
    <col min="20" max="20" width="12.85546875" style="46" hidden="1" customWidth="1"/>
    <col min="21" max="21" width="3.7109375" style="46" hidden="1" customWidth="1"/>
    <col min="22" max="22" width="9.7109375" style="46" hidden="1" customWidth="1"/>
    <col min="23" max="23" width="8.28515625" style="46" hidden="1" customWidth="1"/>
    <col min="24" max="24" width="42.7109375" style="46" customWidth="1"/>
    <col min="25" max="25" width="15.5703125" style="46" customWidth="1"/>
    <col min="26" max="26" width="36.42578125" style="46" customWidth="1"/>
    <col min="27" max="27" width="15.5703125" style="46" customWidth="1"/>
    <col min="28" max="28" width="1.7109375" style="46" customWidth="1"/>
    <col min="29" max="16384" width="14.42578125" style="46"/>
  </cols>
  <sheetData>
    <row r="1" spans="1:28" ht="9.75" customHeight="1">
      <c r="A1" s="120"/>
      <c r="B1" s="120"/>
      <c r="C1" s="120"/>
      <c r="D1" s="121"/>
      <c r="E1" s="120"/>
      <c r="F1" s="120"/>
      <c r="G1" s="120"/>
      <c r="H1" s="120"/>
      <c r="I1" s="120"/>
      <c r="J1" s="120"/>
      <c r="K1" s="120"/>
      <c r="L1" s="120"/>
      <c r="M1" s="120"/>
      <c r="N1" s="120"/>
      <c r="O1" s="120"/>
      <c r="P1" s="121"/>
      <c r="Q1" s="120"/>
      <c r="R1" s="120"/>
      <c r="S1" s="120"/>
      <c r="T1" s="120"/>
      <c r="U1" s="120"/>
      <c r="V1" s="120"/>
      <c r="W1" s="120"/>
      <c r="X1" s="120"/>
      <c r="Y1" s="120"/>
      <c r="Z1" s="120"/>
      <c r="AA1" s="120"/>
      <c r="AB1" s="120"/>
    </row>
    <row r="2" spans="1:28" ht="18">
      <c r="A2" s="120"/>
      <c r="B2" s="176" t="s">
        <v>126</v>
      </c>
      <c r="C2" s="177"/>
      <c r="D2" s="177"/>
      <c r="E2" s="177"/>
      <c r="F2" s="177"/>
      <c r="G2" s="177"/>
      <c r="H2" s="177"/>
      <c r="I2" s="177"/>
      <c r="J2" s="177"/>
      <c r="K2" s="177"/>
      <c r="L2" s="177"/>
      <c r="M2" s="177"/>
      <c r="N2" s="177"/>
      <c r="O2" s="177"/>
      <c r="P2" s="177"/>
      <c r="Q2" s="177"/>
      <c r="R2" s="177"/>
      <c r="S2" s="177"/>
      <c r="T2" s="177"/>
      <c r="U2" s="177"/>
      <c r="V2" s="177"/>
      <c r="W2" s="177"/>
      <c r="X2" s="177"/>
      <c r="Y2" s="177"/>
      <c r="Z2" s="177"/>
      <c r="AA2" s="177"/>
      <c r="AB2" s="120"/>
    </row>
    <row r="3" spans="1:28">
      <c r="A3" s="120"/>
      <c r="B3" s="178" t="s">
        <v>127</v>
      </c>
      <c r="C3" s="179"/>
      <c r="D3" s="179"/>
      <c r="E3" s="180"/>
      <c r="F3" s="181" t="s">
        <v>128</v>
      </c>
      <c r="G3" s="179"/>
      <c r="H3" s="179"/>
      <c r="I3" s="179"/>
      <c r="J3" s="179"/>
      <c r="K3" s="179"/>
      <c r="L3" s="179"/>
      <c r="M3" s="179"/>
      <c r="N3" s="179"/>
      <c r="O3" s="179"/>
      <c r="P3" s="179"/>
      <c r="Q3" s="179"/>
      <c r="R3" s="179"/>
      <c r="S3" s="179"/>
      <c r="T3" s="179"/>
      <c r="U3" s="179"/>
      <c r="V3" s="179"/>
      <c r="W3" s="180"/>
      <c r="X3" s="182" t="s">
        <v>129</v>
      </c>
      <c r="Y3" s="179"/>
      <c r="Z3" s="179"/>
      <c r="AA3" s="180"/>
      <c r="AB3" s="120"/>
    </row>
    <row r="4" spans="1:28" ht="57">
      <c r="A4" s="120"/>
      <c r="B4" s="122" t="s">
        <v>130</v>
      </c>
      <c r="C4" s="122" t="s">
        <v>202</v>
      </c>
      <c r="D4" s="122" t="s">
        <v>131</v>
      </c>
      <c r="E4" s="122" t="s">
        <v>132</v>
      </c>
      <c r="F4" s="123" t="s">
        <v>133</v>
      </c>
      <c r="G4" s="123" t="s">
        <v>134</v>
      </c>
      <c r="H4" s="123" t="s">
        <v>135</v>
      </c>
      <c r="I4" s="123" t="s">
        <v>135</v>
      </c>
      <c r="J4" s="123" t="s">
        <v>136</v>
      </c>
      <c r="K4" s="123" t="s">
        <v>137</v>
      </c>
      <c r="L4" s="173" t="s">
        <v>133</v>
      </c>
      <c r="M4" s="174"/>
      <c r="N4" s="173" t="s">
        <v>138</v>
      </c>
      <c r="O4" s="175"/>
      <c r="P4" s="175"/>
      <c r="Q4" s="175"/>
      <c r="R4" s="175"/>
      <c r="S4" s="175"/>
      <c r="T4" s="175"/>
      <c r="U4" s="175"/>
      <c r="V4" s="174"/>
      <c r="W4" s="123" t="s">
        <v>139</v>
      </c>
      <c r="X4" s="124" t="s">
        <v>140</v>
      </c>
      <c r="Y4" s="124" t="s">
        <v>141</v>
      </c>
      <c r="Z4" s="124" t="s">
        <v>142</v>
      </c>
      <c r="AA4" s="124" t="s">
        <v>143</v>
      </c>
      <c r="AB4" s="120"/>
    </row>
    <row r="5" spans="1:28">
      <c r="A5" s="120"/>
      <c r="B5" s="125"/>
      <c r="C5" s="125"/>
      <c r="D5" s="125"/>
      <c r="E5" s="125"/>
      <c r="F5" s="126"/>
      <c r="G5" s="126"/>
      <c r="H5" s="126"/>
      <c r="I5" s="126"/>
      <c r="J5" s="126"/>
      <c r="K5" s="126"/>
      <c r="L5" s="126" t="s">
        <v>144</v>
      </c>
      <c r="M5" s="126"/>
      <c r="N5" s="127" t="s">
        <v>145</v>
      </c>
      <c r="O5" s="128"/>
      <c r="P5" s="127" t="s">
        <v>146</v>
      </c>
      <c r="Q5" s="126"/>
      <c r="R5" s="127" t="s">
        <v>147</v>
      </c>
      <c r="S5" s="126"/>
      <c r="T5" s="127" t="s">
        <v>148</v>
      </c>
      <c r="U5" s="126"/>
      <c r="V5" s="126" t="s">
        <v>149</v>
      </c>
      <c r="W5" s="126"/>
      <c r="X5" s="129"/>
      <c r="Y5" s="129"/>
      <c r="Z5" s="129"/>
      <c r="AA5" s="129"/>
      <c r="AB5" s="120"/>
    </row>
    <row r="6" spans="1:28" ht="71.25">
      <c r="A6" s="120"/>
      <c r="B6" s="130">
        <v>1</v>
      </c>
      <c r="C6" s="131" t="s">
        <v>75</v>
      </c>
      <c r="D6" s="132" t="s">
        <v>150</v>
      </c>
      <c r="E6" s="133">
        <v>43689</v>
      </c>
      <c r="F6" s="134" t="s">
        <v>151</v>
      </c>
      <c r="G6" s="134" t="s">
        <v>152</v>
      </c>
      <c r="H6" s="135" t="str">
        <f t="shared" ref="H6:H46" si="0">I6</f>
        <v>4-Alto</v>
      </c>
      <c r="I6" s="135" t="str">
        <f t="shared" ref="I6:I46" si="1">IF(OR(J6="",K6=""),"",IF(OR(CONCATENATE(J6,K6)="34",CONCATENATE(J6,K6)="43",CONCATENATE(J6,K6)="44"),"4-Alto",IF(OR(CONCATENATE(J6,K6)="24",CONCATENATE(J6,K6)="33",CONCATENATE(J6,K6)="42"),"3-Médio",IF(OR(CONCATENATE(J6,K6)="14",CONCATENATE(J6,K6)="23",CONCATENATE(J6,K6)="32",CONCATENATE(J6,K6)="41"),"2-Baixo",IF(OR(CONCATENATE(J6,K6)="11",CONCATENATE(J6,K6)="12",CONCATENATE(J6,K6)="13",CONCATENATE(J6,K6)="21",CONCATENATE(J6,K6)="22",CONCATENATE(J6,K6)="31"),"1-Muito baixo","")))))</f>
        <v>4-Alto</v>
      </c>
      <c r="J6" s="136">
        <f t="shared" ref="J6:J46" si="2">IF(F6="Muito baixa",1,IF(F6="Baixa",2,IF(F6="Média",3,IF(F6="Alta",4,""))))</f>
        <v>3</v>
      </c>
      <c r="K6" s="136">
        <f t="shared" ref="K6:K46" si="3">IF(G6="Muito baixo",1,IF(G6="Baixo",2,IF(G6="Médio",3,IF(G6="Alto",4,""))))</f>
        <v>4</v>
      </c>
      <c r="L6" s="137"/>
      <c r="M6" s="146" t="str">
        <f t="shared" ref="M6:M46" si="4">IF(L6="","",IF(L6="Muito baixa",1,IF(L6="Baixa",2,IF(L6="Média",3,IF(L6="Alta",4,"")))))</f>
        <v/>
      </c>
      <c r="N6" s="137"/>
      <c r="O6" s="138" t="str">
        <f t="shared" ref="O6:O46" si="5">IF(N6="","",IF(N6="Muito baixo",1,IF(N6="baixo",2,IF(N6="médio",3,IF(N6="alto",4,"")))))</f>
        <v/>
      </c>
      <c r="P6" s="137"/>
      <c r="Q6" s="138" t="str">
        <f t="shared" ref="Q6:Q46" si="6">IF(P6="","",IF(P6="Muito baixo",1,IF(P6="baixo",2,IF(P6="médio",3,IF(P6="alto",4,"")))))</f>
        <v/>
      </c>
      <c r="R6" s="137"/>
      <c r="S6" s="138" t="str">
        <f t="shared" ref="S6:S46" si="7">IF(R6="","",IF(R6="Muito baixo",1,IF(R6="baixo",2,IF(R6="médio",3,IF(R6="alto",4,"")))))</f>
        <v/>
      </c>
      <c r="T6" s="137"/>
      <c r="U6" s="138" t="str">
        <f t="shared" ref="U6:U46" si="8">IF(T6="","",IF(T6="Muito baixo",1,IF(T6="baixo",2,IF(T6="médio",3,IF(T6="alto",4,"")))))</f>
        <v/>
      </c>
      <c r="V6" s="147" t="str">
        <f t="shared" ref="V6:V46" si="9">IFERROR(AVERAGE(O6,Q6,S6,U6),"")</f>
        <v/>
      </c>
      <c r="W6" s="148" t="str">
        <f t="shared" ref="W6:W46" si="10">IF(OR(M6="",V6=""),"",M6*V6)</f>
        <v/>
      </c>
      <c r="X6" s="132" t="s">
        <v>227</v>
      </c>
      <c r="Y6" s="139"/>
      <c r="Z6" s="132"/>
      <c r="AA6" s="138"/>
      <c r="AB6" s="120"/>
    </row>
    <row r="7" spans="1:28" ht="85.5">
      <c r="A7" s="120"/>
      <c r="B7" s="130">
        <v>2</v>
      </c>
      <c r="C7" s="140" t="s">
        <v>77</v>
      </c>
      <c r="D7" s="132" t="s">
        <v>153</v>
      </c>
      <c r="E7" s="141">
        <v>43689</v>
      </c>
      <c r="F7" s="142" t="s">
        <v>151</v>
      </c>
      <c r="G7" s="142" t="s">
        <v>152</v>
      </c>
      <c r="H7" s="135" t="str">
        <f t="shared" si="0"/>
        <v>4-Alto</v>
      </c>
      <c r="I7" s="143" t="str">
        <f t="shared" si="1"/>
        <v>4-Alto</v>
      </c>
      <c r="J7" s="136">
        <f t="shared" si="2"/>
        <v>3</v>
      </c>
      <c r="K7" s="136">
        <f t="shared" si="3"/>
        <v>4</v>
      </c>
      <c r="L7" s="137"/>
      <c r="M7" s="146" t="str">
        <f t="shared" si="4"/>
        <v/>
      </c>
      <c r="N7" s="137"/>
      <c r="O7" s="138" t="str">
        <f t="shared" si="5"/>
        <v/>
      </c>
      <c r="P7" s="137"/>
      <c r="Q7" s="138" t="str">
        <f t="shared" si="6"/>
        <v/>
      </c>
      <c r="R7" s="137"/>
      <c r="S7" s="138" t="str">
        <f t="shared" si="7"/>
        <v/>
      </c>
      <c r="T7" s="137"/>
      <c r="U7" s="138" t="str">
        <f t="shared" si="8"/>
        <v/>
      </c>
      <c r="V7" s="149" t="str">
        <f t="shared" si="9"/>
        <v/>
      </c>
      <c r="W7" s="150" t="str">
        <f t="shared" si="10"/>
        <v/>
      </c>
      <c r="X7" s="132" t="s">
        <v>227</v>
      </c>
      <c r="Y7" s="139"/>
      <c r="Z7" s="132"/>
      <c r="AA7" s="138"/>
      <c r="AB7" s="120"/>
    </row>
    <row r="8" spans="1:28" ht="42.75">
      <c r="A8" s="120"/>
      <c r="B8" s="130">
        <v>3</v>
      </c>
      <c r="C8" s="140" t="s">
        <v>77</v>
      </c>
      <c r="D8" s="132" t="s">
        <v>154</v>
      </c>
      <c r="E8" s="141">
        <v>43689</v>
      </c>
      <c r="F8" s="142" t="s">
        <v>151</v>
      </c>
      <c r="G8" s="142" t="s">
        <v>152</v>
      </c>
      <c r="H8" s="135" t="str">
        <f t="shared" si="0"/>
        <v>4-Alto</v>
      </c>
      <c r="I8" s="143" t="str">
        <f t="shared" si="1"/>
        <v>4-Alto</v>
      </c>
      <c r="J8" s="136">
        <f t="shared" si="2"/>
        <v>3</v>
      </c>
      <c r="K8" s="136">
        <f t="shared" si="3"/>
        <v>4</v>
      </c>
      <c r="L8" s="137"/>
      <c r="M8" s="146" t="str">
        <f t="shared" si="4"/>
        <v/>
      </c>
      <c r="N8" s="137"/>
      <c r="O8" s="138" t="str">
        <f t="shared" si="5"/>
        <v/>
      </c>
      <c r="P8" s="137"/>
      <c r="Q8" s="138" t="str">
        <f t="shared" si="6"/>
        <v/>
      </c>
      <c r="R8" s="137"/>
      <c r="S8" s="138" t="str">
        <f t="shared" si="7"/>
        <v/>
      </c>
      <c r="T8" s="137"/>
      <c r="U8" s="138" t="str">
        <f t="shared" si="8"/>
        <v/>
      </c>
      <c r="V8" s="149" t="str">
        <f t="shared" si="9"/>
        <v/>
      </c>
      <c r="W8" s="150" t="str">
        <f t="shared" si="10"/>
        <v/>
      </c>
      <c r="X8" s="132" t="s">
        <v>227</v>
      </c>
      <c r="Y8" s="139"/>
      <c r="Z8" s="132"/>
      <c r="AA8" s="144"/>
      <c r="AB8" s="120"/>
    </row>
    <row r="9" spans="1:28" ht="142.5">
      <c r="A9" s="120"/>
      <c r="B9" s="130">
        <v>4</v>
      </c>
      <c r="C9" s="140" t="s">
        <v>77</v>
      </c>
      <c r="D9" s="132" t="s">
        <v>155</v>
      </c>
      <c r="E9" s="141">
        <v>43689</v>
      </c>
      <c r="F9" s="142" t="s">
        <v>156</v>
      </c>
      <c r="G9" s="142" t="s">
        <v>157</v>
      </c>
      <c r="H9" s="135" t="str">
        <f t="shared" si="0"/>
        <v>2-Baixo</v>
      </c>
      <c r="I9" s="143" t="str">
        <f t="shared" si="1"/>
        <v>2-Baixo</v>
      </c>
      <c r="J9" s="136">
        <f t="shared" si="2"/>
        <v>2</v>
      </c>
      <c r="K9" s="136">
        <f t="shared" si="3"/>
        <v>3</v>
      </c>
      <c r="L9" s="137"/>
      <c r="M9" s="146" t="str">
        <f t="shared" si="4"/>
        <v/>
      </c>
      <c r="N9" s="137"/>
      <c r="O9" s="138" t="str">
        <f t="shared" si="5"/>
        <v/>
      </c>
      <c r="P9" s="137"/>
      <c r="Q9" s="138" t="str">
        <f t="shared" si="6"/>
        <v/>
      </c>
      <c r="R9" s="137"/>
      <c r="S9" s="138" t="str">
        <f t="shared" si="7"/>
        <v/>
      </c>
      <c r="T9" s="137"/>
      <c r="U9" s="138" t="str">
        <f t="shared" si="8"/>
        <v/>
      </c>
      <c r="V9" s="149" t="str">
        <f t="shared" si="9"/>
        <v/>
      </c>
      <c r="W9" s="150" t="str">
        <f t="shared" si="10"/>
        <v/>
      </c>
      <c r="X9" s="132" t="s">
        <v>227</v>
      </c>
      <c r="Y9" s="139"/>
      <c r="Z9" s="132"/>
      <c r="AA9" s="144"/>
      <c r="AB9" s="120"/>
    </row>
    <row r="10" spans="1:28" ht="85.5">
      <c r="A10" s="120"/>
      <c r="B10" s="130">
        <v>5</v>
      </c>
      <c r="C10" s="145" t="s">
        <v>195</v>
      </c>
      <c r="D10" s="132" t="s">
        <v>158</v>
      </c>
      <c r="E10" s="141">
        <v>43689</v>
      </c>
      <c r="F10" s="142" t="s">
        <v>151</v>
      </c>
      <c r="G10" s="142" t="s">
        <v>152</v>
      </c>
      <c r="H10" s="135" t="str">
        <f t="shared" si="0"/>
        <v>4-Alto</v>
      </c>
      <c r="I10" s="143" t="str">
        <f t="shared" si="1"/>
        <v>4-Alto</v>
      </c>
      <c r="J10" s="136">
        <f t="shared" si="2"/>
        <v>3</v>
      </c>
      <c r="K10" s="136">
        <f t="shared" si="3"/>
        <v>4</v>
      </c>
      <c r="L10" s="137"/>
      <c r="M10" s="146" t="str">
        <f t="shared" si="4"/>
        <v/>
      </c>
      <c r="N10" s="137"/>
      <c r="O10" s="138" t="str">
        <f t="shared" si="5"/>
        <v/>
      </c>
      <c r="P10" s="137"/>
      <c r="Q10" s="138" t="str">
        <f t="shared" si="6"/>
        <v/>
      </c>
      <c r="R10" s="137"/>
      <c r="S10" s="138" t="str">
        <f t="shared" si="7"/>
        <v/>
      </c>
      <c r="T10" s="137"/>
      <c r="U10" s="138" t="str">
        <f t="shared" si="8"/>
        <v/>
      </c>
      <c r="V10" s="149" t="str">
        <f t="shared" si="9"/>
        <v/>
      </c>
      <c r="W10" s="150" t="str">
        <f t="shared" si="10"/>
        <v/>
      </c>
      <c r="X10" s="132" t="s">
        <v>227</v>
      </c>
      <c r="Y10" s="139"/>
      <c r="Z10" s="132"/>
      <c r="AA10" s="144"/>
      <c r="AB10" s="120"/>
    </row>
    <row r="11" spans="1:28" ht="142.5">
      <c r="A11" s="120"/>
      <c r="B11" s="130">
        <v>6</v>
      </c>
      <c r="C11" s="145" t="s">
        <v>79</v>
      </c>
      <c r="D11" s="145" t="s">
        <v>159</v>
      </c>
      <c r="E11" s="141">
        <v>43689</v>
      </c>
      <c r="F11" s="142" t="s">
        <v>151</v>
      </c>
      <c r="G11" s="142" t="s">
        <v>152</v>
      </c>
      <c r="H11" s="135" t="str">
        <f t="shared" si="0"/>
        <v>4-Alto</v>
      </c>
      <c r="I11" s="143" t="str">
        <f t="shared" si="1"/>
        <v>4-Alto</v>
      </c>
      <c r="J11" s="136">
        <f t="shared" si="2"/>
        <v>3</v>
      </c>
      <c r="K11" s="136">
        <f t="shared" si="3"/>
        <v>4</v>
      </c>
      <c r="L11" s="137"/>
      <c r="M11" s="146" t="str">
        <f t="shared" si="4"/>
        <v/>
      </c>
      <c r="N11" s="137"/>
      <c r="O11" s="138" t="str">
        <f t="shared" si="5"/>
        <v/>
      </c>
      <c r="P11" s="137"/>
      <c r="Q11" s="138" t="str">
        <f t="shared" si="6"/>
        <v/>
      </c>
      <c r="R11" s="137"/>
      <c r="S11" s="138" t="str">
        <f t="shared" si="7"/>
        <v/>
      </c>
      <c r="T11" s="137"/>
      <c r="U11" s="138" t="str">
        <f t="shared" si="8"/>
        <v/>
      </c>
      <c r="V11" s="147" t="str">
        <f t="shared" si="9"/>
        <v/>
      </c>
      <c r="W11" s="150" t="str">
        <f t="shared" si="10"/>
        <v/>
      </c>
      <c r="X11" s="119" t="s">
        <v>228</v>
      </c>
      <c r="Y11" s="139"/>
      <c r="Z11" s="132"/>
      <c r="AA11" s="144"/>
      <c r="AB11" s="120"/>
    </row>
    <row r="12" spans="1:28" ht="85.5">
      <c r="A12" s="120"/>
      <c r="B12" s="130">
        <v>7</v>
      </c>
      <c r="C12" s="132" t="s">
        <v>79</v>
      </c>
      <c r="D12" s="132" t="s">
        <v>160</v>
      </c>
      <c r="E12" s="141">
        <v>43689</v>
      </c>
      <c r="F12" s="142" t="s">
        <v>151</v>
      </c>
      <c r="G12" s="142" t="s">
        <v>157</v>
      </c>
      <c r="H12" s="135" t="str">
        <f t="shared" si="0"/>
        <v>3-Médio</v>
      </c>
      <c r="I12" s="143" t="str">
        <f t="shared" si="1"/>
        <v>3-Médio</v>
      </c>
      <c r="J12" s="136">
        <f t="shared" si="2"/>
        <v>3</v>
      </c>
      <c r="K12" s="136">
        <f t="shared" si="3"/>
        <v>3</v>
      </c>
      <c r="L12" s="137"/>
      <c r="M12" s="146" t="str">
        <f t="shared" si="4"/>
        <v/>
      </c>
      <c r="N12" s="137"/>
      <c r="O12" s="138" t="str">
        <f t="shared" si="5"/>
        <v/>
      </c>
      <c r="P12" s="137"/>
      <c r="Q12" s="138" t="str">
        <f t="shared" si="6"/>
        <v/>
      </c>
      <c r="R12" s="137"/>
      <c r="S12" s="138" t="str">
        <f t="shared" si="7"/>
        <v/>
      </c>
      <c r="T12" s="137"/>
      <c r="U12" s="138" t="str">
        <f t="shared" si="8"/>
        <v/>
      </c>
      <c r="V12" s="149" t="str">
        <f t="shared" si="9"/>
        <v/>
      </c>
      <c r="W12" s="150" t="str">
        <f t="shared" si="10"/>
        <v/>
      </c>
      <c r="X12" s="132" t="s">
        <v>227</v>
      </c>
      <c r="Y12" s="139"/>
      <c r="Z12" s="132"/>
      <c r="AA12" s="144"/>
      <c r="AB12" s="120"/>
    </row>
    <row r="13" spans="1:28" ht="57">
      <c r="A13" s="120"/>
      <c r="B13" s="130">
        <v>8</v>
      </c>
      <c r="C13" s="132" t="s">
        <v>81</v>
      </c>
      <c r="D13" s="132" t="s">
        <v>161</v>
      </c>
      <c r="E13" s="141">
        <v>43689</v>
      </c>
      <c r="F13" s="142" t="s">
        <v>151</v>
      </c>
      <c r="G13" s="142" t="s">
        <v>152</v>
      </c>
      <c r="H13" s="135" t="str">
        <f t="shared" si="0"/>
        <v>4-Alto</v>
      </c>
      <c r="I13" s="143" t="str">
        <f t="shared" si="1"/>
        <v>4-Alto</v>
      </c>
      <c r="J13" s="136">
        <f t="shared" si="2"/>
        <v>3</v>
      </c>
      <c r="K13" s="136">
        <f t="shared" si="3"/>
        <v>4</v>
      </c>
      <c r="L13" s="137"/>
      <c r="M13" s="146" t="str">
        <f t="shared" si="4"/>
        <v/>
      </c>
      <c r="N13" s="137"/>
      <c r="O13" s="138" t="str">
        <f t="shared" si="5"/>
        <v/>
      </c>
      <c r="P13" s="137"/>
      <c r="Q13" s="138" t="str">
        <f t="shared" si="6"/>
        <v/>
      </c>
      <c r="R13" s="137"/>
      <c r="S13" s="138" t="str">
        <f t="shared" si="7"/>
        <v/>
      </c>
      <c r="T13" s="137"/>
      <c r="U13" s="138" t="str">
        <f t="shared" si="8"/>
        <v/>
      </c>
      <c r="V13" s="149" t="str">
        <f t="shared" si="9"/>
        <v/>
      </c>
      <c r="W13" s="150" t="str">
        <f t="shared" si="10"/>
        <v/>
      </c>
      <c r="X13" s="132" t="s">
        <v>227</v>
      </c>
      <c r="Y13" s="139"/>
      <c r="Z13" s="145"/>
      <c r="AA13" s="144"/>
      <c r="AB13" s="120"/>
    </row>
    <row r="14" spans="1:28" ht="99.75">
      <c r="A14" s="120"/>
      <c r="B14" s="130">
        <v>9</v>
      </c>
      <c r="C14" s="132" t="s">
        <v>81</v>
      </c>
      <c r="D14" s="132" t="s">
        <v>162</v>
      </c>
      <c r="E14" s="141">
        <v>43689</v>
      </c>
      <c r="F14" s="142" t="s">
        <v>151</v>
      </c>
      <c r="G14" s="142" t="s">
        <v>157</v>
      </c>
      <c r="H14" s="135" t="str">
        <f t="shared" si="0"/>
        <v>3-Médio</v>
      </c>
      <c r="I14" s="143" t="str">
        <f t="shared" si="1"/>
        <v>3-Médio</v>
      </c>
      <c r="J14" s="136">
        <f t="shared" si="2"/>
        <v>3</v>
      </c>
      <c r="K14" s="136">
        <f t="shared" si="3"/>
        <v>3</v>
      </c>
      <c r="L14" s="137"/>
      <c r="M14" s="146" t="str">
        <f t="shared" si="4"/>
        <v/>
      </c>
      <c r="N14" s="137"/>
      <c r="O14" s="138" t="str">
        <f t="shared" si="5"/>
        <v/>
      </c>
      <c r="P14" s="137"/>
      <c r="Q14" s="138" t="str">
        <f t="shared" si="6"/>
        <v/>
      </c>
      <c r="R14" s="137"/>
      <c r="S14" s="138" t="str">
        <f t="shared" si="7"/>
        <v/>
      </c>
      <c r="T14" s="137"/>
      <c r="U14" s="138" t="str">
        <f t="shared" si="8"/>
        <v/>
      </c>
      <c r="V14" s="149" t="str">
        <f t="shared" si="9"/>
        <v/>
      </c>
      <c r="W14" s="150" t="str">
        <f t="shared" si="10"/>
        <v/>
      </c>
      <c r="X14" s="132" t="s">
        <v>227</v>
      </c>
      <c r="Y14" s="139"/>
      <c r="Z14" s="145"/>
      <c r="AA14" s="144"/>
      <c r="AB14" s="120"/>
    </row>
    <row r="15" spans="1:28" ht="156.75">
      <c r="A15" s="120"/>
      <c r="B15" s="130">
        <v>10</v>
      </c>
      <c r="C15" s="132" t="s">
        <v>81</v>
      </c>
      <c r="D15" s="132" t="s">
        <v>163</v>
      </c>
      <c r="E15" s="141">
        <v>43689</v>
      </c>
      <c r="F15" s="142" t="s">
        <v>156</v>
      </c>
      <c r="G15" s="142" t="s">
        <v>157</v>
      </c>
      <c r="H15" s="135" t="str">
        <f t="shared" si="0"/>
        <v>2-Baixo</v>
      </c>
      <c r="I15" s="143" t="str">
        <f t="shared" si="1"/>
        <v>2-Baixo</v>
      </c>
      <c r="J15" s="136">
        <f t="shared" si="2"/>
        <v>2</v>
      </c>
      <c r="K15" s="136">
        <f t="shared" si="3"/>
        <v>3</v>
      </c>
      <c r="L15" s="137"/>
      <c r="M15" s="146" t="str">
        <f t="shared" si="4"/>
        <v/>
      </c>
      <c r="N15" s="137"/>
      <c r="O15" s="138" t="str">
        <f t="shared" si="5"/>
        <v/>
      </c>
      <c r="P15" s="137"/>
      <c r="Q15" s="138" t="str">
        <f t="shared" si="6"/>
        <v/>
      </c>
      <c r="R15" s="137"/>
      <c r="S15" s="138" t="str">
        <f t="shared" si="7"/>
        <v/>
      </c>
      <c r="T15" s="137"/>
      <c r="U15" s="138" t="str">
        <f t="shared" si="8"/>
        <v/>
      </c>
      <c r="V15" s="149" t="str">
        <f t="shared" si="9"/>
        <v/>
      </c>
      <c r="W15" s="150" t="str">
        <f t="shared" si="10"/>
        <v/>
      </c>
      <c r="X15" s="132" t="s">
        <v>227</v>
      </c>
      <c r="Y15" s="139"/>
      <c r="Z15" s="145"/>
      <c r="AA15" s="144"/>
      <c r="AB15" s="120"/>
    </row>
    <row r="16" spans="1:28" ht="85.5">
      <c r="A16" s="120"/>
      <c r="B16" s="130">
        <v>11</v>
      </c>
      <c r="C16" s="132" t="s">
        <v>81</v>
      </c>
      <c r="D16" s="132" t="s">
        <v>164</v>
      </c>
      <c r="E16" s="141">
        <v>43689</v>
      </c>
      <c r="F16" s="142" t="s">
        <v>151</v>
      </c>
      <c r="G16" s="142" t="s">
        <v>152</v>
      </c>
      <c r="H16" s="135" t="str">
        <f t="shared" si="0"/>
        <v>4-Alto</v>
      </c>
      <c r="I16" s="143" t="str">
        <f t="shared" si="1"/>
        <v>4-Alto</v>
      </c>
      <c r="J16" s="136">
        <f t="shared" si="2"/>
        <v>3</v>
      </c>
      <c r="K16" s="136">
        <f t="shared" si="3"/>
        <v>4</v>
      </c>
      <c r="L16" s="137"/>
      <c r="M16" s="146" t="str">
        <f t="shared" si="4"/>
        <v/>
      </c>
      <c r="N16" s="137"/>
      <c r="O16" s="138" t="str">
        <f t="shared" si="5"/>
        <v/>
      </c>
      <c r="P16" s="137"/>
      <c r="Q16" s="138" t="str">
        <f t="shared" si="6"/>
        <v/>
      </c>
      <c r="R16" s="137"/>
      <c r="S16" s="138" t="str">
        <f t="shared" si="7"/>
        <v/>
      </c>
      <c r="T16" s="137"/>
      <c r="U16" s="138" t="str">
        <f t="shared" si="8"/>
        <v/>
      </c>
      <c r="V16" s="149" t="str">
        <f t="shared" si="9"/>
        <v/>
      </c>
      <c r="W16" s="150" t="str">
        <f t="shared" si="10"/>
        <v/>
      </c>
      <c r="X16" s="132" t="s">
        <v>227</v>
      </c>
      <c r="Y16" s="139"/>
      <c r="Z16" s="132"/>
      <c r="AA16" s="144"/>
      <c r="AB16" s="120"/>
    </row>
    <row r="17" spans="1:28" ht="128.25">
      <c r="A17" s="120"/>
      <c r="B17" s="130">
        <v>12</v>
      </c>
      <c r="C17" s="132" t="s">
        <v>196</v>
      </c>
      <c r="D17" s="132" t="s">
        <v>165</v>
      </c>
      <c r="E17" s="141">
        <v>43689</v>
      </c>
      <c r="F17" s="142" t="s">
        <v>151</v>
      </c>
      <c r="G17" s="142" t="s">
        <v>152</v>
      </c>
      <c r="H17" s="135" t="str">
        <f t="shared" si="0"/>
        <v>4-Alto</v>
      </c>
      <c r="I17" s="143" t="str">
        <f t="shared" si="1"/>
        <v>4-Alto</v>
      </c>
      <c r="J17" s="136">
        <f t="shared" si="2"/>
        <v>3</v>
      </c>
      <c r="K17" s="136">
        <f t="shared" si="3"/>
        <v>4</v>
      </c>
      <c r="L17" s="137"/>
      <c r="M17" s="146" t="str">
        <f t="shared" si="4"/>
        <v/>
      </c>
      <c r="N17" s="137"/>
      <c r="O17" s="138" t="str">
        <f t="shared" si="5"/>
        <v/>
      </c>
      <c r="P17" s="137"/>
      <c r="Q17" s="138" t="str">
        <f t="shared" si="6"/>
        <v/>
      </c>
      <c r="R17" s="137"/>
      <c r="S17" s="138" t="str">
        <f t="shared" si="7"/>
        <v/>
      </c>
      <c r="T17" s="137"/>
      <c r="U17" s="138" t="str">
        <f t="shared" si="8"/>
        <v/>
      </c>
      <c r="V17" s="149" t="str">
        <f t="shared" si="9"/>
        <v/>
      </c>
      <c r="W17" s="150" t="str">
        <f t="shared" si="10"/>
        <v/>
      </c>
      <c r="X17" s="132" t="s">
        <v>227</v>
      </c>
      <c r="Y17" s="139"/>
      <c r="Z17" s="145"/>
      <c r="AA17" s="144"/>
      <c r="AB17" s="120"/>
    </row>
    <row r="18" spans="1:28" ht="114">
      <c r="A18" s="120"/>
      <c r="B18" s="130">
        <v>13</v>
      </c>
      <c r="C18" s="132" t="s">
        <v>83</v>
      </c>
      <c r="D18" s="132" t="s">
        <v>166</v>
      </c>
      <c r="E18" s="141">
        <v>43689</v>
      </c>
      <c r="F18" s="142" t="s">
        <v>151</v>
      </c>
      <c r="G18" s="142" t="s">
        <v>152</v>
      </c>
      <c r="H18" s="135" t="str">
        <f t="shared" si="0"/>
        <v>4-Alto</v>
      </c>
      <c r="I18" s="143" t="str">
        <f t="shared" si="1"/>
        <v>4-Alto</v>
      </c>
      <c r="J18" s="136">
        <f t="shared" si="2"/>
        <v>3</v>
      </c>
      <c r="K18" s="136">
        <f t="shared" si="3"/>
        <v>4</v>
      </c>
      <c r="L18" s="137"/>
      <c r="M18" s="146" t="str">
        <f t="shared" si="4"/>
        <v/>
      </c>
      <c r="N18" s="137"/>
      <c r="O18" s="138" t="str">
        <f t="shared" si="5"/>
        <v/>
      </c>
      <c r="P18" s="137"/>
      <c r="Q18" s="138" t="str">
        <f t="shared" si="6"/>
        <v/>
      </c>
      <c r="R18" s="137"/>
      <c r="S18" s="138" t="str">
        <f t="shared" si="7"/>
        <v/>
      </c>
      <c r="T18" s="137"/>
      <c r="U18" s="138" t="str">
        <f t="shared" si="8"/>
        <v/>
      </c>
      <c r="V18" s="149" t="str">
        <f t="shared" si="9"/>
        <v/>
      </c>
      <c r="W18" s="150" t="str">
        <f t="shared" si="10"/>
        <v/>
      </c>
      <c r="X18" s="132" t="s">
        <v>227</v>
      </c>
      <c r="Y18" s="139"/>
      <c r="Z18" s="145"/>
      <c r="AA18" s="144"/>
      <c r="AB18" s="120"/>
    </row>
    <row r="19" spans="1:28" ht="99.75">
      <c r="A19" s="120"/>
      <c r="B19" s="130">
        <v>14</v>
      </c>
      <c r="C19" s="132" t="s">
        <v>83</v>
      </c>
      <c r="D19" s="132" t="s">
        <v>167</v>
      </c>
      <c r="E19" s="141">
        <v>43689</v>
      </c>
      <c r="F19" s="142" t="s">
        <v>151</v>
      </c>
      <c r="G19" s="142" t="s">
        <v>152</v>
      </c>
      <c r="H19" s="135" t="str">
        <f t="shared" si="0"/>
        <v>4-Alto</v>
      </c>
      <c r="I19" s="143" t="str">
        <f t="shared" si="1"/>
        <v>4-Alto</v>
      </c>
      <c r="J19" s="136">
        <f t="shared" si="2"/>
        <v>3</v>
      </c>
      <c r="K19" s="136">
        <f t="shared" si="3"/>
        <v>4</v>
      </c>
      <c r="L19" s="137"/>
      <c r="M19" s="146" t="str">
        <f t="shared" si="4"/>
        <v/>
      </c>
      <c r="N19" s="137"/>
      <c r="O19" s="138" t="str">
        <f t="shared" si="5"/>
        <v/>
      </c>
      <c r="P19" s="137"/>
      <c r="Q19" s="138" t="str">
        <f t="shared" si="6"/>
        <v/>
      </c>
      <c r="R19" s="137"/>
      <c r="S19" s="138" t="str">
        <f t="shared" si="7"/>
        <v/>
      </c>
      <c r="T19" s="137"/>
      <c r="U19" s="138" t="str">
        <f t="shared" si="8"/>
        <v/>
      </c>
      <c r="V19" s="149" t="str">
        <f t="shared" si="9"/>
        <v/>
      </c>
      <c r="W19" s="150" t="str">
        <f t="shared" si="10"/>
        <v/>
      </c>
      <c r="X19" s="132" t="s">
        <v>227</v>
      </c>
      <c r="Y19" s="139"/>
      <c r="Z19" s="145"/>
      <c r="AA19" s="144"/>
      <c r="AB19" s="120"/>
    </row>
    <row r="20" spans="1:28" ht="71.25">
      <c r="A20" s="120"/>
      <c r="B20" s="130">
        <v>15</v>
      </c>
      <c r="C20" s="132" t="s">
        <v>83</v>
      </c>
      <c r="D20" s="132" t="s">
        <v>168</v>
      </c>
      <c r="E20" s="141">
        <v>43689</v>
      </c>
      <c r="F20" s="142" t="s">
        <v>151</v>
      </c>
      <c r="G20" s="142" t="s">
        <v>157</v>
      </c>
      <c r="H20" s="135" t="str">
        <f t="shared" si="0"/>
        <v>3-Médio</v>
      </c>
      <c r="I20" s="143" t="str">
        <f t="shared" si="1"/>
        <v>3-Médio</v>
      </c>
      <c r="J20" s="136">
        <f t="shared" si="2"/>
        <v>3</v>
      </c>
      <c r="K20" s="136">
        <f t="shared" si="3"/>
        <v>3</v>
      </c>
      <c r="L20" s="137"/>
      <c r="M20" s="146" t="str">
        <f t="shared" si="4"/>
        <v/>
      </c>
      <c r="N20" s="137"/>
      <c r="O20" s="138" t="str">
        <f t="shared" si="5"/>
        <v/>
      </c>
      <c r="P20" s="137"/>
      <c r="Q20" s="138" t="str">
        <f t="shared" si="6"/>
        <v/>
      </c>
      <c r="R20" s="137"/>
      <c r="S20" s="138" t="str">
        <f t="shared" si="7"/>
        <v/>
      </c>
      <c r="T20" s="137"/>
      <c r="U20" s="138" t="str">
        <f t="shared" si="8"/>
        <v/>
      </c>
      <c r="V20" s="149" t="str">
        <f t="shared" si="9"/>
        <v/>
      </c>
      <c r="W20" s="150" t="str">
        <f t="shared" si="10"/>
        <v/>
      </c>
      <c r="X20" s="132" t="s">
        <v>227</v>
      </c>
      <c r="Y20" s="139"/>
      <c r="Z20" s="145"/>
      <c r="AA20" s="144"/>
      <c r="AB20" s="120"/>
    </row>
    <row r="21" spans="1:28" ht="142.5">
      <c r="A21" s="120"/>
      <c r="B21" s="130">
        <v>16</v>
      </c>
      <c r="C21" s="132" t="s">
        <v>83</v>
      </c>
      <c r="D21" s="132" t="s">
        <v>169</v>
      </c>
      <c r="E21" s="141">
        <v>43689</v>
      </c>
      <c r="F21" s="142" t="s">
        <v>156</v>
      </c>
      <c r="G21" s="142" t="s">
        <v>157</v>
      </c>
      <c r="H21" s="135" t="str">
        <f t="shared" si="0"/>
        <v>2-Baixo</v>
      </c>
      <c r="I21" s="143" t="str">
        <f t="shared" si="1"/>
        <v>2-Baixo</v>
      </c>
      <c r="J21" s="136">
        <f t="shared" si="2"/>
        <v>2</v>
      </c>
      <c r="K21" s="136">
        <f t="shared" si="3"/>
        <v>3</v>
      </c>
      <c r="L21" s="137"/>
      <c r="M21" s="146" t="str">
        <f t="shared" si="4"/>
        <v/>
      </c>
      <c r="N21" s="137"/>
      <c r="O21" s="138" t="str">
        <f t="shared" si="5"/>
        <v/>
      </c>
      <c r="P21" s="137"/>
      <c r="Q21" s="138" t="str">
        <f t="shared" si="6"/>
        <v/>
      </c>
      <c r="R21" s="137"/>
      <c r="S21" s="138" t="str">
        <f t="shared" si="7"/>
        <v/>
      </c>
      <c r="T21" s="137"/>
      <c r="U21" s="138" t="str">
        <f t="shared" si="8"/>
        <v/>
      </c>
      <c r="V21" s="149" t="str">
        <f t="shared" si="9"/>
        <v/>
      </c>
      <c r="W21" s="150" t="str">
        <f t="shared" si="10"/>
        <v/>
      </c>
      <c r="X21" s="132" t="s">
        <v>227</v>
      </c>
      <c r="Y21" s="139"/>
      <c r="Z21" s="145"/>
      <c r="AA21" s="144"/>
      <c r="AB21" s="120"/>
    </row>
    <row r="22" spans="1:28" ht="71.25">
      <c r="A22" s="120"/>
      <c r="B22" s="130">
        <v>17</v>
      </c>
      <c r="C22" s="132" t="s">
        <v>85</v>
      </c>
      <c r="D22" s="132" t="s">
        <v>170</v>
      </c>
      <c r="E22" s="141">
        <v>43689</v>
      </c>
      <c r="F22" s="142" t="s">
        <v>151</v>
      </c>
      <c r="G22" s="142" t="s">
        <v>152</v>
      </c>
      <c r="H22" s="135" t="str">
        <f t="shared" si="0"/>
        <v>4-Alto</v>
      </c>
      <c r="I22" s="143" t="str">
        <f t="shared" si="1"/>
        <v>4-Alto</v>
      </c>
      <c r="J22" s="136">
        <f t="shared" si="2"/>
        <v>3</v>
      </c>
      <c r="K22" s="136">
        <f t="shared" si="3"/>
        <v>4</v>
      </c>
      <c r="L22" s="137"/>
      <c r="M22" s="146" t="str">
        <f t="shared" si="4"/>
        <v/>
      </c>
      <c r="N22" s="137"/>
      <c r="O22" s="138" t="str">
        <f t="shared" si="5"/>
        <v/>
      </c>
      <c r="P22" s="137"/>
      <c r="Q22" s="138" t="str">
        <f t="shared" si="6"/>
        <v/>
      </c>
      <c r="R22" s="137"/>
      <c r="S22" s="138" t="str">
        <f t="shared" si="7"/>
        <v/>
      </c>
      <c r="T22" s="137"/>
      <c r="U22" s="138" t="str">
        <f t="shared" si="8"/>
        <v/>
      </c>
      <c r="V22" s="149" t="str">
        <f t="shared" si="9"/>
        <v/>
      </c>
      <c r="W22" s="150" t="str">
        <f t="shared" si="10"/>
        <v/>
      </c>
      <c r="X22" s="132" t="s">
        <v>227</v>
      </c>
      <c r="Y22" s="139"/>
      <c r="Z22" s="145"/>
      <c r="AA22" s="144"/>
      <c r="AB22" s="120"/>
    </row>
    <row r="23" spans="1:28" ht="85.5">
      <c r="A23" s="120"/>
      <c r="B23" s="130">
        <v>18</v>
      </c>
      <c r="C23" s="132" t="s">
        <v>85</v>
      </c>
      <c r="D23" s="132" t="s">
        <v>171</v>
      </c>
      <c r="E23" s="141">
        <v>43689</v>
      </c>
      <c r="F23" s="142" t="s">
        <v>151</v>
      </c>
      <c r="G23" s="142" t="s">
        <v>152</v>
      </c>
      <c r="H23" s="135" t="str">
        <f t="shared" si="0"/>
        <v>4-Alto</v>
      </c>
      <c r="I23" s="143" t="str">
        <f t="shared" si="1"/>
        <v>4-Alto</v>
      </c>
      <c r="J23" s="136">
        <f t="shared" si="2"/>
        <v>3</v>
      </c>
      <c r="K23" s="136">
        <f t="shared" si="3"/>
        <v>4</v>
      </c>
      <c r="L23" s="137"/>
      <c r="M23" s="146" t="str">
        <f t="shared" si="4"/>
        <v/>
      </c>
      <c r="N23" s="137"/>
      <c r="O23" s="138" t="str">
        <f t="shared" si="5"/>
        <v/>
      </c>
      <c r="P23" s="137"/>
      <c r="Q23" s="138" t="str">
        <f t="shared" si="6"/>
        <v/>
      </c>
      <c r="R23" s="137"/>
      <c r="S23" s="138" t="str">
        <f t="shared" si="7"/>
        <v/>
      </c>
      <c r="T23" s="137"/>
      <c r="U23" s="138" t="str">
        <f t="shared" si="8"/>
        <v/>
      </c>
      <c r="V23" s="149" t="str">
        <f t="shared" si="9"/>
        <v/>
      </c>
      <c r="W23" s="150" t="str">
        <f t="shared" si="10"/>
        <v/>
      </c>
      <c r="X23" s="132" t="s">
        <v>227</v>
      </c>
      <c r="Y23" s="139"/>
      <c r="Z23" s="145"/>
      <c r="AA23" s="144"/>
      <c r="AB23" s="120"/>
    </row>
    <row r="24" spans="1:28" ht="85.5">
      <c r="A24" s="120"/>
      <c r="B24" s="130">
        <v>19</v>
      </c>
      <c r="C24" s="132" t="s">
        <v>85</v>
      </c>
      <c r="D24" s="132" t="s">
        <v>172</v>
      </c>
      <c r="E24" s="141">
        <v>43689</v>
      </c>
      <c r="F24" s="142" t="s">
        <v>151</v>
      </c>
      <c r="G24" s="142" t="s">
        <v>152</v>
      </c>
      <c r="H24" s="135" t="str">
        <f t="shared" si="0"/>
        <v>4-Alto</v>
      </c>
      <c r="I24" s="143" t="str">
        <f t="shared" si="1"/>
        <v>4-Alto</v>
      </c>
      <c r="J24" s="136">
        <f t="shared" si="2"/>
        <v>3</v>
      </c>
      <c r="K24" s="136">
        <f t="shared" si="3"/>
        <v>4</v>
      </c>
      <c r="L24" s="137"/>
      <c r="M24" s="146" t="str">
        <f t="shared" si="4"/>
        <v/>
      </c>
      <c r="N24" s="137"/>
      <c r="O24" s="138" t="str">
        <f t="shared" si="5"/>
        <v/>
      </c>
      <c r="P24" s="137"/>
      <c r="Q24" s="138" t="str">
        <f t="shared" si="6"/>
        <v/>
      </c>
      <c r="R24" s="137"/>
      <c r="S24" s="138" t="str">
        <f t="shared" si="7"/>
        <v/>
      </c>
      <c r="T24" s="137"/>
      <c r="U24" s="138" t="str">
        <f t="shared" si="8"/>
        <v/>
      </c>
      <c r="V24" s="149" t="str">
        <f t="shared" si="9"/>
        <v/>
      </c>
      <c r="W24" s="150" t="str">
        <f t="shared" si="10"/>
        <v/>
      </c>
      <c r="X24" s="132" t="s">
        <v>227</v>
      </c>
      <c r="Y24" s="139"/>
      <c r="Z24" s="145"/>
      <c r="AA24" s="144"/>
      <c r="AB24" s="120"/>
    </row>
    <row r="25" spans="1:28" ht="156.75">
      <c r="A25" s="120"/>
      <c r="B25" s="130">
        <v>20</v>
      </c>
      <c r="C25" s="132" t="s">
        <v>85</v>
      </c>
      <c r="D25" s="132" t="s">
        <v>173</v>
      </c>
      <c r="E25" s="141">
        <v>43689</v>
      </c>
      <c r="F25" s="142" t="s">
        <v>156</v>
      </c>
      <c r="G25" s="142" t="s">
        <v>157</v>
      </c>
      <c r="H25" s="135" t="str">
        <f t="shared" si="0"/>
        <v>2-Baixo</v>
      </c>
      <c r="I25" s="143" t="str">
        <f t="shared" si="1"/>
        <v>2-Baixo</v>
      </c>
      <c r="J25" s="136">
        <f t="shared" si="2"/>
        <v>2</v>
      </c>
      <c r="K25" s="136">
        <f t="shared" si="3"/>
        <v>3</v>
      </c>
      <c r="L25" s="137"/>
      <c r="M25" s="146" t="str">
        <f t="shared" si="4"/>
        <v/>
      </c>
      <c r="N25" s="137"/>
      <c r="O25" s="138" t="str">
        <f t="shared" si="5"/>
        <v/>
      </c>
      <c r="P25" s="137"/>
      <c r="Q25" s="138" t="str">
        <f t="shared" si="6"/>
        <v/>
      </c>
      <c r="R25" s="137"/>
      <c r="S25" s="138" t="str">
        <f t="shared" si="7"/>
        <v/>
      </c>
      <c r="T25" s="137"/>
      <c r="U25" s="138" t="str">
        <f t="shared" si="8"/>
        <v/>
      </c>
      <c r="V25" s="149" t="str">
        <f t="shared" si="9"/>
        <v/>
      </c>
      <c r="W25" s="150" t="str">
        <f t="shared" si="10"/>
        <v/>
      </c>
      <c r="X25" s="132" t="s">
        <v>227</v>
      </c>
      <c r="Y25" s="139"/>
      <c r="Z25" s="145"/>
      <c r="AA25" s="144"/>
      <c r="AB25" s="120"/>
    </row>
    <row r="26" spans="1:28" ht="71.25">
      <c r="A26" s="120"/>
      <c r="B26" s="130">
        <v>21</v>
      </c>
      <c r="C26" s="132" t="s">
        <v>197</v>
      </c>
      <c r="D26" s="132" t="s">
        <v>174</v>
      </c>
      <c r="E26" s="141">
        <v>43689</v>
      </c>
      <c r="F26" s="142" t="s">
        <v>151</v>
      </c>
      <c r="G26" s="142" t="s">
        <v>175</v>
      </c>
      <c r="H26" s="135" t="str">
        <f t="shared" si="0"/>
        <v>2-Baixo</v>
      </c>
      <c r="I26" s="143" t="str">
        <f t="shared" si="1"/>
        <v>2-Baixo</v>
      </c>
      <c r="J26" s="136">
        <f t="shared" si="2"/>
        <v>3</v>
      </c>
      <c r="K26" s="136">
        <f t="shared" si="3"/>
        <v>2</v>
      </c>
      <c r="L26" s="137"/>
      <c r="M26" s="146" t="str">
        <f t="shared" si="4"/>
        <v/>
      </c>
      <c r="N26" s="137"/>
      <c r="O26" s="138" t="str">
        <f t="shared" si="5"/>
        <v/>
      </c>
      <c r="P26" s="137"/>
      <c r="Q26" s="138" t="str">
        <f t="shared" si="6"/>
        <v/>
      </c>
      <c r="R26" s="137"/>
      <c r="S26" s="138" t="str">
        <f t="shared" si="7"/>
        <v/>
      </c>
      <c r="T26" s="137"/>
      <c r="U26" s="138" t="str">
        <f t="shared" si="8"/>
        <v/>
      </c>
      <c r="V26" s="149" t="str">
        <f t="shared" si="9"/>
        <v/>
      </c>
      <c r="W26" s="150" t="str">
        <f t="shared" si="10"/>
        <v/>
      </c>
      <c r="X26" s="132" t="s">
        <v>227</v>
      </c>
      <c r="Y26" s="139"/>
      <c r="Z26" s="145"/>
      <c r="AA26" s="144"/>
      <c r="AB26" s="120"/>
    </row>
    <row r="27" spans="1:28" ht="114">
      <c r="A27" s="120"/>
      <c r="B27" s="130">
        <v>22</v>
      </c>
      <c r="C27" s="132" t="s">
        <v>198</v>
      </c>
      <c r="D27" s="132" t="s">
        <v>176</v>
      </c>
      <c r="E27" s="141">
        <v>43689</v>
      </c>
      <c r="F27" s="142" t="s">
        <v>151</v>
      </c>
      <c r="G27" s="142" t="s">
        <v>157</v>
      </c>
      <c r="H27" s="135" t="str">
        <f t="shared" si="0"/>
        <v>3-Médio</v>
      </c>
      <c r="I27" s="143" t="str">
        <f t="shared" si="1"/>
        <v>3-Médio</v>
      </c>
      <c r="J27" s="136">
        <f t="shared" si="2"/>
        <v>3</v>
      </c>
      <c r="K27" s="136">
        <f t="shared" si="3"/>
        <v>3</v>
      </c>
      <c r="L27" s="137"/>
      <c r="M27" s="146" t="str">
        <f t="shared" si="4"/>
        <v/>
      </c>
      <c r="N27" s="137"/>
      <c r="O27" s="138" t="str">
        <f t="shared" si="5"/>
        <v/>
      </c>
      <c r="P27" s="137"/>
      <c r="Q27" s="138" t="str">
        <f t="shared" si="6"/>
        <v/>
      </c>
      <c r="R27" s="137"/>
      <c r="S27" s="138" t="str">
        <f t="shared" si="7"/>
        <v/>
      </c>
      <c r="T27" s="137"/>
      <c r="U27" s="138" t="str">
        <f t="shared" si="8"/>
        <v/>
      </c>
      <c r="V27" s="149" t="str">
        <f t="shared" si="9"/>
        <v/>
      </c>
      <c r="W27" s="150" t="str">
        <f t="shared" si="10"/>
        <v/>
      </c>
      <c r="X27" s="132" t="s">
        <v>227</v>
      </c>
      <c r="Y27" s="139"/>
      <c r="Z27" s="145"/>
      <c r="AA27" s="144"/>
      <c r="AB27" s="120"/>
    </row>
    <row r="28" spans="1:28" ht="42.75">
      <c r="A28" s="120"/>
      <c r="B28" s="130">
        <v>23</v>
      </c>
      <c r="C28" s="132" t="s">
        <v>93</v>
      </c>
      <c r="D28" s="132" t="s">
        <v>177</v>
      </c>
      <c r="E28" s="141">
        <v>43689</v>
      </c>
      <c r="F28" s="142" t="s">
        <v>151</v>
      </c>
      <c r="G28" s="142" t="s">
        <v>152</v>
      </c>
      <c r="H28" s="135" t="str">
        <f t="shared" si="0"/>
        <v>4-Alto</v>
      </c>
      <c r="I28" s="143" t="str">
        <f t="shared" si="1"/>
        <v>4-Alto</v>
      </c>
      <c r="J28" s="136">
        <f t="shared" si="2"/>
        <v>3</v>
      </c>
      <c r="K28" s="136">
        <f t="shared" si="3"/>
        <v>4</v>
      </c>
      <c r="L28" s="137"/>
      <c r="M28" s="146" t="str">
        <f t="shared" si="4"/>
        <v/>
      </c>
      <c r="N28" s="137"/>
      <c r="O28" s="138" t="str">
        <f t="shared" si="5"/>
        <v/>
      </c>
      <c r="P28" s="137"/>
      <c r="Q28" s="138" t="str">
        <f t="shared" si="6"/>
        <v/>
      </c>
      <c r="R28" s="137"/>
      <c r="S28" s="138" t="str">
        <f t="shared" si="7"/>
        <v/>
      </c>
      <c r="T28" s="137"/>
      <c r="U28" s="138" t="str">
        <f t="shared" si="8"/>
        <v/>
      </c>
      <c r="V28" s="149" t="str">
        <f t="shared" si="9"/>
        <v/>
      </c>
      <c r="W28" s="150" t="str">
        <f t="shared" si="10"/>
        <v/>
      </c>
      <c r="X28" s="132" t="s">
        <v>227</v>
      </c>
      <c r="Y28" s="139"/>
      <c r="Z28" s="145"/>
      <c r="AA28" s="144"/>
      <c r="AB28" s="120"/>
    </row>
    <row r="29" spans="1:28" ht="85.5">
      <c r="A29" s="120"/>
      <c r="B29" s="130">
        <v>24</v>
      </c>
      <c r="C29" s="132" t="s">
        <v>93</v>
      </c>
      <c r="D29" s="132" t="s">
        <v>178</v>
      </c>
      <c r="E29" s="141">
        <v>43689</v>
      </c>
      <c r="F29" s="142" t="s">
        <v>151</v>
      </c>
      <c r="G29" s="142" t="s">
        <v>157</v>
      </c>
      <c r="H29" s="135" t="str">
        <f t="shared" si="0"/>
        <v>3-Médio</v>
      </c>
      <c r="I29" s="143" t="str">
        <f t="shared" si="1"/>
        <v>3-Médio</v>
      </c>
      <c r="J29" s="136">
        <f t="shared" si="2"/>
        <v>3</v>
      </c>
      <c r="K29" s="136">
        <f t="shared" si="3"/>
        <v>3</v>
      </c>
      <c r="L29" s="137"/>
      <c r="M29" s="146" t="str">
        <f t="shared" si="4"/>
        <v/>
      </c>
      <c r="N29" s="137"/>
      <c r="O29" s="138" t="str">
        <f t="shared" si="5"/>
        <v/>
      </c>
      <c r="P29" s="137"/>
      <c r="Q29" s="138" t="str">
        <f t="shared" si="6"/>
        <v/>
      </c>
      <c r="R29" s="137"/>
      <c r="S29" s="138" t="str">
        <f t="shared" si="7"/>
        <v/>
      </c>
      <c r="T29" s="137"/>
      <c r="U29" s="138" t="str">
        <f t="shared" si="8"/>
        <v/>
      </c>
      <c r="V29" s="149" t="str">
        <f t="shared" si="9"/>
        <v/>
      </c>
      <c r="W29" s="150" t="str">
        <f t="shared" si="10"/>
        <v/>
      </c>
      <c r="X29" s="132" t="s">
        <v>227</v>
      </c>
      <c r="Y29" s="139"/>
      <c r="Z29" s="145"/>
      <c r="AA29" s="144"/>
      <c r="AB29" s="120"/>
    </row>
    <row r="30" spans="1:28" ht="142.5">
      <c r="A30" s="120"/>
      <c r="B30" s="130">
        <v>25</v>
      </c>
      <c r="C30" s="132" t="s">
        <v>93</v>
      </c>
      <c r="D30" s="132" t="s">
        <v>179</v>
      </c>
      <c r="E30" s="141">
        <v>43689</v>
      </c>
      <c r="F30" s="142" t="s">
        <v>156</v>
      </c>
      <c r="G30" s="142" t="s">
        <v>157</v>
      </c>
      <c r="H30" s="135" t="str">
        <f t="shared" si="0"/>
        <v>2-Baixo</v>
      </c>
      <c r="I30" s="143" t="str">
        <f t="shared" si="1"/>
        <v>2-Baixo</v>
      </c>
      <c r="J30" s="136">
        <f t="shared" si="2"/>
        <v>2</v>
      </c>
      <c r="K30" s="136">
        <f t="shared" si="3"/>
        <v>3</v>
      </c>
      <c r="L30" s="137"/>
      <c r="M30" s="146" t="str">
        <f t="shared" si="4"/>
        <v/>
      </c>
      <c r="N30" s="137"/>
      <c r="O30" s="138" t="str">
        <f t="shared" si="5"/>
        <v/>
      </c>
      <c r="P30" s="137"/>
      <c r="Q30" s="138" t="str">
        <f t="shared" si="6"/>
        <v/>
      </c>
      <c r="R30" s="137"/>
      <c r="S30" s="138" t="str">
        <f t="shared" si="7"/>
        <v/>
      </c>
      <c r="T30" s="137"/>
      <c r="U30" s="138" t="str">
        <f t="shared" si="8"/>
        <v/>
      </c>
      <c r="V30" s="149" t="str">
        <f t="shared" si="9"/>
        <v/>
      </c>
      <c r="W30" s="150" t="str">
        <f t="shared" si="10"/>
        <v/>
      </c>
      <c r="X30" s="132" t="s">
        <v>227</v>
      </c>
      <c r="Y30" s="139"/>
      <c r="Z30" s="145"/>
      <c r="AA30" s="144"/>
      <c r="AB30" s="120"/>
    </row>
    <row r="31" spans="1:28" ht="57">
      <c r="A31" s="120"/>
      <c r="B31" s="130">
        <v>26</v>
      </c>
      <c r="C31" s="132" t="s">
        <v>95</v>
      </c>
      <c r="D31" s="132" t="s">
        <v>180</v>
      </c>
      <c r="E31" s="141">
        <v>43689</v>
      </c>
      <c r="F31" s="142" t="s">
        <v>151</v>
      </c>
      <c r="G31" s="142" t="s">
        <v>152</v>
      </c>
      <c r="H31" s="135" t="str">
        <f t="shared" si="0"/>
        <v>4-Alto</v>
      </c>
      <c r="I31" s="143" t="str">
        <f t="shared" si="1"/>
        <v>4-Alto</v>
      </c>
      <c r="J31" s="136">
        <f t="shared" si="2"/>
        <v>3</v>
      </c>
      <c r="K31" s="136">
        <f t="shared" si="3"/>
        <v>4</v>
      </c>
      <c r="L31" s="137"/>
      <c r="M31" s="146" t="str">
        <f t="shared" si="4"/>
        <v/>
      </c>
      <c r="N31" s="137"/>
      <c r="O31" s="138" t="str">
        <f t="shared" si="5"/>
        <v/>
      </c>
      <c r="P31" s="137"/>
      <c r="Q31" s="138" t="str">
        <f t="shared" si="6"/>
        <v/>
      </c>
      <c r="R31" s="137"/>
      <c r="S31" s="138" t="str">
        <f t="shared" si="7"/>
        <v/>
      </c>
      <c r="T31" s="137"/>
      <c r="U31" s="138" t="str">
        <f t="shared" si="8"/>
        <v/>
      </c>
      <c r="V31" s="149" t="str">
        <f t="shared" si="9"/>
        <v/>
      </c>
      <c r="W31" s="150" t="str">
        <f t="shared" si="10"/>
        <v/>
      </c>
      <c r="X31" s="132" t="s">
        <v>227</v>
      </c>
      <c r="Y31" s="139"/>
      <c r="Z31" s="145"/>
      <c r="AA31" s="144"/>
      <c r="AB31" s="120"/>
    </row>
    <row r="32" spans="1:28" ht="171">
      <c r="A32" s="120"/>
      <c r="B32" s="130">
        <v>27</v>
      </c>
      <c r="C32" s="132" t="s">
        <v>95</v>
      </c>
      <c r="D32" s="132" t="s">
        <v>181</v>
      </c>
      <c r="E32" s="141">
        <v>43689</v>
      </c>
      <c r="F32" s="142" t="s">
        <v>156</v>
      </c>
      <c r="G32" s="142" t="s">
        <v>157</v>
      </c>
      <c r="H32" s="135" t="str">
        <f t="shared" si="0"/>
        <v>2-Baixo</v>
      </c>
      <c r="I32" s="143" t="str">
        <f t="shared" si="1"/>
        <v>2-Baixo</v>
      </c>
      <c r="J32" s="136">
        <f t="shared" si="2"/>
        <v>2</v>
      </c>
      <c r="K32" s="136">
        <f t="shared" si="3"/>
        <v>3</v>
      </c>
      <c r="L32" s="137"/>
      <c r="M32" s="146" t="str">
        <f t="shared" si="4"/>
        <v/>
      </c>
      <c r="N32" s="137"/>
      <c r="O32" s="138" t="str">
        <f t="shared" si="5"/>
        <v/>
      </c>
      <c r="P32" s="137"/>
      <c r="Q32" s="138" t="str">
        <f t="shared" si="6"/>
        <v/>
      </c>
      <c r="R32" s="137"/>
      <c r="S32" s="138" t="str">
        <f t="shared" si="7"/>
        <v/>
      </c>
      <c r="T32" s="137"/>
      <c r="U32" s="138" t="str">
        <f t="shared" si="8"/>
        <v/>
      </c>
      <c r="V32" s="149" t="str">
        <f t="shared" si="9"/>
        <v/>
      </c>
      <c r="W32" s="150" t="str">
        <f t="shared" si="10"/>
        <v/>
      </c>
      <c r="X32" s="132" t="s">
        <v>227</v>
      </c>
      <c r="Y32" s="139"/>
      <c r="Z32" s="145"/>
      <c r="AA32" s="144"/>
      <c r="AB32" s="120"/>
    </row>
    <row r="33" spans="1:28" ht="42.75">
      <c r="A33" s="120"/>
      <c r="B33" s="130">
        <v>28</v>
      </c>
      <c r="C33" s="132" t="s">
        <v>99</v>
      </c>
      <c r="D33" s="132" t="s">
        <v>182</v>
      </c>
      <c r="E33" s="141">
        <v>43689</v>
      </c>
      <c r="F33" s="142" t="s">
        <v>151</v>
      </c>
      <c r="G33" s="142" t="s">
        <v>152</v>
      </c>
      <c r="H33" s="135" t="str">
        <f t="shared" si="0"/>
        <v>4-Alto</v>
      </c>
      <c r="I33" s="143" t="str">
        <f t="shared" si="1"/>
        <v>4-Alto</v>
      </c>
      <c r="J33" s="136">
        <f t="shared" si="2"/>
        <v>3</v>
      </c>
      <c r="K33" s="136">
        <f t="shared" si="3"/>
        <v>4</v>
      </c>
      <c r="L33" s="137"/>
      <c r="M33" s="146" t="str">
        <f t="shared" si="4"/>
        <v/>
      </c>
      <c r="N33" s="137"/>
      <c r="O33" s="138" t="str">
        <f t="shared" si="5"/>
        <v/>
      </c>
      <c r="P33" s="137"/>
      <c r="Q33" s="138" t="str">
        <f t="shared" si="6"/>
        <v/>
      </c>
      <c r="R33" s="137"/>
      <c r="S33" s="138" t="str">
        <f t="shared" si="7"/>
        <v/>
      </c>
      <c r="T33" s="137"/>
      <c r="U33" s="138" t="str">
        <f t="shared" si="8"/>
        <v/>
      </c>
      <c r="V33" s="149" t="str">
        <f t="shared" si="9"/>
        <v/>
      </c>
      <c r="W33" s="150" t="str">
        <f t="shared" si="10"/>
        <v/>
      </c>
      <c r="X33" s="132" t="s">
        <v>227</v>
      </c>
      <c r="Y33" s="139"/>
      <c r="Z33" s="145"/>
      <c r="AA33" s="144"/>
      <c r="AB33" s="120"/>
    </row>
    <row r="34" spans="1:28" ht="85.5">
      <c r="A34" s="120"/>
      <c r="B34" s="130">
        <v>29</v>
      </c>
      <c r="C34" s="132" t="s">
        <v>99</v>
      </c>
      <c r="D34" s="132" t="s">
        <v>183</v>
      </c>
      <c r="E34" s="141">
        <v>43689</v>
      </c>
      <c r="F34" s="142" t="s">
        <v>151</v>
      </c>
      <c r="G34" s="142" t="s">
        <v>157</v>
      </c>
      <c r="H34" s="135" t="str">
        <f t="shared" si="0"/>
        <v>3-Médio</v>
      </c>
      <c r="I34" s="143" t="str">
        <f t="shared" si="1"/>
        <v>3-Médio</v>
      </c>
      <c r="J34" s="136">
        <f t="shared" si="2"/>
        <v>3</v>
      </c>
      <c r="K34" s="136">
        <f t="shared" si="3"/>
        <v>3</v>
      </c>
      <c r="L34" s="137"/>
      <c r="M34" s="146" t="str">
        <f t="shared" si="4"/>
        <v/>
      </c>
      <c r="N34" s="137"/>
      <c r="O34" s="138" t="str">
        <f t="shared" si="5"/>
        <v/>
      </c>
      <c r="P34" s="137"/>
      <c r="Q34" s="138" t="str">
        <f t="shared" si="6"/>
        <v/>
      </c>
      <c r="R34" s="137"/>
      <c r="S34" s="138" t="str">
        <f t="shared" si="7"/>
        <v/>
      </c>
      <c r="T34" s="137"/>
      <c r="U34" s="138" t="str">
        <f t="shared" si="8"/>
        <v/>
      </c>
      <c r="V34" s="149" t="str">
        <f t="shared" si="9"/>
        <v/>
      </c>
      <c r="W34" s="150" t="str">
        <f t="shared" si="10"/>
        <v/>
      </c>
      <c r="X34" s="132" t="s">
        <v>227</v>
      </c>
      <c r="Y34" s="139"/>
      <c r="Z34" s="145"/>
      <c r="AA34" s="144"/>
      <c r="AB34" s="120"/>
    </row>
    <row r="35" spans="1:28" ht="156.75">
      <c r="A35" s="120"/>
      <c r="B35" s="130">
        <v>30</v>
      </c>
      <c r="C35" s="132" t="s">
        <v>99</v>
      </c>
      <c r="D35" s="132" t="s">
        <v>184</v>
      </c>
      <c r="E35" s="141">
        <v>43689</v>
      </c>
      <c r="F35" s="142" t="s">
        <v>156</v>
      </c>
      <c r="G35" s="142" t="s">
        <v>157</v>
      </c>
      <c r="H35" s="135" t="str">
        <f t="shared" si="0"/>
        <v>2-Baixo</v>
      </c>
      <c r="I35" s="143" t="str">
        <f t="shared" si="1"/>
        <v>2-Baixo</v>
      </c>
      <c r="J35" s="136">
        <f t="shared" si="2"/>
        <v>2</v>
      </c>
      <c r="K35" s="136">
        <f t="shared" si="3"/>
        <v>3</v>
      </c>
      <c r="L35" s="137"/>
      <c r="M35" s="146" t="str">
        <f t="shared" si="4"/>
        <v/>
      </c>
      <c r="N35" s="137"/>
      <c r="O35" s="138" t="str">
        <f t="shared" si="5"/>
        <v/>
      </c>
      <c r="P35" s="137"/>
      <c r="Q35" s="138" t="str">
        <f t="shared" si="6"/>
        <v/>
      </c>
      <c r="R35" s="137"/>
      <c r="S35" s="138" t="str">
        <f t="shared" si="7"/>
        <v/>
      </c>
      <c r="T35" s="137"/>
      <c r="U35" s="138" t="str">
        <f t="shared" si="8"/>
        <v/>
      </c>
      <c r="V35" s="149" t="str">
        <f t="shared" si="9"/>
        <v/>
      </c>
      <c r="W35" s="150" t="str">
        <f t="shared" si="10"/>
        <v/>
      </c>
      <c r="X35" s="132" t="s">
        <v>227</v>
      </c>
      <c r="Y35" s="139"/>
      <c r="Z35" s="145"/>
      <c r="AA35" s="144"/>
      <c r="AB35" s="120"/>
    </row>
    <row r="36" spans="1:28" ht="85.5">
      <c r="A36" s="120"/>
      <c r="B36" s="130">
        <v>31</v>
      </c>
      <c r="C36" s="132" t="s">
        <v>199</v>
      </c>
      <c r="D36" s="132" t="s">
        <v>185</v>
      </c>
      <c r="E36" s="141">
        <v>43689</v>
      </c>
      <c r="F36" s="142" t="s">
        <v>151</v>
      </c>
      <c r="G36" s="142" t="s">
        <v>152</v>
      </c>
      <c r="H36" s="135" t="str">
        <f t="shared" si="0"/>
        <v>4-Alto</v>
      </c>
      <c r="I36" s="143" t="str">
        <f t="shared" si="1"/>
        <v>4-Alto</v>
      </c>
      <c r="J36" s="136">
        <f t="shared" si="2"/>
        <v>3</v>
      </c>
      <c r="K36" s="136">
        <f t="shared" si="3"/>
        <v>4</v>
      </c>
      <c r="L36" s="137"/>
      <c r="M36" s="146" t="str">
        <f t="shared" si="4"/>
        <v/>
      </c>
      <c r="N36" s="137"/>
      <c r="O36" s="138" t="str">
        <f t="shared" si="5"/>
        <v/>
      </c>
      <c r="P36" s="137"/>
      <c r="Q36" s="138" t="str">
        <f t="shared" si="6"/>
        <v/>
      </c>
      <c r="R36" s="137"/>
      <c r="S36" s="138" t="str">
        <f t="shared" si="7"/>
        <v/>
      </c>
      <c r="T36" s="137"/>
      <c r="U36" s="138" t="str">
        <f t="shared" si="8"/>
        <v/>
      </c>
      <c r="V36" s="149" t="str">
        <f t="shared" si="9"/>
        <v/>
      </c>
      <c r="W36" s="150" t="str">
        <f t="shared" si="10"/>
        <v/>
      </c>
      <c r="X36" s="132" t="s">
        <v>227</v>
      </c>
      <c r="Y36" s="139"/>
      <c r="Z36" s="145"/>
      <c r="AA36" s="144"/>
      <c r="AB36" s="120"/>
    </row>
    <row r="37" spans="1:28" ht="85.5">
      <c r="A37" s="120"/>
      <c r="B37" s="130">
        <v>32</v>
      </c>
      <c r="C37" s="132" t="s">
        <v>103</v>
      </c>
      <c r="D37" s="132" t="s">
        <v>186</v>
      </c>
      <c r="E37" s="141">
        <v>43689</v>
      </c>
      <c r="F37" s="142" t="s">
        <v>151</v>
      </c>
      <c r="G37" s="142" t="s">
        <v>152</v>
      </c>
      <c r="H37" s="135" t="str">
        <f t="shared" si="0"/>
        <v>4-Alto</v>
      </c>
      <c r="I37" s="143" t="str">
        <f t="shared" si="1"/>
        <v>4-Alto</v>
      </c>
      <c r="J37" s="136">
        <f t="shared" si="2"/>
        <v>3</v>
      </c>
      <c r="K37" s="136">
        <f t="shared" si="3"/>
        <v>4</v>
      </c>
      <c r="L37" s="137"/>
      <c r="M37" s="146" t="str">
        <f t="shared" si="4"/>
        <v/>
      </c>
      <c r="N37" s="137"/>
      <c r="O37" s="138" t="str">
        <f t="shared" si="5"/>
        <v/>
      </c>
      <c r="P37" s="137"/>
      <c r="Q37" s="138" t="str">
        <f t="shared" si="6"/>
        <v/>
      </c>
      <c r="R37" s="137"/>
      <c r="S37" s="138" t="str">
        <f t="shared" si="7"/>
        <v/>
      </c>
      <c r="T37" s="137"/>
      <c r="U37" s="138" t="str">
        <f t="shared" si="8"/>
        <v/>
      </c>
      <c r="V37" s="149" t="str">
        <f t="shared" si="9"/>
        <v/>
      </c>
      <c r="W37" s="150" t="str">
        <f t="shared" si="10"/>
        <v/>
      </c>
      <c r="X37" s="132" t="s">
        <v>227</v>
      </c>
      <c r="Y37" s="139"/>
      <c r="Z37" s="145"/>
      <c r="AA37" s="144"/>
      <c r="AB37" s="120"/>
    </row>
    <row r="38" spans="1:28" ht="99.75">
      <c r="A38" s="120"/>
      <c r="B38" s="130">
        <v>33</v>
      </c>
      <c r="C38" s="132" t="s">
        <v>103</v>
      </c>
      <c r="D38" s="132" t="s">
        <v>187</v>
      </c>
      <c r="E38" s="141">
        <v>43689</v>
      </c>
      <c r="F38" s="142" t="s">
        <v>151</v>
      </c>
      <c r="G38" s="142" t="s">
        <v>157</v>
      </c>
      <c r="H38" s="135" t="str">
        <f t="shared" si="0"/>
        <v>3-Médio</v>
      </c>
      <c r="I38" s="143" t="str">
        <f t="shared" si="1"/>
        <v>3-Médio</v>
      </c>
      <c r="J38" s="136">
        <f t="shared" si="2"/>
        <v>3</v>
      </c>
      <c r="K38" s="136">
        <f t="shared" si="3"/>
        <v>3</v>
      </c>
      <c r="L38" s="137"/>
      <c r="M38" s="146" t="str">
        <f t="shared" si="4"/>
        <v/>
      </c>
      <c r="N38" s="137"/>
      <c r="O38" s="138" t="str">
        <f t="shared" si="5"/>
        <v/>
      </c>
      <c r="P38" s="137"/>
      <c r="Q38" s="138" t="str">
        <f t="shared" si="6"/>
        <v/>
      </c>
      <c r="R38" s="137"/>
      <c r="S38" s="138" t="str">
        <f t="shared" si="7"/>
        <v/>
      </c>
      <c r="T38" s="137"/>
      <c r="U38" s="138" t="str">
        <f t="shared" si="8"/>
        <v/>
      </c>
      <c r="V38" s="149" t="str">
        <f t="shared" si="9"/>
        <v/>
      </c>
      <c r="W38" s="150" t="str">
        <f t="shared" si="10"/>
        <v/>
      </c>
      <c r="X38" s="132" t="s">
        <v>227</v>
      </c>
      <c r="Y38" s="139"/>
      <c r="Z38" s="145"/>
      <c r="AA38" s="144"/>
      <c r="AB38" s="120"/>
    </row>
    <row r="39" spans="1:28" ht="57">
      <c r="A39" s="120"/>
      <c r="B39" s="130">
        <v>34</v>
      </c>
      <c r="C39" s="132" t="s">
        <v>109</v>
      </c>
      <c r="D39" s="132" t="s">
        <v>188</v>
      </c>
      <c r="E39" s="141">
        <v>43689</v>
      </c>
      <c r="F39" s="142" t="s">
        <v>151</v>
      </c>
      <c r="G39" s="142" t="s">
        <v>152</v>
      </c>
      <c r="H39" s="135" t="str">
        <f t="shared" si="0"/>
        <v>4-Alto</v>
      </c>
      <c r="I39" s="143" t="str">
        <f t="shared" si="1"/>
        <v>4-Alto</v>
      </c>
      <c r="J39" s="136">
        <f t="shared" si="2"/>
        <v>3</v>
      </c>
      <c r="K39" s="136">
        <f t="shared" si="3"/>
        <v>4</v>
      </c>
      <c r="L39" s="137"/>
      <c r="M39" s="146" t="str">
        <f t="shared" si="4"/>
        <v/>
      </c>
      <c r="N39" s="137"/>
      <c r="O39" s="138" t="str">
        <f t="shared" si="5"/>
        <v/>
      </c>
      <c r="P39" s="137"/>
      <c r="Q39" s="138" t="str">
        <f t="shared" si="6"/>
        <v/>
      </c>
      <c r="R39" s="137"/>
      <c r="S39" s="138" t="str">
        <f t="shared" si="7"/>
        <v/>
      </c>
      <c r="T39" s="137"/>
      <c r="U39" s="138" t="str">
        <f t="shared" si="8"/>
        <v/>
      </c>
      <c r="V39" s="149" t="str">
        <f t="shared" si="9"/>
        <v/>
      </c>
      <c r="W39" s="150" t="str">
        <f t="shared" si="10"/>
        <v/>
      </c>
      <c r="X39" s="132" t="s">
        <v>227</v>
      </c>
      <c r="Y39" s="139"/>
      <c r="Z39" s="145"/>
      <c r="AA39" s="144"/>
      <c r="AB39" s="120"/>
    </row>
    <row r="40" spans="1:28" ht="156.75">
      <c r="A40" s="120"/>
      <c r="B40" s="130">
        <v>35</v>
      </c>
      <c r="C40" s="132" t="s">
        <v>109</v>
      </c>
      <c r="D40" s="132" t="s">
        <v>189</v>
      </c>
      <c r="E40" s="141">
        <v>43689</v>
      </c>
      <c r="F40" s="142" t="s">
        <v>156</v>
      </c>
      <c r="G40" s="142" t="s">
        <v>157</v>
      </c>
      <c r="H40" s="135" t="str">
        <f t="shared" si="0"/>
        <v>2-Baixo</v>
      </c>
      <c r="I40" s="143" t="str">
        <f t="shared" si="1"/>
        <v>2-Baixo</v>
      </c>
      <c r="J40" s="136">
        <f t="shared" si="2"/>
        <v>2</v>
      </c>
      <c r="K40" s="136">
        <f t="shared" si="3"/>
        <v>3</v>
      </c>
      <c r="L40" s="137"/>
      <c r="M40" s="146" t="str">
        <f t="shared" si="4"/>
        <v/>
      </c>
      <c r="N40" s="137"/>
      <c r="O40" s="138" t="str">
        <f t="shared" si="5"/>
        <v/>
      </c>
      <c r="P40" s="137"/>
      <c r="Q40" s="138" t="str">
        <f t="shared" si="6"/>
        <v/>
      </c>
      <c r="R40" s="137"/>
      <c r="S40" s="138" t="str">
        <f t="shared" si="7"/>
        <v/>
      </c>
      <c r="T40" s="137"/>
      <c r="U40" s="138" t="str">
        <f t="shared" si="8"/>
        <v/>
      </c>
      <c r="V40" s="149" t="str">
        <f t="shared" si="9"/>
        <v/>
      </c>
      <c r="W40" s="150" t="str">
        <f t="shared" si="10"/>
        <v/>
      </c>
      <c r="X40" s="132" t="s">
        <v>227</v>
      </c>
      <c r="Y40" s="139"/>
      <c r="Z40" s="145"/>
      <c r="AA40" s="144"/>
      <c r="AB40" s="120"/>
    </row>
    <row r="41" spans="1:28" ht="28.5">
      <c r="A41" s="120"/>
      <c r="B41" s="130">
        <v>36</v>
      </c>
      <c r="C41" s="132" t="s">
        <v>200</v>
      </c>
      <c r="D41" s="132" t="s">
        <v>190</v>
      </c>
      <c r="E41" s="141">
        <v>43689</v>
      </c>
      <c r="F41" s="142" t="s">
        <v>151</v>
      </c>
      <c r="G41" s="142" t="s">
        <v>152</v>
      </c>
      <c r="H41" s="135" t="str">
        <f t="shared" si="0"/>
        <v>4-Alto</v>
      </c>
      <c r="I41" s="143" t="str">
        <f t="shared" si="1"/>
        <v>4-Alto</v>
      </c>
      <c r="J41" s="136">
        <f t="shared" si="2"/>
        <v>3</v>
      </c>
      <c r="K41" s="136">
        <f t="shared" si="3"/>
        <v>4</v>
      </c>
      <c r="L41" s="137"/>
      <c r="M41" s="146" t="str">
        <f t="shared" si="4"/>
        <v/>
      </c>
      <c r="N41" s="137"/>
      <c r="O41" s="138" t="str">
        <f t="shared" si="5"/>
        <v/>
      </c>
      <c r="P41" s="137"/>
      <c r="Q41" s="138" t="str">
        <f t="shared" si="6"/>
        <v/>
      </c>
      <c r="R41" s="137"/>
      <c r="S41" s="138" t="str">
        <f t="shared" si="7"/>
        <v/>
      </c>
      <c r="T41" s="137"/>
      <c r="U41" s="138" t="str">
        <f t="shared" si="8"/>
        <v/>
      </c>
      <c r="V41" s="149" t="str">
        <f t="shared" si="9"/>
        <v/>
      </c>
      <c r="W41" s="150" t="str">
        <f t="shared" si="10"/>
        <v/>
      </c>
      <c r="X41" s="132" t="s">
        <v>227</v>
      </c>
      <c r="Y41" s="139"/>
      <c r="Z41" s="145"/>
      <c r="AA41" s="144"/>
      <c r="AB41" s="120"/>
    </row>
    <row r="42" spans="1:28" ht="71.25">
      <c r="A42" s="120"/>
      <c r="B42" s="130">
        <v>37</v>
      </c>
      <c r="C42" s="132" t="s">
        <v>200</v>
      </c>
      <c r="D42" s="132" t="s">
        <v>191</v>
      </c>
      <c r="E42" s="141">
        <v>43689</v>
      </c>
      <c r="F42" s="142" t="s">
        <v>151</v>
      </c>
      <c r="G42" s="142" t="s">
        <v>157</v>
      </c>
      <c r="H42" s="135" t="str">
        <f t="shared" si="0"/>
        <v>3-Médio</v>
      </c>
      <c r="I42" s="143" t="str">
        <f t="shared" si="1"/>
        <v>3-Médio</v>
      </c>
      <c r="J42" s="136">
        <f t="shared" si="2"/>
        <v>3</v>
      </c>
      <c r="K42" s="136">
        <f t="shared" si="3"/>
        <v>3</v>
      </c>
      <c r="L42" s="137"/>
      <c r="M42" s="146" t="str">
        <f t="shared" si="4"/>
        <v/>
      </c>
      <c r="N42" s="137"/>
      <c r="O42" s="138" t="str">
        <f t="shared" si="5"/>
        <v/>
      </c>
      <c r="P42" s="137"/>
      <c r="Q42" s="138" t="str">
        <f t="shared" si="6"/>
        <v/>
      </c>
      <c r="R42" s="137"/>
      <c r="S42" s="138" t="str">
        <f t="shared" si="7"/>
        <v/>
      </c>
      <c r="T42" s="137"/>
      <c r="U42" s="138" t="str">
        <f t="shared" si="8"/>
        <v/>
      </c>
      <c r="V42" s="149" t="str">
        <f t="shared" si="9"/>
        <v/>
      </c>
      <c r="W42" s="150" t="str">
        <f t="shared" si="10"/>
        <v/>
      </c>
      <c r="X42" s="132" t="s">
        <v>227</v>
      </c>
      <c r="Y42" s="139"/>
      <c r="Z42" s="145"/>
      <c r="AA42" s="144"/>
      <c r="AB42" s="120"/>
    </row>
    <row r="43" spans="1:28" ht="142.5">
      <c r="A43" s="120"/>
      <c r="B43" s="130">
        <v>38</v>
      </c>
      <c r="C43" s="132" t="s">
        <v>200</v>
      </c>
      <c r="D43" s="132" t="s">
        <v>192</v>
      </c>
      <c r="E43" s="141">
        <v>43689</v>
      </c>
      <c r="F43" s="142" t="s">
        <v>156</v>
      </c>
      <c r="G43" s="142" t="s">
        <v>157</v>
      </c>
      <c r="H43" s="135" t="str">
        <f t="shared" si="0"/>
        <v>2-Baixo</v>
      </c>
      <c r="I43" s="143" t="str">
        <f t="shared" si="1"/>
        <v>2-Baixo</v>
      </c>
      <c r="J43" s="136">
        <f t="shared" si="2"/>
        <v>2</v>
      </c>
      <c r="K43" s="136">
        <f t="shared" si="3"/>
        <v>3</v>
      </c>
      <c r="L43" s="137"/>
      <c r="M43" s="146" t="str">
        <f t="shared" si="4"/>
        <v/>
      </c>
      <c r="N43" s="137"/>
      <c r="O43" s="138" t="str">
        <f t="shared" si="5"/>
        <v/>
      </c>
      <c r="P43" s="137"/>
      <c r="Q43" s="138" t="str">
        <f t="shared" si="6"/>
        <v/>
      </c>
      <c r="R43" s="137"/>
      <c r="S43" s="138" t="str">
        <f t="shared" si="7"/>
        <v/>
      </c>
      <c r="T43" s="137"/>
      <c r="U43" s="138" t="str">
        <f t="shared" si="8"/>
        <v/>
      </c>
      <c r="V43" s="149" t="str">
        <f t="shared" si="9"/>
        <v/>
      </c>
      <c r="W43" s="150" t="str">
        <f t="shared" si="10"/>
        <v/>
      </c>
      <c r="X43" s="132" t="s">
        <v>227</v>
      </c>
      <c r="Y43" s="139"/>
      <c r="Z43" s="145"/>
      <c r="AA43" s="144"/>
      <c r="AB43" s="120"/>
    </row>
    <row r="44" spans="1:28" ht="57">
      <c r="A44" s="120"/>
      <c r="B44" s="130">
        <v>39</v>
      </c>
      <c r="C44" s="132" t="s">
        <v>201</v>
      </c>
      <c r="D44" s="132" t="s">
        <v>193</v>
      </c>
      <c r="E44" s="141">
        <v>43689</v>
      </c>
      <c r="F44" s="142" t="s">
        <v>151</v>
      </c>
      <c r="G44" s="142" t="s">
        <v>152</v>
      </c>
      <c r="H44" s="135" t="str">
        <f t="shared" si="0"/>
        <v>4-Alto</v>
      </c>
      <c r="I44" s="143" t="str">
        <f t="shared" si="1"/>
        <v>4-Alto</v>
      </c>
      <c r="J44" s="136">
        <f t="shared" si="2"/>
        <v>3</v>
      </c>
      <c r="K44" s="136">
        <f t="shared" si="3"/>
        <v>4</v>
      </c>
      <c r="L44" s="137"/>
      <c r="M44" s="146" t="str">
        <f t="shared" si="4"/>
        <v/>
      </c>
      <c r="N44" s="137"/>
      <c r="O44" s="138" t="str">
        <f t="shared" si="5"/>
        <v/>
      </c>
      <c r="P44" s="137"/>
      <c r="Q44" s="138" t="str">
        <f t="shared" si="6"/>
        <v/>
      </c>
      <c r="R44" s="137"/>
      <c r="S44" s="138" t="str">
        <f t="shared" si="7"/>
        <v/>
      </c>
      <c r="T44" s="137"/>
      <c r="U44" s="138" t="str">
        <f t="shared" si="8"/>
        <v/>
      </c>
      <c r="V44" s="149" t="str">
        <f t="shared" si="9"/>
        <v/>
      </c>
      <c r="W44" s="150" t="str">
        <f t="shared" si="10"/>
        <v/>
      </c>
      <c r="X44" s="132" t="s">
        <v>227</v>
      </c>
      <c r="Y44" s="139"/>
      <c r="Z44" s="145"/>
      <c r="AA44" s="144"/>
      <c r="AB44" s="120"/>
    </row>
    <row r="45" spans="1:28" ht="171">
      <c r="A45" s="120"/>
      <c r="B45" s="130">
        <v>40</v>
      </c>
      <c r="C45" s="132" t="s">
        <v>201</v>
      </c>
      <c r="D45" s="132" t="s">
        <v>194</v>
      </c>
      <c r="E45" s="141">
        <v>43689</v>
      </c>
      <c r="F45" s="142" t="s">
        <v>156</v>
      </c>
      <c r="G45" s="142" t="s">
        <v>157</v>
      </c>
      <c r="H45" s="135" t="str">
        <f t="shared" si="0"/>
        <v>2-Baixo</v>
      </c>
      <c r="I45" s="143" t="str">
        <f t="shared" si="1"/>
        <v>2-Baixo</v>
      </c>
      <c r="J45" s="136">
        <f t="shared" si="2"/>
        <v>2</v>
      </c>
      <c r="K45" s="136">
        <f t="shared" si="3"/>
        <v>3</v>
      </c>
      <c r="L45" s="137"/>
      <c r="M45" s="146" t="str">
        <f t="shared" si="4"/>
        <v/>
      </c>
      <c r="N45" s="137"/>
      <c r="O45" s="138" t="str">
        <f t="shared" si="5"/>
        <v/>
      </c>
      <c r="P45" s="137"/>
      <c r="Q45" s="138" t="str">
        <f t="shared" si="6"/>
        <v/>
      </c>
      <c r="R45" s="137"/>
      <c r="S45" s="138" t="str">
        <f t="shared" si="7"/>
        <v/>
      </c>
      <c r="T45" s="137"/>
      <c r="U45" s="138" t="str">
        <f t="shared" si="8"/>
        <v/>
      </c>
      <c r="V45" s="149" t="str">
        <f t="shared" si="9"/>
        <v/>
      </c>
      <c r="W45" s="150" t="str">
        <f t="shared" si="10"/>
        <v/>
      </c>
      <c r="X45" s="132" t="s">
        <v>227</v>
      </c>
      <c r="Y45" s="139"/>
      <c r="Z45" s="145"/>
      <c r="AA45" s="144"/>
      <c r="AB45" s="120"/>
    </row>
    <row r="46" spans="1:28" ht="171">
      <c r="A46" s="120"/>
      <c r="B46" s="130">
        <v>41</v>
      </c>
      <c r="C46" s="132" t="s">
        <v>201</v>
      </c>
      <c r="D46" s="132" t="s">
        <v>194</v>
      </c>
      <c r="E46" s="141">
        <v>43689</v>
      </c>
      <c r="F46" s="142" t="s">
        <v>156</v>
      </c>
      <c r="G46" s="142" t="s">
        <v>157</v>
      </c>
      <c r="H46" s="135" t="str">
        <f t="shared" si="0"/>
        <v>2-Baixo</v>
      </c>
      <c r="I46" s="143" t="str">
        <f t="shared" si="1"/>
        <v>2-Baixo</v>
      </c>
      <c r="J46" s="136">
        <f t="shared" si="2"/>
        <v>2</v>
      </c>
      <c r="K46" s="136">
        <f t="shared" si="3"/>
        <v>3</v>
      </c>
      <c r="L46" s="137"/>
      <c r="M46" s="146" t="str">
        <f t="shared" si="4"/>
        <v/>
      </c>
      <c r="N46" s="137"/>
      <c r="O46" s="138" t="str">
        <f t="shared" si="5"/>
        <v/>
      </c>
      <c r="P46" s="137"/>
      <c r="Q46" s="138" t="str">
        <f t="shared" si="6"/>
        <v/>
      </c>
      <c r="R46" s="137"/>
      <c r="S46" s="138" t="str">
        <f t="shared" si="7"/>
        <v/>
      </c>
      <c r="T46" s="137"/>
      <c r="U46" s="138" t="str">
        <f t="shared" si="8"/>
        <v/>
      </c>
      <c r="V46" s="149" t="str">
        <f t="shared" si="9"/>
        <v/>
      </c>
      <c r="W46" s="150" t="str">
        <f t="shared" si="10"/>
        <v/>
      </c>
      <c r="X46" s="132" t="s">
        <v>227</v>
      </c>
      <c r="Y46" s="139"/>
      <c r="Z46" s="145"/>
      <c r="AA46" s="144"/>
      <c r="AB46" s="120"/>
    </row>
    <row r="47" spans="1:28" ht="9.75" customHeight="1">
      <c r="A47" s="120"/>
      <c r="B47" s="120"/>
      <c r="C47" s="120"/>
      <c r="D47" s="121"/>
      <c r="E47" s="120"/>
      <c r="F47" s="120"/>
      <c r="G47" s="120"/>
      <c r="H47" s="120"/>
      <c r="I47" s="120"/>
      <c r="J47" s="120"/>
      <c r="K47" s="120"/>
      <c r="L47" s="120"/>
      <c r="M47" s="120"/>
      <c r="N47" s="120"/>
      <c r="O47" s="120"/>
      <c r="P47" s="121"/>
      <c r="Q47" s="120"/>
      <c r="R47" s="120"/>
      <c r="S47" s="120"/>
      <c r="T47" s="120"/>
      <c r="U47" s="120"/>
      <c r="V47" s="120"/>
      <c r="W47" s="120"/>
      <c r="X47" s="120"/>
      <c r="Y47" s="120"/>
      <c r="Z47" s="120"/>
      <c r="AA47" s="120"/>
      <c r="AB47" s="120"/>
    </row>
    <row r="48" spans="1:2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sheetData>
  <sheetProtection formatRows="0" insertRows="0" deleteRows="0" sort="0" autoFilter="0"/>
  <autoFilter ref="A4:Z9">
    <filterColumn colId="12" showButton="0"/>
    <filterColumn colId="14" showButton="0"/>
    <filterColumn colId="16" showButton="0"/>
    <filterColumn colId="18" showButton="0"/>
    <sortState ref="A5:Y45">
      <sortCondition ref="A4:A9"/>
    </sortState>
  </autoFilter>
  <mergeCells count="6">
    <mergeCell ref="L4:M4"/>
    <mergeCell ref="N4:V4"/>
    <mergeCell ref="B2:AA2"/>
    <mergeCell ref="B3:E3"/>
    <mergeCell ref="F3:W3"/>
    <mergeCell ref="X3:AA3"/>
  </mergeCells>
  <conditionalFormatting sqref="W6 W11">
    <cfRule type="cellIs" dxfId="55" priority="1" operator="between">
      <formula>12</formula>
      <formula>16</formula>
    </cfRule>
  </conditionalFormatting>
  <conditionalFormatting sqref="W6 W11">
    <cfRule type="cellIs" dxfId="54" priority="2" operator="between">
      <formula>8</formula>
      <formula>11.99</formula>
    </cfRule>
  </conditionalFormatting>
  <conditionalFormatting sqref="W6 W11">
    <cfRule type="cellIs" dxfId="53" priority="3" operator="between">
      <formula>4</formula>
      <formula>7.99</formula>
    </cfRule>
  </conditionalFormatting>
  <conditionalFormatting sqref="W6 W11">
    <cfRule type="cellIs" dxfId="52" priority="4" operator="between">
      <formula>0</formula>
      <formula>3.99</formula>
    </cfRule>
  </conditionalFormatting>
  <conditionalFormatting sqref="W7 W12">
    <cfRule type="cellIs" dxfId="51" priority="5" operator="between">
      <formula>12</formula>
      <formula>16</formula>
    </cfRule>
  </conditionalFormatting>
  <conditionalFormatting sqref="W7 W12">
    <cfRule type="cellIs" dxfId="50" priority="6" operator="between">
      <formula>8</formula>
      <formula>11.99</formula>
    </cfRule>
  </conditionalFormatting>
  <conditionalFormatting sqref="W7 W12">
    <cfRule type="cellIs" dxfId="49" priority="7" operator="between">
      <formula>4</formula>
      <formula>7.99</formula>
    </cfRule>
  </conditionalFormatting>
  <conditionalFormatting sqref="W7 W12">
    <cfRule type="cellIs" dxfId="48" priority="8" operator="between">
      <formula>0</formula>
      <formula>3.99</formula>
    </cfRule>
  </conditionalFormatting>
  <conditionalFormatting sqref="W13">
    <cfRule type="cellIs" dxfId="47" priority="9" operator="between">
      <formula>12</formula>
      <formula>16</formula>
    </cfRule>
  </conditionalFormatting>
  <conditionalFormatting sqref="W13">
    <cfRule type="cellIs" dxfId="46" priority="10" operator="between">
      <formula>8</formula>
      <formula>11.99</formula>
    </cfRule>
  </conditionalFormatting>
  <conditionalFormatting sqref="W13">
    <cfRule type="cellIs" dxfId="45" priority="11" operator="between">
      <formula>4</formula>
      <formula>7.99</formula>
    </cfRule>
  </conditionalFormatting>
  <conditionalFormatting sqref="W13">
    <cfRule type="cellIs" dxfId="44" priority="12" operator="between">
      <formula>0</formula>
      <formula>3.99</formula>
    </cfRule>
  </conditionalFormatting>
  <conditionalFormatting sqref="W9 W14">
    <cfRule type="cellIs" dxfId="43" priority="13" operator="between">
      <formula>12</formula>
      <formula>16</formula>
    </cfRule>
  </conditionalFormatting>
  <conditionalFormatting sqref="W9 W14">
    <cfRule type="cellIs" dxfId="42" priority="14" operator="between">
      <formula>8</formula>
      <formula>11.99</formula>
    </cfRule>
  </conditionalFormatting>
  <conditionalFormatting sqref="W9 W14">
    <cfRule type="cellIs" dxfId="41" priority="15" operator="between">
      <formula>4</formula>
      <formula>7.99</formula>
    </cfRule>
  </conditionalFormatting>
  <conditionalFormatting sqref="W9 W14">
    <cfRule type="cellIs" dxfId="40" priority="16" operator="between">
      <formula>0</formula>
      <formula>3.99</formula>
    </cfRule>
  </conditionalFormatting>
  <conditionalFormatting sqref="W10 W15">
    <cfRule type="cellIs" dxfId="39" priority="17" operator="between">
      <formula>12</formula>
      <formula>16</formula>
    </cfRule>
  </conditionalFormatting>
  <conditionalFormatting sqref="W10 W15">
    <cfRule type="cellIs" dxfId="38" priority="18" operator="between">
      <formula>8</formula>
      <formula>11.99</formula>
    </cfRule>
  </conditionalFormatting>
  <conditionalFormatting sqref="W10 W15">
    <cfRule type="cellIs" dxfId="37" priority="19" operator="between">
      <formula>4</formula>
      <formula>7.99</formula>
    </cfRule>
  </conditionalFormatting>
  <conditionalFormatting sqref="W10 W15">
    <cfRule type="cellIs" dxfId="36" priority="20" operator="between">
      <formula>0</formula>
      <formula>3.99</formula>
    </cfRule>
  </conditionalFormatting>
  <conditionalFormatting sqref="W8">
    <cfRule type="cellIs" dxfId="35" priority="21" operator="between">
      <formula>12</formula>
      <formula>16</formula>
    </cfRule>
  </conditionalFormatting>
  <conditionalFormatting sqref="W8">
    <cfRule type="cellIs" dxfId="34" priority="22" operator="between">
      <formula>8</formula>
      <formula>11.99</formula>
    </cfRule>
  </conditionalFormatting>
  <conditionalFormatting sqref="W8">
    <cfRule type="cellIs" dxfId="33" priority="23" operator="between">
      <formula>4</formula>
      <formula>7.99</formula>
    </cfRule>
  </conditionalFormatting>
  <conditionalFormatting sqref="W8">
    <cfRule type="cellIs" dxfId="32" priority="24" operator="between">
      <formula>0</formula>
      <formula>3.99</formula>
    </cfRule>
  </conditionalFormatting>
  <conditionalFormatting sqref="W16">
    <cfRule type="cellIs" dxfId="31" priority="25" operator="between">
      <formula>12</formula>
      <formula>16</formula>
    </cfRule>
  </conditionalFormatting>
  <conditionalFormatting sqref="W16">
    <cfRule type="cellIs" dxfId="30" priority="26" operator="between">
      <formula>8</formula>
      <formula>11.99</formula>
    </cfRule>
  </conditionalFormatting>
  <conditionalFormatting sqref="W16">
    <cfRule type="cellIs" dxfId="29" priority="27" operator="between">
      <formula>4</formula>
      <formula>7.99</formula>
    </cfRule>
  </conditionalFormatting>
  <conditionalFormatting sqref="W16">
    <cfRule type="cellIs" dxfId="28" priority="28" operator="between">
      <formula>0</formula>
      <formula>3.99</formula>
    </cfRule>
  </conditionalFormatting>
  <conditionalFormatting sqref="W17 W20 W23 W26 W29 W31 W33 W35 W37 W39 W41 W43 W45">
    <cfRule type="cellIs" dxfId="27" priority="29" operator="between">
      <formula>12</formula>
      <formula>16</formula>
    </cfRule>
  </conditionalFormatting>
  <conditionalFormatting sqref="W17 W20 W23 W26 W29 W31 W33 W35 W37 W39 W41 W43 W45">
    <cfRule type="cellIs" dxfId="26" priority="30" operator="between">
      <formula>8</formula>
      <formula>11.99</formula>
    </cfRule>
  </conditionalFormatting>
  <conditionalFormatting sqref="W17 W20 W23 W26 W29 W31 W33 W35 W37 W39 W41 W43 W45">
    <cfRule type="cellIs" dxfId="25" priority="31" operator="between">
      <formula>4</formula>
      <formula>7.99</formula>
    </cfRule>
  </conditionalFormatting>
  <conditionalFormatting sqref="W17 W20 W23 W26 W29 W31 W33 W35 W37 W39 W41 W43 W45">
    <cfRule type="cellIs" dxfId="24" priority="32" operator="between">
      <formula>0</formula>
      <formula>3.99</formula>
    </cfRule>
  </conditionalFormatting>
  <conditionalFormatting sqref="W18 W21 W24 W27 W30 W32 W34 W36 W38 W40 W42 W44 W46">
    <cfRule type="cellIs" dxfId="23" priority="33" operator="between">
      <formula>12</formula>
      <formula>16</formula>
    </cfRule>
  </conditionalFormatting>
  <conditionalFormatting sqref="W18 W21 W24 W27 W30 W32 W34 W36 W38 W40 W42 W44 W46">
    <cfRule type="cellIs" dxfId="22" priority="34" operator="between">
      <formula>8</formula>
      <formula>11.99</formula>
    </cfRule>
  </conditionalFormatting>
  <conditionalFormatting sqref="W18 W21 W24 W27 W30 W32 W34 W36 W38 W40 W42 W44 W46">
    <cfRule type="cellIs" dxfId="21" priority="35" operator="between">
      <formula>4</formula>
      <formula>7.99</formula>
    </cfRule>
  </conditionalFormatting>
  <conditionalFormatting sqref="W18 W21 W24 W27 W30 W32 W34 W36 W38 W40 W42 W44 W46">
    <cfRule type="cellIs" dxfId="20" priority="36" operator="between">
      <formula>0</formula>
      <formula>3.99</formula>
    </cfRule>
  </conditionalFormatting>
  <conditionalFormatting sqref="W19 W22 W25 W28">
    <cfRule type="cellIs" dxfId="19" priority="37" operator="between">
      <formula>12</formula>
      <formula>16</formula>
    </cfRule>
  </conditionalFormatting>
  <conditionalFormatting sqref="W19 W22 W25 W28">
    <cfRule type="cellIs" dxfId="18" priority="38" operator="between">
      <formula>8</formula>
      <formula>11.99</formula>
    </cfRule>
  </conditionalFormatting>
  <conditionalFormatting sqref="W19 W22 W25 W28">
    <cfRule type="cellIs" dxfId="17" priority="39" operator="between">
      <formula>4</formula>
      <formula>7.99</formula>
    </cfRule>
  </conditionalFormatting>
  <conditionalFormatting sqref="W19 W22 W25 W28">
    <cfRule type="cellIs" dxfId="16" priority="40" operator="between">
      <formula>0</formula>
      <formula>3.99</formula>
    </cfRule>
  </conditionalFormatting>
  <conditionalFormatting sqref="I6">
    <cfRule type="expression" dxfId="15" priority="41">
      <formula>OR(I6="4-Alto",I6="4-Alto")</formula>
    </cfRule>
  </conditionalFormatting>
  <conditionalFormatting sqref="I6">
    <cfRule type="expression" dxfId="14" priority="42">
      <formula>OR(I6="3-Médio",I6="3-Médio")</formula>
    </cfRule>
  </conditionalFormatting>
  <conditionalFormatting sqref="I6">
    <cfRule type="expression" dxfId="13" priority="43">
      <formula>OR(I6="2-Baixo",I6="2-Baixo")</formula>
    </cfRule>
  </conditionalFormatting>
  <conditionalFormatting sqref="I6">
    <cfRule type="expression" dxfId="12" priority="44">
      <formula>OR(I6="1-Muito baixo",I6="1-Muito baixo")</formula>
    </cfRule>
  </conditionalFormatting>
  <conditionalFormatting sqref="I7">
    <cfRule type="expression" dxfId="11" priority="45">
      <formula>OR(I7="4-Alto",I7="4-Alto")</formula>
    </cfRule>
  </conditionalFormatting>
  <conditionalFormatting sqref="I7">
    <cfRule type="expression" dxfId="10" priority="46">
      <formula>OR(I7="3-Médio",I7="3-Médio")</formula>
    </cfRule>
  </conditionalFormatting>
  <conditionalFormatting sqref="I7">
    <cfRule type="expression" dxfId="9" priority="47">
      <formula>OR(I7="2-Baixo",I7="2-Baixo")</formula>
    </cfRule>
  </conditionalFormatting>
  <conditionalFormatting sqref="I7">
    <cfRule type="expression" dxfId="8" priority="48">
      <formula>OR(I7="1-Muito baixo",I7="1-Muito baixo")</formula>
    </cfRule>
  </conditionalFormatting>
  <conditionalFormatting sqref="I8:I46">
    <cfRule type="expression" dxfId="7" priority="49">
      <formula>OR(I8="4-Alto",I8="4-Alto")</formula>
    </cfRule>
  </conditionalFormatting>
  <conditionalFormatting sqref="I8:I46">
    <cfRule type="expression" dxfId="6" priority="50">
      <formula>OR(I8="3-Médio",I8="3-Médio")</formula>
    </cfRule>
  </conditionalFormatting>
  <conditionalFormatting sqref="I8:I46">
    <cfRule type="expression" dxfId="5" priority="51">
      <formula>OR(I8="2-Baixo",I8="2-Baixo")</formula>
    </cfRule>
  </conditionalFormatting>
  <conditionalFormatting sqref="I8:I46">
    <cfRule type="expression" dxfId="4" priority="52">
      <formula>OR(I8="1-Muito baixo",I8="1-Muito baixo")</formula>
    </cfRule>
  </conditionalFormatting>
  <conditionalFormatting sqref="H6:H46">
    <cfRule type="expression" dxfId="3" priority="53">
      <formula>OR(H6="4-Alto",H6="4-Alto")</formula>
    </cfRule>
  </conditionalFormatting>
  <conditionalFormatting sqref="H6:H46">
    <cfRule type="expression" dxfId="2" priority="54">
      <formula>OR(H6="3-Médio",H6="3-Médio")</formula>
    </cfRule>
  </conditionalFormatting>
  <conditionalFormatting sqref="H6:H46">
    <cfRule type="expression" dxfId="1" priority="55">
      <formula>OR(H6="2-Baixo",H6="2-Baixo")</formula>
    </cfRule>
  </conditionalFormatting>
  <conditionalFormatting sqref="H6:H46">
    <cfRule type="expression" dxfId="0" priority="56">
      <formula>OR(H6="1-Muito baixo",H6="1-Muito baixo")</formula>
    </cfRule>
  </conditionalFormatting>
  <dataValidations count="4">
    <dataValidation type="list" allowBlank="1" showErrorMessage="1" sqref="L6:L19 F6:F46">
      <formula1>"Muito baixa,Baixa,Média,Alta"</formula1>
    </dataValidation>
    <dataValidation type="list" allowBlank="1" showErrorMessage="1" sqref="Y6:Y19">
      <formula1>"Evitar,Transferir,Mitigar,Aceitar"</formula1>
    </dataValidation>
    <dataValidation type="list" allowBlank="1" showErrorMessage="1" sqref="T6:T46">
      <formula1>"Muito baixo,Baixo,Médio,Alto,Não aplicável"</formula1>
    </dataValidation>
    <dataValidation type="list" allowBlank="1" showErrorMessage="1" sqref="N6:N19 G6:G46 P6:P46 R6:R46">
      <formula1>"Muito baixo,Baixo,Médio,Alto"</formula1>
    </dataValidation>
  </dataValidations>
  <printOptions horizontalCentered="1"/>
  <pageMargins left="0.23622047244094491" right="0.23622047244094491" top="0.74803149606299213" bottom="0.74803149606299213" header="0.31496062992125984" footer="0.31496062992125984"/>
  <pageSetup paperSize="9" scale="70" fitToHeight="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tabColor theme="1"/>
  </sheetPr>
  <dimension ref="A1:C38"/>
  <sheetViews>
    <sheetView workbookViewId="0">
      <selection sqref="A1:C1"/>
    </sheetView>
  </sheetViews>
  <sheetFormatPr defaultRowHeight="15"/>
  <cols>
    <col min="1" max="1" width="10.7109375" bestFit="1" customWidth="1"/>
    <col min="2" max="3" width="16.7109375" customWidth="1"/>
  </cols>
  <sheetData>
    <row r="1" spans="1:3">
      <c r="A1" s="183" t="s">
        <v>1</v>
      </c>
      <c r="B1" s="183"/>
      <c r="C1" s="183"/>
    </row>
    <row r="2" spans="1:3">
      <c r="A2" s="7" t="s">
        <v>2</v>
      </c>
      <c r="B2" s="7" t="s">
        <v>3</v>
      </c>
      <c r="C2" s="7" t="s">
        <v>4</v>
      </c>
    </row>
    <row r="3" spans="1:3">
      <c r="A3" s="1">
        <v>43020</v>
      </c>
      <c r="B3" s="2" t="s">
        <v>7</v>
      </c>
      <c r="C3" s="1" t="s">
        <v>6</v>
      </c>
    </row>
    <row r="4" spans="1:3">
      <c r="A4" s="1">
        <v>43041</v>
      </c>
      <c r="B4" s="2" t="s">
        <v>8</v>
      </c>
      <c r="C4" s="1" t="s">
        <v>6</v>
      </c>
    </row>
    <row r="5" spans="1:3">
      <c r="A5" s="1">
        <v>43054</v>
      </c>
      <c r="B5" s="2" t="s">
        <v>9</v>
      </c>
      <c r="C5" s="1" t="s">
        <v>6</v>
      </c>
    </row>
    <row r="6" spans="1:3">
      <c r="A6" s="1">
        <v>43094</v>
      </c>
      <c r="B6" s="2" t="s">
        <v>15</v>
      </c>
      <c r="C6" s="1" t="s">
        <v>6</v>
      </c>
    </row>
    <row r="7" spans="1:3">
      <c r="A7" s="1">
        <v>43101</v>
      </c>
      <c r="B7" s="2" t="s">
        <v>10</v>
      </c>
      <c r="C7" s="1" t="s">
        <v>6</v>
      </c>
    </row>
    <row r="8" spans="1:3">
      <c r="A8" s="1">
        <v>43143</v>
      </c>
      <c r="B8" s="2" t="s">
        <v>11</v>
      </c>
      <c r="C8" s="1" t="s">
        <v>16</v>
      </c>
    </row>
    <row r="9" spans="1:3">
      <c r="A9" s="1">
        <v>43144</v>
      </c>
      <c r="B9" s="2" t="s">
        <v>11</v>
      </c>
      <c r="C9" s="1" t="s">
        <v>16</v>
      </c>
    </row>
    <row r="10" spans="1:3">
      <c r="A10" s="1">
        <v>43145</v>
      </c>
      <c r="B10" s="2" t="s">
        <v>17</v>
      </c>
      <c r="C10" s="1" t="s">
        <v>16</v>
      </c>
    </row>
    <row r="11" spans="1:3">
      <c r="A11" s="1">
        <v>43189</v>
      </c>
      <c r="B11" s="2" t="s">
        <v>12</v>
      </c>
      <c r="C11" s="1" t="s">
        <v>6</v>
      </c>
    </row>
    <row r="12" spans="1:3">
      <c r="A12" s="1">
        <v>43221</v>
      </c>
      <c r="B12" s="2" t="s">
        <v>13</v>
      </c>
      <c r="C12" s="1" t="s">
        <v>6</v>
      </c>
    </row>
    <row r="13" spans="1:3">
      <c r="A13" s="1">
        <v>43251</v>
      </c>
      <c r="B13" s="5" t="s">
        <v>14</v>
      </c>
      <c r="C13" s="6" t="s">
        <v>6</v>
      </c>
    </row>
    <row r="14" spans="1:3">
      <c r="A14" s="1">
        <v>43350</v>
      </c>
      <c r="B14" s="2" t="s">
        <v>5</v>
      </c>
      <c r="C14" s="1" t="s">
        <v>6</v>
      </c>
    </row>
    <row r="15" spans="1:3">
      <c r="A15" s="1">
        <v>43385</v>
      </c>
      <c r="B15" s="2" t="s">
        <v>7</v>
      </c>
      <c r="C15" s="1" t="s">
        <v>6</v>
      </c>
    </row>
    <row r="16" spans="1:3">
      <c r="A16" s="1">
        <v>43406</v>
      </c>
      <c r="B16" s="2" t="s">
        <v>8</v>
      </c>
      <c r="C16" s="1" t="s">
        <v>6</v>
      </c>
    </row>
    <row r="17" spans="1:3">
      <c r="A17" s="1">
        <v>43419</v>
      </c>
      <c r="B17" s="2" t="s">
        <v>9</v>
      </c>
      <c r="C17" s="1" t="s">
        <v>6</v>
      </c>
    </row>
    <row r="18" spans="1:3">
      <c r="A18" s="1">
        <v>43459</v>
      </c>
      <c r="B18" s="2" t="s">
        <v>15</v>
      </c>
      <c r="C18" s="1" t="s">
        <v>6</v>
      </c>
    </row>
    <row r="19" spans="1:3">
      <c r="A19" s="1">
        <v>43466</v>
      </c>
      <c r="B19" s="2" t="s">
        <v>10</v>
      </c>
      <c r="C19" s="1" t="s">
        <v>6</v>
      </c>
    </row>
    <row r="20" spans="1:3">
      <c r="A20" s="1">
        <v>43586</v>
      </c>
      <c r="B20" s="2" t="s">
        <v>13</v>
      </c>
      <c r="C20" s="1" t="s">
        <v>6</v>
      </c>
    </row>
    <row r="21" spans="1:3">
      <c r="A21" s="1">
        <v>43766</v>
      </c>
      <c r="B21" s="3" t="s">
        <v>19</v>
      </c>
      <c r="C21" s="1" t="s">
        <v>6</v>
      </c>
    </row>
    <row r="22" spans="1:3">
      <c r="A22" s="1">
        <v>43784</v>
      </c>
      <c r="B22" s="2" t="s">
        <v>9</v>
      </c>
      <c r="C22" s="1" t="s">
        <v>6</v>
      </c>
    </row>
    <row r="23" spans="1:3">
      <c r="A23" s="1">
        <v>43824</v>
      </c>
      <c r="B23" s="2" t="s">
        <v>15</v>
      </c>
      <c r="C23" s="1" t="s">
        <v>6</v>
      </c>
    </row>
    <row r="24" spans="1:3">
      <c r="A24" s="1">
        <v>43831</v>
      </c>
      <c r="B24" s="3" t="s">
        <v>10</v>
      </c>
      <c r="C24" s="1" t="s">
        <v>6</v>
      </c>
    </row>
    <row r="25" spans="1:3">
      <c r="A25" s="1">
        <v>43942</v>
      </c>
      <c r="B25" s="3" t="s">
        <v>20</v>
      </c>
      <c r="C25" s="1" t="s">
        <v>6</v>
      </c>
    </row>
    <row r="26" spans="1:3">
      <c r="A26" s="1">
        <v>43952</v>
      </c>
      <c r="B26" s="2" t="s">
        <v>13</v>
      </c>
      <c r="C26" s="1" t="s">
        <v>6</v>
      </c>
    </row>
    <row r="27" spans="1:3">
      <c r="A27" s="1">
        <v>44081</v>
      </c>
      <c r="B27" s="2" t="s">
        <v>5</v>
      </c>
      <c r="C27" s="1" t="s">
        <v>6</v>
      </c>
    </row>
    <row r="28" spans="1:3">
      <c r="A28" s="1">
        <v>44116</v>
      </c>
      <c r="B28" s="2" t="s">
        <v>7</v>
      </c>
      <c r="C28" s="1" t="s">
        <v>6</v>
      </c>
    </row>
    <row r="29" spans="1:3">
      <c r="A29" s="1">
        <v>44132</v>
      </c>
      <c r="B29" s="3" t="s">
        <v>19</v>
      </c>
      <c r="C29" s="1" t="s">
        <v>6</v>
      </c>
    </row>
    <row r="30" spans="1:3">
      <c r="A30" s="1">
        <v>44137</v>
      </c>
      <c r="B30" s="2" t="s">
        <v>8</v>
      </c>
      <c r="C30" s="1" t="s">
        <v>6</v>
      </c>
    </row>
    <row r="31" spans="1:3">
      <c r="A31" s="1">
        <v>44190</v>
      </c>
      <c r="B31" s="2" t="s">
        <v>15</v>
      </c>
      <c r="C31" s="1" t="s">
        <v>6</v>
      </c>
    </row>
    <row r="32" spans="1:3">
      <c r="A32" s="4"/>
      <c r="B32" s="4"/>
      <c r="C32" s="4"/>
    </row>
    <row r="33" spans="1:3">
      <c r="A33" s="4"/>
      <c r="B33" s="4"/>
      <c r="C33" s="4"/>
    </row>
    <row r="34" spans="1:3">
      <c r="A34" s="4"/>
      <c r="B34" s="4"/>
      <c r="C34" s="4"/>
    </row>
    <row r="35" spans="1:3">
      <c r="A35" s="4"/>
      <c r="B35" s="4"/>
      <c r="C35" s="4"/>
    </row>
    <row r="36" spans="1:3">
      <c r="A36" s="4"/>
      <c r="B36" s="4"/>
      <c r="C36" s="4"/>
    </row>
    <row r="37" spans="1:3">
      <c r="A37" s="4"/>
      <c r="B37" s="4"/>
      <c r="C37" s="4"/>
    </row>
    <row r="38" spans="1:3">
      <c r="A38" s="4"/>
      <c r="B38" s="4"/>
      <c r="C38" s="4"/>
    </row>
  </sheetData>
  <sheetProtection password="E207" sheet="1" objects="1" scenarios="1"/>
  <mergeCells count="1">
    <mergeCell ref="A1:C1"/>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5"/>
  <sheetViews>
    <sheetView workbookViewId="0">
      <selection activeCell="B3" sqref="B3"/>
    </sheetView>
  </sheetViews>
  <sheetFormatPr defaultRowHeight="15.75"/>
  <cols>
    <col min="1" max="2" width="23.7109375" style="8" bestFit="1" customWidth="1"/>
    <col min="3" max="3" width="14.42578125" style="8" bestFit="1" customWidth="1"/>
    <col min="4" max="4" width="14.28515625" style="8" bestFit="1" customWidth="1"/>
    <col min="5" max="9" width="11.140625" style="8" customWidth="1"/>
    <col min="10" max="10" width="12" style="8" bestFit="1" customWidth="1"/>
    <col min="11" max="19" width="11.140625" style="8" customWidth="1"/>
  </cols>
  <sheetData>
    <row r="2" spans="1:19" ht="47.25">
      <c r="A2" s="9" t="s">
        <v>60</v>
      </c>
      <c r="B2" s="9" t="s">
        <v>61</v>
      </c>
      <c r="C2" s="9" t="s">
        <v>58</v>
      </c>
      <c r="D2" s="9" t="s">
        <v>62</v>
      </c>
      <c r="E2" s="184" t="s">
        <v>35</v>
      </c>
      <c r="F2" s="185"/>
      <c r="G2" s="10"/>
      <c r="I2" s="186" t="s">
        <v>37</v>
      </c>
      <c r="J2" s="186"/>
      <c r="M2" s="186" t="s">
        <v>35</v>
      </c>
      <c r="N2" s="186"/>
      <c r="O2" s="186"/>
      <c r="P2" s="186"/>
      <c r="Q2" s="186"/>
      <c r="R2" s="186"/>
      <c r="S2" s="186"/>
    </row>
    <row r="3" spans="1:19">
      <c r="A3" s="11">
        <f>SUM('STATUS REPORT'!M19:M991)/SUM('STATUS REPORT'!L19:L991)</f>
        <v>0.12927400468384076</v>
      </c>
      <c r="B3" s="11">
        <f ca="1">SUM('STATUS REPORT'!N19:N991)/SUM('STATUS REPORT'!L19:L991)</f>
        <v>0.12700936768149884</v>
      </c>
      <c r="C3" s="11" t="e">
        <f>(('STATUS REPORT'!#REF!*#REF!)+(#REF!*#REF!)+('STATUS REPORT'!#REF!*#REF!)+('STATUS REPORT'!#REF!*#REF!)+('STATUS REPORT'!#REF!*#REF!)+('STATUS REPORT'!#REF!*#REF!)+('STATUS REPORT'!#REF!*#REF!)+('STATUS REPORT'!#REF!*#REF!)+('STATUS REPORT'!#REF!*#REF!)+('STATUS REPORT'!#REF!*#REF!)+('STATUS REPORT'!#REF!*#REF!)+('STATUS REPORT'!#REF!*#REF!)+('STATUS REPORT'!#REF!*#REF!)+('STATUS REPORT'!#REF!*#REF!)+('STATUS REPORT'!#REF!*#REF!)+('STATUS REPORT'!#REF!*#REF!)+('STATUS REPORT'!#REF!*#REF!)+('STATUS REPORT'!#REF!*#REF!)+('STATUS REPORT'!#REF!*#REF!)+('STATUS REPORT'!#REF!*#REF!)+('STATUS REPORT'!#REF!*#REF!)+('STATUS REPORT'!#REF!*#REF!))/#REF!</f>
        <v>#REF!</v>
      </c>
      <c r="D3" s="11">
        <f ca="1">1-B3</f>
        <v>0.87299063231850116</v>
      </c>
      <c r="E3" s="12" t="s">
        <v>51</v>
      </c>
      <c r="F3" s="13">
        <v>0.5</v>
      </c>
      <c r="G3" s="14">
        <f>F3-0.99%</f>
        <v>0.49009999999999998</v>
      </c>
      <c r="I3" s="12" t="s">
        <v>38</v>
      </c>
      <c r="J3" s="15">
        <f ca="1">P4*100</f>
        <v>98.248188405797094</v>
      </c>
      <c r="K3" s="13">
        <f ca="1">J3/100</f>
        <v>0.98248188405797099</v>
      </c>
      <c r="M3" s="16" t="s">
        <v>23</v>
      </c>
      <c r="N3" s="12"/>
      <c r="O3" s="16" t="s">
        <v>27</v>
      </c>
      <c r="P3" s="12"/>
      <c r="Q3" s="16" t="s">
        <v>29</v>
      </c>
      <c r="R3" s="17" t="s">
        <v>31</v>
      </c>
      <c r="S3" s="17" t="s">
        <v>32</v>
      </c>
    </row>
    <row r="4" spans="1:19">
      <c r="E4" s="12" t="s">
        <v>52</v>
      </c>
      <c r="F4" s="13">
        <v>0.4</v>
      </c>
      <c r="G4" s="13">
        <f>F3+F4</f>
        <v>0.9</v>
      </c>
      <c r="I4" s="12" t="s">
        <v>39</v>
      </c>
      <c r="J4" s="18">
        <v>2.5</v>
      </c>
      <c r="M4" s="19" t="s">
        <v>24</v>
      </c>
      <c r="N4" s="20">
        <f>69.99/100</f>
        <v>0.69989999999999997</v>
      </c>
      <c r="O4" s="19" t="s">
        <v>28</v>
      </c>
      <c r="P4" s="21">
        <f ca="1">'STATUS REPORT'!H9/'STATUS REPORT'!G9</f>
        <v>0.98248188405797099</v>
      </c>
      <c r="Q4" s="19" t="s">
        <v>30</v>
      </c>
      <c r="R4" s="22">
        <v>0</v>
      </c>
      <c r="S4" s="23">
        <v>0</v>
      </c>
    </row>
    <row r="5" spans="1:19">
      <c r="E5" s="12" t="s">
        <v>53</v>
      </c>
      <c r="F5" s="24">
        <v>0.1</v>
      </c>
      <c r="G5" s="25"/>
      <c r="I5" s="12" t="s">
        <v>40</v>
      </c>
      <c r="J5" s="18">
        <f ca="1">200-(J3+J4)</f>
        <v>99.251811594202906</v>
      </c>
      <c r="M5" s="19" t="s">
        <v>25</v>
      </c>
      <c r="N5" s="20">
        <f>20/100</f>
        <v>0.2</v>
      </c>
      <c r="O5" s="26"/>
      <c r="P5" s="26"/>
      <c r="Q5" s="19" t="s">
        <v>33</v>
      </c>
      <c r="R5" s="27">
        <f ca="1">-COS(PI()*P4/N7)+1+COS(PI()*P4/N7)</f>
        <v>1</v>
      </c>
      <c r="S5" s="27">
        <f ca="1">SIN(PI()*P4/N7)+P4-SIN(PI()*P4/N7)</f>
        <v>0.98248188405797099</v>
      </c>
    </row>
    <row r="6" spans="1:19">
      <c r="E6" s="12" t="s">
        <v>36</v>
      </c>
      <c r="F6" s="28">
        <v>1</v>
      </c>
      <c r="G6" s="29"/>
      <c r="M6" s="19" t="s">
        <v>26</v>
      </c>
      <c r="N6" s="20">
        <f>(1-(N4+N5))/1</f>
        <v>0.10010000000000008</v>
      </c>
      <c r="O6" s="26"/>
      <c r="P6" s="26"/>
      <c r="Q6" s="26"/>
      <c r="R6" s="26"/>
      <c r="S6" s="26"/>
    </row>
    <row r="7" spans="1:19">
      <c r="M7" s="26"/>
      <c r="N7" s="20">
        <f>SUM(N4:N6)</f>
        <v>1</v>
      </c>
      <c r="O7" s="26"/>
      <c r="P7" s="26"/>
      <c r="Q7" s="26"/>
      <c r="R7" s="26"/>
      <c r="S7" s="26"/>
    </row>
    <row r="8" spans="1:19">
      <c r="M8" s="26"/>
      <c r="N8" s="30"/>
      <c r="O8" s="26"/>
      <c r="P8" s="26"/>
      <c r="Q8" s="26"/>
      <c r="R8" s="26"/>
      <c r="S8" s="26"/>
    </row>
    <row r="14" spans="1:19">
      <c r="A14" s="26"/>
      <c r="B14" s="26"/>
      <c r="C14" s="26"/>
      <c r="D14" s="26"/>
      <c r="E14" s="26"/>
      <c r="F14" s="26"/>
      <c r="G14" s="26"/>
      <c r="H14" s="26"/>
      <c r="I14" s="26"/>
      <c r="J14" s="26"/>
      <c r="K14" s="26"/>
      <c r="L14" s="26"/>
      <c r="M14" s="26"/>
      <c r="N14" s="26"/>
      <c r="O14" s="26"/>
      <c r="P14" s="26"/>
      <c r="Q14" s="26"/>
      <c r="R14" s="26"/>
      <c r="S14" s="26"/>
    </row>
    <row r="15" spans="1:19">
      <c r="A15" s="26"/>
      <c r="B15" s="26"/>
      <c r="C15" s="26"/>
      <c r="D15" s="26"/>
      <c r="E15" s="26"/>
      <c r="F15" s="26"/>
      <c r="G15" s="26"/>
      <c r="H15" s="26"/>
      <c r="I15" s="26"/>
      <c r="J15" s="26"/>
      <c r="K15" s="26"/>
      <c r="L15" s="26"/>
      <c r="M15" s="26"/>
      <c r="N15" s="26"/>
      <c r="O15" s="26"/>
      <c r="P15" s="26"/>
      <c r="Q15" s="26"/>
      <c r="R15" s="26"/>
      <c r="S15" s="26"/>
    </row>
    <row r="16" spans="1:19">
      <c r="A16" s="26"/>
      <c r="B16" s="26"/>
      <c r="C16" s="26"/>
      <c r="D16" s="26"/>
      <c r="E16" s="26"/>
      <c r="F16" s="26"/>
      <c r="G16" s="26"/>
      <c r="H16" s="26"/>
      <c r="I16" s="26"/>
      <c r="J16" s="26"/>
      <c r="K16" s="26"/>
      <c r="L16" s="26"/>
      <c r="M16" s="26"/>
      <c r="N16" s="26"/>
      <c r="O16" s="26"/>
      <c r="P16" s="26"/>
      <c r="Q16" s="26"/>
      <c r="R16" s="26"/>
      <c r="S16" s="26"/>
    </row>
    <row r="17" spans="1:19">
      <c r="A17" s="26"/>
      <c r="B17" s="26"/>
      <c r="C17" s="26"/>
      <c r="D17" s="26"/>
      <c r="E17" s="26"/>
      <c r="F17" s="26"/>
      <c r="G17" s="26"/>
      <c r="H17" s="26"/>
      <c r="I17" s="26"/>
      <c r="J17" s="26"/>
      <c r="K17" s="26"/>
      <c r="L17" s="26"/>
      <c r="M17" s="26"/>
      <c r="N17" s="26"/>
      <c r="O17" s="26"/>
      <c r="P17" s="26"/>
      <c r="Q17" s="26"/>
      <c r="R17" s="26"/>
      <c r="S17" s="26"/>
    </row>
    <row r="18" spans="1:19">
      <c r="A18" s="26"/>
      <c r="B18" s="26"/>
      <c r="C18" s="26"/>
      <c r="D18" s="26"/>
      <c r="E18" s="26"/>
      <c r="F18" s="26"/>
      <c r="G18" s="26"/>
      <c r="H18" s="26"/>
      <c r="I18" s="26"/>
      <c r="J18" s="26"/>
      <c r="K18" s="26"/>
      <c r="L18" s="26"/>
      <c r="M18" s="26"/>
      <c r="N18" s="26"/>
      <c r="O18" s="26"/>
      <c r="P18" s="26"/>
      <c r="Q18" s="26"/>
      <c r="R18" s="26"/>
      <c r="S18" s="26"/>
    </row>
    <row r="19" spans="1:19">
      <c r="A19" s="26"/>
      <c r="B19" s="26"/>
      <c r="C19" s="26"/>
      <c r="D19" s="26"/>
      <c r="E19" s="26"/>
      <c r="F19" s="26"/>
      <c r="G19" s="26"/>
      <c r="H19" s="26"/>
      <c r="I19" s="26"/>
      <c r="J19" s="26"/>
      <c r="K19" s="26"/>
      <c r="L19" s="26"/>
      <c r="M19" s="26"/>
      <c r="N19" s="26"/>
      <c r="O19" s="26"/>
      <c r="P19" s="26"/>
      <c r="Q19" s="26"/>
      <c r="R19" s="26"/>
      <c r="S19" s="26"/>
    </row>
    <row r="20" spans="1:19">
      <c r="A20" s="26"/>
      <c r="B20" s="26"/>
      <c r="C20" s="26"/>
      <c r="D20" s="26"/>
      <c r="E20" s="26"/>
      <c r="F20" s="26"/>
      <c r="G20" s="26"/>
      <c r="H20" s="26"/>
      <c r="I20" s="26"/>
      <c r="J20" s="26"/>
      <c r="K20" s="26"/>
      <c r="L20" s="26"/>
      <c r="M20" s="26"/>
      <c r="N20" s="26"/>
      <c r="O20" s="26"/>
      <c r="P20" s="26"/>
      <c r="Q20" s="26"/>
      <c r="R20" s="26"/>
      <c r="S20" s="26"/>
    </row>
    <row r="21" spans="1:19">
      <c r="A21" s="26"/>
      <c r="B21" s="26"/>
      <c r="C21" s="26"/>
      <c r="D21" s="26"/>
      <c r="E21" s="26"/>
      <c r="F21" s="26"/>
      <c r="G21" s="26"/>
      <c r="H21" s="26"/>
      <c r="I21" s="26"/>
      <c r="J21" s="26"/>
      <c r="K21" s="26"/>
      <c r="L21" s="26"/>
      <c r="M21" s="26"/>
      <c r="N21" s="26"/>
      <c r="O21" s="26"/>
      <c r="P21" s="26"/>
      <c r="Q21" s="26"/>
      <c r="R21" s="26"/>
      <c r="S21" s="26"/>
    </row>
    <row r="22" spans="1:19">
      <c r="A22" s="26"/>
      <c r="B22" s="26"/>
      <c r="C22" s="26"/>
      <c r="D22" s="26"/>
    </row>
    <row r="25" spans="1:19">
      <c r="A25" s="31"/>
      <c r="B25" s="31"/>
      <c r="C25" s="31"/>
      <c r="D25" s="31"/>
    </row>
  </sheetData>
  <mergeCells count="3">
    <mergeCell ref="E2:F2"/>
    <mergeCell ref="I2:J2"/>
    <mergeCell ref="M2:S2"/>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2</vt:i4>
      </vt:variant>
    </vt:vector>
  </HeadingPairs>
  <TitlesOfParts>
    <vt:vector size="6" baseType="lpstr">
      <vt:lpstr>STATUS REPORT</vt:lpstr>
      <vt:lpstr>CONTROLE DE RISCOS</vt:lpstr>
      <vt:lpstr>Feriados</vt:lpstr>
      <vt:lpstr>Base dados pizza</vt:lpstr>
      <vt:lpstr>'CONTROLE DE RISCOS'!Area_de_impressao</vt:lpstr>
      <vt:lpstr>'STATUS REPORT'!Area_de_impressao</vt:lpstr>
    </vt:vector>
  </TitlesOfParts>
  <Company>INPI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Davison Rego Menezes</cp:lastModifiedBy>
  <cp:lastPrinted>2019-09-05T15:40:45Z</cp:lastPrinted>
  <dcterms:created xsi:type="dcterms:W3CDTF">2017-11-30T17:18:01Z</dcterms:created>
  <dcterms:modified xsi:type="dcterms:W3CDTF">2019-11-05T17:31:32Z</dcterms:modified>
</cp:coreProperties>
</file>